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D:\Dokumentumok\jegyzőkönyvek\2018\Szentgyörgyvár\testületi anyag\2018.05.29\"/>
    </mc:Choice>
  </mc:AlternateContent>
  <xr:revisionPtr revIDLastSave="0" documentId="10_ncr:8100000_{D4000FBE-B46F-40D6-A188-8D096150D384}" xr6:coauthVersionLast="32" xr6:coauthVersionMax="32" xr10:uidLastSave="{00000000-0000-0000-0000-000000000000}"/>
  <bookViews>
    <workbookView xWindow="0" yWindow="0" windowWidth="23040" windowHeight="9072" tabRatio="636" activeTab="5" xr2:uid="{00000000-000D-0000-FFFF-FFFF00000000}"/>
  </bookViews>
  <sheets>
    <sheet name="1" sheetId="7" r:id="rId1"/>
    <sheet name="3" sheetId="43" r:id="rId2"/>
    <sheet name="2" sheetId="9" r:id="rId3"/>
    <sheet name="6" sheetId="49" r:id="rId4"/>
    <sheet name="5" sheetId="51" r:id="rId5"/>
    <sheet name="10" sheetId="48" r:id="rId6"/>
    <sheet name="8" sheetId="47" r:id="rId7"/>
    <sheet name="9" sheetId="46" r:id="rId8"/>
    <sheet name="7" sheetId="44" r:id="rId9"/>
    <sheet name="4" sheetId="30" r:id="rId10"/>
  </sheets>
  <definedNames>
    <definedName name="_xlnm.Print_Area" localSheetId="2">'2'!$A$1:$L$83</definedName>
    <definedName name="_xlnm.Print_Area" localSheetId="9">'4'!$A$1:$G$43</definedName>
    <definedName name="_xlnm.Print_Area" localSheetId="3">'6'!$A$1:$D$128</definedName>
  </definedNames>
  <calcPr calcId="162913"/>
</workbook>
</file>

<file path=xl/calcChain.xml><?xml version="1.0" encoding="utf-8"?>
<calcChain xmlns="http://schemas.openxmlformats.org/spreadsheetml/2006/main">
  <c r="C122" i="49" l="1"/>
  <c r="C117" i="49" s="1"/>
  <c r="C109" i="49"/>
  <c r="C99" i="49"/>
  <c r="C92" i="49"/>
  <c r="C88" i="49"/>
  <c r="C80" i="49"/>
  <c r="C71" i="49"/>
  <c r="C55" i="49"/>
  <c r="C45" i="49"/>
  <c r="C44" i="49"/>
  <c r="C28" i="49"/>
  <c r="C20" i="49"/>
  <c r="C19" i="49"/>
  <c r="C17" i="49"/>
  <c r="C16" i="49"/>
  <c r="C15" i="49"/>
  <c r="C14" i="49"/>
  <c r="C13" i="49"/>
  <c r="C12" i="49"/>
  <c r="C11" i="49" s="1"/>
  <c r="C9" i="49"/>
  <c r="C8" i="49"/>
  <c r="C7" i="49"/>
  <c r="D9" i="30"/>
  <c r="E9" i="30" s="1"/>
  <c r="F8" i="30"/>
  <c r="G8" i="30"/>
  <c r="F14" i="30"/>
  <c r="C18" i="30"/>
  <c r="B18" i="30"/>
  <c r="D16" i="30"/>
  <c r="D14" i="30" s="1"/>
  <c r="E15" i="30"/>
  <c r="E10" i="30"/>
  <c r="I67" i="9"/>
  <c r="K54" i="9"/>
  <c r="K58" i="9" s="1"/>
  <c r="J54" i="9"/>
  <c r="J58" i="9" s="1"/>
  <c r="H81" i="9"/>
  <c r="E81" i="9"/>
  <c r="D80" i="9"/>
  <c r="I79" i="9"/>
  <c r="F79" i="9"/>
  <c r="I78" i="9"/>
  <c r="F78" i="9"/>
  <c r="I77" i="9"/>
  <c r="F77" i="9"/>
  <c r="G76" i="9"/>
  <c r="G81" i="9" s="1"/>
  <c r="D76" i="9"/>
  <c r="F76" i="9" s="1"/>
  <c r="I75" i="9"/>
  <c r="F75" i="9"/>
  <c r="I70" i="9"/>
  <c r="F70" i="9"/>
  <c r="I69" i="9"/>
  <c r="F69" i="9"/>
  <c r="G68" i="9"/>
  <c r="G73" i="9" s="1"/>
  <c r="D68" i="9"/>
  <c r="F68" i="9" s="1"/>
  <c r="F67" i="9"/>
  <c r="I66" i="9"/>
  <c r="H66" i="9"/>
  <c r="H74" i="9" s="1"/>
  <c r="F66" i="9"/>
  <c r="E66" i="9"/>
  <c r="E74" i="9" s="1"/>
  <c r="E65" i="9"/>
  <c r="E64" i="9" s="1"/>
  <c r="D64" i="9" s="1"/>
  <c r="H64" i="9"/>
  <c r="G64" i="9" s="1"/>
  <c r="G63" i="9"/>
  <c r="G66" i="9" s="1"/>
  <c r="D63" i="9"/>
  <c r="D66" i="9" s="1"/>
  <c r="I57" i="9"/>
  <c r="F57" i="9"/>
  <c r="I56" i="9"/>
  <c r="F56" i="9"/>
  <c r="F54" i="9" s="1"/>
  <c r="G54" i="9"/>
  <c r="H54" i="9"/>
  <c r="E54" i="9"/>
  <c r="D54" i="9"/>
  <c r="F53" i="9"/>
  <c r="I52" i="9"/>
  <c r="F52" i="9"/>
  <c r="H51" i="9"/>
  <c r="G51" i="9"/>
  <c r="E51" i="9"/>
  <c r="D51" i="9"/>
  <c r="F51" i="9" s="1"/>
  <c r="H48" i="9"/>
  <c r="G48" i="9"/>
  <c r="E48" i="9"/>
  <c r="D48" i="9"/>
  <c r="I46" i="9"/>
  <c r="I42" i="9" s="1"/>
  <c r="F46" i="9"/>
  <c r="I45" i="9"/>
  <c r="F45" i="9"/>
  <c r="F44" i="9"/>
  <c r="D43" i="9"/>
  <c r="H42" i="9"/>
  <c r="G42" i="9"/>
  <c r="E42" i="9"/>
  <c r="D42" i="9"/>
  <c r="H41" i="9"/>
  <c r="H38" i="9" s="1"/>
  <c r="E41" i="9"/>
  <c r="E38" i="9" s="1"/>
  <c r="I40" i="9"/>
  <c r="I38" i="9" s="1"/>
  <c r="F40" i="9"/>
  <c r="F38" i="9" s="1"/>
  <c r="D39" i="9"/>
  <c r="H37" i="9"/>
  <c r="G37" i="9" s="1"/>
  <c r="E37" i="9"/>
  <c r="D37" i="9" s="1"/>
  <c r="E36" i="9"/>
  <c r="D36" i="9"/>
  <c r="E35" i="9"/>
  <c r="D35" i="9" s="1"/>
  <c r="I34" i="9"/>
  <c r="F34" i="9"/>
  <c r="E33" i="9"/>
  <c r="K16" i="9"/>
  <c r="H16" i="9"/>
  <c r="H14" i="9" s="1"/>
  <c r="I29" i="9"/>
  <c r="I28" i="9"/>
  <c r="I14" i="9"/>
  <c r="I22" i="9" s="1"/>
  <c r="H26" i="9"/>
  <c r="H20" i="9"/>
  <c r="G20" i="9" s="1"/>
  <c r="G19" i="9"/>
  <c r="G14" i="9" s="1"/>
  <c r="F29" i="9"/>
  <c r="F28" i="9"/>
  <c r="F14" i="9"/>
  <c r="F22" i="9" s="1"/>
  <c r="E24" i="9"/>
  <c r="D24" i="9" s="1"/>
  <c r="D26" i="9" s="1"/>
  <c r="E20" i="9"/>
  <c r="D20" i="9" s="1"/>
  <c r="D19" i="9"/>
  <c r="E18" i="9"/>
  <c r="D18" i="9" s="1"/>
  <c r="D17" i="9"/>
  <c r="D16" i="9"/>
  <c r="D12" i="9"/>
  <c r="D11" i="9"/>
  <c r="D10" i="9"/>
  <c r="E14" i="9" l="1"/>
  <c r="D14" i="9"/>
  <c r="G41" i="9"/>
  <c r="G38" i="9" s="1"/>
  <c r="C127" i="49"/>
  <c r="D41" i="9"/>
  <c r="D65" i="9"/>
  <c r="C75" i="49"/>
  <c r="C97" i="49" s="1"/>
  <c r="C128" i="49" s="1"/>
  <c r="C6" i="49"/>
  <c r="E18" i="30"/>
  <c r="G14" i="30"/>
  <c r="G18" i="30"/>
  <c r="F18" i="30"/>
  <c r="D8" i="30"/>
  <c r="D18" i="30" s="1"/>
  <c r="E34" i="9"/>
  <c r="D34" i="9" s="1"/>
  <c r="F42" i="9"/>
  <c r="F47" i="9" s="1"/>
  <c r="F61" i="9" s="1"/>
  <c r="I68" i="9"/>
  <c r="F58" i="9"/>
  <c r="I76" i="9"/>
  <c r="E22" i="9"/>
  <c r="F30" i="9"/>
  <c r="F82" i="9" s="1"/>
  <c r="E58" i="9"/>
  <c r="I54" i="9"/>
  <c r="I58" i="9" s="1"/>
  <c r="D58" i="9"/>
  <c r="I30" i="9"/>
  <c r="I82" i="9" s="1"/>
  <c r="E47" i="9"/>
  <c r="E61" i="9" s="1"/>
  <c r="E83" i="9" s="1"/>
  <c r="D38" i="9"/>
  <c r="I73" i="9"/>
  <c r="I74" i="9" s="1"/>
  <c r="I47" i="9"/>
  <c r="G58" i="9"/>
  <c r="H58" i="9"/>
  <c r="G74" i="9"/>
  <c r="D73" i="9"/>
  <c r="F73" i="9" s="1"/>
  <c r="F74" i="9" s="1"/>
  <c r="D81" i="9"/>
  <c r="D33" i="9"/>
  <c r="G47" i="9"/>
  <c r="G26" i="9"/>
  <c r="H22" i="9"/>
  <c r="H30" i="9" s="1"/>
  <c r="H82" i="9" s="1"/>
  <c r="G22" i="9"/>
  <c r="D22" i="9"/>
  <c r="D30" i="9" s="1"/>
  <c r="E26" i="9"/>
  <c r="G61" i="9" l="1"/>
  <c r="G62" i="9" s="1"/>
  <c r="G30" i="9"/>
  <c r="G82" i="9" s="1"/>
  <c r="D47" i="9"/>
  <c r="D74" i="9"/>
  <c r="D61" i="9"/>
  <c r="D62" i="9" s="1"/>
  <c r="D82" i="9"/>
  <c r="I61" i="9"/>
  <c r="E30" i="9"/>
  <c r="G83" i="9"/>
  <c r="I62" i="9"/>
  <c r="I83" i="9"/>
  <c r="D83" i="9"/>
  <c r="H47" i="9"/>
  <c r="H61" i="9" s="1"/>
  <c r="F62" i="9"/>
  <c r="F83" i="9"/>
  <c r="E62" i="9" l="1"/>
  <c r="E82" i="9"/>
  <c r="H83" i="9"/>
  <c r="H62" i="9"/>
  <c r="AF18" i="51" l="1"/>
  <c r="V18" i="51"/>
  <c r="AA18" i="51"/>
  <c r="C16" i="48" l="1"/>
  <c r="J73" i="9"/>
  <c r="K66" i="9"/>
  <c r="K74" i="9" s="1"/>
  <c r="L66" i="9"/>
  <c r="J81" i="9"/>
  <c r="K81" i="9"/>
  <c r="J52" i="9"/>
  <c r="J51" i="9" s="1"/>
  <c r="K26" i="9"/>
  <c r="L26" i="9"/>
  <c r="L54" i="9"/>
  <c r="L51" i="9"/>
  <c r="K51" i="9"/>
  <c r="J50" i="9"/>
  <c r="K42" i="9"/>
  <c r="L42" i="9"/>
  <c r="J45" i="9"/>
  <c r="J46" i="9"/>
  <c r="K38" i="9"/>
  <c r="K34" i="9"/>
  <c r="L14" i="9"/>
  <c r="L22" i="9" s="1"/>
  <c r="D99" i="49"/>
  <c r="D88" i="49"/>
  <c r="D80" i="49"/>
  <c r="D16" i="49"/>
  <c r="D20" i="49"/>
  <c r="D28" i="49"/>
  <c r="D45" i="49"/>
  <c r="D55" i="49"/>
  <c r="D71" i="49"/>
  <c r="D92" i="49"/>
  <c r="D109" i="49"/>
  <c r="D122" i="49"/>
  <c r="D117" i="49" s="1"/>
  <c r="F13" i="47"/>
  <c r="F14" i="47"/>
  <c r="F16" i="47"/>
  <c r="F17" i="47"/>
  <c r="F24" i="47" s="1"/>
  <c r="E18" i="47"/>
  <c r="F19" i="47"/>
  <c r="E20" i="47"/>
  <c r="F20" i="47"/>
  <c r="F21" i="47"/>
  <c r="E22" i="47"/>
  <c r="F22" i="47" s="1"/>
  <c r="F23" i="47"/>
  <c r="B17" i="46"/>
  <c r="D26" i="44"/>
  <c r="C26" i="44"/>
  <c r="C13" i="43"/>
  <c r="C10" i="43"/>
  <c r="K14" i="9"/>
  <c r="J66" i="9"/>
  <c r="J15" i="9"/>
  <c r="J19" i="9"/>
  <c r="J20" i="9"/>
  <c r="J77" i="9"/>
  <c r="J78" i="9"/>
  <c r="F18" i="47"/>
  <c r="E24" i="47"/>
  <c r="K22" i="9" l="1"/>
  <c r="J14" i="9"/>
  <c r="J22" i="9" s="1"/>
  <c r="L30" i="9"/>
  <c r="L82" i="9" s="1"/>
  <c r="D44" i="49"/>
  <c r="L58" i="9"/>
  <c r="D127" i="49"/>
  <c r="D75" i="49"/>
  <c r="D11" i="49"/>
  <c r="J74" i="9"/>
  <c r="C14" i="43"/>
  <c r="C23" i="43" s="1"/>
  <c r="J42" i="9"/>
  <c r="K47" i="9"/>
  <c r="K61" i="9" s="1"/>
  <c r="J26" i="9"/>
  <c r="K30" i="9"/>
  <c r="K82" i="9" s="1"/>
  <c r="D128" i="49" l="1"/>
  <c r="K83" i="9"/>
  <c r="J30" i="9"/>
  <c r="J82" i="9" s="1"/>
  <c r="K62" i="9" l="1"/>
  <c r="L41" i="9" l="1"/>
  <c r="L38" i="9" s="1"/>
  <c r="J38" i="9" l="1"/>
  <c r="L37" i="9"/>
  <c r="L34" i="9" l="1"/>
  <c r="L33" i="9" l="1"/>
  <c r="J34" i="9"/>
  <c r="J47" i="9" l="1"/>
  <c r="J61" i="9" s="1"/>
  <c r="L47" i="9"/>
  <c r="L61" i="9" s="1"/>
  <c r="L83" i="9" l="1"/>
  <c r="L62" i="9"/>
  <c r="J62" i="9"/>
  <c r="J83" i="9"/>
</calcChain>
</file>

<file path=xl/sharedStrings.xml><?xml version="1.0" encoding="utf-8"?>
<sst xmlns="http://schemas.openxmlformats.org/spreadsheetml/2006/main" count="489" uniqueCount="309">
  <si>
    <t>Önkormányzatok sajátos felhalmozási és tőke bevételei</t>
  </si>
  <si>
    <t>Pénzforgalom nélküli bevételek</t>
  </si>
  <si>
    <t>1.</t>
  </si>
  <si>
    <t>10.</t>
  </si>
  <si>
    <t>Sor-
szám</t>
  </si>
  <si>
    <t>Kötelezettség jogcíme</t>
  </si>
  <si>
    <t>Köt. váll.
 éve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</si>
  <si>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</si>
  <si>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</si>
  <si>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</si>
  <si>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</si>
  <si>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</si>
  <si>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</si>
  <si>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</si>
  <si>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</si>
  <si>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</si>
  <si>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</si>
  <si>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</si>
  <si>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</si>
  <si>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</si>
  <si>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</si>
  <si>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</si>
  <si>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</si>
  <si>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</si>
  <si>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</si>
  <si>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</si>
  <si>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</si>
  <si>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</si>
  <si>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</si>
  <si>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</si>
  <si>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</si>
  <si>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</si>
  <si>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</si>
  <si>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</si>
  <si>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</si>
  <si>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</si>
  <si>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</si>
  <si>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</si>
  <si>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</si>
  <si>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</si>
  <si>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</si>
  <si>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</si>
  <si>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</si>
  <si>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</si>
  <si>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</si>
  <si>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</si>
  <si>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</si>
  <si>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</si>
  <si>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</si>
  <si>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</si>
  <si>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</si>
  <si>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</si>
  <si>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</si>
  <si>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</si>
  <si>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</si>
  <si>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</si>
  <si>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</si>
  <si>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</si>
  <si>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</si>
  <si>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</si>
  <si>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</si>
  <si>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</si>
  <si>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</si>
  <si>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</si>
  <si>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</si>
  <si>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</si>
  <si>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</si>
  <si>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</si>
  <si>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</si>
  <si>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</si>
  <si>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</si>
  <si>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</si>
  <si>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</si>
  <si>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</si>
  <si>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</si>
  <si>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</si>
  <si>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</si>
  <si>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</si>
  <si>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</si>
  <si>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</si>
  <si>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Felhalmozási kiadás  megnevezése</t>
  </si>
  <si>
    <t>Teljes költség</t>
  </si>
  <si>
    <t>ÖSSZESEN: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</si>
  <si>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</si>
  <si>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</si>
  <si>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</si>
  <si>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</si>
  <si>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</si>
  <si>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</si>
  <si>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</si>
  <si>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</si>
  <si>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</si>
  <si>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</si>
  <si>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</si>
  <si>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</si>
  <si>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</si>
  <si>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</si>
  <si>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</si>
  <si>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</si>
  <si>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</si>
  <si>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</si>
  <si>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</si>
  <si>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</si>
  <si>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</si>
  <si>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</si>
  <si>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</si>
  <si>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</si>
  <si>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</si>
  <si>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</si>
  <si>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</si>
  <si>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</si>
  <si>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</si>
  <si>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Helyi adók</t>
  </si>
  <si>
    <t>Átengedett központi adók</t>
  </si>
  <si>
    <t>Bírságok, egyéb bevételek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</si>
  <si>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</si>
  <si>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</si>
  <si>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</si>
  <si>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</si>
  <si>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</si>
  <si>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</si>
  <si>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</si>
  <si>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</si>
  <si>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</si>
  <si>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</si>
  <si>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</si>
  <si>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</si>
  <si>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</si>
  <si>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</si>
  <si>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</si>
  <si>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</si>
  <si>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</si>
  <si>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</si>
  <si>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</si>
  <si>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</si>
  <si>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</si>
  <si>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</si>
  <si>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</si>
  <si>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G.</t>
  </si>
  <si>
    <t>H.</t>
  </si>
  <si>
    <t>Tárgyévi kiadások  össsesen (A+F)</t>
  </si>
  <si>
    <t>Tárgyévi bevételek összesen (B+E)</t>
  </si>
  <si>
    <t>Felhalmozási bevételek (5+6+7)</t>
  </si>
  <si>
    <t>Felhalmozási kiadások feladatonként</t>
  </si>
  <si>
    <t xml:space="preserve">Adott, közvetett támogatások  </t>
  </si>
  <si>
    <t>Működési célú hitel törlesztése (folyószámlahitel)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</si>
  <si>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</si>
  <si>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</si>
  <si>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</si>
  <si>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</si>
  <si>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</si>
  <si>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Működési célú pénzeszközátadás AHT-n kívülre és belül</t>
  </si>
  <si>
    <t>Kötelező feladat</t>
  </si>
  <si>
    <t>Önként vállalt feladat</t>
  </si>
  <si>
    <t>2.melléklet</t>
  </si>
  <si>
    <t>4.melléklet</t>
  </si>
  <si>
    <t>8.melléklet</t>
  </si>
  <si>
    <t>9.melléklet</t>
  </si>
  <si>
    <t>Szentgyörgyvár Község  Önkormányzata</t>
  </si>
  <si>
    <t>Szentgyörgyvár Község Önkormányzata</t>
  </si>
  <si>
    <t>7.melléklet</t>
  </si>
  <si>
    <t>Szentgyörgyvár Község  Önkorm.</t>
  </si>
  <si>
    <t>Államháztartáson belüli megelőlegezések</t>
  </si>
  <si>
    <t>Maradvány kimutatás</t>
  </si>
  <si>
    <t>sr.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</si>
  <si>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</si>
  <si>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</si>
  <si>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</si>
  <si>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</si>
  <si>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</si>
  <si>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</si>
  <si>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</si>
  <si>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 3+6</t>
  </si>
  <si>
    <t>Vállalkozásitevékenység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</si>
  <si>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</si>
  <si>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</si>
  <si>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</si>
  <si>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</si>
  <si>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</si>
  <si>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 10.+13.</t>
  </si>
  <si>
    <t>Összes maradvány 7.+14.</t>
  </si>
  <si>
    <t>Alaptevékenség kötelezettségvállalással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</si>
  <si>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</si>
  <si>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</si>
  <si>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</si>
  <si>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3.melléklet</t>
  </si>
  <si>
    <t>20.</t>
  </si>
  <si>
    <t>Maradvány korrekció</t>
  </si>
  <si>
    <t>Adósságállomány</t>
  </si>
  <si>
    <t>Hitelek</t>
  </si>
  <si>
    <t>Összeg</t>
  </si>
  <si>
    <t>Lejárat</t>
  </si>
  <si>
    <t>Hitelező</t>
  </si>
  <si>
    <t>Hosszúlejáratú működési célú hitel</t>
  </si>
  <si>
    <t>Stabilitási tv 3§-aszerinti adósságot keletkeztető ügyletek és értékei</t>
  </si>
  <si>
    <t>Adósságot keletkezetető ügylet neve:</t>
  </si>
  <si>
    <t>Összege:</t>
  </si>
  <si>
    <t>Köt. váll.
 Összege</t>
  </si>
  <si>
    <t>2015. törlesztés</t>
  </si>
  <si>
    <t>Fennmaradó összeg:</t>
  </si>
  <si>
    <t>Részesedések alakulása</t>
  </si>
  <si>
    <t>Sr.</t>
  </si>
  <si>
    <t>összesen:</t>
  </si>
  <si>
    <t>Vagyonkimutatás</t>
  </si>
  <si>
    <t>Befektetett eszközök</t>
  </si>
  <si>
    <t>Immateriális javak</t>
  </si>
  <si>
    <t>Törzsvagyon forgalomképes</t>
  </si>
  <si>
    <t>Törzsvagyon forgalomképtelen</t>
  </si>
  <si>
    <t>Törzsvagyonon kívüli egyéb vagyon</t>
  </si>
  <si>
    <t>Tárgyi eszközök</t>
  </si>
  <si>
    <t>Ingalanok és a kapcsolódó vagyoni értékű jogok</t>
  </si>
  <si>
    <t>Korlátozottan forgalomképes törzsvagyon</t>
  </si>
  <si>
    <t>Forgalomképtelen törzsvagyon</t>
  </si>
  <si>
    <t>Üzleti vagyon</t>
  </si>
  <si>
    <t>Gépek berendezések és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</si>
  <si>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</si>
  <si>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</si>
  <si>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</si>
  <si>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</si>
  <si>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</si>
  <si>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</si>
  <si>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Befektetett pénzügyi eszközök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</si>
  <si>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</si>
  <si>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</si>
  <si>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</si>
  <si>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</si>
  <si>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</si>
  <si>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</si>
  <si>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Üzemeltetésre, kezelésre átadott, koncesszióba, vagyonkezelésbe adott, illetve vett eszközök</t>
  </si>
  <si>
    <t>FORGÓESZKÖZÖK</t>
  </si>
  <si>
    <t>Készletek</t>
  </si>
  <si>
    <t>Követelések</t>
  </si>
  <si>
    <t>Értékpapírok</t>
  </si>
  <si>
    <t>Pénzeszközök</t>
  </si>
  <si>
    <t>Egyéb aktív pénzügyi elszámolások</t>
  </si>
  <si>
    <t>ESZKÖZÖK ÖSSZESEN</t>
  </si>
  <si>
    <t>FORRÁSOK</t>
  </si>
  <si>
    <t>Saját tőke</t>
  </si>
  <si>
    <t>Nemzeti vagyon induláskori értéke</t>
  </si>
  <si>
    <t>Mérleg szerinti eredmény</t>
  </si>
  <si>
    <t>TARTALÉKOK</t>
  </si>
  <si>
    <t>KÖTELEZETTSÉGEK</t>
  </si>
  <si>
    <t>Hosszú lejáratú kötelezettségek</t>
  </si>
  <si>
    <t>Rövid lejártú kötelezettségek</t>
  </si>
  <si>
    <t>Egyéb passzív pénzügyi elszámolások</t>
  </si>
  <si>
    <t>FORRÁSOK ÖSSZESEN</t>
  </si>
  <si>
    <t>6.sz.melléklet</t>
  </si>
  <si>
    <t>Tartós Tőke</t>
  </si>
  <si>
    <t>Tőke változás</t>
  </si>
  <si>
    <t>Költségvetési tartalékok</t>
  </si>
  <si>
    <t>Vállalkozási tartalékok</t>
  </si>
  <si>
    <t>Egyéb sajátos eszközoldali elszámolások</t>
  </si>
  <si>
    <t>Egyéb eszközök induláskori értéke és változásai</t>
  </si>
  <si>
    <t>Felhalmozott eredmény</t>
  </si>
  <si>
    <t>Eszközök értékhelyesbítésének forrása</t>
  </si>
  <si>
    <t>Önkormányzat eredeti</t>
  </si>
  <si>
    <t>Kötelező feladat eredeti</t>
  </si>
  <si>
    <t>Önként vállalt feladat eredeti</t>
  </si>
  <si>
    <t>Önkormányzat módosított</t>
  </si>
  <si>
    <t>Kötelező feladat módosított</t>
  </si>
  <si>
    <t>Önként vállalt feladat módosított</t>
  </si>
  <si>
    <t>Működési célú visszatérítendő kölcsönök ÁHT-n kívülre és belül</t>
  </si>
  <si>
    <t>Kötött tartalék koncessziós díj+bankszla egy., pályázati önrész, utak karbantartása</t>
  </si>
  <si>
    <t>Egyéb működési célú támogatások ÁHT-n belülről</t>
  </si>
  <si>
    <t>Működési célú kölcsön visszatérülése</t>
  </si>
  <si>
    <t>Felhalmozási célú kölcsön visszatérülése</t>
  </si>
  <si>
    <t>Bérhitel</t>
  </si>
  <si>
    <t>Működési célú hitel törlesztése (éven túli)</t>
  </si>
  <si>
    <t>X.</t>
  </si>
  <si>
    <t>ÁHT-n belüli megelőlegezés visszafizetése</t>
  </si>
  <si>
    <t>DRV Zrt.</t>
  </si>
  <si>
    <t>Zalavíz</t>
  </si>
  <si>
    <t>Net Blaze</t>
  </si>
  <si>
    <t>Nemzeti vagyon változásai</t>
  </si>
  <si>
    <t>teljesítés (Ft)</t>
  </si>
  <si>
    <t>Önkormányzatok által folyósított ellátások részletezése</t>
  </si>
  <si>
    <t>5.melléklet</t>
  </si>
  <si>
    <t>Eredeti előirányzat</t>
  </si>
  <si>
    <t>Módosított előirányzat</t>
  </si>
  <si>
    <t xml:space="preserve">Önkormányzatok által folyósított ellátások összesen </t>
  </si>
  <si>
    <t>Ft</t>
  </si>
  <si>
    <t>Törzsvagyon korlátozottan forgalomképes</t>
  </si>
  <si>
    <t xml:space="preserve"> 2017. évi zárszámadás</t>
  </si>
  <si>
    <t>2017. évi zárszámadás</t>
  </si>
  <si>
    <t xml:space="preserve">2017 ÉVI Zárszámadás </t>
  </si>
  <si>
    <t>2017 évi előirányzat (Ft)</t>
  </si>
  <si>
    <t>Előző évi állami támog visszafizetésk, elvonások</t>
  </si>
  <si>
    <t>Családi támogatások</t>
  </si>
  <si>
    <t>Lakhatással kapcsolatos ellátások</t>
  </si>
  <si>
    <t>Egyéb nem intézményi ellátás</t>
  </si>
  <si>
    <t>2017. Évi zárszámadás</t>
  </si>
  <si>
    <t>2017. évi Zárszámadás</t>
  </si>
  <si>
    <t>2017. évi módosított előirányzat</t>
  </si>
  <si>
    <t>2017 Évi költségvetés</t>
  </si>
  <si>
    <t>Felhasználás
2016. XII.31-ig</t>
  </si>
  <si>
    <t>2017. évi előirányzat</t>
  </si>
  <si>
    <t>2017. év utáni szükséglet
(6=2 - 4 - 5)</t>
  </si>
  <si>
    <t>Felújítási kiadások célonként</t>
  </si>
  <si>
    <t>Zalavíz Zrt.</t>
  </si>
  <si>
    <t>DRV Zrt. SZV3, nyomóvezeték</t>
  </si>
  <si>
    <t>NIKÉ helyi ép. Szab.</t>
  </si>
  <si>
    <t>Beruházási kiadások feladatonként</t>
  </si>
  <si>
    <t>Ravatalozó előtető  készítése</t>
  </si>
  <si>
    <t>"1956-os" emlékmű</t>
  </si>
  <si>
    <t>2017. évi teljesítés</t>
  </si>
  <si>
    <t>Ravatalozó felújítása</t>
  </si>
  <si>
    <t>Felhalmozási célú pénzeszközátadás Szentgyörgyvári Egyházközösség részére</t>
  </si>
  <si>
    <t>10. melléklet</t>
  </si>
  <si>
    <t>2017. évi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</si>
</sst>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#,###"/>
    <numFmt numFmtId="167" formatCode="#"/>
    <numFmt numFmtId="168" formatCode="_-* #,##0\ _F_t_-;\-* #,##0\ _F_t_-;_-* &quot;-&quot;??\ _F_t_-;_-@_-"/>
    <numFmt numFmtId="169" formatCode="#,##0_ ;\-#,##0\ "/>
  </numFmts>
  <fonts count="6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3"/>
      <name val="Times New Roman"/>
      <family val="1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9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10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6" borderId="7" applyNumberFormat="0" applyFont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8" applyNumberFormat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29" fillId="0" borderId="0"/>
    <xf numFmtId="0" fontId="33" fillId="0" borderId="9" applyNumberFormat="0" applyFill="0" applyAlignment="0" applyProtection="0"/>
    <xf numFmtId="0" fontId="34" fillId="17" borderId="0" applyNumberFormat="0" applyBorder="0" applyAlignment="0" applyProtection="0"/>
    <xf numFmtId="0" fontId="35" fillId="10" borderId="0" applyNumberFormat="0" applyBorder="0" applyAlignment="0" applyProtection="0"/>
    <xf numFmtId="0" fontId="36" fillId="16" borderId="1" applyNumberFormat="0" applyAlignment="0" applyProtection="0"/>
  </cellStyleXfs>
  <cellXfs count="371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16" xfId="0" applyFont="1" applyBorder="1" applyAlignment="1">
      <alignment horizontal="centerContinuous"/>
    </xf>
    <xf numFmtId="165" fontId="4" fillId="0" borderId="20" xfId="40" applyNumberFormat="1" applyFont="1" applyBorder="1" applyAlignment="1">
      <alignment horizontal="center"/>
    </xf>
    <xf numFmtId="166" fontId="29" fillId="0" borderId="0" xfId="41" applyNumberFormat="1" applyFill="1" applyAlignment="1">
      <alignment horizontal="center" vertical="center" wrapText="1"/>
    </xf>
    <xf numFmtId="166" fontId="29" fillId="0" borderId="0" xfId="41" applyNumberFormat="1" applyFill="1" applyAlignment="1">
      <alignment vertical="center" wrapText="1"/>
    </xf>
    <xf numFmtId="166" fontId="39" fillId="0" borderId="10" xfId="41" applyNumberFormat="1" applyFont="1" applyFill="1" applyBorder="1" applyAlignment="1">
      <alignment horizontal="center" vertical="center" wrapText="1"/>
    </xf>
    <xf numFmtId="167" fontId="41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6" fontId="40" fillId="0" borderId="12" xfId="41" applyNumberFormat="1" applyFont="1" applyFill="1" applyBorder="1" applyAlignment="1" applyProtection="1">
      <alignment vertical="center" wrapText="1"/>
      <protection locked="0"/>
    </xf>
    <xf numFmtId="166" fontId="44" fillId="0" borderId="0" xfId="41" applyNumberFormat="1" applyFont="1" applyFill="1" applyAlignment="1">
      <alignment horizontal="center" vertical="center" wrapText="1"/>
    </xf>
    <xf numFmtId="166" fontId="44" fillId="0" borderId="0" xfId="41" applyNumberFormat="1" applyFont="1" applyFill="1" applyAlignment="1">
      <alignment vertical="center" wrapText="1"/>
    </xf>
    <xf numFmtId="0" fontId="38" fillId="0" borderId="24" xfId="41" applyFont="1" applyFill="1" applyBorder="1" applyAlignment="1">
      <alignment horizontal="center" vertical="center" wrapText="1"/>
    </xf>
    <xf numFmtId="0" fontId="38" fillId="0" borderId="25" xfId="41" applyFont="1" applyFill="1" applyBorder="1" applyAlignment="1">
      <alignment horizontal="center" vertical="center" wrapText="1"/>
    </xf>
    <xf numFmtId="0" fontId="38" fillId="0" borderId="23" xfId="41" applyFont="1" applyFill="1" applyBorder="1" applyAlignment="1">
      <alignment horizontal="center" vertical="center" wrapText="1"/>
    </xf>
    <xf numFmtId="0" fontId="39" fillId="0" borderId="24" xfId="41" applyFont="1" applyFill="1" applyBorder="1" applyAlignment="1">
      <alignment horizontal="center" vertical="center" wrapText="1"/>
    </xf>
    <xf numFmtId="0" fontId="39" fillId="0" borderId="25" xfId="41" applyFont="1" applyFill="1" applyBorder="1" applyAlignment="1">
      <alignment horizontal="center" vertical="center" wrapText="1"/>
    </xf>
    <xf numFmtId="0" fontId="39" fillId="0" borderId="23" xfId="41" applyFont="1" applyFill="1" applyBorder="1" applyAlignment="1">
      <alignment horizontal="center" vertical="center" wrapText="1"/>
    </xf>
    <xf numFmtId="0" fontId="45" fillId="0" borderId="32" xfId="41" applyFont="1" applyFill="1" applyBorder="1" applyAlignment="1">
      <alignment horizontal="center" vertical="center" wrapText="1"/>
    </xf>
    <xf numFmtId="0" fontId="43" fillId="0" borderId="33" xfId="41" applyFont="1" applyFill="1" applyBorder="1" applyAlignment="1" applyProtection="1">
      <alignment horizontal="left" vertical="center" wrapText="1" indent="1"/>
      <protection locked="0"/>
    </xf>
    <xf numFmtId="166" fontId="45" fillId="0" borderId="33" xfId="41" applyNumberFormat="1" applyFont="1" applyFill="1" applyBorder="1" applyAlignment="1" applyProtection="1">
      <alignment horizontal="right" vertical="center" wrapText="1" indent="1"/>
      <protection locked="0"/>
    </xf>
    <xf numFmtId="166" fontId="45" fillId="0" borderId="34" xfId="4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41" applyFill="1" applyAlignment="1">
      <alignment vertical="center" wrapText="1"/>
    </xf>
    <xf numFmtId="0" fontId="45" fillId="0" borderId="10" xfId="41" applyFont="1" applyFill="1" applyBorder="1" applyAlignment="1">
      <alignment horizontal="center" vertical="center" wrapText="1"/>
    </xf>
    <xf numFmtId="0" fontId="43" fillId="0" borderId="19" xfId="41" applyFont="1" applyFill="1" applyBorder="1" applyAlignment="1" applyProtection="1">
      <alignment horizontal="left" vertical="center" wrapText="1" indent="1"/>
      <protection locked="0"/>
    </xf>
    <xf numFmtId="166" fontId="45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166" fontId="45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19" xfId="41" applyFont="1" applyFill="1" applyBorder="1" applyAlignment="1" applyProtection="1">
      <alignment horizontal="left" vertical="center" wrapText="1" indent="8"/>
      <protection locked="0"/>
    </xf>
    <xf numFmtId="0" fontId="45" fillId="0" borderId="35" xfId="41" applyFont="1" applyFill="1" applyBorder="1" applyAlignment="1" applyProtection="1">
      <alignment vertical="center" wrapText="1"/>
      <protection locked="0"/>
    </xf>
    <xf numFmtId="166" fontId="45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4" xfId="41" applyFont="1" applyFill="1" applyBorder="1" applyAlignment="1">
      <alignment horizontal="center" vertical="center" wrapText="1"/>
    </xf>
    <xf numFmtId="0" fontId="46" fillId="0" borderId="36" xfId="41" applyFont="1" applyFill="1" applyBorder="1" applyAlignment="1">
      <alignment vertical="center" wrapText="1"/>
    </xf>
    <xf numFmtId="166" fontId="42" fillId="0" borderId="36" xfId="41" applyNumberFormat="1" applyFont="1" applyFill="1" applyBorder="1" applyAlignment="1">
      <alignment vertical="center" wrapText="1"/>
    </xf>
    <xf numFmtId="166" fontId="42" fillId="0" borderId="37" xfId="41" applyNumberFormat="1" applyFont="1" applyFill="1" applyBorder="1" applyAlignment="1">
      <alignment vertical="center" wrapText="1"/>
    </xf>
    <xf numFmtId="0" fontId="29" fillId="0" borderId="0" xfId="41" applyFill="1" applyAlignment="1">
      <alignment horizontal="center" vertical="center" wrapText="1"/>
    </xf>
    <xf numFmtId="166" fontId="37" fillId="0" borderId="0" xfId="41" applyNumberFormat="1" applyFont="1" applyFill="1" applyAlignment="1">
      <alignment horizontal="right" wrapText="1"/>
    </xf>
    <xf numFmtId="166" fontId="38" fillId="0" borderId="24" xfId="41" applyNumberFormat="1" applyFont="1" applyFill="1" applyBorder="1" applyAlignment="1">
      <alignment horizontal="center" vertical="center" wrapText="1"/>
    </xf>
    <xf numFmtId="166" fontId="38" fillId="0" borderId="25" xfId="41" applyNumberFormat="1" applyFont="1" applyFill="1" applyBorder="1" applyAlignment="1">
      <alignment horizontal="center" vertical="center" wrapText="1"/>
    </xf>
    <xf numFmtId="166" fontId="38" fillId="0" borderId="23" xfId="41" applyNumberFormat="1" applyFont="1" applyFill="1" applyBorder="1" applyAlignment="1" applyProtection="1">
      <alignment horizontal="center" vertical="center" wrapText="1"/>
    </xf>
    <xf numFmtId="166" fontId="39" fillId="0" borderId="38" xfId="41" applyNumberFormat="1" applyFont="1" applyFill="1" applyBorder="1" applyAlignment="1" applyProtection="1">
      <alignment horizontal="center" vertical="center" wrapText="1"/>
    </xf>
    <xf numFmtId="166" fontId="39" fillId="0" borderId="36" xfId="41" applyNumberFormat="1" applyFont="1" applyFill="1" applyBorder="1" applyAlignment="1" applyProtection="1">
      <alignment horizontal="center" vertical="center" wrapText="1"/>
    </xf>
    <xf numFmtId="166" fontId="39" fillId="0" borderId="37" xfId="41" applyNumberFormat="1" applyFont="1" applyFill="1" applyBorder="1" applyAlignment="1" applyProtection="1">
      <alignment horizontal="center" vertical="center" wrapText="1"/>
    </xf>
    <xf numFmtId="166" fontId="47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48" fillId="0" borderId="12" xfId="41" applyNumberFormat="1" applyFont="1" applyFill="1" applyBorder="1" applyAlignment="1" applyProtection="1">
      <alignment vertical="center" wrapText="1"/>
      <protection locked="0"/>
    </xf>
    <xf numFmtId="166" fontId="48" fillId="0" borderId="11" xfId="41" applyNumberFormat="1" applyFont="1" applyFill="1" applyBorder="1" applyAlignment="1" applyProtection="1">
      <alignment vertical="center" wrapText="1"/>
    </xf>
    <xf numFmtId="166" fontId="49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50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38" fillId="0" borderId="24" xfId="41" applyNumberFormat="1" applyFont="1" applyFill="1" applyBorder="1" applyAlignment="1">
      <alignment horizontal="left" vertical="center" wrapText="1"/>
    </xf>
    <xf numFmtId="166" fontId="38" fillId="0" borderId="25" xfId="41" applyNumberFormat="1" applyFont="1" applyFill="1" applyBorder="1" applyAlignment="1">
      <alignment vertical="center" wrapText="1"/>
    </xf>
    <xf numFmtId="0" fontId="0" fillId="0" borderId="12" xfId="0" applyBorder="1"/>
    <xf numFmtId="0" fontId="4" fillId="0" borderId="10" xfId="40" applyFont="1" applyBorder="1" applyAlignment="1">
      <alignment horizontal="center" vertical="center"/>
    </xf>
    <xf numFmtId="0" fontId="51" fillId="0" borderId="0" xfId="40" applyFont="1" applyAlignment="1">
      <alignment vertical="center"/>
    </xf>
    <xf numFmtId="0" fontId="0" fillId="0" borderId="39" xfId="0" applyBorder="1"/>
    <xf numFmtId="0" fontId="0" fillId="0" borderId="10" xfId="0" applyBorder="1"/>
    <xf numFmtId="0" fontId="0" fillId="0" borderId="40" xfId="0" applyBorder="1"/>
    <xf numFmtId="0" fontId="0" fillId="0" borderId="32" xfId="0" applyBorder="1"/>
    <xf numFmtId="165" fontId="4" fillId="0" borderId="11" xfId="40" applyNumberFormat="1" applyFont="1" applyBorder="1" applyAlignment="1">
      <alignment horizontal="center"/>
    </xf>
    <xf numFmtId="0" fontId="4" fillId="0" borderId="40" xfId="40" applyFont="1" applyBorder="1" applyAlignment="1">
      <alignment horizontal="center" vertical="center"/>
    </xf>
    <xf numFmtId="0" fontId="4" fillId="0" borderId="20" xfId="40" applyFont="1" applyBorder="1" applyAlignment="1">
      <alignment vertical="center"/>
    </xf>
    <xf numFmtId="165" fontId="4" fillId="0" borderId="22" xfId="40" applyNumberFormat="1" applyFont="1" applyBorder="1" applyAlignment="1">
      <alignment horizontal="center"/>
    </xf>
    <xf numFmtId="14" fontId="41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3" fillId="0" borderId="0" xfId="40" applyFont="1" applyAlignment="1">
      <alignment vertical="center"/>
    </xf>
    <xf numFmtId="166" fontId="29" fillId="0" borderId="0" xfId="41" applyNumberFormat="1" applyFont="1" applyFill="1" applyAlignment="1">
      <alignment horizontal="right" vertical="center"/>
    </xf>
    <xf numFmtId="166" fontId="29" fillId="0" borderId="0" xfId="41" applyNumberFormat="1" applyFont="1" applyFill="1" applyAlignment="1">
      <alignment vertical="center" wrapText="1"/>
    </xf>
    <xf numFmtId="166" fontId="29" fillId="0" borderId="0" xfId="41" applyNumberFormat="1" applyFont="1" applyFill="1" applyBorder="1" applyAlignment="1">
      <alignment vertical="center" wrapText="1"/>
    </xf>
    <xf numFmtId="166" fontId="49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0" xfId="41" applyNumberFormat="1" applyFill="1" applyBorder="1" applyAlignment="1">
      <alignment vertical="center" wrapText="1"/>
    </xf>
    <xf numFmtId="0" fontId="29" fillId="0" borderId="0" xfId="41" applyNumberFormat="1" applyFill="1" applyBorder="1" applyAlignment="1">
      <alignment horizontal="center" vertical="center" wrapText="1"/>
    </xf>
    <xf numFmtId="166" fontId="29" fillId="0" borderId="0" xfId="41" applyNumberFormat="1" applyFill="1" applyBorder="1" applyAlignment="1">
      <alignment horizontal="center" vertical="center" wrapText="1"/>
    </xf>
    <xf numFmtId="0" fontId="29" fillId="0" borderId="0" xfId="41" applyNumberFormat="1" applyFill="1" applyBorder="1" applyAlignment="1">
      <alignment vertical="center" wrapText="1"/>
    </xf>
    <xf numFmtId="0" fontId="29" fillId="0" borderId="0" xfId="41" applyNumberFormat="1" applyFont="1" applyFill="1" applyBorder="1" applyAlignment="1">
      <alignment horizontal="center" vertical="center" wrapText="1"/>
    </xf>
    <xf numFmtId="0" fontId="29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49" fontId="5" fillId="0" borderId="12" xfId="40" applyNumberFormat="1" applyFont="1" applyBorder="1" applyAlignment="1">
      <alignment horizontal="right"/>
    </xf>
    <xf numFmtId="165" fontId="4" fillId="0" borderId="11" xfId="27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0" applyFont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5" fillId="19" borderId="12" xfId="27" applyNumberFormat="1" applyFont="1" applyFill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9" fillId="0" borderId="12" xfId="27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0" fontId="0" fillId="0" borderId="17" xfId="0" applyBorder="1"/>
    <xf numFmtId="0" fontId="5" fillId="0" borderId="17" xfId="40" applyFont="1" applyBorder="1" applyAlignment="1">
      <alignment horizontal="left"/>
    </xf>
    <xf numFmtId="0" fontId="5" fillId="0" borderId="17" xfId="0" applyFont="1" applyBorder="1"/>
    <xf numFmtId="0" fontId="4" fillId="0" borderId="21" xfId="40" applyFont="1" applyBorder="1" applyAlignment="1">
      <alignment vertical="center"/>
    </xf>
    <xf numFmtId="0" fontId="11" fillId="18" borderId="27" xfId="40" applyFont="1" applyFill="1" applyBorder="1" applyAlignment="1">
      <alignment horizontal="center" vertical="center" wrapText="1"/>
    </xf>
    <xf numFmtId="165" fontId="5" fillId="0" borderId="10" xfId="27" applyNumberFormat="1" applyFont="1" applyBorder="1" applyAlignment="1">
      <alignment horizontal="center"/>
    </xf>
    <xf numFmtId="165" fontId="9" fillId="0" borderId="10" xfId="27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0" xfId="0" applyBorder="1"/>
    <xf numFmtId="0" fontId="5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1" xfId="0" applyBorder="1"/>
    <xf numFmtId="0" fontId="0" fillId="0" borderId="42" xfId="0" applyBorder="1"/>
    <xf numFmtId="168" fontId="0" fillId="0" borderId="12" xfId="26" applyNumberFormat="1" applyFont="1" applyBorder="1"/>
    <xf numFmtId="14" fontId="0" fillId="0" borderId="12" xfId="0" applyNumberFormat="1" applyBorder="1"/>
    <xf numFmtId="0" fontId="0" fillId="0" borderId="11" xfId="0" applyBorder="1"/>
    <xf numFmtId="168" fontId="0" fillId="0" borderId="20" xfId="26" applyNumberFormat="1" applyFont="1" applyBorder="1"/>
    <xf numFmtId="0" fontId="0" fillId="0" borderId="22" xfId="0" applyBorder="1"/>
    <xf numFmtId="0" fontId="61" fillId="0" borderId="0" xfId="0" applyFont="1"/>
    <xf numFmtId="0" fontId="59" fillId="0" borderId="0" xfId="0" applyFont="1" applyAlignment="1">
      <alignment horizontal="left"/>
    </xf>
    <xf numFmtId="166" fontId="39" fillId="0" borderId="12" xfId="41" applyNumberFormat="1" applyFont="1" applyFill="1" applyBorder="1" applyAlignment="1">
      <alignment horizontal="center" vertical="center" wrapText="1"/>
    </xf>
    <xf numFmtId="166" fontId="39" fillId="0" borderId="11" xfId="41" applyNumberFormat="1" applyFont="1" applyFill="1" applyBorder="1" applyAlignment="1">
      <alignment horizontal="center" vertical="center" wrapText="1"/>
    </xf>
    <xf numFmtId="166" fontId="49" fillId="0" borderId="12" xfId="41" applyNumberFormat="1" applyFont="1" applyFill="1" applyBorder="1" applyAlignment="1">
      <alignment horizontal="left" vertical="center" wrapText="1" indent="1"/>
    </xf>
    <xf numFmtId="166" fontId="40" fillId="0" borderId="12" xfId="41" applyNumberFormat="1" applyFont="1" applyFill="1" applyBorder="1" applyAlignment="1" applyProtection="1">
      <alignment horizontal="left" vertical="center" wrapText="1" indent="2"/>
    </xf>
    <xf numFmtId="168" fontId="40" fillId="0" borderId="12" xfId="26" applyNumberFormat="1" applyFont="1" applyFill="1" applyBorder="1" applyAlignment="1" applyProtection="1">
      <alignment vertical="center" wrapText="1"/>
    </xf>
    <xf numFmtId="168" fontId="40" fillId="0" borderId="11" xfId="26" applyNumberFormat="1" applyFont="1" applyFill="1" applyBorder="1" applyAlignment="1">
      <alignment vertical="center" wrapText="1"/>
    </xf>
    <xf numFmtId="166" fontId="40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11" xfId="41" applyNumberFormat="1" applyFont="1" applyFill="1" applyBorder="1" applyAlignment="1">
      <alignment vertical="center" wrapText="1"/>
    </xf>
    <xf numFmtId="166" fontId="39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1" fillId="0" borderId="12" xfId="41" applyNumberFormat="1" applyFont="1" applyFill="1" applyBorder="1" applyAlignment="1" applyProtection="1">
      <alignment horizontal="left" vertical="center" wrapText="1" indent="2"/>
    </xf>
    <xf numFmtId="166" fontId="40" fillId="0" borderId="12" xfId="41" applyNumberFormat="1" applyFont="1" applyFill="1" applyBorder="1" applyAlignment="1" applyProtection="1">
      <alignment vertical="center" wrapText="1"/>
    </xf>
    <xf numFmtId="166" fontId="49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2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1" fillId="18" borderId="20" xfId="41" applyNumberFormat="1" applyFont="1" applyFill="1" applyBorder="1" applyAlignment="1" applyProtection="1">
      <alignment horizontal="left" vertical="center" wrapText="1" indent="2"/>
    </xf>
    <xf numFmtId="166" fontId="40" fillId="0" borderId="20" xfId="41" applyNumberFormat="1" applyFont="1" applyFill="1" applyBorder="1" applyAlignment="1" applyProtection="1">
      <alignment vertical="center" wrapText="1"/>
    </xf>
    <xf numFmtId="166" fontId="40" fillId="0" borderId="22" xfId="41" applyNumberFormat="1" applyFont="1" applyFill="1" applyBorder="1" applyAlignment="1">
      <alignment vertical="center" wrapText="1"/>
    </xf>
    <xf numFmtId="0" fontId="6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8" fontId="0" fillId="0" borderId="0" xfId="26" applyNumberFormat="1" applyFont="1"/>
    <xf numFmtId="0" fontId="62" fillId="0" borderId="0" xfId="0" applyFont="1"/>
    <xf numFmtId="0" fontId="17" fillId="0" borderId="0" xfId="0" applyFont="1"/>
    <xf numFmtId="169" fontId="17" fillId="0" borderId="0" xfId="26" applyNumberFormat="1" applyFont="1"/>
    <xf numFmtId="0" fontId="17" fillId="0" borderId="12" xfId="0" applyFont="1" applyBorder="1"/>
    <xf numFmtId="0" fontId="12" fillId="0" borderId="12" xfId="0" applyFont="1" applyBorder="1"/>
    <xf numFmtId="168" fontId="62" fillId="0" borderId="12" xfId="26" applyNumberFormat="1" applyFont="1" applyBorder="1"/>
    <xf numFmtId="168" fontId="62" fillId="0" borderId="27" xfId="26" applyNumberFormat="1" applyFont="1" applyBorder="1"/>
    <xf numFmtId="168" fontId="0" fillId="0" borderId="35" xfId="26" applyNumberFormat="1" applyFont="1" applyBorder="1"/>
    <xf numFmtId="168" fontId="0" fillId="0" borderId="27" xfId="26" applyNumberFormat="1" applyFont="1" applyBorder="1"/>
    <xf numFmtId="0" fontId="17" fillId="0" borderId="0" xfId="0" applyFont="1" applyBorder="1"/>
    <xf numFmtId="0" fontId="17" fillId="0" borderId="35" xfId="0" applyFont="1" applyBorder="1"/>
    <xf numFmtId="0" fontId="12" fillId="0" borderId="12" xfId="0" applyFont="1" applyBorder="1" applyAlignment="1">
      <alignment wrapText="1"/>
    </xf>
    <xf numFmtId="168" fontId="1" fillId="0" borderId="12" xfId="26" applyNumberFormat="1" applyFont="1" applyBorder="1"/>
    <xf numFmtId="0" fontId="12" fillId="0" borderId="27" xfId="0" applyFont="1" applyBorder="1"/>
    <xf numFmtId="0" fontId="12" fillId="0" borderId="27" xfId="0" applyFont="1" applyBorder="1" applyAlignment="1">
      <alignment wrapText="1"/>
    </xf>
    <xf numFmtId="0" fontId="12" fillId="0" borderId="0" xfId="0" applyFont="1" applyBorder="1"/>
    <xf numFmtId="0" fontId="17" fillId="0" borderId="0" xfId="0" applyFont="1" applyBorder="1" applyAlignment="1">
      <alignment wrapText="1"/>
    </xf>
    <xf numFmtId="168" fontId="0" fillId="0" borderId="0" xfId="26" applyNumberFormat="1" applyFont="1" applyBorder="1"/>
    <xf numFmtId="0" fontId="12" fillId="0" borderId="0" xfId="0" applyFont="1" applyBorder="1" applyAlignment="1">
      <alignment wrapText="1"/>
    </xf>
    <xf numFmtId="169" fontId="17" fillId="0" borderId="0" xfId="26" applyNumberFormat="1" applyFont="1" applyBorder="1"/>
    <xf numFmtId="168" fontId="62" fillId="0" borderId="0" xfId="26" applyNumberFormat="1" applyFont="1" applyBorder="1"/>
    <xf numFmtId="169" fontId="17" fillId="0" borderId="12" xfId="26" applyNumberFormat="1" applyFont="1" applyBorder="1" applyAlignment="1">
      <alignment horizontal="center"/>
    </xf>
    <xf numFmtId="0" fontId="12" fillId="0" borderId="32" xfId="40" applyFont="1" applyBorder="1" applyAlignment="1">
      <alignment horizontal="center" vertical="center" wrapText="1"/>
    </xf>
    <xf numFmtId="165" fontId="5" fillId="0" borderId="17" xfId="40" applyNumberFormat="1" applyFont="1" applyBorder="1" applyAlignment="1">
      <alignment horizontal="center" vertical="center"/>
    </xf>
    <xf numFmtId="165" fontId="5" fillId="0" borderId="17" xfId="27" applyNumberFormat="1" applyFont="1" applyBorder="1" applyAlignment="1">
      <alignment horizontal="center"/>
    </xf>
    <xf numFmtId="165" fontId="7" fillId="0" borderId="17" xfId="27" applyNumberFormat="1" applyFont="1" applyBorder="1" applyAlignment="1">
      <alignment horizontal="center"/>
    </xf>
    <xf numFmtId="165" fontId="4" fillId="0" borderId="17" xfId="27" applyNumberFormat="1" applyFont="1" applyBorder="1" applyAlignment="1">
      <alignment horizontal="center"/>
    </xf>
    <xf numFmtId="165" fontId="5" fillId="18" borderId="17" xfId="27" applyNumberFormat="1" applyFont="1" applyFill="1" applyBorder="1" applyAlignment="1">
      <alignment horizontal="center"/>
    </xf>
    <xf numFmtId="165" fontId="4" fillId="0" borderId="19" xfId="27" applyNumberFormat="1" applyFont="1" applyBorder="1" applyAlignment="1">
      <alignment horizontal="center"/>
    </xf>
    <xf numFmtId="165" fontId="4" fillId="0" borderId="17" xfId="40" applyNumberFormat="1" applyFont="1" applyBorder="1" applyAlignment="1">
      <alignment horizontal="center"/>
    </xf>
    <xf numFmtId="0" fontId="58" fillId="0" borderId="0" xfId="40" applyFont="1" applyAlignment="1">
      <alignment vertical="top"/>
    </xf>
    <xf numFmtId="0" fontId="63" fillId="18" borderId="27" xfId="40" applyFont="1" applyFill="1" applyBorder="1" applyAlignment="1">
      <alignment vertical="top" wrapText="1"/>
    </xf>
    <xf numFmtId="0" fontId="63" fillId="18" borderId="28" xfId="40" applyFont="1" applyFill="1" applyBorder="1" applyAlignment="1">
      <alignment vertical="top" wrapText="1"/>
    </xf>
    <xf numFmtId="168" fontId="58" fillId="0" borderId="42" xfId="26" applyNumberFormat="1" applyFont="1" applyBorder="1" applyAlignment="1">
      <alignment vertical="top"/>
    </xf>
    <xf numFmtId="168" fontId="58" fillId="0" borderId="12" xfId="26" applyNumberFormat="1" applyFont="1" applyBorder="1" applyAlignment="1">
      <alignment vertical="top"/>
    </xf>
    <xf numFmtId="168" fontId="58" fillId="0" borderId="11" xfId="26" applyNumberFormat="1" applyFont="1" applyBorder="1" applyAlignment="1">
      <alignment vertical="top"/>
    </xf>
    <xf numFmtId="165" fontId="58" fillId="0" borderId="12" xfId="40" applyNumberFormat="1" applyFont="1" applyBorder="1" applyAlignment="1">
      <alignment vertical="top"/>
    </xf>
    <xf numFmtId="165" fontId="58" fillId="0" borderId="11" xfId="40" applyNumberFormat="1" applyFont="1" applyBorder="1" applyAlignment="1">
      <alignment vertical="top"/>
    </xf>
    <xf numFmtId="165" fontId="58" fillId="0" borderId="19" xfId="40" applyNumberFormat="1" applyFont="1" applyBorder="1" applyAlignment="1">
      <alignment vertical="top"/>
    </xf>
    <xf numFmtId="165" fontId="64" fillId="0" borderId="12" xfId="27" applyNumberFormat="1" applyFont="1" applyBorder="1" applyAlignment="1">
      <alignment vertical="top"/>
    </xf>
    <xf numFmtId="165" fontId="64" fillId="0" borderId="11" xfId="27" applyNumberFormat="1" applyFont="1" applyBorder="1" applyAlignment="1">
      <alignment vertical="top"/>
    </xf>
    <xf numFmtId="165" fontId="58" fillId="18" borderId="12" xfId="27" applyNumberFormat="1" applyFont="1" applyFill="1" applyBorder="1" applyAlignment="1">
      <alignment vertical="top"/>
    </xf>
    <xf numFmtId="165" fontId="58" fillId="18" borderId="19" xfId="27" applyNumberFormat="1" applyFont="1" applyFill="1" applyBorder="1" applyAlignment="1">
      <alignment vertical="top"/>
    </xf>
    <xf numFmtId="165" fontId="58" fillId="0" borderId="12" xfId="27" applyNumberFormat="1" applyFont="1" applyBorder="1" applyAlignment="1">
      <alignment vertical="top"/>
    </xf>
    <xf numFmtId="165" fontId="58" fillId="0" borderId="19" xfId="27" applyNumberFormat="1" applyFont="1" applyBorder="1" applyAlignment="1">
      <alignment vertical="top"/>
    </xf>
    <xf numFmtId="168" fontId="65" fillId="0" borderId="12" xfId="26" applyNumberFormat="1" applyFont="1" applyBorder="1" applyAlignment="1">
      <alignment vertical="top"/>
    </xf>
    <xf numFmtId="165" fontId="65" fillId="0" borderId="11" xfId="27" applyNumberFormat="1" applyFont="1" applyBorder="1" applyAlignment="1">
      <alignment vertical="top"/>
    </xf>
    <xf numFmtId="165" fontId="65" fillId="0" borderId="12" xfId="27" applyNumberFormat="1" applyFont="1" applyBorder="1" applyAlignment="1">
      <alignment vertical="top"/>
    </xf>
    <xf numFmtId="168" fontId="65" fillId="0" borderId="11" xfId="26" applyNumberFormat="1" applyFont="1" applyBorder="1" applyAlignment="1">
      <alignment vertical="top"/>
    </xf>
    <xf numFmtId="168" fontId="64" fillId="0" borderId="12" xfId="26" applyNumberFormat="1" applyFont="1" applyBorder="1" applyAlignment="1">
      <alignment vertical="top"/>
    </xf>
    <xf numFmtId="168" fontId="64" fillId="0" borderId="11" xfId="26" applyNumberFormat="1" applyFont="1" applyBorder="1" applyAlignment="1">
      <alignment vertical="top"/>
    </xf>
    <xf numFmtId="168" fontId="57" fillId="0" borderId="12" xfId="26" applyNumberFormat="1" applyFont="1" applyBorder="1" applyAlignment="1">
      <alignment vertical="top"/>
    </xf>
    <xf numFmtId="168" fontId="57" fillId="0" borderId="11" xfId="26" applyNumberFormat="1" applyFont="1" applyBorder="1" applyAlignment="1">
      <alignment vertical="top"/>
    </xf>
    <xf numFmtId="0" fontId="11" fillId="18" borderId="44" xfId="40" applyFont="1" applyFill="1" applyBorder="1" applyAlignment="1">
      <alignment horizontal="center" vertical="center" wrapText="1"/>
    </xf>
    <xf numFmtId="0" fontId="11" fillId="18" borderId="15" xfId="40" applyFont="1" applyFill="1" applyBorder="1" applyAlignment="1">
      <alignment horizontal="center" vertical="center" wrapText="1"/>
    </xf>
    <xf numFmtId="165" fontId="58" fillId="0" borderId="11" xfId="27" applyNumberFormat="1" applyFont="1" applyBorder="1" applyAlignment="1">
      <alignment vertical="top"/>
    </xf>
    <xf numFmtId="165" fontId="58" fillId="18" borderId="11" xfId="27" applyNumberFormat="1" applyFont="1" applyFill="1" applyBorder="1" applyAlignment="1">
      <alignment vertical="top"/>
    </xf>
    <xf numFmtId="165" fontId="58" fillId="0" borderId="11" xfId="27" applyNumberFormat="1" applyFont="1" applyFill="1" applyBorder="1" applyAlignment="1">
      <alignment vertical="top"/>
    </xf>
    <xf numFmtId="165" fontId="64" fillId="0" borderId="11" xfId="40" applyNumberFormat="1" applyFont="1" applyBorder="1" applyAlignment="1">
      <alignment vertical="top"/>
    </xf>
    <xf numFmtId="168" fontId="58" fillId="0" borderId="19" xfId="26" applyNumberFormat="1" applyFont="1" applyBorder="1" applyAlignment="1">
      <alignment vertical="top"/>
    </xf>
    <xf numFmtId="165" fontId="64" fillId="0" borderId="19" xfId="27" applyNumberFormat="1" applyFont="1" applyBorder="1" applyAlignment="1">
      <alignment vertical="top"/>
    </xf>
    <xf numFmtId="165" fontId="65" fillId="0" borderId="19" xfId="27" applyNumberFormat="1" applyFont="1" applyBorder="1" applyAlignment="1">
      <alignment vertical="top"/>
    </xf>
    <xf numFmtId="168" fontId="65" fillId="0" borderId="19" xfId="26" applyNumberFormat="1" applyFont="1" applyBorder="1" applyAlignment="1">
      <alignment vertical="top"/>
    </xf>
    <xf numFmtId="168" fontId="64" fillId="0" borderId="19" xfId="26" applyNumberFormat="1" applyFont="1" applyBorder="1" applyAlignment="1">
      <alignment vertical="top"/>
    </xf>
    <xf numFmtId="168" fontId="57" fillId="0" borderId="19" xfId="26" applyNumberFormat="1" applyFont="1" applyBorder="1" applyAlignment="1">
      <alignment vertical="top"/>
    </xf>
    <xf numFmtId="165" fontId="4" fillId="0" borderId="19" xfId="40" applyNumberFormat="1" applyFont="1" applyBorder="1" applyAlignment="1">
      <alignment horizontal="center"/>
    </xf>
    <xf numFmtId="165" fontId="4" fillId="0" borderId="45" xfId="40" applyNumberFormat="1" applyFont="1" applyBorder="1" applyAlignment="1">
      <alignment horizontal="center"/>
    </xf>
    <xf numFmtId="165" fontId="9" fillId="0" borderId="19" xfId="40" applyNumberFormat="1" applyFont="1" applyBorder="1" applyAlignment="1">
      <alignment horizontal="center"/>
    </xf>
    <xf numFmtId="165" fontId="9" fillId="0" borderId="12" xfId="4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46" xfId="0" applyFont="1" applyBorder="1" applyAlignment="1">
      <alignment horizontal="centerContinuous"/>
    </xf>
    <xf numFmtId="0" fontId="66" fillId="0" borderId="35" xfId="0" applyFont="1" applyBorder="1" applyAlignment="1">
      <alignment horizontal="right"/>
    </xf>
    <xf numFmtId="168" fontId="66" fillId="0" borderId="34" xfId="26" applyNumberFormat="1" applyFont="1" applyBorder="1"/>
    <xf numFmtId="0" fontId="66" fillId="0" borderId="12" xfId="0" applyFont="1" applyBorder="1" applyAlignment="1">
      <alignment horizontal="right"/>
    </xf>
    <xf numFmtId="168" fontId="66" fillId="0" borderId="11" xfId="26" applyNumberFormat="1" applyFont="1" applyBorder="1"/>
    <xf numFmtId="0" fontId="66" fillId="0" borderId="12" xfId="0" applyFont="1" applyBorder="1"/>
    <xf numFmtId="0" fontId="66" fillId="0" borderId="12" xfId="0" applyFont="1" applyBorder="1" applyAlignment="1">
      <alignment horizontal="left"/>
    </xf>
    <xf numFmtId="168" fontId="66" fillId="0" borderId="11" xfId="0" applyNumberFormat="1" applyFont="1" applyBorder="1" applyAlignment="1">
      <alignment horizontal="center"/>
    </xf>
    <xf numFmtId="0" fontId="66" fillId="0" borderId="11" xfId="0" applyFont="1" applyBorder="1" applyAlignment="1">
      <alignment horizontal="center"/>
    </xf>
    <xf numFmtId="0" fontId="66" fillId="0" borderId="20" xfId="0" applyFont="1" applyBorder="1"/>
    <xf numFmtId="0" fontId="66" fillId="0" borderId="22" xfId="0" applyFont="1" applyBorder="1" applyAlignment="1">
      <alignment horizontal="center"/>
    </xf>
    <xf numFmtId="166" fontId="55" fillId="0" borderId="0" xfId="41" applyNumberFormat="1" applyFont="1" applyFill="1" applyAlignment="1">
      <alignment horizontal="center" vertical="center" wrapText="1"/>
    </xf>
    <xf numFmtId="166" fontId="55" fillId="0" borderId="0" xfId="41" applyNumberFormat="1" applyFont="1" applyFill="1" applyAlignment="1">
      <alignment vertical="center" wrapText="1"/>
    </xf>
    <xf numFmtId="165" fontId="5" fillId="0" borderId="19" xfId="40" applyNumberFormat="1" applyFont="1" applyBorder="1" applyAlignment="1">
      <alignment horizontal="center" vertical="center"/>
    </xf>
    <xf numFmtId="165" fontId="4" fillId="0" borderId="18" xfId="27" applyNumberFormat="1" applyFont="1" applyBorder="1" applyAlignment="1">
      <alignment horizontal="center"/>
    </xf>
    <xf numFmtId="165" fontId="9" fillId="0" borderId="17" xfId="27" applyNumberFormat="1" applyFont="1" applyBorder="1" applyAlignment="1">
      <alignment horizontal="center"/>
    </xf>
    <xf numFmtId="165" fontId="5" fillId="0" borderId="12" xfId="27" applyNumberFormat="1" applyFont="1" applyFill="1" applyBorder="1" applyAlignment="1">
      <alignment horizontal="center"/>
    </xf>
    <xf numFmtId="165" fontId="5" fillId="0" borderId="19" xfId="27" applyNumberFormat="1" applyFont="1" applyFill="1" applyBorder="1" applyAlignment="1">
      <alignment horizontal="center"/>
    </xf>
    <xf numFmtId="165" fontId="4" fillId="0" borderId="48" xfId="27" applyNumberFormat="1" applyFont="1" applyBorder="1" applyAlignment="1">
      <alignment horizontal="center"/>
    </xf>
    <xf numFmtId="165" fontId="5" fillId="18" borderId="19" xfId="27" applyNumberFormat="1" applyFont="1" applyFill="1" applyBorder="1" applyAlignment="1">
      <alignment horizontal="center"/>
    </xf>
    <xf numFmtId="165" fontId="5" fillId="0" borderId="19" xfId="27" applyNumberFormat="1" applyFont="1" applyBorder="1" applyAlignment="1">
      <alignment horizontal="center"/>
    </xf>
    <xf numFmtId="165" fontId="5" fillId="0" borderId="48" xfId="27" applyNumberFormat="1" applyFont="1" applyBorder="1" applyAlignment="1">
      <alignment horizontal="center"/>
    </xf>
    <xf numFmtId="165" fontId="7" fillId="0" borderId="48" xfId="27" applyNumberFormat="1" applyFont="1" applyBorder="1" applyAlignment="1">
      <alignment horizontal="center"/>
    </xf>
    <xf numFmtId="165" fontId="7" fillId="0" borderId="19" xfId="27" applyNumberFormat="1" applyFont="1" applyFill="1" applyBorder="1" applyAlignment="1">
      <alignment horizontal="center"/>
    </xf>
    <xf numFmtId="165" fontId="9" fillId="0" borderId="19" xfId="27" applyNumberFormat="1" applyFont="1" applyFill="1" applyBorder="1" applyAlignment="1">
      <alignment horizontal="center"/>
    </xf>
    <xf numFmtId="165" fontId="4" fillId="0" borderId="19" xfId="27" applyNumberFormat="1" applyFont="1" applyFill="1" applyBorder="1" applyAlignment="1">
      <alignment horizontal="center"/>
    </xf>
    <xf numFmtId="165" fontId="4" fillId="0" borderId="48" xfId="40" applyNumberFormat="1" applyFont="1" applyBorder="1" applyAlignment="1">
      <alignment horizontal="center"/>
    </xf>
    <xf numFmtId="168" fontId="6" fillId="0" borderId="12" xfId="26" applyNumberFormat="1" applyFont="1" applyBorder="1" applyAlignment="1">
      <alignment vertical="top"/>
    </xf>
    <xf numFmtId="166" fontId="2" fillId="0" borderId="0" xfId="41" applyNumberFormat="1" applyFont="1" applyFill="1" applyAlignment="1">
      <alignment horizontal="right" wrapText="1"/>
    </xf>
    <xf numFmtId="166" fontId="50" fillId="0" borderId="29" xfId="41" applyNumberFormat="1" applyFont="1" applyFill="1" applyBorder="1" applyAlignment="1" applyProtection="1">
      <alignment horizontal="left" vertical="center" wrapText="1" indent="1"/>
      <protection locked="0"/>
    </xf>
    <xf numFmtId="166" fontId="48" fillId="0" borderId="30" xfId="41" applyNumberFormat="1" applyFont="1" applyFill="1" applyBorder="1" applyAlignment="1" applyProtection="1">
      <alignment vertical="center" wrapText="1"/>
      <protection locked="0"/>
    </xf>
    <xf numFmtId="166" fontId="48" fillId="0" borderId="31" xfId="41" applyNumberFormat="1" applyFont="1" applyFill="1" applyBorder="1" applyAlignment="1" applyProtection="1">
      <alignment vertical="center" wrapText="1"/>
    </xf>
    <xf numFmtId="166" fontId="38" fillId="0" borderId="23" xfId="41" applyNumberFormat="1" applyFont="1" applyFill="1" applyBorder="1" applyAlignment="1" applyProtection="1">
      <alignment vertical="center" wrapText="1"/>
    </xf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32" xfId="40" applyFont="1" applyBorder="1" applyAlignment="1">
      <alignment horizontal="center" vertical="center"/>
    </xf>
    <xf numFmtId="0" fontId="4" fillId="0" borderId="41" xfId="40" applyFont="1" applyBorder="1" applyAlignment="1">
      <alignment horizontal="center" vertical="center"/>
    </xf>
    <xf numFmtId="0" fontId="4" fillId="0" borderId="42" xfId="40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0" fontId="5" fillId="0" borderId="17" xfId="40" applyFont="1" applyBorder="1" applyAlignment="1">
      <alignment horizontal="left"/>
    </xf>
    <xf numFmtId="0" fontId="4" fillId="0" borderId="12" xfId="40" applyFont="1" applyBorder="1" applyAlignment="1">
      <alignment horizontal="left" wrapText="1"/>
    </xf>
    <xf numFmtId="0" fontId="4" fillId="0" borderId="17" xfId="40" applyFont="1" applyBorder="1" applyAlignment="1">
      <alignment horizontal="left" wrapText="1"/>
    </xf>
    <xf numFmtId="0" fontId="56" fillId="0" borderId="12" xfId="40" applyFont="1" applyBorder="1" applyAlignment="1">
      <alignment horizontal="left" wrapText="1"/>
    </xf>
    <xf numFmtId="0" fontId="56" fillId="0" borderId="17" xfId="40" applyFont="1" applyBorder="1" applyAlignment="1">
      <alignment horizontal="left" wrapText="1"/>
    </xf>
    <xf numFmtId="0" fontId="4" fillId="0" borderId="12" xfId="40" applyFont="1" applyBorder="1" applyAlignment="1">
      <alignment horizontal="left"/>
    </xf>
    <xf numFmtId="0" fontId="4" fillId="0" borderId="17" xfId="40" applyFont="1" applyBorder="1" applyAlignment="1">
      <alignment horizontal="left"/>
    </xf>
    <xf numFmtId="0" fontId="7" fillId="0" borderId="12" xfId="40" applyFont="1" applyBorder="1" applyAlignment="1">
      <alignment horizontal="left"/>
    </xf>
    <xf numFmtId="0" fontId="7" fillId="0" borderId="17" xfId="40" applyFont="1" applyBorder="1" applyAlignment="1">
      <alignment horizontal="left"/>
    </xf>
    <xf numFmtId="0" fontId="5" fillId="0" borderId="12" xfId="40" applyFont="1" applyBorder="1" applyAlignment="1">
      <alignment horizontal="left" vertical="center" wrapText="1"/>
    </xf>
    <xf numFmtId="0" fontId="5" fillId="0" borderId="17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right" vertical="center" wrapText="1"/>
    </xf>
    <xf numFmtId="0" fontId="5" fillId="0" borderId="17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left" wrapText="1"/>
    </xf>
    <xf numFmtId="0" fontId="5" fillId="0" borderId="17" xfId="40" applyFont="1" applyBorder="1" applyAlignment="1">
      <alignment horizontal="left" wrapText="1"/>
    </xf>
    <xf numFmtId="0" fontId="5" fillId="18" borderId="12" xfId="40" applyFont="1" applyFill="1" applyBorder="1" applyAlignment="1">
      <alignment horizontal="center"/>
    </xf>
    <xf numFmtId="0" fontId="5" fillId="18" borderId="17" xfId="40" applyFont="1" applyFill="1" applyBorder="1" applyAlignment="1">
      <alignment horizontal="center"/>
    </xf>
    <xf numFmtId="0" fontId="11" fillId="0" borderId="41" xfId="40" applyFont="1" applyBorder="1" applyAlignment="1">
      <alignment horizontal="center" vertical="center" wrapText="1"/>
    </xf>
    <xf numFmtId="0" fontId="11" fillId="0" borderId="1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17" xfId="40" applyFont="1" applyBorder="1" applyAlignment="1">
      <alignment horizontal="left" vertical="center"/>
    </xf>
    <xf numFmtId="0" fontId="5" fillId="0" borderId="12" xfId="40" applyFont="1" applyBorder="1" applyAlignment="1">
      <alignment horizontal="right" vertical="center"/>
    </xf>
    <xf numFmtId="0" fontId="5" fillId="0" borderId="17" xfId="40" applyFont="1" applyBorder="1" applyAlignment="1">
      <alignment horizontal="right" vertical="center"/>
    </xf>
    <xf numFmtId="0" fontId="7" fillId="0" borderId="41" xfId="40" applyFont="1" applyBorder="1" applyAlignment="1">
      <alignment horizontal="center" vertical="center"/>
    </xf>
    <xf numFmtId="0" fontId="5" fillId="0" borderId="12" xfId="40" applyFont="1" applyBorder="1" applyAlignment="1">
      <alignment horizontal="right" wrapText="1"/>
    </xf>
    <xf numFmtId="0" fontId="5" fillId="0" borderId="17" xfId="40" applyFont="1" applyBorder="1" applyAlignment="1">
      <alignment horizontal="right" wrapText="1"/>
    </xf>
    <xf numFmtId="0" fontId="11" fillId="0" borderId="13" xfId="40" applyFont="1" applyBorder="1" applyAlignment="1">
      <alignment horizontal="center" vertical="center" wrapText="1"/>
    </xf>
    <xf numFmtId="0" fontId="11" fillId="0" borderId="14" xfId="4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58" fillId="0" borderId="32" xfId="40" applyFont="1" applyBorder="1" applyAlignment="1">
      <alignment horizontal="center" vertical="center" wrapText="1"/>
    </xf>
    <xf numFmtId="0" fontId="58" fillId="0" borderId="40" xfId="40" applyFont="1" applyBorder="1" applyAlignment="1">
      <alignment horizontal="center" vertical="center" wrapText="1"/>
    </xf>
    <xf numFmtId="0" fontId="58" fillId="0" borderId="41" xfId="40" applyFont="1" applyBorder="1" applyAlignment="1">
      <alignment horizontal="center" vertical="center" wrapText="1"/>
    </xf>
    <xf numFmtId="0" fontId="58" fillId="0" borderId="20" xfId="40" applyFont="1" applyBorder="1" applyAlignment="1">
      <alignment horizontal="center" vertical="center" wrapText="1"/>
    </xf>
    <xf numFmtId="0" fontId="58" fillId="0" borderId="42" xfId="40" applyFont="1" applyBorder="1" applyAlignment="1">
      <alignment horizontal="center" vertical="center" wrapText="1"/>
    </xf>
    <xf numFmtId="0" fontId="58" fillId="0" borderId="22" xfId="40" applyFont="1" applyBorder="1" applyAlignment="1">
      <alignment horizontal="center" vertical="center" wrapText="1"/>
    </xf>
    <xf numFmtId="0" fontId="2" fillId="0" borderId="35" xfId="40" applyFont="1" applyBorder="1" applyAlignment="1">
      <alignment horizontal="center" vertical="top" wrapText="1"/>
    </xf>
    <xf numFmtId="0" fontId="16" fillId="0" borderId="35" xfId="40" applyFont="1" applyBorder="1" applyAlignment="1">
      <alignment horizontal="center" vertical="top" wrapText="1"/>
    </xf>
    <xf numFmtId="0" fontId="4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40" applyFont="1" applyBorder="1" applyAlignment="1">
      <alignment horizontal="right"/>
    </xf>
    <xf numFmtId="0" fontId="7" fillId="0" borderId="0" xfId="40" applyFont="1" applyAlignment="1">
      <alignment horizontal="center"/>
    </xf>
    <xf numFmtId="0" fontId="12" fillId="0" borderId="32" xfId="40" applyFont="1" applyBorder="1" applyAlignment="1">
      <alignment horizontal="center" vertical="center" wrapText="1"/>
    </xf>
    <xf numFmtId="0" fontId="12" fillId="0" borderId="10" xfId="40" applyFont="1" applyBorder="1" applyAlignment="1">
      <alignment horizontal="center" vertical="center" wrapText="1"/>
    </xf>
    <xf numFmtId="0" fontId="12" fillId="0" borderId="26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0" fontId="7" fillId="0" borderId="27" xfId="40" applyFont="1" applyBorder="1" applyAlignment="1">
      <alignment horizontal="center" vertical="center"/>
    </xf>
    <xf numFmtId="0" fontId="6" fillId="0" borderId="41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/>
    </xf>
    <xf numFmtId="0" fontId="7" fillId="0" borderId="17" xfId="4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7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13" fillId="19" borderId="17" xfId="0" applyNumberFormat="1" applyFont="1" applyFill="1" applyBorder="1" applyAlignment="1">
      <alignment horizontal="center"/>
    </xf>
    <xf numFmtId="165" fontId="13" fillId="19" borderId="18" xfId="0" applyNumberFormat="1" applyFont="1" applyFill="1" applyBorder="1" applyAlignment="1">
      <alignment horizontal="center"/>
    </xf>
    <xf numFmtId="165" fontId="13" fillId="19" borderId="19" xfId="0" applyNumberFormat="1" applyFont="1" applyFill="1" applyBorder="1" applyAlignment="1">
      <alignment horizontal="center"/>
    </xf>
    <xf numFmtId="165" fontId="14" fillId="19" borderId="17" xfId="0" applyNumberFormat="1" applyFont="1" applyFill="1" applyBorder="1" applyAlignment="1">
      <alignment horizontal="center"/>
    </xf>
    <xf numFmtId="165" fontId="14" fillId="19" borderId="18" xfId="0" applyNumberFormat="1" applyFont="1" applyFill="1" applyBorder="1" applyAlignment="1">
      <alignment horizontal="center"/>
    </xf>
    <xf numFmtId="165" fontId="14" fillId="19" borderId="19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65" fontId="13" fillId="0" borderId="17" xfId="0" applyNumberFormat="1" applyFont="1" applyFill="1" applyBorder="1" applyAlignment="1">
      <alignment horizontal="center"/>
    </xf>
    <xf numFmtId="165" fontId="13" fillId="0" borderId="18" xfId="0" applyNumberFormat="1" applyFont="1" applyFill="1" applyBorder="1" applyAlignment="1">
      <alignment horizontal="center"/>
    </xf>
    <xf numFmtId="165" fontId="13" fillId="0" borderId="19" xfId="0" applyNumberFormat="1" applyFont="1" applyFill="1" applyBorder="1" applyAlignment="1">
      <alignment horizontal="center"/>
    </xf>
    <xf numFmtId="165" fontId="13" fillId="0" borderId="17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0" fontId="13" fillId="0" borderId="47" xfId="0" applyFont="1" applyBorder="1" applyAlignment="1">
      <alignment horizontal="left" vertical="top" wrapText="1"/>
    </xf>
    <xf numFmtId="0" fontId="13" fillId="0" borderId="43" xfId="0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0" fontId="13" fillId="0" borderId="17" xfId="0" quotePrefix="1" applyFont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7" xfId="0" quotePrefix="1" applyFont="1" applyFill="1" applyBorder="1" applyAlignment="1">
      <alignment horizontal="center" vertical="center"/>
    </xf>
    <xf numFmtId="0" fontId="13" fillId="0" borderId="19" xfId="0" quotePrefix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6" fontId="38" fillId="0" borderId="41" xfId="41" applyNumberFormat="1" applyFont="1" applyFill="1" applyBorder="1" applyAlignment="1">
      <alignment horizontal="center" vertical="center" wrapText="1"/>
    </xf>
    <xf numFmtId="166" fontId="38" fillId="0" borderId="12" xfId="41" applyNumberFormat="1" applyFont="1" applyFill="1" applyBorder="1" applyAlignment="1">
      <alignment horizontal="center" vertical="center" wrapText="1"/>
    </xf>
    <xf numFmtId="166" fontId="38" fillId="0" borderId="44" xfId="41" applyNumberFormat="1" applyFont="1" applyFill="1" applyBorder="1" applyAlignment="1">
      <alignment horizontal="center" vertical="center" wrapText="1"/>
    </xf>
    <xf numFmtId="166" fontId="38" fillId="0" borderId="34" xfId="41" applyNumberFormat="1" applyFont="1" applyFill="1" applyBorder="1" applyAlignment="1">
      <alignment horizontal="center" vertical="center" wrapText="1"/>
    </xf>
    <xf numFmtId="166" fontId="38" fillId="0" borderId="40" xfId="41" applyNumberFormat="1" applyFont="1" applyFill="1" applyBorder="1" applyAlignment="1">
      <alignment horizontal="left" vertical="center" wrapText="1" indent="2"/>
    </xf>
    <xf numFmtId="166" fontId="38" fillId="0" borderId="20" xfId="41" applyNumberFormat="1" applyFont="1" applyFill="1" applyBorder="1" applyAlignment="1">
      <alignment horizontal="left" vertical="center" wrapText="1" indent="2"/>
    </xf>
    <xf numFmtId="166" fontId="38" fillId="0" borderId="32" xfId="41" applyNumberFormat="1" applyFont="1" applyFill="1" applyBorder="1" applyAlignment="1">
      <alignment horizontal="center" vertical="center" wrapText="1"/>
    </xf>
    <xf numFmtId="166" fontId="38" fillId="0" borderId="10" xfId="41" applyNumberFormat="1" applyFont="1" applyFill="1" applyBorder="1" applyAlignment="1">
      <alignment horizontal="center" vertical="center" wrapText="1"/>
    </xf>
    <xf numFmtId="166" fontId="38" fillId="0" borderId="41" xfId="41" applyNumberFormat="1" applyFont="1" applyFill="1" applyBorder="1" applyAlignment="1">
      <alignment horizontal="center" vertical="center"/>
    </xf>
    <xf numFmtId="166" fontId="38" fillId="0" borderId="12" xfId="41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54" fillId="0" borderId="0" xfId="41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6" fontId="55" fillId="0" borderId="0" xfId="41" applyNumberFormat="1" applyFont="1" applyFill="1" applyAlignment="1">
      <alignment horizontal="center" vertical="center" wrapText="1"/>
    </xf>
    <xf numFmtId="166" fontId="55" fillId="0" borderId="0" xfId="41" applyNumberFormat="1" applyFont="1" applyFill="1" applyAlignment="1">
      <alignment vertical="center" wrapText="1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xr:uid="{00000000-0005-0000-0000-00001E000000}"/>
    <cellStyle name="Jelölőszín (2)" xfId="32" xr:uid="{00000000-0005-0000-0000-00001F000000}"/>
    <cellStyle name="Jelölőszín (3)" xfId="33" xr:uid="{00000000-0005-0000-0000-000020000000}"/>
    <cellStyle name="Jelölőszín (4)" xfId="34" xr:uid="{00000000-0005-0000-0000-000021000000}"/>
    <cellStyle name="Jelölőszín (5)" xfId="35" xr:uid="{00000000-0005-0000-0000-000022000000}"/>
    <cellStyle name="Jelölőszín (6)" xfId="36" xr:uid="{00000000-0005-0000-0000-000023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 xr:uid="{00000000-0005-0000-0000-000028000000}"/>
    <cellStyle name="Normál_KVIREND" xfId="41" xr:uid="{00000000-0005-0000-0000-000029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>
      <selection activeCell="B13" sqref="B13"/>
    </sheetView>
  </sheetViews>
  <sheetFormatPr defaultColWidth="9.109375" defaultRowHeight="15.6" x14ac:dyDescent="0.25"/>
  <cols>
    <col min="1" max="1" width="5.5546875" style="3" customWidth="1"/>
    <col min="2" max="2" width="48.109375" style="2" customWidth="1"/>
    <col min="3" max="3" width="21.33203125" style="2" customWidth="1"/>
    <col min="4" max="10" width="9.109375" style="2"/>
    <col min="11" max="16384" width="9.109375" style="3"/>
  </cols>
  <sheetData>
    <row r="1" spans="1:10" ht="21.75" customHeight="1" x14ac:dyDescent="0.25">
      <c r="A1" s="253"/>
      <c r="B1" s="253"/>
      <c r="C1" s="253"/>
      <c r="D1" s="1"/>
      <c r="E1" s="1"/>
      <c r="F1" s="1"/>
    </row>
    <row r="2" spans="1:10" ht="30" customHeight="1" x14ac:dyDescent="0.25">
      <c r="A2" s="254"/>
      <c r="B2" s="254"/>
      <c r="C2" s="254"/>
      <c r="D2" s="5"/>
      <c r="E2" s="5"/>
      <c r="F2" s="5"/>
      <c r="G2" s="5"/>
    </row>
    <row r="3" spans="1:10" ht="30" customHeight="1" x14ac:dyDescent="0.25">
      <c r="B3" s="4"/>
      <c r="C3" s="4"/>
      <c r="D3" s="4"/>
      <c r="E3" s="5"/>
      <c r="F3" s="5"/>
      <c r="G3" s="5"/>
    </row>
    <row r="4" spans="1:10" ht="21.75" customHeight="1" x14ac:dyDescent="0.25">
      <c r="B4" s="6"/>
      <c r="C4" s="4"/>
      <c r="D4" s="4"/>
      <c r="E4" s="4"/>
      <c r="F4" s="4"/>
      <c r="G4" s="5"/>
    </row>
    <row r="5" spans="1:10" ht="18.600000000000001" thickBot="1" x14ac:dyDescent="0.3">
      <c r="B5" s="7"/>
      <c r="C5" s="8"/>
    </row>
    <row r="6" spans="1:10" ht="27.75" customHeight="1" x14ac:dyDescent="0.25">
      <c r="A6" s="255" t="s">
        <v>127</v>
      </c>
      <c r="B6" s="256"/>
      <c r="C6" s="257"/>
    </row>
    <row r="7" spans="1:10" ht="18" x14ac:dyDescent="0.25">
      <c r="A7" s="9" t="s">
        <v>128</v>
      </c>
      <c r="B7" s="251" t="s">
        <v>158</v>
      </c>
      <c r="C7" s="252"/>
    </row>
    <row r="8" spans="1:10" s="10" customFormat="1" ht="18" x14ac:dyDescent="0.25">
      <c r="A8" s="9"/>
      <c r="B8" s="251"/>
      <c r="C8" s="252"/>
      <c r="D8" s="2"/>
      <c r="E8" s="2"/>
      <c r="F8" s="2"/>
      <c r="G8" s="2"/>
      <c r="H8" s="2"/>
      <c r="I8" s="2"/>
      <c r="J8" s="2"/>
    </row>
    <row r="9" spans="1:10" x14ac:dyDescent="0.25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G34"/>
  <sheetViews>
    <sheetView view="pageBreakPreview" topLeftCell="A10" zoomScaleNormal="100" zoomScaleSheetLayoutView="100" workbookViewId="0">
      <selection activeCell="G25" sqref="G25"/>
    </sheetView>
  </sheetViews>
  <sheetFormatPr defaultRowHeight="13.2" x14ac:dyDescent="0.25"/>
  <cols>
    <col min="1" max="1" width="43.33203125" style="23" customWidth="1"/>
    <col min="2" max="2" width="13.44140625" style="24" customWidth="1"/>
    <col min="3" max="3" width="14" style="24" customWidth="1"/>
    <col min="4" max="4" width="15.44140625" style="24" customWidth="1"/>
    <col min="5" max="5" width="14.33203125" style="24" customWidth="1"/>
    <col min="6" max="6" width="16.109375" style="24" customWidth="1"/>
    <col min="7" max="7" width="15.88671875" bestFit="1" customWidth="1"/>
    <col min="8" max="8" width="9.5546875" customWidth="1"/>
  </cols>
  <sheetData>
    <row r="1" spans="1:7" ht="18" x14ac:dyDescent="0.25">
      <c r="A1" s="369" t="s">
        <v>293</v>
      </c>
      <c r="B1" s="369"/>
      <c r="C1" s="369"/>
      <c r="D1" s="369"/>
      <c r="E1" s="369"/>
    </row>
    <row r="2" spans="1:7" ht="15.6" x14ac:dyDescent="0.3">
      <c r="A2" s="299" t="s">
        <v>159</v>
      </c>
      <c r="B2" s="299"/>
      <c r="C2" s="299"/>
      <c r="D2" s="299"/>
      <c r="E2" s="299"/>
      <c r="F2" s="299"/>
    </row>
    <row r="4" spans="1:7" ht="18" x14ac:dyDescent="0.25">
      <c r="A4" s="369" t="s">
        <v>143</v>
      </c>
      <c r="B4" s="370"/>
      <c r="C4" s="370"/>
      <c r="D4" s="370"/>
      <c r="E4" s="370"/>
      <c r="F4" s="246" t="s">
        <v>155</v>
      </c>
    </row>
    <row r="5" spans="1:7" ht="18.600000000000001" thickBot="1" x14ac:dyDescent="0.35">
      <c r="A5" s="229"/>
      <c r="B5" s="230"/>
      <c r="C5" s="230"/>
      <c r="D5" s="230"/>
      <c r="E5" s="230"/>
      <c r="F5" s="53"/>
    </row>
    <row r="6" spans="1:7" ht="34.799999999999997" thickBot="1" x14ac:dyDescent="0.3">
      <c r="A6" s="54" t="s">
        <v>80</v>
      </c>
      <c r="B6" s="55" t="s">
        <v>81</v>
      </c>
      <c r="C6" s="55" t="s">
        <v>294</v>
      </c>
      <c r="D6" s="55" t="s">
        <v>295</v>
      </c>
      <c r="E6" s="56" t="s">
        <v>296</v>
      </c>
      <c r="F6" s="55" t="s">
        <v>292</v>
      </c>
      <c r="G6" s="55" t="s">
        <v>304</v>
      </c>
    </row>
    <row r="7" spans="1:7" ht="13.8" thickBot="1" x14ac:dyDescent="0.3">
      <c r="A7" s="57">
        <v>1</v>
      </c>
      <c r="B7" s="58">
        <v>2</v>
      </c>
      <c r="C7" s="58">
        <v>4</v>
      </c>
      <c r="D7" s="58">
        <v>5</v>
      </c>
      <c r="E7" s="59">
        <v>6</v>
      </c>
      <c r="F7" s="58">
        <v>5</v>
      </c>
      <c r="G7" s="58">
        <v>5</v>
      </c>
    </row>
    <row r="8" spans="1:7" ht="20.25" customHeight="1" x14ac:dyDescent="0.25">
      <c r="A8" s="60" t="s">
        <v>297</v>
      </c>
      <c r="B8" s="61"/>
      <c r="C8" s="61"/>
      <c r="D8" s="61">
        <f>SUM(D9:D13)</f>
        <v>2565090</v>
      </c>
      <c r="E8" s="62">
        <v>1217200</v>
      </c>
      <c r="F8" s="61">
        <f>SUM(F9:F13)</f>
        <v>5066653</v>
      </c>
      <c r="G8" s="61">
        <f>SUM(G9:G13)</f>
        <v>3572256</v>
      </c>
    </row>
    <row r="9" spans="1:7" ht="20.25" customHeight="1" x14ac:dyDescent="0.25">
      <c r="A9" s="63" t="s">
        <v>298</v>
      </c>
      <c r="B9" s="61">
        <v>1428703</v>
      </c>
      <c r="C9" s="61">
        <v>68303</v>
      </c>
      <c r="D9" s="61">
        <f>4*35800</f>
        <v>143200</v>
      </c>
      <c r="E9" s="62">
        <f>B9-C9-D9</f>
        <v>1217200</v>
      </c>
      <c r="F9" s="61"/>
      <c r="G9" s="61"/>
    </row>
    <row r="10" spans="1:7" ht="36" customHeight="1" x14ac:dyDescent="0.25">
      <c r="A10" s="63" t="s">
        <v>299</v>
      </c>
      <c r="B10" s="61">
        <v>2231390</v>
      </c>
      <c r="C10" s="61"/>
      <c r="D10" s="61">
        <v>2231390</v>
      </c>
      <c r="E10" s="62">
        <f>B10-C10-D10</f>
        <v>0</v>
      </c>
      <c r="F10" s="61"/>
      <c r="G10" s="61"/>
    </row>
    <row r="11" spans="1:7" ht="36" customHeight="1" x14ac:dyDescent="0.25">
      <c r="A11" s="64" t="s">
        <v>303</v>
      </c>
      <c r="B11" s="61"/>
      <c r="C11" s="61"/>
      <c r="D11" s="61"/>
      <c r="E11" s="62"/>
      <c r="F11" s="61">
        <v>1375251</v>
      </c>
      <c r="G11" s="61">
        <v>1375251</v>
      </c>
    </row>
    <row r="12" spans="1:7" ht="36" customHeight="1" x14ac:dyDescent="0.25">
      <c r="A12" s="64" t="s">
        <v>305</v>
      </c>
      <c r="B12" s="61"/>
      <c r="C12" s="61"/>
      <c r="D12" s="61"/>
      <c r="E12" s="62"/>
      <c r="F12" s="61">
        <v>3691402</v>
      </c>
      <c r="G12" s="61">
        <v>2197005</v>
      </c>
    </row>
    <row r="13" spans="1:7" ht="36" customHeight="1" x14ac:dyDescent="0.25">
      <c r="A13" s="63" t="s">
        <v>300</v>
      </c>
      <c r="B13" s="61">
        <v>381000</v>
      </c>
      <c r="C13" s="61">
        <v>190500</v>
      </c>
      <c r="D13" s="61">
        <v>190500</v>
      </c>
      <c r="E13" s="62"/>
      <c r="F13" s="61"/>
      <c r="G13" s="61"/>
    </row>
    <row r="14" spans="1:7" ht="20.25" customHeight="1" x14ac:dyDescent="0.25">
      <c r="A14" s="60" t="s">
        <v>301</v>
      </c>
      <c r="B14" s="61"/>
      <c r="C14" s="61"/>
      <c r="D14" s="61">
        <f>SUM(D15:D17)</f>
        <v>1500000</v>
      </c>
      <c r="E14" s="62"/>
      <c r="F14" s="61">
        <f>SUM(F15:F17)</f>
        <v>70000</v>
      </c>
      <c r="G14" s="61">
        <f>SUM(G15:G17)</f>
        <v>70000</v>
      </c>
    </row>
    <row r="15" spans="1:7" ht="20.25" customHeight="1" x14ac:dyDescent="0.25">
      <c r="A15" s="63" t="s">
        <v>302</v>
      </c>
      <c r="B15" s="61">
        <v>1500000</v>
      </c>
      <c r="C15" s="61"/>
      <c r="D15" s="61">
        <v>1500000</v>
      </c>
      <c r="E15" s="62">
        <f>+B15-D15-C15</f>
        <v>0</v>
      </c>
      <c r="F15" s="61">
        <v>0</v>
      </c>
      <c r="G15" s="61">
        <v>0</v>
      </c>
    </row>
    <row r="16" spans="1:7" ht="33" customHeight="1" x14ac:dyDescent="0.25">
      <c r="A16" s="64" t="s">
        <v>306</v>
      </c>
      <c r="B16" s="61"/>
      <c r="C16" s="61"/>
      <c r="D16" s="61">
        <f>+B16-C16</f>
        <v>0</v>
      </c>
      <c r="E16" s="62">
        <v>0</v>
      </c>
      <c r="F16" s="61">
        <v>70000</v>
      </c>
      <c r="G16" s="61">
        <v>70000</v>
      </c>
    </row>
    <row r="17" spans="1:7" ht="20.25" customHeight="1" thickBot="1" x14ac:dyDescent="0.3">
      <c r="A17" s="247"/>
      <c r="B17" s="248"/>
      <c r="C17" s="248"/>
      <c r="D17" s="248"/>
      <c r="E17" s="249"/>
      <c r="F17" s="248"/>
      <c r="G17" s="248"/>
    </row>
    <row r="18" spans="1:7" ht="13.8" thickBot="1" x14ac:dyDescent="0.3">
      <c r="A18" s="65" t="s">
        <v>82</v>
      </c>
      <c r="B18" s="66">
        <f>SUM(B9:B17)</f>
        <v>5541093</v>
      </c>
      <c r="C18" s="66">
        <f>SUM(C8:C16)</f>
        <v>258803</v>
      </c>
      <c r="D18" s="66">
        <f>D8+D14</f>
        <v>4065090</v>
      </c>
      <c r="E18" s="250">
        <f>SUM(E9:E17)</f>
        <v>1217200</v>
      </c>
      <c r="F18" s="66">
        <f>F8+F14</f>
        <v>5136653</v>
      </c>
      <c r="G18" s="66">
        <f>G8+G14</f>
        <v>3642256</v>
      </c>
    </row>
    <row r="26" spans="1:7" x14ac:dyDescent="0.25">
      <c r="B26" s="84"/>
      <c r="C26" s="84"/>
      <c r="D26" s="84"/>
    </row>
    <row r="27" spans="1:7" ht="15.6" x14ac:dyDescent="0.25">
      <c r="A27" s="63"/>
      <c r="B27" s="85"/>
      <c r="C27" s="91"/>
      <c r="D27" s="92"/>
    </row>
    <row r="28" spans="1:7" ht="15.6" x14ac:dyDescent="0.25">
      <c r="A28" s="63"/>
      <c r="B28" s="87"/>
      <c r="C28" s="88"/>
      <c r="D28" s="92"/>
    </row>
    <row r="29" spans="1:7" ht="15.6" x14ac:dyDescent="0.25">
      <c r="A29" s="64"/>
      <c r="B29" s="87"/>
      <c r="C29" s="88"/>
      <c r="D29" s="92"/>
    </row>
    <row r="30" spans="1:7" ht="15.6" x14ac:dyDescent="0.25">
      <c r="A30" s="86"/>
      <c r="B30" s="87"/>
      <c r="C30" s="88"/>
    </row>
    <row r="31" spans="1:7" x14ac:dyDescent="0.25">
      <c r="A31" s="89"/>
      <c r="B31" s="87"/>
      <c r="C31" s="90"/>
    </row>
    <row r="32" spans="1:7" ht="15.6" x14ac:dyDescent="0.3">
      <c r="A32" s="93"/>
      <c r="B32" s="87"/>
      <c r="C32" s="88"/>
      <c r="D32" s="92"/>
    </row>
    <row r="33" spans="1:4" ht="15.6" x14ac:dyDescent="0.3">
      <c r="A33" s="93"/>
      <c r="C33" s="92"/>
      <c r="D33" s="92"/>
    </row>
    <row r="34" spans="1:4" ht="15.6" x14ac:dyDescent="0.3">
      <c r="A34" s="93"/>
      <c r="C34" s="92"/>
      <c r="D34" s="92"/>
    </row>
  </sheetData>
  <mergeCells count="3">
    <mergeCell ref="A1:E1"/>
    <mergeCell ref="A2:F2"/>
    <mergeCell ref="A4:E4"/>
  </mergeCells>
  <phoneticPr fontId="18" type="noConversion"/>
  <printOptions horizontalCentered="1" gridLines="1"/>
  <pageMargins left="0.64" right="0.15" top="1.47" bottom="0.98425196850393704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C27"/>
  <sheetViews>
    <sheetView view="pageBreakPreview" zoomScale="142" zoomScaleNormal="100" zoomScaleSheetLayoutView="142" workbookViewId="0">
      <selection activeCell="B2" sqref="B2"/>
    </sheetView>
  </sheetViews>
  <sheetFormatPr defaultRowHeight="13.2" x14ac:dyDescent="0.25"/>
  <cols>
    <col min="1" max="1" width="4.33203125" customWidth="1"/>
    <col min="2" max="2" width="59" customWidth="1"/>
    <col min="3" max="3" width="13.5546875" customWidth="1"/>
  </cols>
  <sheetData>
    <row r="2" spans="1:3" ht="15.6" x14ac:dyDescent="0.3">
      <c r="B2" s="112" t="s">
        <v>283</v>
      </c>
      <c r="C2" s="112"/>
    </row>
    <row r="3" spans="1:3" ht="15.6" x14ac:dyDescent="0.3">
      <c r="B3" s="112" t="s">
        <v>159</v>
      </c>
      <c r="C3" s="112"/>
    </row>
    <row r="4" spans="1:3" x14ac:dyDescent="0.25">
      <c r="B4" s="97" t="s">
        <v>163</v>
      </c>
    </row>
    <row r="5" spans="1:3" x14ac:dyDescent="0.25">
      <c r="C5" t="s">
        <v>185</v>
      </c>
    </row>
    <row r="6" spans="1:3" ht="13.8" thickBot="1" x14ac:dyDescent="0.3">
      <c r="C6" t="s">
        <v>280</v>
      </c>
    </row>
    <row r="7" spans="1:3" ht="13.8" thickBot="1" x14ac:dyDescent="0.3">
      <c r="A7" s="113" t="s">
        <v>164</v>
      </c>
      <c r="B7" s="114" t="s">
        <v>122</v>
      </c>
      <c r="C7" s="115" t="s">
        <v>165</v>
      </c>
    </row>
    <row r="8" spans="1:3" x14ac:dyDescent="0.25">
      <c r="A8" s="70" t="s">
        <v>2</v>
      </c>
      <c r="B8" s="219" t="s">
        <v>166</v>
      </c>
      <c r="C8" s="220">
        <v>60250624</v>
      </c>
    </row>
    <row r="9" spans="1:3" x14ac:dyDescent="0.25">
      <c r="A9" s="71" t="s">
        <v>7</v>
      </c>
      <c r="B9" s="221" t="s">
        <v>167</v>
      </c>
      <c r="C9" s="222">
        <v>53261620</v>
      </c>
    </row>
    <row r="10" spans="1:3" x14ac:dyDescent="0.25">
      <c r="A10" s="71" t="s">
        <v>8</v>
      </c>
      <c r="B10" s="223" t="s">
        <v>168</v>
      </c>
      <c r="C10" s="222">
        <f>+C8-C9</f>
        <v>6989004</v>
      </c>
    </row>
    <row r="11" spans="1:3" x14ac:dyDescent="0.25">
      <c r="A11" s="71" t="s">
        <v>9</v>
      </c>
      <c r="B11" s="221" t="s">
        <v>169</v>
      </c>
      <c r="C11" s="222">
        <v>17947006</v>
      </c>
    </row>
    <row r="12" spans="1:3" x14ac:dyDescent="0.25">
      <c r="A12" s="71" t="s">
        <v>10</v>
      </c>
      <c r="B12" s="221" t="s">
        <v>170</v>
      </c>
      <c r="C12" s="222">
        <v>879073</v>
      </c>
    </row>
    <row r="13" spans="1:3" x14ac:dyDescent="0.25">
      <c r="A13" s="71" t="s">
        <v>11</v>
      </c>
      <c r="B13" s="224" t="s">
        <v>171</v>
      </c>
      <c r="C13" s="222">
        <f>+C11-C12</f>
        <v>17067933</v>
      </c>
    </row>
    <row r="14" spans="1:3" x14ac:dyDescent="0.25">
      <c r="A14" s="71" t="s">
        <v>12</v>
      </c>
      <c r="B14" s="224" t="s">
        <v>172</v>
      </c>
      <c r="C14" s="222">
        <f>+C13+C10</f>
        <v>24056937</v>
      </c>
    </row>
    <row r="15" spans="1:3" x14ac:dyDescent="0.25">
      <c r="A15" s="71" t="s">
        <v>13</v>
      </c>
      <c r="B15" s="221" t="s">
        <v>173</v>
      </c>
      <c r="C15" s="222"/>
    </row>
    <row r="16" spans="1:3" x14ac:dyDescent="0.25">
      <c r="A16" s="71" t="s">
        <v>14</v>
      </c>
      <c r="B16" s="221" t="s">
        <v>174</v>
      </c>
      <c r="C16" s="222"/>
    </row>
    <row r="17" spans="1:3" x14ac:dyDescent="0.25">
      <c r="A17" s="71" t="s">
        <v>3</v>
      </c>
      <c r="B17" s="223" t="s">
        <v>175</v>
      </c>
      <c r="C17" s="222"/>
    </row>
    <row r="18" spans="1:3" x14ac:dyDescent="0.25">
      <c r="A18" s="71" t="s">
        <v>15</v>
      </c>
      <c r="B18" s="221" t="s">
        <v>176</v>
      </c>
      <c r="C18" s="222"/>
    </row>
    <row r="19" spans="1:3" x14ac:dyDescent="0.25">
      <c r="A19" s="71" t="s">
        <v>17</v>
      </c>
      <c r="B19" s="221" t="s">
        <v>177</v>
      </c>
      <c r="C19" s="222"/>
    </row>
    <row r="20" spans="1:3" x14ac:dyDescent="0.25">
      <c r="A20" s="71" t="s">
        <v>68</v>
      </c>
      <c r="B20" s="224" t="s">
        <v>178</v>
      </c>
      <c r="C20" s="222"/>
    </row>
    <row r="21" spans="1:3" x14ac:dyDescent="0.25">
      <c r="A21" s="71" t="s">
        <v>70</v>
      </c>
      <c r="B21" s="224" t="s">
        <v>179</v>
      </c>
      <c r="C21" s="222"/>
    </row>
    <row r="22" spans="1:3" x14ac:dyDescent="0.25">
      <c r="A22" s="71" t="s">
        <v>72</v>
      </c>
      <c r="B22" s="224" t="s">
        <v>187</v>
      </c>
      <c r="C22" s="222"/>
    </row>
    <row r="23" spans="1:3" x14ac:dyDescent="0.25">
      <c r="A23" s="71" t="s">
        <v>74</v>
      </c>
      <c r="B23" s="223" t="s">
        <v>180</v>
      </c>
      <c r="C23" s="222">
        <f>+C14+C22</f>
        <v>24056937</v>
      </c>
    </row>
    <row r="24" spans="1:3" x14ac:dyDescent="0.25">
      <c r="A24" s="71" t="s">
        <v>76</v>
      </c>
      <c r="B24" s="223" t="s">
        <v>181</v>
      </c>
      <c r="C24" s="222">
        <v>6747829</v>
      </c>
    </row>
    <row r="25" spans="1:3" x14ac:dyDescent="0.25">
      <c r="A25" s="71" t="s">
        <v>78</v>
      </c>
      <c r="B25" s="223" t="s">
        <v>182</v>
      </c>
      <c r="C25" s="225">
        <v>17309108</v>
      </c>
    </row>
    <row r="26" spans="1:3" x14ac:dyDescent="0.25">
      <c r="A26" s="71" t="s">
        <v>79</v>
      </c>
      <c r="B26" s="223" t="s">
        <v>183</v>
      </c>
      <c r="C26" s="226"/>
    </row>
    <row r="27" spans="1:3" ht="13.8" thickBot="1" x14ac:dyDescent="0.3">
      <c r="A27" s="71" t="s">
        <v>186</v>
      </c>
      <c r="B27" s="227" t="s">
        <v>184</v>
      </c>
      <c r="C27" s="228"/>
    </row>
  </sheetData>
  <phoneticPr fontId="18" type="noConversion"/>
  <pageMargins left="0.75" right="0.75" top="1" bottom="1" header="0.5" footer="0.5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103"/>
  <sheetViews>
    <sheetView view="pageBreakPreview" topLeftCell="B1" zoomScale="75" zoomScaleNormal="73" zoomScaleSheetLayoutView="75" workbookViewId="0">
      <selection activeCell="B26" sqref="B26:C26"/>
    </sheetView>
  </sheetViews>
  <sheetFormatPr defaultColWidth="9.109375" defaultRowHeight="20.100000000000001" customHeight="1" x14ac:dyDescent="0.25"/>
  <cols>
    <col min="1" max="1" width="6" style="2" customWidth="1"/>
    <col min="2" max="2" width="5.109375" style="1" customWidth="1"/>
    <col min="3" max="3" width="82.5546875" style="1" customWidth="1"/>
    <col min="4" max="4" width="17.44140625" style="2" customWidth="1"/>
    <col min="5" max="5" width="17.33203125" style="2" customWidth="1"/>
    <col min="6" max="6" width="17.5546875" style="2" customWidth="1"/>
    <col min="7" max="8" width="16.88671875" style="11" customWidth="1"/>
    <col min="9" max="9" width="16.109375" style="11" customWidth="1"/>
    <col min="10" max="11" width="18.5546875" style="177" customWidth="1"/>
    <col min="12" max="12" width="17.33203125" style="177" customWidth="1"/>
    <col min="13" max="16384" width="9.109375" style="11"/>
  </cols>
  <sheetData>
    <row r="1" spans="1:12" ht="20.100000000000001" customHeight="1" x14ac:dyDescent="0.3">
      <c r="A1" s="296" t="s">
        <v>284</v>
      </c>
      <c r="B1" s="297"/>
      <c r="C1" s="297"/>
      <c r="D1" s="297"/>
      <c r="E1" s="297"/>
      <c r="F1" s="297"/>
    </row>
    <row r="2" spans="1:12" ht="20.100000000000001" customHeight="1" x14ac:dyDescent="0.25">
      <c r="A2" s="254"/>
      <c r="B2" s="254"/>
      <c r="C2" s="254"/>
      <c r="D2" s="254"/>
      <c r="E2" s="254"/>
      <c r="F2" s="254"/>
    </row>
    <row r="3" spans="1:12" ht="20.100000000000001" customHeight="1" x14ac:dyDescent="0.3">
      <c r="A3" s="299" t="s">
        <v>159</v>
      </c>
      <c r="B3" s="299"/>
      <c r="C3" s="299"/>
      <c r="D3" s="299"/>
      <c r="E3" s="299"/>
      <c r="F3" s="299"/>
    </row>
    <row r="4" spans="1:12" ht="20.100000000000001" customHeight="1" x14ac:dyDescent="0.25">
      <c r="A4" s="254" t="s">
        <v>134</v>
      </c>
      <c r="B4" s="254"/>
      <c r="C4" s="254"/>
      <c r="D4" s="254"/>
      <c r="E4" s="254"/>
      <c r="F4" s="254"/>
    </row>
    <row r="5" spans="1:12" ht="16.2" thickBot="1" x14ac:dyDescent="0.35">
      <c r="A5" s="298" t="s">
        <v>154</v>
      </c>
      <c r="B5" s="298"/>
      <c r="C5" s="298"/>
      <c r="D5" s="298"/>
      <c r="E5" s="298"/>
      <c r="F5" s="298"/>
    </row>
    <row r="6" spans="1:12" ht="20.100000000000001" customHeight="1" x14ac:dyDescent="0.25">
      <c r="A6" s="300" t="s">
        <v>135</v>
      </c>
      <c r="B6" s="282" t="s">
        <v>122</v>
      </c>
      <c r="C6" s="282"/>
      <c r="D6" s="276" t="s">
        <v>255</v>
      </c>
      <c r="E6" s="305" t="s">
        <v>256</v>
      </c>
      <c r="F6" s="305" t="s">
        <v>257</v>
      </c>
      <c r="G6" s="276" t="s">
        <v>258</v>
      </c>
      <c r="H6" s="305" t="s">
        <v>259</v>
      </c>
      <c r="I6" s="305" t="s">
        <v>260</v>
      </c>
      <c r="J6" s="288" t="s">
        <v>161</v>
      </c>
      <c r="K6" s="290" t="s">
        <v>152</v>
      </c>
      <c r="L6" s="292" t="s">
        <v>153</v>
      </c>
    </row>
    <row r="7" spans="1:12" ht="38.25" customHeight="1" thickBot="1" x14ac:dyDescent="0.3">
      <c r="A7" s="301"/>
      <c r="B7" s="303"/>
      <c r="C7" s="303"/>
      <c r="D7" s="277"/>
      <c r="E7" s="306"/>
      <c r="F7" s="306"/>
      <c r="G7" s="277"/>
      <c r="H7" s="306"/>
      <c r="I7" s="306"/>
      <c r="J7" s="289"/>
      <c r="K7" s="291"/>
      <c r="L7" s="293"/>
    </row>
    <row r="8" spans="1:12" ht="22.5" customHeight="1" thickBot="1" x14ac:dyDescent="0.3">
      <c r="A8" s="302"/>
      <c r="B8" s="304"/>
      <c r="C8" s="304"/>
      <c r="D8" s="285" t="s">
        <v>285</v>
      </c>
      <c r="E8" s="286"/>
      <c r="F8" s="286"/>
      <c r="G8" s="287"/>
      <c r="H8" s="287"/>
      <c r="I8" s="287"/>
      <c r="J8" s="294" t="s">
        <v>274</v>
      </c>
      <c r="K8" s="295"/>
      <c r="L8" s="295"/>
    </row>
    <row r="9" spans="1:12" ht="15.9" customHeight="1" thickBot="1" x14ac:dyDescent="0.3">
      <c r="A9" s="169"/>
      <c r="B9" s="282" t="s">
        <v>136</v>
      </c>
      <c r="C9" s="282"/>
      <c r="D9" s="200"/>
      <c r="E9" s="201"/>
      <c r="F9" s="109"/>
      <c r="G9" s="109"/>
      <c r="H9" s="109"/>
      <c r="I9" s="109"/>
      <c r="J9" s="178"/>
      <c r="K9" s="178"/>
      <c r="L9" s="179"/>
    </row>
    <row r="10" spans="1:12" ht="15.9" customHeight="1" x14ac:dyDescent="0.3">
      <c r="A10" s="9">
        <v>1</v>
      </c>
      <c r="B10" s="268" t="s">
        <v>123</v>
      </c>
      <c r="C10" s="269"/>
      <c r="D10" s="231">
        <f>SUM(E10:F10)</f>
        <v>10270629</v>
      </c>
      <c r="E10" s="231">
        <v>10270629</v>
      </c>
      <c r="F10" s="234"/>
      <c r="G10" s="231">
        <v>11439060</v>
      </c>
      <c r="H10" s="231">
        <v>11439060</v>
      </c>
      <c r="I10" s="234"/>
      <c r="J10" s="231">
        <v>11439060</v>
      </c>
      <c r="K10" s="231">
        <v>11439060</v>
      </c>
      <c r="L10" s="180"/>
    </row>
    <row r="11" spans="1:12" ht="15.9" customHeight="1" x14ac:dyDescent="0.3">
      <c r="A11" s="9">
        <v>2</v>
      </c>
      <c r="B11" s="268" t="s">
        <v>131</v>
      </c>
      <c r="C11" s="269"/>
      <c r="D11" s="231">
        <f>SUM(E11:F11)</f>
        <v>2214778</v>
      </c>
      <c r="E11" s="231">
        <v>2214778</v>
      </c>
      <c r="F11" s="234"/>
      <c r="G11" s="231">
        <v>2362580</v>
      </c>
      <c r="H11" s="231">
        <v>2362580</v>
      </c>
      <c r="I11" s="234"/>
      <c r="J11" s="231">
        <v>2362580</v>
      </c>
      <c r="K11" s="231">
        <v>2362580</v>
      </c>
      <c r="L11" s="182"/>
    </row>
    <row r="12" spans="1:12" ht="15.9" customHeight="1" x14ac:dyDescent="0.3">
      <c r="A12" s="9">
        <v>3</v>
      </c>
      <c r="B12" s="268" t="s">
        <v>132</v>
      </c>
      <c r="C12" s="269"/>
      <c r="D12" s="231">
        <f>SUM(E12:F12)</f>
        <v>15183244</v>
      </c>
      <c r="E12" s="231">
        <v>15183244</v>
      </c>
      <c r="F12" s="234"/>
      <c r="G12" s="231">
        <v>21125942</v>
      </c>
      <c r="H12" s="231">
        <v>21125942</v>
      </c>
      <c r="I12" s="234"/>
      <c r="J12" s="206">
        <v>21047729</v>
      </c>
      <c r="K12" s="245">
        <v>21047729</v>
      </c>
      <c r="L12" s="182"/>
    </row>
    <row r="13" spans="1:12" ht="15.9" customHeight="1" x14ac:dyDescent="0.3">
      <c r="A13" s="9" t="s">
        <v>9</v>
      </c>
      <c r="B13" s="268" t="s">
        <v>115</v>
      </c>
      <c r="C13" s="269"/>
      <c r="D13" s="170"/>
      <c r="E13" s="13"/>
      <c r="F13" s="235"/>
      <c r="G13" s="170"/>
      <c r="H13" s="13"/>
      <c r="I13" s="235"/>
      <c r="J13" s="206"/>
      <c r="K13" s="181"/>
      <c r="L13" s="182"/>
    </row>
    <row r="14" spans="1:12" ht="15.9" customHeight="1" x14ac:dyDescent="0.25">
      <c r="A14" s="9" t="s">
        <v>10</v>
      </c>
      <c r="B14" s="278" t="s">
        <v>111</v>
      </c>
      <c r="C14" s="279"/>
      <c r="D14" s="170">
        <f>D15+D16+D18+D19+D17</f>
        <v>3193183</v>
      </c>
      <c r="E14" s="13">
        <f>SUM(E16:E19)</f>
        <v>2803183</v>
      </c>
      <c r="F14" s="231">
        <f>SUM(F16:F19)</f>
        <v>390000</v>
      </c>
      <c r="G14" s="170">
        <f>G16+G17+G18+G19</f>
        <v>14831995</v>
      </c>
      <c r="H14" s="13">
        <f>SUM(H16:H19)</f>
        <v>14441995</v>
      </c>
      <c r="I14" s="231">
        <f>SUM(I16:I19)</f>
        <v>390000</v>
      </c>
      <c r="J14" s="206">
        <f>K14+L14</f>
        <v>14769995</v>
      </c>
      <c r="K14" s="181">
        <f t="shared" ref="K14:L14" si="0">SUM(K15:K19)</f>
        <v>13524995</v>
      </c>
      <c r="L14" s="182">
        <f t="shared" si="0"/>
        <v>1245000</v>
      </c>
    </row>
    <row r="15" spans="1:12" ht="15.9" customHeight="1" x14ac:dyDescent="0.25">
      <c r="A15" s="9" t="s">
        <v>104</v>
      </c>
      <c r="B15" s="280"/>
      <c r="C15" s="281"/>
      <c r="I15" s="2"/>
      <c r="J15" s="206">
        <f t="shared" ref="J15:J20" si="1">+K15+L15</f>
        <v>0</v>
      </c>
      <c r="K15" s="181"/>
      <c r="L15" s="182"/>
    </row>
    <row r="16" spans="1:12" ht="15.9" customHeight="1" x14ac:dyDescent="0.3">
      <c r="A16" s="9" t="s">
        <v>105</v>
      </c>
      <c r="B16" s="280" t="s">
        <v>151</v>
      </c>
      <c r="C16" s="281"/>
      <c r="D16" s="231">
        <f>SUM(E16:F16)</f>
        <v>943900</v>
      </c>
      <c r="E16" s="13">
        <v>553900</v>
      </c>
      <c r="F16" s="235">
        <v>390000</v>
      </c>
      <c r="G16" s="231">
        <v>12069960</v>
      </c>
      <c r="H16" s="13">
        <f>12069960-I16</f>
        <v>11679960</v>
      </c>
      <c r="I16" s="235">
        <v>390000</v>
      </c>
      <c r="J16" s="206">
        <v>12189693</v>
      </c>
      <c r="K16" s="181">
        <f>12069960-L16</f>
        <v>10824960</v>
      </c>
      <c r="L16" s="182">
        <v>1245000</v>
      </c>
    </row>
    <row r="17" spans="1:12" ht="15.9" customHeight="1" x14ac:dyDescent="0.3">
      <c r="A17" s="9"/>
      <c r="B17" s="283" t="s">
        <v>286</v>
      </c>
      <c r="C17" s="284"/>
      <c r="D17" s="231">
        <f t="shared" ref="D17:D20" si="2">SUM(E17:F17)</f>
        <v>0</v>
      </c>
      <c r="E17" s="13"/>
      <c r="F17" s="235"/>
      <c r="G17" s="231">
        <v>119733</v>
      </c>
      <c r="H17" s="13">
        <v>119733</v>
      </c>
      <c r="I17" s="235"/>
      <c r="J17" s="206">
        <v>119733</v>
      </c>
      <c r="K17" s="181">
        <v>119733</v>
      </c>
      <c r="L17" s="182"/>
    </row>
    <row r="18" spans="1:12" ht="15.9" customHeight="1" x14ac:dyDescent="0.3">
      <c r="A18" s="9" t="s">
        <v>106</v>
      </c>
      <c r="B18" s="270" t="s">
        <v>107</v>
      </c>
      <c r="C18" s="271"/>
      <c r="D18" s="231">
        <f t="shared" si="2"/>
        <v>2249283</v>
      </c>
      <c r="E18" s="13">
        <f>2217634+31649</f>
        <v>2249283</v>
      </c>
      <c r="F18" s="235"/>
      <c r="G18" s="231">
        <v>2642302</v>
      </c>
      <c r="H18" s="13">
        <v>2642302</v>
      </c>
      <c r="I18" s="235"/>
      <c r="J18" s="206">
        <v>2580302</v>
      </c>
      <c r="K18" s="181">
        <v>2580302</v>
      </c>
      <c r="L18" s="182"/>
    </row>
    <row r="19" spans="1:12" ht="15.9" customHeight="1" x14ac:dyDescent="0.3">
      <c r="A19" s="9" t="s">
        <v>33</v>
      </c>
      <c r="B19" s="280" t="s">
        <v>261</v>
      </c>
      <c r="C19" s="281"/>
      <c r="D19" s="231">
        <f t="shared" si="2"/>
        <v>0</v>
      </c>
      <c r="E19" s="13"/>
      <c r="F19" s="235"/>
      <c r="G19" s="231">
        <f t="shared" ref="G19:G20" si="3">SUM(H19:I19)</f>
        <v>0</v>
      </c>
      <c r="H19" s="13"/>
      <c r="I19" s="235"/>
      <c r="J19" s="206">
        <f t="shared" si="1"/>
        <v>0</v>
      </c>
      <c r="K19" s="181"/>
      <c r="L19" s="182"/>
    </row>
    <row r="20" spans="1:12" ht="15.9" customHeight="1" x14ac:dyDescent="0.3">
      <c r="A20" s="9"/>
      <c r="B20" s="268" t="s">
        <v>262</v>
      </c>
      <c r="C20" s="269"/>
      <c r="D20" s="231">
        <f t="shared" si="2"/>
        <v>6392343</v>
      </c>
      <c r="E20" s="13">
        <f>1491458+2835329+2065556</f>
        <v>6392343</v>
      </c>
      <c r="F20" s="235"/>
      <c r="G20" s="231">
        <f t="shared" si="3"/>
        <v>5617643</v>
      </c>
      <c r="H20" s="13">
        <f>1491458+2835329+2065556-774700</f>
        <v>5617643</v>
      </c>
      <c r="I20" s="235"/>
      <c r="J20" s="206">
        <f t="shared" si="1"/>
        <v>0</v>
      </c>
      <c r="K20" s="181"/>
      <c r="L20" s="182"/>
    </row>
    <row r="21" spans="1:12" ht="15.9" customHeight="1" x14ac:dyDescent="0.3">
      <c r="A21" s="9"/>
      <c r="B21" s="268" t="s">
        <v>148</v>
      </c>
      <c r="C21" s="269"/>
      <c r="D21" s="231">
        <v>13005842</v>
      </c>
      <c r="E21" s="231">
        <v>13005842</v>
      </c>
      <c r="F21" s="235"/>
      <c r="G21" s="231">
        <v>16804684</v>
      </c>
      <c r="H21" s="231">
        <v>16804684</v>
      </c>
      <c r="I21" s="235"/>
      <c r="J21" s="185"/>
      <c r="K21" s="183"/>
      <c r="L21" s="184"/>
    </row>
    <row r="22" spans="1:12" ht="15.9" customHeight="1" x14ac:dyDescent="0.25">
      <c r="A22" s="9" t="s">
        <v>128</v>
      </c>
      <c r="B22" s="94" t="s">
        <v>103</v>
      </c>
      <c r="C22" s="105"/>
      <c r="D22" s="170">
        <f>+D10+D11+D12+D13+D14+D21+D20</f>
        <v>50260019</v>
      </c>
      <c r="E22" s="13">
        <f>+E10+E11+E12+E13+E14+E21+E20</f>
        <v>49870019</v>
      </c>
      <c r="F22" s="231">
        <f>+F10+F11+F12+F13+F14+F21</f>
        <v>390000</v>
      </c>
      <c r="G22" s="170">
        <f>+G10+G11+G12+G13+G14+G21+G20</f>
        <v>72181904</v>
      </c>
      <c r="H22" s="13">
        <f>+H10+H11+H12+H13+H14+H21+H20</f>
        <v>71791904</v>
      </c>
      <c r="I22" s="231">
        <f>+I10+I11+I12+I13+I14+I21</f>
        <v>390000</v>
      </c>
      <c r="J22" s="185">
        <f>+J10+J11+J12+J13+J14+J21+J20</f>
        <v>49619364</v>
      </c>
      <c r="K22" s="183">
        <f>+K10+K11+K12+K13+K14+K21+K20</f>
        <v>48374364</v>
      </c>
      <c r="L22" s="184">
        <f>+L10+L11+L12+L13+L14+L21</f>
        <v>1245000</v>
      </c>
    </row>
    <row r="23" spans="1:12" ht="15.9" customHeight="1" x14ac:dyDescent="0.3">
      <c r="A23" s="9" t="s">
        <v>11</v>
      </c>
      <c r="B23" s="268" t="s">
        <v>125</v>
      </c>
      <c r="C23" s="269"/>
      <c r="D23" s="171">
        <v>1500000</v>
      </c>
      <c r="E23" s="99">
        <v>1500000</v>
      </c>
      <c r="F23" s="235"/>
      <c r="G23" s="171">
        <v>1375251</v>
      </c>
      <c r="H23" s="171">
        <v>1375251</v>
      </c>
      <c r="I23" s="235"/>
      <c r="J23" s="206">
        <v>1375251</v>
      </c>
      <c r="K23" s="181">
        <v>1375251</v>
      </c>
      <c r="L23" s="182"/>
    </row>
    <row r="24" spans="1:12" ht="15.9" customHeight="1" x14ac:dyDescent="0.3">
      <c r="A24" s="9" t="s">
        <v>12</v>
      </c>
      <c r="B24" s="268" t="s">
        <v>124</v>
      </c>
      <c r="C24" s="269"/>
      <c r="D24" s="171">
        <f>SUM(E24:F24)</f>
        <v>2565090</v>
      </c>
      <c r="E24" s="99">
        <f>2231390+4*35800+190500</f>
        <v>2565090</v>
      </c>
      <c r="F24" s="235"/>
      <c r="G24" s="171">
        <v>3691402</v>
      </c>
      <c r="H24" s="171">
        <v>3691402</v>
      </c>
      <c r="I24" s="235"/>
      <c r="J24" s="206">
        <v>2197005</v>
      </c>
      <c r="K24" s="181">
        <v>2197005</v>
      </c>
      <c r="L24" s="182"/>
    </row>
    <row r="25" spans="1:12" ht="15.9" customHeight="1" x14ac:dyDescent="0.3">
      <c r="A25" s="9" t="s">
        <v>13</v>
      </c>
      <c r="B25" s="268" t="s">
        <v>108</v>
      </c>
      <c r="C25" s="269"/>
      <c r="D25" s="171"/>
      <c r="E25" s="99"/>
      <c r="F25" s="235"/>
      <c r="G25" s="171">
        <v>70000</v>
      </c>
      <c r="H25" s="99">
        <v>70000</v>
      </c>
      <c r="I25" s="235"/>
      <c r="J25" s="206">
        <v>70000</v>
      </c>
      <c r="K25" s="181">
        <v>70000</v>
      </c>
      <c r="L25" s="182"/>
    </row>
    <row r="26" spans="1:12" ht="15.9" customHeight="1" x14ac:dyDescent="0.3">
      <c r="A26" s="9" t="s">
        <v>129</v>
      </c>
      <c r="B26" s="268" t="s">
        <v>149</v>
      </c>
      <c r="C26" s="269"/>
      <c r="D26" s="171">
        <f>+D23+D24+D25</f>
        <v>4065090</v>
      </c>
      <c r="E26" s="99">
        <f>+E23+E24+E25</f>
        <v>4065090</v>
      </c>
      <c r="F26" s="235"/>
      <c r="G26" s="171">
        <f>+G23+G24+G25</f>
        <v>5136653</v>
      </c>
      <c r="H26" s="99">
        <f>+H23+H24+H25</f>
        <v>5136653</v>
      </c>
      <c r="I26" s="235"/>
      <c r="J26" s="191">
        <f t="shared" ref="J26:L26" si="4">+J23+J24+J25</f>
        <v>3642256</v>
      </c>
      <c r="K26" s="190">
        <f t="shared" si="4"/>
        <v>3642256</v>
      </c>
      <c r="L26" s="202">
        <f t="shared" si="4"/>
        <v>0</v>
      </c>
    </row>
    <row r="27" spans="1:12" ht="15.9" customHeight="1" x14ac:dyDescent="0.3">
      <c r="A27" s="9" t="s">
        <v>130</v>
      </c>
      <c r="B27" s="268"/>
      <c r="C27" s="269"/>
      <c r="D27" s="171"/>
      <c r="E27" s="99"/>
      <c r="F27" s="235"/>
      <c r="G27" s="171"/>
      <c r="H27" s="99"/>
      <c r="I27" s="235"/>
      <c r="J27" s="206"/>
      <c r="K27" s="181"/>
      <c r="L27" s="182"/>
    </row>
    <row r="28" spans="1:12" ht="15.9" customHeight="1" x14ac:dyDescent="0.3">
      <c r="A28" s="9" t="s">
        <v>116</v>
      </c>
      <c r="B28" s="272"/>
      <c r="C28" s="273"/>
      <c r="D28" s="172"/>
      <c r="E28" s="100"/>
      <c r="F28" s="235">
        <f>+D28+E28</f>
        <v>0</v>
      </c>
      <c r="G28" s="172"/>
      <c r="H28" s="100"/>
      <c r="I28" s="235">
        <f>+G28+H28</f>
        <v>0</v>
      </c>
      <c r="J28" s="206"/>
      <c r="K28" s="181"/>
      <c r="L28" s="182"/>
    </row>
    <row r="29" spans="1:12" ht="15.9" customHeight="1" x14ac:dyDescent="0.3">
      <c r="A29" s="9" t="s">
        <v>117</v>
      </c>
      <c r="B29" s="272"/>
      <c r="C29" s="273"/>
      <c r="D29" s="172"/>
      <c r="E29" s="101"/>
      <c r="F29" s="235">
        <f>+D29+E29</f>
        <v>0</v>
      </c>
      <c r="G29" s="172"/>
      <c r="H29" s="101"/>
      <c r="I29" s="235">
        <f>+G29+H29</f>
        <v>0</v>
      </c>
      <c r="J29" s="207"/>
      <c r="K29" s="186"/>
      <c r="L29" s="187"/>
    </row>
    <row r="30" spans="1:12" ht="15.9" customHeight="1" x14ac:dyDescent="0.3">
      <c r="A30" s="68" t="s">
        <v>109</v>
      </c>
      <c r="B30" s="260" t="s">
        <v>110</v>
      </c>
      <c r="C30" s="261"/>
      <c r="D30" s="173">
        <f t="shared" ref="D30:H30" si="5">+D22+D26+D27+D28+D29</f>
        <v>54325109</v>
      </c>
      <c r="E30" s="102">
        <f t="shared" si="5"/>
        <v>53935109</v>
      </c>
      <c r="F30" s="236">
        <f t="shared" si="5"/>
        <v>390000</v>
      </c>
      <c r="G30" s="173">
        <f>+G22+G26+G27+G28+G29</f>
        <v>77318557</v>
      </c>
      <c r="H30" s="102">
        <f t="shared" si="5"/>
        <v>76928557</v>
      </c>
      <c r="I30" s="236">
        <f t="shared" ref="I30" si="6">+I22+I26+I27+I28+I29</f>
        <v>390000</v>
      </c>
      <c r="J30" s="207">
        <f t="shared" ref="J30:L30" si="7">+J22+J26+J27+J28+J29</f>
        <v>53261620</v>
      </c>
      <c r="K30" s="186">
        <f t="shared" si="7"/>
        <v>52016620</v>
      </c>
      <c r="L30" s="187">
        <f t="shared" si="7"/>
        <v>1245000</v>
      </c>
    </row>
    <row r="31" spans="1:12" ht="15.9" customHeight="1" x14ac:dyDescent="0.3">
      <c r="A31" s="16"/>
      <c r="B31" s="274"/>
      <c r="C31" s="275"/>
      <c r="D31" s="174"/>
      <c r="E31" s="17"/>
      <c r="F31" s="237"/>
      <c r="G31" s="174"/>
      <c r="H31" s="17"/>
      <c r="I31" s="237"/>
      <c r="J31" s="189"/>
      <c r="K31" s="188"/>
      <c r="L31" s="203"/>
    </row>
    <row r="32" spans="1:12" ht="15.9" customHeight="1" x14ac:dyDescent="0.3">
      <c r="A32" s="9"/>
      <c r="B32" s="307" t="s">
        <v>137</v>
      </c>
      <c r="C32" s="308"/>
      <c r="D32" s="171"/>
      <c r="E32" s="99"/>
      <c r="F32" s="235"/>
      <c r="G32" s="171"/>
      <c r="H32" s="99"/>
      <c r="I32" s="235"/>
      <c r="J32" s="206"/>
      <c r="K32" s="181"/>
      <c r="L32" s="182">
        <v>0</v>
      </c>
    </row>
    <row r="33" spans="1:12" ht="15.9" customHeight="1" x14ac:dyDescent="0.3">
      <c r="A33" s="9">
        <v>7</v>
      </c>
      <c r="B33" s="258" t="s">
        <v>147</v>
      </c>
      <c r="C33" s="259"/>
      <c r="D33" s="231">
        <f t="shared" ref="D33:D41" si="8">SUM(E33:F33)</f>
        <v>2220000</v>
      </c>
      <c r="E33" s="99">
        <f>500000+1720000</f>
        <v>2220000</v>
      </c>
      <c r="F33" s="235"/>
      <c r="G33" s="231">
        <v>3045929</v>
      </c>
      <c r="H33" s="99">
        <v>3045929</v>
      </c>
      <c r="I33" s="235"/>
      <c r="J33" s="206">
        <v>3045929</v>
      </c>
      <c r="K33" s="181">
        <v>3045929</v>
      </c>
      <c r="L33" s="182">
        <f t="shared" ref="L33" si="9">SUM(L34:L36)</f>
        <v>0</v>
      </c>
    </row>
    <row r="34" spans="1:12" ht="15.9" customHeight="1" x14ac:dyDescent="0.3">
      <c r="A34" s="9" t="s">
        <v>7</v>
      </c>
      <c r="B34" s="258" t="s">
        <v>133</v>
      </c>
      <c r="C34" s="259"/>
      <c r="D34" s="231">
        <f t="shared" si="8"/>
        <v>12738329</v>
      </c>
      <c r="E34" s="99">
        <f>SUM(E35:E37)</f>
        <v>12738329</v>
      </c>
      <c r="F34" s="238">
        <f>SUM(F35:F37)</f>
        <v>0</v>
      </c>
      <c r="G34" s="231">
        <v>12209982</v>
      </c>
      <c r="H34" s="231">
        <v>12209982</v>
      </c>
      <c r="I34" s="238">
        <f>SUM(I35:I37)</f>
        <v>0</v>
      </c>
      <c r="J34" s="185">
        <f t="shared" ref="J34" si="10">SUM(K34:L34)</f>
        <v>12209982</v>
      </c>
      <c r="K34" s="190">
        <f>SUM(K35:K37)</f>
        <v>12209982</v>
      </c>
      <c r="L34" s="202">
        <f>SUM(L35:L37)</f>
        <v>0</v>
      </c>
    </row>
    <row r="35" spans="1:12" ht="15.9" customHeight="1" x14ac:dyDescent="0.3">
      <c r="A35" s="9"/>
      <c r="B35" s="79" t="s">
        <v>34</v>
      </c>
      <c r="C35" s="107" t="s">
        <v>112</v>
      </c>
      <c r="D35" s="231">
        <f t="shared" si="8"/>
        <v>11279375</v>
      </c>
      <c r="E35" s="99">
        <f>9903000-700000-100000+2176375</f>
        <v>11279375</v>
      </c>
      <c r="F35" s="235"/>
      <c r="G35" s="231">
        <v>10921395</v>
      </c>
      <c r="H35" s="99">
        <v>10921395</v>
      </c>
      <c r="I35" s="235"/>
      <c r="J35" s="206">
        <v>11262295</v>
      </c>
      <c r="K35" s="181">
        <v>11262295</v>
      </c>
      <c r="L35" s="182"/>
    </row>
    <row r="36" spans="1:12" ht="15.9" customHeight="1" x14ac:dyDescent="0.3">
      <c r="A36" s="9"/>
      <c r="B36" s="79" t="s">
        <v>35</v>
      </c>
      <c r="C36" s="107" t="s">
        <v>113</v>
      </c>
      <c r="D36" s="231">
        <f t="shared" si="8"/>
        <v>1078602</v>
      </c>
      <c r="E36" s="99">
        <f>700000+378602</f>
        <v>1078602</v>
      </c>
      <c r="F36" s="235"/>
      <c r="G36" s="231">
        <v>908235</v>
      </c>
      <c r="H36" s="99">
        <v>908235</v>
      </c>
      <c r="I36" s="235"/>
      <c r="J36" s="206">
        <v>908235</v>
      </c>
      <c r="K36" s="181">
        <v>908235</v>
      </c>
      <c r="L36" s="182"/>
    </row>
    <row r="37" spans="1:12" ht="15.9" customHeight="1" x14ac:dyDescent="0.3">
      <c r="A37" s="9"/>
      <c r="B37" s="79" t="s">
        <v>36</v>
      </c>
      <c r="C37" s="107" t="s">
        <v>114</v>
      </c>
      <c r="D37" s="231">
        <f t="shared" si="8"/>
        <v>380352</v>
      </c>
      <c r="E37" s="99">
        <f>100000+280352</f>
        <v>380352</v>
      </c>
      <c r="F37" s="235"/>
      <c r="G37" s="231">
        <f t="shared" ref="G37" si="11">SUM(H37:I37)</f>
        <v>380352</v>
      </c>
      <c r="H37" s="99">
        <f>100000+280352</f>
        <v>380352</v>
      </c>
      <c r="I37" s="235"/>
      <c r="J37" s="206">
        <v>39452</v>
      </c>
      <c r="K37" s="181">
        <v>39452</v>
      </c>
      <c r="L37" s="182">
        <f t="shared" ref="L37" si="12">SUM(L38:L40)</f>
        <v>0</v>
      </c>
    </row>
    <row r="38" spans="1:12" ht="15.9" customHeight="1" x14ac:dyDescent="0.3">
      <c r="A38" s="9" t="s">
        <v>8</v>
      </c>
      <c r="B38" s="258" t="s">
        <v>83</v>
      </c>
      <c r="C38" s="259"/>
      <c r="D38" s="231">
        <f t="shared" si="8"/>
        <v>24293088</v>
      </c>
      <c r="E38" s="99">
        <f>SUM(E39:E41)</f>
        <v>24293088</v>
      </c>
      <c r="F38" s="235">
        <f>SUM(F39:F41)</f>
        <v>0</v>
      </c>
      <c r="G38" s="231">
        <f>G39+G40+G41</f>
        <v>42155096</v>
      </c>
      <c r="H38" s="231">
        <f>H39+H40+H41</f>
        <v>42155096</v>
      </c>
      <c r="I38" s="235">
        <f>SUM(I39:I41)</f>
        <v>0</v>
      </c>
      <c r="J38" s="185">
        <f t="shared" ref="J38" si="13">SUM(K38:L38)</f>
        <v>42155096</v>
      </c>
      <c r="K38" s="190">
        <f>SUM(K39:K41)</f>
        <v>42155096</v>
      </c>
      <c r="L38" s="204">
        <f>SUM(L39:L41)</f>
        <v>0</v>
      </c>
    </row>
    <row r="39" spans="1:12" ht="15.9" customHeight="1" x14ac:dyDescent="0.3">
      <c r="A39" s="9"/>
      <c r="B39" s="80" t="s">
        <v>37</v>
      </c>
      <c r="C39" s="106" t="s">
        <v>150</v>
      </c>
      <c r="D39" s="231">
        <f t="shared" si="8"/>
        <v>21976815</v>
      </c>
      <c r="E39" s="99">
        <v>21976815</v>
      </c>
      <c r="F39" s="235"/>
      <c r="G39" s="231">
        <v>39838823</v>
      </c>
      <c r="H39" s="231">
        <v>39838823</v>
      </c>
      <c r="I39" s="235"/>
      <c r="J39" s="206">
        <v>36442791</v>
      </c>
      <c r="K39" s="206">
        <v>36442791</v>
      </c>
      <c r="L39" s="182"/>
    </row>
    <row r="40" spans="1:12" ht="15.9" customHeight="1" x14ac:dyDescent="0.3">
      <c r="A40" s="9"/>
      <c r="B40" s="80" t="s">
        <v>38</v>
      </c>
      <c r="C40" s="106" t="s">
        <v>40</v>
      </c>
      <c r="D40" s="171"/>
      <c r="E40" s="99"/>
      <c r="F40" s="235">
        <f t="shared" ref="F40:F46" si="14">SUM(D40:D40)</f>
        <v>0</v>
      </c>
      <c r="G40" s="171"/>
      <c r="H40" s="99"/>
      <c r="I40" s="235">
        <f t="shared" ref="I40" si="15">SUM(G40:G40)</f>
        <v>0</v>
      </c>
      <c r="J40" s="206"/>
      <c r="K40" s="181"/>
      <c r="L40" s="182"/>
    </row>
    <row r="41" spans="1:12" ht="15.9" customHeight="1" x14ac:dyDescent="0.3">
      <c r="A41" s="9"/>
      <c r="B41" s="80" t="s">
        <v>39</v>
      </c>
      <c r="C41" s="106" t="s">
        <v>263</v>
      </c>
      <c r="D41" s="231">
        <f t="shared" si="8"/>
        <v>2316273</v>
      </c>
      <c r="E41" s="99">
        <f>238121+806576+185600+1085976</f>
        <v>2316273</v>
      </c>
      <c r="F41" s="235"/>
      <c r="G41" s="231">
        <f t="shared" ref="G41" si="16">SUM(H41:I41)</f>
        <v>2316273</v>
      </c>
      <c r="H41" s="99">
        <f>238121+806576+185600+1085976</f>
        <v>2316273</v>
      </c>
      <c r="I41" s="235"/>
      <c r="J41" s="206">
        <v>5712305</v>
      </c>
      <c r="K41" s="206">
        <v>5712305</v>
      </c>
      <c r="L41" s="182">
        <f t="shared" ref="L41" si="17">SUM(L42:L45)</f>
        <v>0</v>
      </c>
    </row>
    <row r="42" spans="1:12" ht="15.9" customHeight="1" x14ac:dyDescent="0.3">
      <c r="A42" s="9" t="s">
        <v>9</v>
      </c>
      <c r="B42" s="258" t="s">
        <v>84</v>
      </c>
      <c r="C42" s="259"/>
      <c r="D42" s="171">
        <f t="shared" ref="D42:F42" si="18">SUM(D43:D46)</f>
        <v>0</v>
      </c>
      <c r="E42" s="99">
        <f t="shared" si="18"/>
        <v>0</v>
      </c>
      <c r="F42" s="238">
        <f t="shared" si="18"/>
        <v>0</v>
      </c>
      <c r="G42" s="171">
        <f t="shared" ref="G42:I42" si="19">SUM(G43:G46)</f>
        <v>119733</v>
      </c>
      <c r="H42" s="99">
        <f t="shared" si="19"/>
        <v>119733</v>
      </c>
      <c r="I42" s="238">
        <f t="shared" si="19"/>
        <v>0</v>
      </c>
      <c r="J42" s="191">
        <f t="shared" ref="J42:L42" si="20">SUM(J43:J46)</f>
        <v>119733</v>
      </c>
      <c r="K42" s="190">
        <f t="shared" si="20"/>
        <v>119733</v>
      </c>
      <c r="L42" s="202">
        <f t="shared" si="20"/>
        <v>0</v>
      </c>
    </row>
    <row r="43" spans="1:12" ht="15.9" customHeight="1" x14ac:dyDescent="0.3">
      <c r="A43" s="9"/>
      <c r="B43" s="80" t="s">
        <v>41</v>
      </c>
      <c r="C43" s="106" t="s">
        <v>45</v>
      </c>
      <c r="D43" s="171">
        <f>E43+F43</f>
        <v>0</v>
      </c>
      <c r="E43" s="99"/>
      <c r="F43" s="235"/>
      <c r="G43" s="171"/>
      <c r="H43" s="99"/>
      <c r="I43" s="235"/>
      <c r="J43" s="206"/>
      <c r="K43" s="181"/>
      <c r="L43" s="182"/>
    </row>
    <row r="44" spans="1:12" ht="15.9" customHeight="1" x14ac:dyDescent="0.3">
      <c r="A44" s="9"/>
      <c r="B44" s="80" t="s">
        <v>42</v>
      </c>
      <c r="C44" s="106" t="s">
        <v>46</v>
      </c>
      <c r="D44" s="171"/>
      <c r="E44" s="99"/>
      <c r="F44" s="235">
        <f t="shared" si="14"/>
        <v>0</v>
      </c>
      <c r="G44" s="171">
        <v>119733</v>
      </c>
      <c r="H44" s="99">
        <v>119733</v>
      </c>
      <c r="I44" s="235"/>
      <c r="J44" s="206">
        <v>119733</v>
      </c>
      <c r="K44" s="181">
        <v>119733</v>
      </c>
      <c r="L44" s="182"/>
    </row>
    <row r="45" spans="1:12" ht="15.9" customHeight="1" x14ac:dyDescent="0.3">
      <c r="A45" s="9"/>
      <c r="B45" s="80" t="s">
        <v>43</v>
      </c>
      <c r="C45" s="106" t="s">
        <v>264</v>
      </c>
      <c r="D45" s="171"/>
      <c r="E45" s="99"/>
      <c r="F45" s="235">
        <f t="shared" si="14"/>
        <v>0</v>
      </c>
      <c r="G45" s="171"/>
      <c r="H45" s="99"/>
      <c r="I45" s="235">
        <f t="shared" ref="I45:I46" si="21">SUM(G45:G45)</f>
        <v>0</v>
      </c>
      <c r="J45" s="206">
        <f t="shared" ref="J45:J46" si="22">+K45+L45</f>
        <v>0</v>
      </c>
      <c r="K45" s="181"/>
      <c r="L45" s="182"/>
    </row>
    <row r="46" spans="1:12" s="82" customFormat="1" ht="15.9" customHeight="1" x14ac:dyDescent="0.3">
      <c r="A46" s="9"/>
      <c r="B46" s="80" t="s">
        <v>44</v>
      </c>
      <c r="C46" s="106" t="s">
        <v>47</v>
      </c>
      <c r="D46" s="171"/>
      <c r="E46" s="99"/>
      <c r="F46" s="235">
        <f t="shared" si="14"/>
        <v>0</v>
      </c>
      <c r="G46" s="171"/>
      <c r="H46" s="99"/>
      <c r="I46" s="235">
        <f t="shared" si="21"/>
        <v>0</v>
      </c>
      <c r="J46" s="206">
        <f t="shared" si="22"/>
        <v>0</v>
      </c>
      <c r="K46" s="192"/>
      <c r="L46" s="193"/>
    </row>
    <row r="47" spans="1:12" ht="15.9" customHeight="1" x14ac:dyDescent="0.3">
      <c r="A47" s="81" t="s">
        <v>128</v>
      </c>
      <c r="B47" s="266" t="s">
        <v>48</v>
      </c>
      <c r="C47" s="267"/>
      <c r="D47" s="171">
        <f t="shared" ref="D47:I47" si="23">+D33+D34+D38+D42</f>
        <v>39251417</v>
      </c>
      <c r="E47" s="99">
        <f t="shared" si="23"/>
        <v>39251417</v>
      </c>
      <c r="F47" s="239">
        <f t="shared" si="23"/>
        <v>0</v>
      </c>
      <c r="G47" s="171">
        <f t="shared" si="23"/>
        <v>57530740</v>
      </c>
      <c r="H47" s="99">
        <f t="shared" si="23"/>
        <v>57530740</v>
      </c>
      <c r="I47" s="239">
        <f t="shared" si="23"/>
        <v>0</v>
      </c>
      <c r="J47" s="191">
        <f t="shared" ref="J47:L47" si="24">+J33+J34+J38+J42</f>
        <v>57530740</v>
      </c>
      <c r="K47" s="190">
        <f t="shared" si="24"/>
        <v>57530740</v>
      </c>
      <c r="L47" s="202">
        <f t="shared" si="24"/>
        <v>0</v>
      </c>
    </row>
    <row r="48" spans="1:12" ht="15.9" customHeight="1" x14ac:dyDescent="0.3">
      <c r="A48" s="9" t="s">
        <v>10</v>
      </c>
      <c r="B48" s="258" t="s">
        <v>126</v>
      </c>
      <c r="C48" s="259"/>
      <c r="D48" s="171">
        <f>SUM(D49:D50)</f>
        <v>0</v>
      </c>
      <c r="E48" s="99">
        <f>SUM(E49:E50)</f>
        <v>0</v>
      </c>
      <c r="F48" s="238"/>
      <c r="G48" s="171">
        <f>SUM(G49:G50)</f>
        <v>220000</v>
      </c>
      <c r="H48" s="99">
        <f>SUM(H49:H50)</f>
        <v>220000</v>
      </c>
      <c r="I48" s="238"/>
      <c r="J48" s="191">
        <v>220000</v>
      </c>
      <c r="K48" s="191">
        <v>220000</v>
      </c>
      <c r="L48" s="202"/>
    </row>
    <row r="49" spans="1:12" ht="15.9" customHeight="1" x14ac:dyDescent="0.3">
      <c r="A49" s="9"/>
      <c r="B49" s="80" t="s">
        <v>49</v>
      </c>
      <c r="C49" s="106" t="s">
        <v>51</v>
      </c>
      <c r="D49" s="171"/>
      <c r="E49" s="99"/>
      <c r="F49" s="235"/>
      <c r="G49" s="171">
        <v>220000</v>
      </c>
      <c r="H49" s="99">
        <v>220000</v>
      </c>
      <c r="I49" s="235"/>
      <c r="J49" s="191">
        <v>220000</v>
      </c>
      <c r="K49" s="191">
        <v>220000</v>
      </c>
      <c r="L49" s="182"/>
    </row>
    <row r="50" spans="1:12" ht="15.9" customHeight="1" x14ac:dyDescent="0.3">
      <c r="A50" s="9"/>
      <c r="B50" s="80" t="s">
        <v>50</v>
      </c>
      <c r="C50" s="106" t="s">
        <v>0</v>
      </c>
      <c r="D50" s="171"/>
      <c r="E50" s="99"/>
      <c r="F50" s="235"/>
      <c r="G50" s="171"/>
      <c r="H50" s="99"/>
      <c r="I50" s="235"/>
      <c r="J50" s="206">
        <f t="shared" ref="J50:J52" si="25">+K50+L50</f>
        <v>1358935</v>
      </c>
      <c r="K50" s="181">
        <v>1358935</v>
      </c>
      <c r="L50" s="182"/>
    </row>
    <row r="51" spans="1:12" ht="15.9" customHeight="1" x14ac:dyDescent="0.3">
      <c r="A51" s="9" t="s">
        <v>11</v>
      </c>
      <c r="B51" s="258" t="s">
        <v>85</v>
      </c>
      <c r="C51" s="259"/>
      <c r="D51" s="171">
        <f>SUM(D52:D53)</f>
        <v>0</v>
      </c>
      <c r="E51" s="99">
        <f>SUM(E52:E53)</f>
        <v>0</v>
      </c>
      <c r="F51" s="235">
        <f t="shared" ref="F51:F57" si="26">SUM(D51:D51)</f>
        <v>0</v>
      </c>
      <c r="G51" s="171">
        <f>SUM(G52:G53)</f>
        <v>999884</v>
      </c>
      <c r="H51" s="99">
        <f>SUM(H52:H53)</f>
        <v>999884</v>
      </c>
      <c r="I51" s="235"/>
      <c r="J51" s="191">
        <f>SUM(J52:J53)</f>
        <v>999884</v>
      </c>
      <c r="K51" s="190">
        <f>SUM(K52:K53)</f>
        <v>999884</v>
      </c>
      <c r="L51" s="202">
        <f>SUM(L52:L53)</f>
        <v>0</v>
      </c>
    </row>
    <row r="52" spans="1:12" ht="15.9" customHeight="1" x14ac:dyDescent="0.3">
      <c r="A52" s="9"/>
      <c r="B52" s="80" t="s">
        <v>52</v>
      </c>
      <c r="C52" s="106" t="s">
        <v>54</v>
      </c>
      <c r="D52" s="171"/>
      <c r="E52" s="99"/>
      <c r="F52" s="235">
        <f t="shared" si="26"/>
        <v>0</v>
      </c>
      <c r="G52" s="171"/>
      <c r="H52" s="99"/>
      <c r="I52" s="235">
        <f t="shared" ref="I52" si="27">SUM(G52:G52)</f>
        <v>0</v>
      </c>
      <c r="J52" s="206">
        <f t="shared" si="25"/>
        <v>0</v>
      </c>
      <c r="K52" s="181"/>
      <c r="L52" s="182"/>
    </row>
    <row r="53" spans="1:12" ht="15.9" customHeight="1" x14ac:dyDescent="0.3">
      <c r="A53" s="9"/>
      <c r="B53" s="80" t="s">
        <v>53</v>
      </c>
      <c r="C53" s="106" t="s">
        <v>55</v>
      </c>
      <c r="D53" s="171">
        <v>0</v>
      </c>
      <c r="E53" s="99"/>
      <c r="F53" s="235">
        <f t="shared" si="26"/>
        <v>0</v>
      </c>
      <c r="G53" s="171">
        <v>999884</v>
      </c>
      <c r="H53" s="171">
        <v>999884</v>
      </c>
      <c r="I53" s="235"/>
      <c r="J53" s="171">
        <v>999884</v>
      </c>
      <c r="K53" s="171">
        <v>999884</v>
      </c>
      <c r="L53" s="182"/>
    </row>
    <row r="54" spans="1:12" ht="15.9" customHeight="1" x14ac:dyDescent="0.3">
      <c r="A54" s="9" t="s">
        <v>12</v>
      </c>
      <c r="B54" s="258" t="s">
        <v>86</v>
      </c>
      <c r="C54" s="259"/>
      <c r="D54" s="171">
        <f t="shared" ref="D54:I54" si="28">SUM(D55:D57)</f>
        <v>0</v>
      </c>
      <c r="E54" s="99">
        <f t="shared" si="28"/>
        <v>0</v>
      </c>
      <c r="F54" s="235">
        <f t="shared" si="28"/>
        <v>0</v>
      </c>
      <c r="G54" s="171">
        <f t="shared" si="28"/>
        <v>1500000</v>
      </c>
      <c r="H54" s="99">
        <f t="shared" si="28"/>
        <v>1500000</v>
      </c>
      <c r="I54" s="235">
        <f t="shared" si="28"/>
        <v>0</v>
      </c>
      <c r="J54" s="171">
        <f t="shared" ref="J54:K54" si="29">SUM(J55:J57)</f>
        <v>1500000</v>
      </c>
      <c r="K54" s="99">
        <f t="shared" si="29"/>
        <v>1500000</v>
      </c>
      <c r="L54" s="204">
        <f t="shared" ref="L54" si="30">SUM(L55:L57)</f>
        <v>0</v>
      </c>
    </row>
    <row r="55" spans="1:12" ht="15.9" customHeight="1" x14ac:dyDescent="0.3">
      <c r="A55" s="9"/>
      <c r="B55" s="80" t="s">
        <v>56</v>
      </c>
      <c r="C55" s="106" t="s">
        <v>59</v>
      </c>
      <c r="D55" s="171"/>
      <c r="E55" s="99"/>
      <c r="F55" s="235"/>
      <c r="G55" s="171">
        <v>1500000</v>
      </c>
      <c r="H55" s="171">
        <v>1500000</v>
      </c>
      <c r="I55" s="235"/>
      <c r="J55" s="171">
        <v>1500000</v>
      </c>
      <c r="K55" s="171">
        <v>1500000</v>
      </c>
      <c r="L55" s="182"/>
    </row>
    <row r="56" spans="1:12" ht="15.9" customHeight="1" x14ac:dyDescent="0.3">
      <c r="A56" s="9"/>
      <c r="B56" s="80" t="s">
        <v>57</v>
      </c>
      <c r="C56" s="106" t="s">
        <v>265</v>
      </c>
      <c r="D56" s="171"/>
      <c r="E56" s="99"/>
      <c r="F56" s="235">
        <f t="shared" si="26"/>
        <v>0</v>
      </c>
      <c r="G56" s="171"/>
      <c r="H56" s="99"/>
      <c r="I56" s="235">
        <f t="shared" ref="I56:I57" si="31">SUM(G56:G56)</f>
        <v>0</v>
      </c>
      <c r="J56" s="206"/>
      <c r="K56" s="181"/>
      <c r="L56" s="182"/>
    </row>
    <row r="57" spans="1:12" s="82" customFormat="1" ht="15.9" customHeight="1" x14ac:dyDescent="0.3">
      <c r="A57" s="9"/>
      <c r="B57" s="80" t="s">
        <v>58</v>
      </c>
      <c r="C57" s="106" t="s">
        <v>60</v>
      </c>
      <c r="D57" s="171"/>
      <c r="E57" s="99"/>
      <c r="F57" s="235">
        <f t="shared" si="26"/>
        <v>0</v>
      </c>
      <c r="G57" s="171"/>
      <c r="H57" s="99"/>
      <c r="I57" s="235">
        <f t="shared" si="31"/>
        <v>0</v>
      </c>
      <c r="J57" s="208"/>
      <c r="K57" s="194"/>
      <c r="L57" s="193"/>
    </row>
    <row r="58" spans="1:12" s="82" customFormat="1" ht="15.9" customHeight="1" x14ac:dyDescent="0.3">
      <c r="A58" s="81" t="s">
        <v>129</v>
      </c>
      <c r="B58" s="266" t="s">
        <v>142</v>
      </c>
      <c r="C58" s="267"/>
      <c r="D58" s="172">
        <f t="shared" ref="D58:I58" si="32">+D48+D51+D54</f>
        <v>0</v>
      </c>
      <c r="E58" s="100">
        <f t="shared" si="32"/>
        <v>0</v>
      </c>
      <c r="F58" s="240">
        <f t="shared" si="32"/>
        <v>0</v>
      </c>
      <c r="G58" s="172">
        <f t="shared" si="32"/>
        <v>2719884</v>
      </c>
      <c r="H58" s="100">
        <f t="shared" si="32"/>
        <v>2719884</v>
      </c>
      <c r="I58" s="240">
        <f t="shared" si="32"/>
        <v>0</v>
      </c>
      <c r="J58" s="208">
        <f>J54+J48</f>
        <v>1720000</v>
      </c>
      <c r="K58" s="208">
        <f>K54+K48</f>
        <v>1720000</v>
      </c>
      <c r="L58" s="193">
        <f t="shared" ref="L58" si="33">+L48+L51+L54</f>
        <v>0</v>
      </c>
    </row>
    <row r="59" spans="1:12" s="82" customFormat="1" ht="15.9" customHeight="1" x14ac:dyDescent="0.3">
      <c r="A59" s="81" t="s">
        <v>130</v>
      </c>
      <c r="B59" s="266" t="s">
        <v>87</v>
      </c>
      <c r="C59" s="267"/>
      <c r="D59" s="172"/>
      <c r="E59" s="100"/>
      <c r="F59" s="241"/>
      <c r="G59" s="172"/>
      <c r="H59" s="100"/>
      <c r="I59" s="241"/>
      <c r="J59" s="209"/>
      <c r="K59" s="192"/>
      <c r="L59" s="195"/>
    </row>
    <row r="60" spans="1:12" s="69" customFormat="1" ht="15.9" customHeight="1" x14ac:dyDescent="0.3">
      <c r="A60" s="81" t="s">
        <v>116</v>
      </c>
      <c r="B60" s="266" t="s">
        <v>1</v>
      </c>
      <c r="C60" s="267"/>
      <c r="D60" s="172"/>
      <c r="E60" s="100"/>
      <c r="F60" s="241"/>
      <c r="G60" s="172"/>
      <c r="H60" s="100"/>
      <c r="I60" s="241"/>
      <c r="J60" s="210"/>
      <c r="K60" s="196"/>
      <c r="L60" s="197"/>
    </row>
    <row r="61" spans="1:12" s="69" customFormat="1" ht="24" customHeight="1" x14ac:dyDescent="0.3">
      <c r="A61" s="68" t="s">
        <v>88</v>
      </c>
      <c r="B61" s="264" t="s">
        <v>89</v>
      </c>
      <c r="C61" s="265"/>
      <c r="D61" s="173">
        <f t="shared" ref="D61:I61" si="34">+D47+D58+D59+D60</f>
        <v>39251417</v>
      </c>
      <c r="E61" s="102">
        <f t="shared" si="34"/>
        <v>39251417</v>
      </c>
      <c r="F61" s="102">
        <f t="shared" si="34"/>
        <v>0</v>
      </c>
      <c r="G61" s="173">
        <f t="shared" si="34"/>
        <v>60250624</v>
      </c>
      <c r="H61" s="102">
        <f t="shared" si="34"/>
        <v>60250624</v>
      </c>
      <c r="I61" s="102">
        <f t="shared" si="34"/>
        <v>0</v>
      </c>
      <c r="J61" s="207">
        <f>+J47+J58+J59+J60+J51</f>
        <v>60250624</v>
      </c>
      <c r="K61" s="207">
        <f>+K47+K58+K59+K60+K51</f>
        <v>60250624</v>
      </c>
      <c r="L61" s="187">
        <f t="shared" ref="L61" si="35">+L47+L58+L59+L60</f>
        <v>0</v>
      </c>
    </row>
    <row r="62" spans="1:12" ht="15.9" customHeight="1" x14ac:dyDescent="0.3">
      <c r="A62" s="68"/>
      <c r="B62" s="264" t="s">
        <v>90</v>
      </c>
      <c r="C62" s="265"/>
      <c r="D62" s="173">
        <f t="shared" ref="D62:I62" si="36">+D30-D61</f>
        <v>15073692</v>
      </c>
      <c r="E62" s="102">
        <f t="shared" si="36"/>
        <v>14683692</v>
      </c>
      <c r="F62" s="102">
        <f t="shared" si="36"/>
        <v>390000</v>
      </c>
      <c r="G62" s="173">
        <f t="shared" si="36"/>
        <v>17067933</v>
      </c>
      <c r="H62" s="102">
        <f t="shared" si="36"/>
        <v>16677933</v>
      </c>
      <c r="I62" s="102">
        <f t="shared" si="36"/>
        <v>390000</v>
      </c>
      <c r="J62" s="207">
        <f t="shared" ref="J62:L62" si="37">+J30-J61</f>
        <v>-6989004</v>
      </c>
      <c r="K62" s="186">
        <f t="shared" si="37"/>
        <v>-8234004</v>
      </c>
      <c r="L62" s="187">
        <f t="shared" si="37"/>
        <v>1245000</v>
      </c>
    </row>
    <row r="63" spans="1:12" s="69" customFormat="1" ht="15.9" hidden="1" customHeight="1" x14ac:dyDescent="0.3">
      <c r="A63" s="81" t="s">
        <v>117</v>
      </c>
      <c r="B63" s="266" t="s">
        <v>91</v>
      </c>
      <c r="C63" s="267"/>
      <c r="D63" s="172">
        <f>SUM(E63:F63)</f>
        <v>15952765</v>
      </c>
      <c r="E63" s="100">
        <v>15952765</v>
      </c>
      <c r="F63" s="99"/>
      <c r="G63" s="172">
        <f>SUM(H63:I63)</f>
        <v>15952765</v>
      </c>
      <c r="H63" s="100">
        <v>15952765</v>
      </c>
      <c r="I63" s="99"/>
      <c r="J63" s="110">
        <v>10242417</v>
      </c>
      <c r="K63" s="99">
        <v>10242417</v>
      </c>
      <c r="L63" s="182"/>
    </row>
    <row r="64" spans="1:12" s="69" customFormat="1" ht="15.9" hidden="1" customHeight="1" x14ac:dyDescent="0.35">
      <c r="A64" s="68"/>
      <c r="B64" s="95" t="s">
        <v>2</v>
      </c>
      <c r="C64" s="106" t="s">
        <v>61</v>
      </c>
      <c r="D64" s="171">
        <f t="shared" ref="D64:D65" si="38">SUM(E64:F64)</f>
        <v>12292672</v>
      </c>
      <c r="E64" s="99">
        <f>E63-E65</f>
        <v>12292672</v>
      </c>
      <c r="F64" s="242"/>
      <c r="G64" s="171">
        <f t="shared" ref="G64" si="39">SUM(H64:I64)</f>
        <v>14952881</v>
      </c>
      <c r="H64" s="99">
        <f>H63-H65</f>
        <v>14952881</v>
      </c>
      <c r="I64" s="242"/>
      <c r="J64" s="110">
        <v>10242417</v>
      </c>
      <c r="K64" s="99">
        <v>10242417</v>
      </c>
      <c r="L64" s="199"/>
    </row>
    <row r="65" spans="1:12" s="69" customFormat="1" ht="39.75" hidden="1" customHeight="1" x14ac:dyDescent="0.3">
      <c r="A65" s="68"/>
      <c r="B65" s="95" t="s">
        <v>7</v>
      </c>
      <c r="C65" s="106" t="s">
        <v>62</v>
      </c>
      <c r="D65" s="171">
        <f t="shared" si="38"/>
        <v>3660093</v>
      </c>
      <c r="E65" s="99">
        <f>563530+865173+2231390</f>
        <v>3660093</v>
      </c>
      <c r="F65" s="235"/>
      <c r="G65" s="171">
        <v>999884</v>
      </c>
      <c r="H65" s="99">
        <v>999884</v>
      </c>
      <c r="I65" s="235"/>
      <c r="J65" s="210"/>
      <c r="K65" s="196"/>
      <c r="L65" s="197"/>
    </row>
    <row r="66" spans="1:12" s="69" customFormat="1" ht="15.9" hidden="1" customHeight="1" x14ac:dyDescent="0.3">
      <c r="A66" s="68" t="s">
        <v>92</v>
      </c>
      <c r="B66" s="260" t="s">
        <v>95</v>
      </c>
      <c r="C66" s="261"/>
      <c r="D66" s="232">
        <f t="shared" ref="D66:I66" si="40">+D63</f>
        <v>15952765</v>
      </c>
      <c r="E66" s="102">
        <f t="shared" si="40"/>
        <v>15952765</v>
      </c>
      <c r="F66" s="236">
        <f t="shared" si="40"/>
        <v>0</v>
      </c>
      <c r="G66" s="232">
        <f t="shared" si="40"/>
        <v>15952765</v>
      </c>
      <c r="H66" s="102">
        <f t="shared" si="40"/>
        <v>15952765</v>
      </c>
      <c r="I66" s="236">
        <f t="shared" si="40"/>
        <v>0</v>
      </c>
      <c r="J66" s="175">
        <f>+J64</f>
        <v>10242417</v>
      </c>
      <c r="K66" s="102">
        <f>+K64</f>
        <v>10242417</v>
      </c>
      <c r="L66" s="96">
        <f>+L63</f>
        <v>0</v>
      </c>
    </row>
    <row r="67" spans="1:12" s="69" customFormat="1" ht="15.9" hidden="1" customHeight="1" x14ac:dyDescent="0.35">
      <c r="A67" s="9" t="s">
        <v>118</v>
      </c>
      <c r="B67" s="258" t="s">
        <v>162</v>
      </c>
      <c r="C67" s="259"/>
      <c r="D67" s="173"/>
      <c r="E67" s="102"/>
      <c r="F67" s="243">
        <f t="shared" ref="F67:F79" si="41">SUM(D67:E67)</f>
        <v>0</v>
      </c>
      <c r="G67" s="173"/>
      <c r="H67" s="102"/>
      <c r="I67" s="243">
        <f t="shared" ref="I67:I70" si="42">SUM(G67:H67)</f>
        <v>0</v>
      </c>
      <c r="J67" s="111">
        <v>879073</v>
      </c>
      <c r="K67" s="103">
        <v>879073</v>
      </c>
      <c r="L67" s="197"/>
    </row>
    <row r="68" spans="1:12" s="69" customFormat="1" ht="15.9" hidden="1" customHeight="1" x14ac:dyDescent="0.3">
      <c r="A68" s="9" t="s">
        <v>119</v>
      </c>
      <c r="B68" s="258" t="s">
        <v>93</v>
      </c>
      <c r="C68" s="259"/>
      <c r="D68" s="173">
        <f>SUM(D69:D72)</f>
        <v>0</v>
      </c>
      <c r="E68" s="102"/>
      <c r="F68" s="243">
        <f t="shared" si="41"/>
        <v>0</v>
      </c>
      <c r="G68" s="173">
        <f>SUM(G69:G72)</f>
        <v>0</v>
      </c>
      <c r="H68" s="102"/>
      <c r="I68" s="243">
        <f t="shared" si="42"/>
        <v>0</v>
      </c>
      <c r="J68" s="210"/>
      <c r="K68" s="196"/>
      <c r="L68" s="197"/>
    </row>
    <row r="69" spans="1:12" s="69" customFormat="1" ht="15.9" hidden="1" customHeight="1" x14ac:dyDescent="0.35">
      <c r="A69" s="9"/>
      <c r="B69" s="80" t="s">
        <v>2</v>
      </c>
      <c r="C69" s="106" t="s">
        <v>63</v>
      </c>
      <c r="D69" s="233"/>
      <c r="E69" s="103"/>
      <c r="F69" s="242">
        <f t="shared" si="41"/>
        <v>0</v>
      </c>
      <c r="G69" s="233"/>
      <c r="H69" s="103"/>
      <c r="I69" s="242">
        <f t="shared" si="42"/>
        <v>0</v>
      </c>
      <c r="J69" s="210"/>
      <c r="K69" s="196"/>
      <c r="L69" s="197"/>
    </row>
    <row r="70" spans="1:12" s="69" customFormat="1" ht="15.9" hidden="1" customHeight="1" x14ac:dyDescent="0.3">
      <c r="A70" s="9"/>
      <c r="B70" s="80" t="s">
        <v>7</v>
      </c>
      <c r="C70" s="106" t="s">
        <v>64</v>
      </c>
      <c r="D70" s="173"/>
      <c r="E70" s="102"/>
      <c r="F70" s="243">
        <f t="shared" si="41"/>
        <v>0</v>
      </c>
      <c r="G70" s="173"/>
      <c r="H70" s="102"/>
      <c r="I70" s="243">
        <f t="shared" si="42"/>
        <v>0</v>
      </c>
      <c r="J70" s="211"/>
      <c r="K70" s="198"/>
      <c r="L70" s="197"/>
    </row>
    <row r="71" spans="1:12" s="69" customFormat="1" ht="15.9" hidden="1" customHeight="1" x14ac:dyDescent="0.35">
      <c r="A71" s="9"/>
      <c r="B71" s="80" t="s">
        <v>8</v>
      </c>
      <c r="C71" s="106" t="s">
        <v>266</v>
      </c>
      <c r="D71" s="233"/>
      <c r="E71" s="102"/>
      <c r="F71" s="243"/>
      <c r="G71" s="233"/>
      <c r="H71" s="102"/>
      <c r="I71" s="243"/>
      <c r="J71" s="210"/>
      <c r="K71" s="196"/>
      <c r="L71" s="197"/>
    </row>
    <row r="72" spans="1:12" s="69" customFormat="1" ht="33" hidden="1" customHeight="1" x14ac:dyDescent="0.35">
      <c r="A72" s="9"/>
      <c r="B72" s="80" t="s">
        <v>9</v>
      </c>
      <c r="C72" s="106" t="s">
        <v>146</v>
      </c>
      <c r="D72" s="233"/>
      <c r="E72" s="102"/>
      <c r="F72" s="243"/>
      <c r="G72" s="233"/>
      <c r="H72" s="102"/>
      <c r="I72" s="243"/>
      <c r="J72" s="210"/>
      <c r="K72" s="196"/>
      <c r="L72" s="197"/>
    </row>
    <row r="73" spans="1:12" s="69" customFormat="1" ht="15.9" hidden="1" customHeight="1" x14ac:dyDescent="0.3">
      <c r="A73" s="68" t="s">
        <v>94</v>
      </c>
      <c r="B73" s="262" t="s">
        <v>96</v>
      </c>
      <c r="C73" s="263"/>
      <c r="D73" s="173">
        <f>+D67+D68</f>
        <v>0</v>
      </c>
      <c r="E73" s="102"/>
      <c r="F73" s="243">
        <f t="shared" si="41"/>
        <v>0</v>
      </c>
      <c r="G73" s="173">
        <f>+G67+G68</f>
        <v>0</v>
      </c>
      <c r="H73" s="102"/>
      <c r="I73" s="243">
        <f t="shared" ref="I73" si="43">SUM(G73:H73)</f>
        <v>0</v>
      </c>
      <c r="J73" s="175">
        <f>+J67+J68</f>
        <v>879073</v>
      </c>
      <c r="K73" s="102"/>
      <c r="L73" s="12"/>
    </row>
    <row r="74" spans="1:12" s="69" customFormat="1" ht="15.9" hidden="1" customHeight="1" x14ac:dyDescent="0.3">
      <c r="A74" s="68" t="s">
        <v>97</v>
      </c>
      <c r="B74" s="264" t="s">
        <v>98</v>
      </c>
      <c r="C74" s="265"/>
      <c r="D74" s="232">
        <f t="shared" ref="D74:I74" si="44">+D66+D73</f>
        <v>15952765</v>
      </c>
      <c r="E74" s="102">
        <f t="shared" si="44"/>
        <v>15952765</v>
      </c>
      <c r="F74" s="175">
        <f t="shared" si="44"/>
        <v>0</v>
      </c>
      <c r="G74" s="232">
        <f t="shared" si="44"/>
        <v>15952765</v>
      </c>
      <c r="H74" s="102">
        <f t="shared" si="44"/>
        <v>15952765</v>
      </c>
      <c r="I74" s="175">
        <f t="shared" si="44"/>
        <v>0</v>
      </c>
      <c r="J74" s="175">
        <f t="shared" ref="J74:K74" si="45">+J66+J73</f>
        <v>11121490</v>
      </c>
      <c r="K74" s="102">
        <f t="shared" si="45"/>
        <v>10242417</v>
      </c>
      <c r="L74" s="96"/>
    </row>
    <row r="75" spans="1:12" s="69" customFormat="1" ht="15.9" hidden="1" customHeight="1" x14ac:dyDescent="0.3">
      <c r="A75" s="9" t="s">
        <v>120</v>
      </c>
      <c r="B75" s="258" t="s">
        <v>99</v>
      </c>
      <c r="C75" s="259"/>
      <c r="D75" s="173"/>
      <c r="E75" s="102"/>
      <c r="F75" s="243">
        <f t="shared" si="41"/>
        <v>0</v>
      </c>
      <c r="G75" s="173"/>
      <c r="H75" s="102"/>
      <c r="I75" s="243">
        <f t="shared" ref="I75:I79" si="46">SUM(G75:H75)</f>
        <v>0</v>
      </c>
      <c r="J75" s="211"/>
      <c r="K75" s="198"/>
      <c r="L75" s="197"/>
    </row>
    <row r="76" spans="1:12" s="69" customFormat="1" ht="15.9" hidden="1" customHeight="1" x14ac:dyDescent="0.35">
      <c r="A76" s="9" t="s">
        <v>121</v>
      </c>
      <c r="B76" s="258" t="s">
        <v>100</v>
      </c>
      <c r="C76" s="259"/>
      <c r="D76" s="233">
        <f>SUM(D77:D79)</f>
        <v>0</v>
      </c>
      <c r="E76" s="103"/>
      <c r="F76" s="242">
        <f t="shared" si="41"/>
        <v>0</v>
      </c>
      <c r="G76" s="233">
        <f>SUM(G77:G79)</f>
        <v>0</v>
      </c>
      <c r="H76" s="103"/>
      <c r="I76" s="242">
        <f t="shared" si="46"/>
        <v>0</v>
      </c>
      <c r="J76" s="211"/>
      <c r="K76" s="198"/>
      <c r="L76" s="197"/>
    </row>
    <row r="77" spans="1:12" s="69" customFormat="1" ht="15.9" hidden="1" customHeight="1" x14ac:dyDescent="0.35">
      <c r="A77" s="9"/>
      <c r="B77" s="80" t="s">
        <v>2</v>
      </c>
      <c r="C77" s="106" t="s">
        <v>145</v>
      </c>
      <c r="D77" s="233"/>
      <c r="E77" s="103"/>
      <c r="F77" s="242">
        <f t="shared" si="41"/>
        <v>0</v>
      </c>
      <c r="G77" s="233"/>
      <c r="H77" s="103"/>
      <c r="I77" s="242">
        <f t="shared" si="46"/>
        <v>0</v>
      </c>
      <c r="J77" s="211">
        <f>+K77+L77</f>
        <v>0</v>
      </c>
      <c r="K77" s="198"/>
      <c r="L77" s="197"/>
    </row>
    <row r="78" spans="1:12" s="69" customFormat="1" ht="15.9" hidden="1" customHeight="1" x14ac:dyDescent="0.35">
      <c r="A78" s="9"/>
      <c r="B78" s="80" t="s">
        <v>7</v>
      </c>
      <c r="C78" s="106" t="s">
        <v>267</v>
      </c>
      <c r="D78" s="233"/>
      <c r="E78" s="103"/>
      <c r="F78" s="242">
        <f t="shared" si="41"/>
        <v>0</v>
      </c>
      <c r="G78" s="233"/>
      <c r="H78" s="103"/>
      <c r="I78" s="242">
        <f t="shared" si="46"/>
        <v>0</v>
      </c>
      <c r="J78" s="211">
        <f>+K78+L78</f>
        <v>0</v>
      </c>
      <c r="K78" s="196"/>
      <c r="L78" s="197"/>
    </row>
    <row r="79" spans="1:12" s="69" customFormat="1" ht="15.9" hidden="1" customHeight="1" x14ac:dyDescent="0.35">
      <c r="A79" s="9"/>
      <c r="B79" s="80" t="s">
        <v>8</v>
      </c>
      <c r="C79" s="106" t="s">
        <v>65</v>
      </c>
      <c r="D79" s="233"/>
      <c r="E79" s="103"/>
      <c r="F79" s="242">
        <f t="shared" si="41"/>
        <v>0</v>
      </c>
      <c r="G79" s="233"/>
      <c r="H79" s="103"/>
      <c r="I79" s="242">
        <f t="shared" si="46"/>
        <v>0</v>
      </c>
      <c r="J79" s="210"/>
      <c r="K79" s="196"/>
      <c r="L79" s="197"/>
    </row>
    <row r="80" spans="1:12" s="69" customFormat="1" ht="15.9" hidden="1" customHeight="1" x14ac:dyDescent="0.35">
      <c r="A80" s="9" t="s">
        <v>268</v>
      </c>
      <c r="B80" s="258" t="s">
        <v>269</v>
      </c>
      <c r="C80" s="259"/>
      <c r="D80" s="233">
        <f>SUM(E80:F80)</f>
        <v>879073</v>
      </c>
      <c r="E80" s="103">
        <v>879073</v>
      </c>
      <c r="F80" s="242"/>
      <c r="G80" s="233">
        <v>1024685</v>
      </c>
      <c r="H80" s="103">
        <v>1024685</v>
      </c>
      <c r="I80" s="242"/>
      <c r="J80" s="214">
        <v>1024685</v>
      </c>
      <c r="K80" s="215">
        <v>1024350</v>
      </c>
      <c r="L80" s="205"/>
    </row>
    <row r="81" spans="1:12" s="69" customFormat="1" ht="15.9" hidden="1" customHeight="1" x14ac:dyDescent="0.3">
      <c r="A81" s="68" t="s">
        <v>101</v>
      </c>
      <c r="B81" s="264" t="s">
        <v>102</v>
      </c>
      <c r="C81" s="265"/>
      <c r="D81" s="173">
        <f>+D75+D76+D80</f>
        <v>879073</v>
      </c>
      <c r="E81" s="173">
        <f>+E75+E76+E80</f>
        <v>879073</v>
      </c>
      <c r="F81" s="243"/>
      <c r="G81" s="173">
        <f>+G75+G76+G80</f>
        <v>1024685</v>
      </c>
      <c r="H81" s="173">
        <f>+H75+H76+H80</f>
        <v>1024685</v>
      </c>
      <c r="I81" s="243"/>
      <c r="J81" s="175">
        <f>+J75+J76+J80</f>
        <v>1024685</v>
      </c>
      <c r="K81" s="102">
        <f>+K75+K76+K80</f>
        <v>1024350</v>
      </c>
      <c r="L81" s="96"/>
    </row>
    <row r="82" spans="1:12" ht="20.100000000000001" hidden="1" customHeight="1" x14ac:dyDescent="0.3">
      <c r="A82" s="68" t="s">
        <v>138</v>
      </c>
      <c r="B82" s="264" t="s">
        <v>140</v>
      </c>
      <c r="C82" s="265"/>
      <c r="D82" s="176">
        <f t="shared" ref="D82:I82" si="47">+D30+D81</f>
        <v>55204182</v>
      </c>
      <c r="E82" s="104">
        <f t="shared" si="47"/>
        <v>54814182</v>
      </c>
      <c r="F82" s="244">
        <f t="shared" si="47"/>
        <v>390000</v>
      </c>
      <c r="G82" s="176">
        <f t="shared" si="47"/>
        <v>78343242</v>
      </c>
      <c r="H82" s="104">
        <f t="shared" si="47"/>
        <v>77953242</v>
      </c>
      <c r="I82" s="244">
        <f t="shared" si="47"/>
        <v>390000</v>
      </c>
      <c r="J82" s="212">
        <f t="shared" ref="J82:L82" si="48">+J30+J81</f>
        <v>54286305</v>
      </c>
      <c r="K82" s="104">
        <f t="shared" si="48"/>
        <v>53040970</v>
      </c>
      <c r="L82" s="74">
        <f t="shared" si="48"/>
        <v>1245000</v>
      </c>
    </row>
    <row r="83" spans="1:12" ht="20.100000000000001" hidden="1" customHeight="1" thickBot="1" x14ac:dyDescent="0.35">
      <c r="A83" s="75" t="s">
        <v>139</v>
      </c>
      <c r="B83" s="76" t="s">
        <v>141</v>
      </c>
      <c r="C83" s="108"/>
      <c r="D83" s="77">
        <f t="shared" ref="D83:I83" si="49">+D61+D74</f>
        <v>55204182</v>
      </c>
      <c r="E83" s="77">
        <f t="shared" si="49"/>
        <v>55204182</v>
      </c>
      <c r="F83" s="77">
        <f t="shared" si="49"/>
        <v>0</v>
      </c>
      <c r="G83" s="77">
        <f t="shared" si="49"/>
        <v>76203389</v>
      </c>
      <c r="H83" s="77">
        <f t="shared" si="49"/>
        <v>76203389</v>
      </c>
      <c r="I83" s="77">
        <f t="shared" si="49"/>
        <v>0</v>
      </c>
      <c r="J83" s="213">
        <f t="shared" ref="J83:L83" si="50">+J61+J74</f>
        <v>71372114</v>
      </c>
      <c r="K83" s="22">
        <f t="shared" si="50"/>
        <v>70493041</v>
      </c>
      <c r="L83" s="77">
        <f t="shared" si="50"/>
        <v>0</v>
      </c>
    </row>
    <row r="84" spans="1:12" ht="20.100000000000001" hidden="1" customHeight="1" x14ac:dyDescent="0.25">
      <c r="B84" s="14"/>
      <c r="C84" s="14"/>
      <c r="D84" s="15"/>
      <c r="E84" s="15"/>
      <c r="F84" s="15"/>
    </row>
    <row r="85" spans="1:12" ht="20.100000000000001" customHeight="1" x14ac:dyDescent="0.25">
      <c r="B85" s="14"/>
      <c r="C85" s="14"/>
      <c r="D85" s="15"/>
      <c r="E85" s="15"/>
      <c r="F85" s="15"/>
    </row>
    <row r="86" spans="1:12" ht="20.100000000000001" customHeight="1" x14ac:dyDescent="0.25">
      <c r="B86" s="14"/>
      <c r="C86" s="14"/>
      <c r="D86" s="15"/>
      <c r="E86" s="15"/>
      <c r="F86" s="15"/>
    </row>
    <row r="87" spans="1:12" ht="20.100000000000001" customHeight="1" x14ac:dyDescent="0.25">
      <c r="B87" s="14"/>
      <c r="C87" s="14"/>
      <c r="D87" s="15"/>
      <c r="E87" s="15"/>
      <c r="F87" s="15"/>
    </row>
    <row r="88" spans="1:12" ht="20.100000000000001" customHeight="1" x14ac:dyDescent="0.25">
      <c r="B88" s="14"/>
      <c r="C88" s="14"/>
      <c r="D88" s="15"/>
      <c r="E88" s="15"/>
      <c r="F88" s="15"/>
    </row>
    <row r="89" spans="1:12" ht="20.100000000000001" customHeight="1" x14ac:dyDescent="0.25">
      <c r="B89" s="14"/>
      <c r="C89" s="14"/>
      <c r="D89" s="15"/>
      <c r="E89" s="15"/>
      <c r="F89" s="15"/>
    </row>
    <row r="90" spans="1:12" ht="20.100000000000001" customHeight="1" x14ac:dyDescent="0.25">
      <c r="B90" s="14"/>
      <c r="C90" s="14"/>
      <c r="D90" s="15"/>
      <c r="E90" s="15"/>
      <c r="F90" s="15"/>
    </row>
    <row r="91" spans="1:12" ht="20.100000000000001" customHeight="1" x14ac:dyDescent="0.25">
      <c r="B91" s="14"/>
      <c r="C91" s="14"/>
      <c r="D91" s="15"/>
      <c r="E91" s="15"/>
      <c r="F91" s="15"/>
    </row>
    <row r="92" spans="1:12" ht="20.100000000000001" customHeight="1" x14ac:dyDescent="0.25">
      <c r="B92" s="14"/>
      <c r="C92" s="14"/>
      <c r="D92" s="15"/>
      <c r="E92" s="15"/>
      <c r="F92" s="15"/>
    </row>
    <row r="93" spans="1:12" ht="20.100000000000001" customHeight="1" x14ac:dyDescent="0.25">
      <c r="B93" s="14"/>
      <c r="C93" s="14"/>
      <c r="D93" s="15"/>
      <c r="E93" s="15"/>
      <c r="F93" s="15"/>
    </row>
    <row r="94" spans="1:12" ht="20.100000000000001" customHeight="1" x14ac:dyDescent="0.25">
      <c r="B94" s="14"/>
      <c r="C94" s="14"/>
      <c r="D94" s="15"/>
      <c r="E94" s="15"/>
      <c r="F94" s="15"/>
    </row>
    <row r="95" spans="1:12" ht="20.100000000000001" customHeight="1" x14ac:dyDescent="0.25">
      <c r="B95" s="14"/>
      <c r="C95" s="14"/>
      <c r="D95" s="15"/>
      <c r="E95" s="15"/>
      <c r="F95" s="15"/>
    </row>
    <row r="96" spans="1:12" ht="20.100000000000001" customHeight="1" x14ac:dyDescent="0.25">
      <c r="B96" s="14"/>
      <c r="C96" s="14"/>
      <c r="D96" s="15"/>
      <c r="E96" s="15"/>
      <c r="F96" s="15"/>
    </row>
    <row r="97" spans="2:6" ht="20.100000000000001" customHeight="1" x14ac:dyDescent="0.25">
      <c r="B97" s="14"/>
      <c r="C97" s="14"/>
      <c r="D97" s="15"/>
      <c r="E97" s="15"/>
      <c r="F97" s="15"/>
    </row>
    <row r="98" spans="2:6" ht="20.100000000000001" customHeight="1" x14ac:dyDescent="0.25">
      <c r="B98" s="14"/>
      <c r="C98" s="14"/>
      <c r="D98" s="15"/>
      <c r="E98" s="15"/>
      <c r="F98" s="15"/>
    </row>
    <row r="99" spans="2:6" ht="20.100000000000001" customHeight="1" x14ac:dyDescent="0.25">
      <c r="B99" s="14"/>
      <c r="C99" s="14"/>
      <c r="D99" s="15"/>
      <c r="E99" s="15"/>
      <c r="F99" s="15"/>
    </row>
    <row r="100" spans="2:6" ht="20.100000000000001" customHeight="1" x14ac:dyDescent="0.25">
      <c r="B100" s="14"/>
      <c r="C100" s="14"/>
      <c r="D100" s="15"/>
      <c r="E100" s="15"/>
      <c r="F100" s="15"/>
    </row>
    <row r="101" spans="2:6" ht="20.100000000000001" customHeight="1" x14ac:dyDescent="0.25">
      <c r="B101" s="14"/>
      <c r="C101" s="14"/>
      <c r="D101" s="15"/>
      <c r="E101" s="15"/>
      <c r="F101" s="15"/>
    </row>
    <row r="102" spans="2:6" ht="20.100000000000001" customHeight="1" x14ac:dyDescent="0.25">
      <c r="B102" s="14"/>
      <c r="C102" s="14"/>
      <c r="D102" s="15"/>
      <c r="E102" s="15"/>
      <c r="F102" s="15"/>
    </row>
    <row r="103" spans="2:6" ht="20.100000000000001" customHeight="1" x14ac:dyDescent="0.25">
      <c r="B103" s="14"/>
      <c r="C103" s="14"/>
      <c r="D103" s="15"/>
      <c r="E103" s="15"/>
      <c r="F103" s="15"/>
    </row>
  </sheetData>
  <mergeCells count="65">
    <mergeCell ref="B76:C76"/>
    <mergeCell ref="B81:C81"/>
    <mergeCell ref="B82:C82"/>
    <mergeCell ref="B21:C21"/>
    <mergeCell ref="B34:C34"/>
    <mergeCell ref="B38:C38"/>
    <mergeCell ref="B42:C42"/>
    <mergeCell ref="B48:C48"/>
    <mergeCell ref="B51:C51"/>
    <mergeCell ref="B80:C80"/>
    <mergeCell ref="B30:C30"/>
    <mergeCell ref="B32:C32"/>
    <mergeCell ref="B47:C47"/>
    <mergeCell ref="B67:C67"/>
    <mergeCell ref="B23:C23"/>
    <mergeCell ref="B26:C26"/>
    <mergeCell ref="J6:J7"/>
    <mergeCell ref="K6:K7"/>
    <mergeCell ref="L6:L7"/>
    <mergeCell ref="J8:L8"/>
    <mergeCell ref="A1:F1"/>
    <mergeCell ref="A5:F5"/>
    <mergeCell ref="A4:F4"/>
    <mergeCell ref="A3:F3"/>
    <mergeCell ref="A2:F2"/>
    <mergeCell ref="A6:A8"/>
    <mergeCell ref="B6:C8"/>
    <mergeCell ref="H6:H7"/>
    <mergeCell ref="F6:F7"/>
    <mergeCell ref="G6:G7"/>
    <mergeCell ref="E6:E7"/>
    <mergeCell ref="I6:I7"/>
    <mergeCell ref="D6:D7"/>
    <mergeCell ref="B14:C14"/>
    <mergeCell ref="B19:C19"/>
    <mergeCell ref="B9:C9"/>
    <mergeCell ref="B10:C10"/>
    <mergeCell ref="B15:C15"/>
    <mergeCell ref="B16:C16"/>
    <mergeCell ref="B17:C17"/>
    <mergeCell ref="B13:C13"/>
    <mergeCell ref="B11:C11"/>
    <mergeCell ref="B12:C12"/>
    <mergeCell ref="D8:I8"/>
    <mergeCell ref="B24:C24"/>
    <mergeCell ref="B54:C54"/>
    <mergeCell ref="B63:C63"/>
    <mergeCell ref="B20:C20"/>
    <mergeCell ref="B18:C18"/>
    <mergeCell ref="B25:C25"/>
    <mergeCell ref="B28:C28"/>
    <mergeCell ref="B62:C62"/>
    <mergeCell ref="B27:C27"/>
    <mergeCell ref="B33:C33"/>
    <mergeCell ref="B31:C31"/>
    <mergeCell ref="B58:C58"/>
    <mergeCell ref="B59:C59"/>
    <mergeCell ref="B61:C61"/>
    <mergeCell ref="B29:C29"/>
    <mergeCell ref="B75:C75"/>
    <mergeCell ref="B66:C66"/>
    <mergeCell ref="B73:C73"/>
    <mergeCell ref="B74:C74"/>
    <mergeCell ref="B60:C60"/>
    <mergeCell ref="B68:C68"/>
  </mergeCells>
  <phoneticPr fontId="3" type="noConversion"/>
  <printOptions horizontalCentered="1"/>
  <pageMargins left="0.18" right="0.16" top="0.23" bottom="0.17" header="0.16" footer="0.15748031496062992"/>
  <pageSetup paperSize="9" scale="3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138"/>
  <sheetViews>
    <sheetView view="pageBreakPreview" topLeftCell="A88" zoomScaleNormal="100" zoomScaleSheetLayoutView="100" workbookViewId="0">
      <selection activeCell="B2" sqref="B2:D2"/>
    </sheetView>
  </sheetViews>
  <sheetFormatPr defaultRowHeight="13.2" x14ac:dyDescent="0.25"/>
  <cols>
    <col min="1" max="1" width="4.109375" bestFit="1" customWidth="1"/>
    <col min="2" max="2" width="42.5546875" bestFit="1" customWidth="1"/>
    <col min="3" max="3" width="16.33203125" bestFit="1" customWidth="1"/>
    <col min="4" max="6" width="16.33203125" customWidth="1"/>
  </cols>
  <sheetData>
    <row r="1" spans="1:8" x14ac:dyDescent="0.25">
      <c r="D1" s="146" t="s">
        <v>246</v>
      </c>
    </row>
    <row r="2" spans="1:8" ht="15.6" x14ac:dyDescent="0.3">
      <c r="B2" s="309" t="s">
        <v>283</v>
      </c>
      <c r="C2" s="297"/>
      <c r="D2" s="297"/>
    </row>
    <row r="3" spans="1:8" ht="17.399999999999999" x14ac:dyDescent="0.3">
      <c r="A3" s="147"/>
      <c r="B3" s="296" t="s">
        <v>159</v>
      </c>
      <c r="C3" s="296"/>
      <c r="D3" s="296"/>
      <c r="E3" s="98"/>
      <c r="F3" s="98"/>
      <c r="G3" s="98"/>
      <c r="H3" s="98"/>
    </row>
    <row r="4" spans="1:8" ht="15.6" x14ac:dyDescent="0.3">
      <c r="A4" s="148"/>
      <c r="B4" s="310" t="s">
        <v>203</v>
      </c>
      <c r="C4" s="311"/>
      <c r="D4" s="311"/>
      <c r="E4" s="146" t="s">
        <v>246</v>
      </c>
      <c r="F4" s="149" t="s">
        <v>280</v>
      </c>
    </row>
    <row r="5" spans="1:8" ht="13.8" x14ac:dyDescent="0.25">
      <c r="A5" s="150"/>
      <c r="B5" s="150"/>
      <c r="C5" s="168">
        <v>2016</v>
      </c>
      <c r="D5" s="168">
        <v>2017</v>
      </c>
      <c r="E5" s="166"/>
      <c r="F5" s="166"/>
    </row>
    <row r="6" spans="1:8" ht="13.8" x14ac:dyDescent="0.25">
      <c r="A6" s="151"/>
      <c r="B6" s="151" t="s">
        <v>204</v>
      </c>
      <c r="C6" s="121">
        <f>+C7+C11+C44+C71</f>
        <v>319151029</v>
      </c>
      <c r="D6" s="121">
        <v>307784000</v>
      </c>
      <c r="E6" s="164"/>
      <c r="F6" s="164"/>
    </row>
    <row r="7" spans="1:8" ht="13.8" x14ac:dyDescent="0.25">
      <c r="A7" s="151" t="s">
        <v>128</v>
      </c>
      <c r="B7" s="151" t="s">
        <v>205</v>
      </c>
      <c r="C7" s="152">
        <f>SUM(C8:C10)</f>
        <v>358374</v>
      </c>
      <c r="D7" s="152">
        <v>168088</v>
      </c>
      <c r="E7" s="167"/>
      <c r="F7" s="167"/>
    </row>
    <row r="8" spans="1:8" ht="13.8" x14ac:dyDescent="0.25">
      <c r="A8" s="150"/>
      <c r="B8" s="150" t="s">
        <v>206</v>
      </c>
      <c r="C8" s="121">
        <f>3400000-3302115</f>
        <v>97885</v>
      </c>
      <c r="D8" s="121">
        <v>56176</v>
      </c>
      <c r="E8" s="164"/>
      <c r="F8" s="164"/>
    </row>
    <row r="9" spans="1:8" ht="13.8" x14ac:dyDescent="0.25">
      <c r="A9" s="150"/>
      <c r="B9" s="150" t="s">
        <v>281</v>
      </c>
      <c r="C9" s="121">
        <f>280000-19511</f>
        <v>260489</v>
      </c>
      <c r="D9" s="121">
        <v>111912</v>
      </c>
      <c r="E9" s="164"/>
      <c r="F9" s="164"/>
    </row>
    <row r="10" spans="1:8" ht="13.8" x14ac:dyDescent="0.25">
      <c r="A10" s="150"/>
      <c r="B10" s="150" t="s">
        <v>208</v>
      </c>
      <c r="C10" s="121"/>
      <c r="D10" s="121"/>
      <c r="E10" s="164"/>
      <c r="F10" s="164"/>
    </row>
    <row r="11" spans="1:8" ht="13.8" x14ac:dyDescent="0.25">
      <c r="A11" s="151" t="s">
        <v>129</v>
      </c>
      <c r="B11" s="151" t="s">
        <v>209</v>
      </c>
      <c r="C11" s="153">
        <f>+C12+C16+C20+C28</f>
        <v>318681655</v>
      </c>
      <c r="D11" s="153">
        <f>+D12+D16+D20+D28</f>
        <v>305852992</v>
      </c>
      <c r="E11" s="167"/>
      <c r="F11" s="167"/>
    </row>
    <row r="12" spans="1:8" ht="13.8" x14ac:dyDescent="0.25">
      <c r="A12" s="150" t="s">
        <v>2</v>
      </c>
      <c r="B12" s="150" t="s">
        <v>210</v>
      </c>
      <c r="C12" s="121">
        <f>SUM(C13:C15)</f>
        <v>298865313</v>
      </c>
      <c r="D12" s="121">
        <v>289406262</v>
      </c>
      <c r="E12" s="164"/>
      <c r="F12" s="164"/>
    </row>
    <row r="13" spans="1:8" ht="13.8" x14ac:dyDescent="0.25">
      <c r="A13" s="150"/>
      <c r="B13" s="150" t="s">
        <v>211</v>
      </c>
      <c r="C13" s="154">
        <f>571258+882000+23913454-7848552+260761-109519+280000-8400+490000-9800+133605662-4008168+16341716-6887310</f>
        <v>157473102</v>
      </c>
      <c r="D13" s="154">
        <v>146362131</v>
      </c>
      <c r="E13" s="164"/>
      <c r="F13" s="164"/>
    </row>
    <row r="14" spans="1:8" ht="13.8" x14ac:dyDescent="0.25">
      <c r="A14" s="150"/>
      <c r="B14" s="150" t="s">
        <v>212</v>
      </c>
      <c r="C14" s="121">
        <f>14696818+189955865-81391455+14437472-2137079</f>
        <v>135561621</v>
      </c>
      <c r="D14" s="121">
        <v>137213541</v>
      </c>
      <c r="E14" s="164"/>
      <c r="F14" s="164"/>
    </row>
    <row r="15" spans="1:8" ht="13.8" x14ac:dyDescent="0.25">
      <c r="A15" s="150"/>
      <c r="B15" s="150" t="s">
        <v>213</v>
      </c>
      <c r="C15" s="155">
        <f>1819060+2400000+363000+51000+2000-840+132712-99640+1416544-253246</f>
        <v>5830590</v>
      </c>
      <c r="D15" s="155">
        <v>7593510</v>
      </c>
      <c r="E15" s="164"/>
      <c r="F15" s="164"/>
    </row>
    <row r="16" spans="1:8" ht="13.8" x14ac:dyDescent="0.25">
      <c r="A16" s="150" t="s">
        <v>7</v>
      </c>
      <c r="B16" s="150" t="s">
        <v>214</v>
      </c>
      <c r="C16" s="152">
        <f>SUM(C17:C19)</f>
        <v>19716342</v>
      </c>
      <c r="D16" s="152">
        <f>SUM(D17:D19)</f>
        <v>16346730</v>
      </c>
      <c r="E16" s="167"/>
      <c r="F16" s="167"/>
    </row>
    <row r="17" spans="1:6" ht="13.8" x14ac:dyDescent="0.25">
      <c r="A17" s="150"/>
      <c r="B17" s="150" t="s">
        <v>211</v>
      </c>
      <c r="C17" s="154">
        <f>7990000-1983271+1920000-278400+13924000-2018980</f>
        <v>19553349</v>
      </c>
      <c r="D17" s="154">
        <v>16346730</v>
      </c>
      <c r="E17" s="164"/>
      <c r="F17" s="164"/>
    </row>
    <row r="18" spans="1:6" ht="13.8" x14ac:dyDescent="0.25">
      <c r="A18" s="150"/>
      <c r="B18" s="150" t="s">
        <v>212</v>
      </c>
      <c r="C18" s="121"/>
      <c r="D18" s="121"/>
      <c r="E18" s="164"/>
      <c r="F18" s="164"/>
    </row>
    <row r="19" spans="1:6" ht="13.8" x14ac:dyDescent="0.25">
      <c r="A19" s="150"/>
      <c r="B19" s="150" t="s">
        <v>213</v>
      </c>
      <c r="C19" s="155">
        <f>1296665-1133672</f>
        <v>162993</v>
      </c>
      <c r="D19" s="155"/>
      <c r="E19" s="164"/>
      <c r="F19" s="164"/>
    </row>
    <row r="20" spans="1:6" ht="13.8" x14ac:dyDescent="0.25">
      <c r="A20" s="150" t="s">
        <v>8</v>
      </c>
      <c r="B20" s="150" t="s">
        <v>215</v>
      </c>
      <c r="C20" s="121">
        <f>SUM(C21:C23)</f>
        <v>0</v>
      </c>
      <c r="D20" s="121">
        <f>SUM(D21:D23)</f>
        <v>0</v>
      </c>
      <c r="E20" s="164"/>
      <c r="F20" s="164"/>
    </row>
    <row r="21" spans="1:6" ht="13.8" x14ac:dyDescent="0.25">
      <c r="A21" s="150"/>
      <c r="B21" s="150" t="s">
        <v>211</v>
      </c>
      <c r="C21" s="154"/>
      <c r="D21" s="154"/>
      <c r="E21" s="164"/>
      <c r="F21" s="164"/>
    </row>
    <row r="22" spans="1:6" ht="13.8" x14ac:dyDescent="0.25">
      <c r="A22" s="150"/>
      <c r="B22" s="150" t="s">
        <v>212</v>
      </c>
      <c r="C22" s="121"/>
      <c r="D22" s="121"/>
      <c r="E22" s="164"/>
      <c r="F22" s="164"/>
    </row>
    <row r="23" spans="1:6" ht="13.8" x14ac:dyDescent="0.25">
      <c r="A23" s="150"/>
      <c r="B23" s="150" t="s">
        <v>213</v>
      </c>
      <c r="C23" s="121"/>
      <c r="D23" s="121"/>
      <c r="E23" s="164"/>
      <c r="F23" s="164"/>
    </row>
    <row r="24" spans="1:6" ht="13.8" x14ac:dyDescent="0.25">
      <c r="A24" s="150" t="s">
        <v>9</v>
      </c>
      <c r="B24" s="150" t="s">
        <v>216</v>
      </c>
      <c r="C24" s="121"/>
      <c r="D24" s="121"/>
      <c r="E24" s="164"/>
      <c r="F24" s="164"/>
    </row>
    <row r="25" spans="1:6" ht="13.8" x14ac:dyDescent="0.25">
      <c r="A25" s="150"/>
      <c r="B25" s="150" t="s">
        <v>206</v>
      </c>
      <c r="C25" s="121"/>
      <c r="D25" s="121"/>
      <c r="E25" s="164"/>
      <c r="F25" s="164"/>
    </row>
    <row r="26" spans="1:6" ht="13.8" x14ac:dyDescent="0.25">
      <c r="A26" s="150"/>
      <c r="B26" s="150" t="s">
        <v>207</v>
      </c>
      <c r="C26" s="121"/>
      <c r="D26" s="121"/>
      <c r="E26" s="164"/>
      <c r="F26" s="164"/>
    </row>
    <row r="27" spans="1:6" ht="13.8" x14ac:dyDescent="0.25">
      <c r="A27" s="150"/>
      <c r="B27" s="150" t="s">
        <v>208</v>
      </c>
      <c r="C27" s="155"/>
      <c r="D27" s="155"/>
      <c r="E27" s="164"/>
      <c r="F27" s="164"/>
    </row>
    <row r="28" spans="1:6" ht="13.8" x14ac:dyDescent="0.25">
      <c r="A28" s="150" t="s">
        <v>10</v>
      </c>
      <c r="B28" s="150" t="s">
        <v>217</v>
      </c>
      <c r="C28" s="152">
        <f>SUM(C29:C31)</f>
        <v>100000</v>
      </c>
      <c r="D28" s="152">
        <f>SUM(D29:D31)</f>
        <v>100000</v>
      </c>
      <c r="E28" s="167"/>
      <c r="F28" s="167"/>
    </row>
    <row r="29" spans="1:6" ht="13.8" x14ac:dyDescent="0.25">
      <c r="A29" s="150"/>
      <c r="B29" s="150" t="s">
        <v>206</v>
      </c>
      <c r="C29" s="154"/>
      <c r="D29" s="154"/>
      <c r="E29" s="164"/>
      <c r="F29" s="164"/>
    </row>
    <row r="30" spans="1:6" ht="13.8" x14ac:dyDescent="0.25">
      <c r="A30" s="150"/>
      <c r="B30" s="150" t="s">
        <v>207</v>
      </c>
      <c r="C30" s="121">
        <v>100000</v>
      </c>
      <c r="D30" s="121">
        <v>100000</v>
      </c>
      <c r="E30" s="164"/>
      <c r="F30" s="164"/>
    </row>
    <row r="31" spans="1:6" ht="13.8" x14ac:dyDescent="0.25">
      <c r="A31" s="150"/>
      <c r="B31" s="150" t="s">
        <v>208</v>
      </c>
      <c r="C31" s="121"/>
      <c r="D31" s="121"/>
      <c r="E31" s="164"/>
      <c r="F31" s="164"/>
    </row>
    <row r="32" spans="1:6" ht="13.8" x14ac:dyDescent="0.25">
      <c r="A32" s="150" t="s">
        <v>11</v>
      </c>
      <c r="B32" s="150" t="s">
        <v>218</v>
      </c>
      <c r="C32" s="121"/>
      <c r="D32" s="121"/>
      <c r="E32" s="164"/>
      <c r="F32" s="164"/>
    </row>
    <row r="33" spans="1:6" ht="13.8" x14ac:dyDescent="0.25">
      <c r="A33" s="150"/>
      <c r="B33" s="150" t="s">
        <v>206</v>
      </c>
      <c r="C33" s="121"/>
      <c r="D33" s="121"/>
      <c r="E33" s="164"/>
      <c r="F33" s="164"/>
    </row>
    <row r="34" spans="1:6" ht="13.8" x14ac:dyDescent="0.25">
      <c r="A34" s="150"/>
      <c r="B34" s="150" t="s">
        <v>207</v>
      </c>
      <c r="C34" s="121"/>
      <c r="D34" s="121"/>
      <c r="E34" s="164"/>
      <c r="F34" s="164"/>
    </row>
    <row r="35" spans="1:6" ht="13.8" x14ac:dyDescent="0.25">
      <c r="A35" s="150"/>
      <c r="B35" s="150" t="s">
        <v>208</v>
      </c>
      <c r="C35" s="121"/>
      <c r="D35" s="121"/>
      <c r="E35" s="164"/>
      <c r="F35" s="164"/>
    </row>
    <row r="36" spans="1:6" ht="13.8" x14ac:dyDescent="0.25">
      <c r="A36" s="150" t="s">
        <v>12</v>
      </c>
      <c r="B36" s="150" t="s">
        <v>219</v>
      </c>
      <c r="C36" s="121"/>
      <c r="D36" s="121"/>
      <c r="E36" s="164"/>
      <c r="F36" s="164"/>
    </row>
    <row r="37" spans="1:6" ht="13.8" x14ac:dyDescent="0.25">
      <c r="A37" s="150"/>
      <c r="B37" s="150" t="s">
        <v>206</v>
      </c>
      <c r="C37" s="121"/>
      <c r="D37" s="121"/>
      <c r="E37" s="164"/>
      <c r="F37" s="164"/>
    </row>
    <row r="38" spans="1:6" ht="13.8" x14ac:dyDescent="0.25">
      <c r="A38" s="150"/>
      <c r="B38" s="150" t="s">
        <v>207</v>
      </c>
      <c r="C38" s="121"/>
      <c r="D38" s="121"/>
      <c r="E38" s="164"/>
      <c r="F38" s="164"/>
    </row>
    <row r="39" spans="1:6" ht="13.8" x14ac:dyDescent="0.25">
      <c r="A39" s="150"/>
      <c r="B39" s="150" t="s">
        <v>208</v>
      </c>
      <c r="C39" s="121"/>
      <c r="D39" s="121"/>
      <c r="E39" s="164"/>
      <c r="F39" s="164"/>
    </row>
    <row r="40" spans="1:6" ht="13.8" x14ac:dyDescent="0.25">
      <c r="A40" s="150" t="s">
        <v>13</v>
      </c>
      <c r="B40" s="150" t="s">
        <v>220</v>
      </c>
      <c r="C40" s="121"/>
      <c r="D40" s="121"/>
      <c r="E40" s="164"/>
      <c r="F40" s="164"/>
    </row>
    <row r="41" spans="1:6" ht="13.8" x14ac:dyDescent="0.25">
      <c r="A41" s="150"/>
      <c r="B41" s="150" t="s">
        <v>206</v>
      </c>
      <c r="C41" s="121"/>
      <c r="D41" s="121"/>
      <c r="E41" s="164"/>
      <c r="F41" s="164"/>
    </row>
    <row r="42" spans="1:6" ht="13.8" x14ac:dyDescent="0.25">
      <c r="A42" s="150"/>
      <c r="B42" s="150" t="s">
        <v>207</v>
      </c>
      <c r="C42" s="121"/>
      <c r="D42" s="121"/>
      <c r="E42" s="164"/>
      <c r="F42" s="164"/>
    </row>
    <row r="43" spans="1:6" ht="13.8" x14ac:dyDescent="0.25">
      <c r="A43" s="150"/>
      <c r="B43" s="150" t="s">
        <v>208</v>
      </c>
      <c r="C43" s="121"/>
      <c r="D43" s="121"/>
      <c r="E43" s="164"/>
      <c r="F43" s="164"/>
    </row>
    <row r="44" spans="1:6" ht="13.8" x14ac:dyDescent="0.25">
      <c r="A44" s="151" t="s">
        <v>130</v>
      </c>
      <c r="B44" s="151" t="s">
        <v>221</v>
      </c>
      <c r="C44" s="152">
        <f>+C45+C55</f>
        <v>111000</v>
      </c>
      <c r="D44" s="152">
        <f>+D45+D55</f>
        <v>111000</v>
      </c>
      <c r="E44" s="167"/>
      <c r="F44" s="167"/>
    </row>
    <row r="45" spans="1:6" ht="13.8" x14ac:dyDescent="0.25">
      <c r="A45" s="150" t="s">
        <v>2</v>
      </c>
      <c r="B45" s="150" t="s">
        <v>222</v>
      </c>
      <c r="C45" s="121">
        <f>SUM(C46:C48)</f>
        <v>111000</v>
      </c>
      <c r="D45" s="121">
        <f>SUM(D46:D48)</f>
        <v>111000</v>
      </c>
      <c r="E45" s="164"/>
      <c r="F45" s="164"/>
    </row>
    <row r="46" spans="1:6" ht="13.8" x14ac:dyDescent="0.25">
      <c r="A46" s="150"/>
      <c r="B46" s="150" t="s">
        <v>211</v>
      </c>
      <c r="C46" s="121"/>
      <c r="D46" s="121"/>
      <c r="E46" s="164"/>
      <c r="F46" s="164"/>
    </row>
    <row r="47" spans="1:6" ht="13.8" x14ac:dyDescent="0.25">
      <c r="A47" s="150"/>
      <c r="B47" s="150" t="s">
        <v>212</v>
      </c>
      <c r="C47" s="121"/>
      <c r="D47" s="121"/>
      <c r="E47" s="164"/>
      <c r="F47" s="164"/>
    </row>
    <row r="48" spans="1:6" ht="13.8" x14ac:dyDescent="0.25">
      <c r="A48" s="150"/>
      <c r="B48" s="150" t="s">
        <v>213</v>
      </c>
      <c r="C48" s="121">
        <v>111000</v>
      </c>
      <c r="D48" s="121">
        <v>111000</v>
      </c>
      <c r="E48" s="164"/>
      <c r="F48" s="164"/>
    </row>
    <row r="49" spans="1:6" ht="13.8" x14ac:dyDescent="0.25">
      <c r="A49" s="156"/>
      <c r="B49" s="156"/>
      <c r="C49" s="121"/>
      <c r="D49" s="121"/>
      <c r="E49" s="164"/>
      <c r="F49" s="164"/>
    </row>
    <row r="50" spans="1:6" ht="13.8" x14ac:dyDescent="0.25">
      <c r="A50" s="148"/>
      <c r="B50" s="148"/>
      <c r="C50" s="121"/>
      <c r="D50" s="121"/>
      <c r="E50" s="164"/>
      <c r="F50" s="164"/>
    </row>
    <row r="51" spans="1:6" ht="13.8" x14ac:dyDescent="0.25">
      <c r="A51" s="150" t="s">
        <v>7</v>
      </c>
      <c r="B51" s="150" t="s">
        <v>223</v>
      </c>
      <c r="C51" s="121"/>
      <c r="D51" s="121"/>
      <c r="E51" s="164"/>
      <c r="F51" s="164"/>
    </row>
    <row r="52" spans="1:6" ht="13.8" x14ac:dyDescent="0.25">
      <c r="A52" s="157"/>
      <c r="B52" s="157" t="s">
        <v>206</v>
      </c>
      <c r="C52" s="121"/>
      <c r="D52" s="121"/>
      <c r="E52" s="164"/>
      <c r="F52" s="164"/>
    </row>
    <row r="53" spans="1:6" ht="13.8" x14ac:dyDescent="0.25">
      <c r="A53" s="150"/>
      <c r="B53" s="150" t="s">
        <v>207</v>
      </c>
      <c r="C53" s="121"/>
      <c r="D53" s="121"/>
      <c r="E53" s="164"/>
      <c r="F53" s="164"/>
    </row>
    <row r="54" spans="1:6" ht="13.8" x14ac:dyDescent="0.25">
      <c r="A54" s="150"/>
      <c r="B54" s="150" t="s">
        <v>208</v>
      </c>
      <c r="C54" s="121"/>
      <c r="D54" s="121"/>
      <c r="E54" s="164"/>
      <c r="F54" s="164"/>
    </row>
    <row r="55" spans="1:6" ht="13.8" x14ac:dyDescent="0.25">
      <c r="A55" s="150" t="s">
        <v>8</v>
      </c>
      <c r="B55" s="150" t="s">
        <v>224</v>
      </c>
      <c r="C55" s="121">
        <f>+C58</f>
        <v>0</v>
      </c>
      <c r="D55" s="121">
        <f>+D58</f>
        <v>0</v>
      </c>
      <c r="E55" s="164"/>
      <c r="F55" s="164"/>
    </row>
    <row r="56" spans="1:6" ht="13.8" x14ac:dyDescent="0.25">
      <c r="A56" s="150"/>
      <c r="B56" s="150" t="s">
        <v>206</v>
      </c>
      <c r="C56" s="121"/>
      <c r="D56" s="121"/>
      <c r="E56" s="164"/>
      <c r="F56" s="164"/>
    </row>
    <row r="57" spans="1:6" ht="13.8" x14ac:dyDescent="0.25">
      <c r="A57" s="150"/>
      <c r="B57" s="150" t="s">
        <v>207</v>
      </c>
      <c r="C57" s="121"/>
      <c r="D57" s="121"/>
      <c r="E57" s="164"/>
      <c r="F57" s="164"/>
    </row>
    <row r="58" spans="1:6" ht="13.8" x14ac:dyDescent="0.25">
      <c r="A58" s="150"/>
      <c r="B58" s="150" t="s">
        <v>208</v>
      </c>
      <c r="C58" s="121"/>
      <c r="D58" s="121"/>
      <c r="E58" s="164"/>
      <c r="F58" s="164"/>
    </row>
    <row r="59" spans="1:6" ht="13.8" x14ac:dyDescent="0.25">
      <c r="A59" s="150" t="s">
        <v>9</v>
      </c>
      <c r="B59" s="150" t="s">
        <v>225</v>
      </c>
      <c r="C59" s="121"/>
      <c r="D59" s="121"/>
      <c r="E59" s="164"/>
      <c r="F59" s="164"/>
    </row>
    <row r="60" spans="1:6" ht="13.8" x14ac:dyDescent="0.25">
      <c r="A60" s="150"/>
      <c r="B60" s="150" t="s">
        <v>206</v>
      </c>
      <c r="C60" s="121"/>
      <c r="D60" s="121"/>
      <c r="E60" s="164"/>
      <c r="F60" s="164"/>
    </row>
    <row r="61" spans="1:6" ht="13.8" x14ac:dyDescent="0.25">
      <c r="A61" s="150"/>
      <c r="B61" s="150" t="s">
        <v>207</v>
      </c>
      <c r="C61" s="121"/>
      <c r="D61" s="121"/>
      <c r="E61" s="164"/>
      <c r="F61" s="164"/>
    </row>
    <row r="62" spans="1:6" ht="13.8" x14ac:dyDescent="0.25">
      <c r="A62" s="150"/>
      <c r="B62" s="150" t="s">
        <v>208</v>
      </c>
      <c r="C62" s="121"/>
      <c r="D62" s="121"/>
      <c r="E62" s="164"/>
      <c r="F62" s="164"/>
    </row>
    <row r="63" spans="1:6" ht="13.8" x14ac:dyDescent="0.25">
      <c r="A63" s="150" t="s">
        <v>10</v>
      </c>
      <c r="B63" s="150" t="s">
        <v>226</v>
      </c>
      <c r="C63" s="121"/>
      <c r="D63" s="121"/>
      <c r="E63" s="164"/>
      <c r="F63" s="164"/>
    </row>
    <row r="64" spans="1:6" ht="13.8" x14ac:dyDescent="0.25">
      <c r="A64" s="150"/>
      <c r="B64" s="150" t="s">
        <v>206</v>
      </c>
      <c r="C64" s="121"/>
      <c r="D64" s="121"/>
      <c r="E64" s="164"/>
      <c r="F64" s="164"/>
    </row>
    <row r="65" spans="1:6" ht="13.8" x14ac:dyDescent="0.25">
      <c r="A65" s="150"/>
      <c r="B65" s="150" t="s">
        <v>207</v>
      </c>
      <c r="C65" s="121"/>
      <c r="D65" s="121"/>
      <c r="E65" s="164"/>
      <c r="F65" s="164"/>
    </row>
    <row r="66" spans="1:6" ht="13.8" x14ac:dyDescent="0.25">
      <c r="A66" s="150"/>
      <c r="B66" s="150" t="s">
        <v>208</v>
      </c>
      <c r="C66" s="121"/>
      <c r="D66" s="121"/>
      <c r="E66" s="164"/>
      <c r="F66" s="164"/>
    </row>
    <row r="67" spans="1:6" ht="13.8" x14ac:dyDescent="0.25">
      <c r="A67" s="150" t="s">
        <v>11</v>
      </c>
      <c r="B67" s="150" t="s">
        <v>227</v>
      </c>
      <c r="C67" s="121"/>
      <c r="D67" s="121"/>
      <c r="E67" s="164"/>
      <c r="F67" s="164"/>
    </row>
    <row r="68" spans="1:6" ht="13.8" x14ac:dyDescent="0.25">
      <c r="A68" s="150"/>
      <c r="B68" s="150" t="s">
        <v>206</v>
      </c>
      <c r="C68" s="121"/>
      <c r="D68" s="121"/>
      <c r="E68" s="164"/>
      <c r="F68" s="164"/>
    </row>
    <row r="69" spans="1:6" ht="13.8" x14ac:dyDescent="0.25">
      <c r="A69" s="150"/>
      <c r="B69" s="150" t="s">
        <v>207</v>
      </c>
      <c r="C69" s="121"/>
      <c r="D69" s="121"/>
      <c r="E69" s="164"/>
      <c r="F69" s="164"/>
    </row>
    <row r="70" spans="1:6" ht="13.8" x14ac:dyDescent="0.25">
      <c r="A70" s="150"/>
      <c r="B70" s="150" t="s">
        <v>208</v>
      </c>
      <c r="C70" s="121"/>
      <c r="D70" s="121"/>
      <c r="E70" s="164"/>
      <c r="F70" s="164"/>
    </row>
    <row r="71" spans="1:6" ht="27.6" x14ac:dyDescent="0.25">
      <c r="A71" s="151" t="s">
        <v>116</v>
      </c>
      <c r="B71" s="158" t="s">
        <v>228</v>
      </c>
      <c r="C71" s="121">
        <f>SUM(C72:C74)</f>
        <v>0</v>
      </c>
      <c r="D71" s="121">
        <f>SUM(D72:D74)</f>
        <v>0</v>
      </c>
      <c r="E71" s="164"/>
      <c r="F71" s="164"/>
    </row>
    <row r="72" spans="1:6" ht="13.8" x14ac:dyDescent="0.25">
      <c r="A72" s="150"/>
      <c r="B72" s="150" t="s">
        <v>211</v>
      </c>
      <c r="C72" s="121"/>
      <c r="D72" s="121"/>
      <c r="E72" s="164"/>
      <c r="F72" s="164"/>
    </row>
    <row r="73" spans="1:6" ht="13.8" x14ac:dyDescent="0.25">
      <c r="A73" s="150"/>
      <c r="B73" s="150" t="s">
        <v>212</v>
      </c>
      <c r="C73" s="121"/>
      <c r="D73" s="121"/>
      <c r="E73" s="164"/>
      <c r="F73" s="164"/>
    </row>
    <row r="74" spans="1:6" ht="13.8" x14ac:dyDescent="0.25">
      <c r="A74" s="150"/>
      <c r="B74" s="150" t="s">
        <v>213</v>
      </c>
      <c r="C74" s="121"/>
      <c r="D74" s="121"/>
      <c r="E74" s="164"/>
      <c r="F74" s="164"/>
    </row>
    <row r="75" spans="1:6" ht="13.8" x14ac:dyDescent="0.25">
      <c r="A75" s="150"/>
      <c r="B75" s="151" t="s">
        <v>229</v>
      </c>
      <c r="C75" s="121">
        <f>+C80+C84+C88+C92</f>
        <v>20551233</v>
      </c>
      <c r="D75" s="121">
        <f>+D80+D84+D88+D92</f>
        <v>21435240</v>
      </c>
      <c r="E75" s="164"/>
      <c r="F75" s="164"/>
    </row>
    <row r="76" spans="1:6" ht="13.8" x14ac:dyDescent="0.25">
      <c r="A76" s="151" t="s">
        <v>128</v>
      </c>
      <c r="B76" s="151" t="s">
        <v>230</v>
      </c>
      <c r="C76" s="121"/>
      <c r="D76" s="121"/>
      <c r="E76" s="164"/>
      <c r="F76" s="164"/>
    </row>
    <row r="77" spans="1:6" ht="13.8" x14ac:dyDescent="0.25">
      <c r="A77" s="150"/>
      <c r="B77" s="150" t="s">
        <v>206</v>
      </c>
      <c r="C77" s="121"/>
      <c r="D77" s="121"/>
      <c r="E77" s="164"/>
      <c r="F77" s="164"/>
    </row>
    <row r="78" spans="1:6" ht="13.8" x14ac:dyDescent="0.25">
      <c r="A78" s="150"/>
      <c r="B78" s="150" t="s">
        <v>207</v>
      </c>
      <c r="C78" s="121"/>
      <c r="D78" s="121"/>
      <c r="E78" s="164"/>
      <c r="F78" s="164"/>
    </row>
    <row r="79" spans="1:6" ht="13.8" x14ac:dyDescent="0.25">
      <c r="A79" s="150"/>
      <c r="B79" s="150" t="s">
        <v>208</v>
      </c>
      <c r="C79" s="121"/>
      <c r="D79" s="121"/>
      <c r="E79" s="164"/>
      <c r="F79" s="164"/>
    </row>
    <row r="80" spans="1:6" ht="13.8" x14ac:dyDescent="0.25">
      <c r="A80" s="151" t="s">
        <v>129</v>
      </c>
      <c r="B80" s="151" t="s">
        <v>231</v>
      </c>
      <c r="C80" s="121">
        <f>+C83</f>
        <v>4598468</v>
      </c>
      <c r="D80" s="121">
        <f>+D83</f>
        <v>5482475</v>
      </c>
      <c r="E80" s="164"/>
      <c r="F80" s="164"/>
    </row>
    <row r="81" spans="1:6" ht="13.8" x14ac:dyDescent="0.25">
      <c r="A81" s="150"/>
      <c r="B81" s="150" t="s">
        <v>206</v>
      </c>
      <c r="C81" s="121"/>
      <c r="D81" s="121"/>
      <c r="E81" s="164"/>
      <c r="F81" s="164"/>
    </row>
    <row r="82" spans="1:6" ht="13.8" x14ac:dyDescent="0.25">
      <c r="A82" s="150"/>
      <c r="B82" s="150" t="s">
        <v>207</v>
      </c>
      <c r="C82" s="121"/>
      <c r="D82" s="121"/>
      <c r="E82" s="164"/>
      <c r="F82" s="164"/>
    </row>
    <row r="83" spans="1:6" ht="13.8" x14ac:dyDescent="0.25">
      <c r="A83" s="150"/>
      <c r="B83" s="150" t="s">
        <v>208</v>
      </c>
      <c r="C83" s="121">
        <v>4598468</v>
      </c>
      <c r="D83" s="121">
        <v>5482475</v>
      </c>
      <c r="E83" s="164"/>
      <c r="F83" s="164"/>
    </row>
    <row r="84" spans="1:6" ht="13.8" x14ac:dyDescent="0.25">
      <c r="A84" s="151" t="s">
        <v>130</v>
      </c>
      <c r="B84" s="151" t="s">
        <v>232</v>
      </c>
      <c r="C84" s="121"/>
      <c r="D84" s="121"/>
      <c r="E84" s="164"/>
      <c r="F84" s="164"/>
    </row>
    <row r="85" spans="1:6" ht="13.8" x14ac:dyDescent="0.25">
      <c r="A85" s="150"/>
      <c r="B85" s="150" t="s">
        <v>206</v>
      </c>
      <c r="C85" s="121"/>
      <c r="D85" s="121"/>
      <c r="E85" s="164"/>
      <c r="F85" s="164"/>
    </row>
    <row r="86" spans="1:6" ht="13.8" x14ac:dyDescent="0.25">
      <c r="A86" s="150"/>
      <c r="B86" s="150" t="s">
        <v>207</v>
      </c>
      <c r="C86" s="121"/>
      <c r="D86" s="121"/>
      <c r="E86" s="164"/>
      <c r="F86" s="164"/>
    </row>
    <row r="87" spans="1:6" ht="13.8" x14ac:dyDescent="0.25">
      <c r="A87" s="150"/>
      <c r="B87" s="150" t="s">
        <v>208</v>
      </c>
      <c r="C87" s="121"/>
      <c r="D87" s="121"/>
      <c r="E87" s="164"/>
      <c r="F87" s="164"/>
    </row>
    <row r="88" spans="1:6" ht="13.8" x14ac:dyDescent="0.25">
      <c r="A88" s="151" t="s">
        <v>116</v>
      </c>
      <c r="B88" s="151" t="s">
        <v>233</v>
      </c>
      <c r="C88" s="121">
        <f>+C91</f>
        <v>15952765</v>
      </c>
      <c r="D88" s="121">
        <f>+D91</f>
        <v>15952765</v>
      </c>
      <c r="E88" s="164"/>
      <c r="F88" s="164"/>
    </row>
    <row r="89" spans="1:6" ht="13.8" x14ac:dyDescent="0.25">
      <c r="A89" s="150"/>
      <c r="B89" s="150" t="s">
        <v>206</v>
      </c>
      <c r="C89" s="121"/>
      <c r="D89" s="121"/>
      <c r="E89" s="164"/>
      <c r="F89" s="164"/>
    </row>
    <row r="90" spans="1:6" ht="13.8" x14ac:dyDescent="0.25">
      <c r="A90" s="150"/>
      <c r="B90" s="150" t="s">
        <v>207</v>
      </c>
      <c r="C90" s="121"/>
      <c r="D90" s="121"/>
      <c r="E90" s="164"/>
      <c r="F90" s="164"/>
    </row>
    <row r="91" spans="1:6" ht="13.8" x14ac:dyDescent="0.25">
      <c r="A91" s="150"/>
      <c r="B91" s="150" t="s">
        <v>208</v>
      </c>
      <c r="C91" s="121">
        <v>15952765</v>
      </c>
      <c r="D91" s="121">
        <v>15952765</v>
      </c>
      <c r="E91" s="164"/>
      <c r="F91" s="164"/>
    </row>
    <row r="92" spans="1:6" ht="13.8" x14ac:dyDescent="0.25">
      <c r="A92" s="151" t="s">
        <v>117</v>
      </c>
      <c r="B92" s="151" t="s">
        <v>234</v>
      </c>
      <c r="C92" s="121">
        <f>+C95</f>
        <v>0</v>
      </c>
      <c r="D92" s="121">
        <f>+D95</f>
        <v>0</v>
      </c>
      <c r="E92" s="164"/>
      <c r="F92" s="164"/>
    </row>
    <row r="93" spans="1:6" ht="13.8" x14ac:dyDescent="0.25">
      <c r="A93" s="150"/>
      <c r="B93" s="150" t="s">
        <v>206</v>
      </c>
      <c r="C93" s="121"/>
      <c r="D93" s="121"/>
      <c r="E93" s="164"/>
      <c r="F93" s="164"/>
    </row>
    <row r="94" spans="1:6" ht="13.8" x14ac:dyDescent="0.25">
      <c r="A94" s="150"/>
      <c r="B94" s="150" t="s">
        <v>207</v>
      </c>
      <c r="C94" s="121"/>
      <c r="D94" s="121"/>
      <c r="E94" s="164"/>
      <c r="F94" s="164"/>
    </row>
    <row r="95" spans="1:6" ht="13.8" x14ac:dyDescent="0.25">
      <c r="A95" s="150"/>
      <c r="B95" s="150" t="s">
        <v>208</v>
      </c>
      <c r="C95" s="121"/>
      <c r="D95" s="121"/>
      <c r="E95" s="164"/>
      <c r="F95" s="164"/>
    </row>
    <row r="96" spans="1:6" ht="13.8" x14ac:dyDescent="0.25">
      <c r="A96" s="150"/>
      <c r="B96" s="150" t="s">
        <v>251</v>
      </c>
      <c r="C96" s="121">
        <v>40000</v>
      </c>
      <c r="D96" s="121">
        <v>281945</v>
      </c>
      <c r="E96" s="164"/>
      <c r="F96" s="164"/>
    </row>
    <row r="97" spans="1:6" ht="13.8" x14ac:dyDescent="0.25">
      <c r="A97" s="150"/>
      <c r="B97" s="151" t="s">
        <v>235</v>
      </c>
      <c r="C97" s="152">
        <f>+C75+C6+C96</f>
        <v>339742262</v>
      </c>
      <c r="D97" s="152">
        <v>337225290</v>
      </c>
      <c r="E97" s="167"/>
      <c r="F97" s="167"/>
    </row>
    <row r="98" spans="1:6" ht="13.8" x14ac:dyDescent="0.25">
      <c r="A98" s="150"/>
      <c r="B98" s="151" t="s">
        <v>236</v>
      </c>
      <c r="C98" s="121"/>
      <c r="D98" s="121"/>
      <c r="E98" s="164"/>
      <c r="F98" s="164"/>
    </row>
    <row r="99" spans="1:6" ht="13.8" x14ac:dyDescent="0.25">
      <c r="A99" s="151" t="s">
        <v>128</v>
      </c>
      <c r="B99" s="151" t="s">
        <v>237</v>
      </c>
      <c r="C99" s="152">
        <f>SUM(C102:C107)</f>
        <v>333795759</v>
      </c>
      <c r="D99" s="152">
        <f>SUM(D102:D107)</f>
        <v>330114475</v>
      </c>
      <c r="E99" s="167"/>
      <c r="F99" s="167"/>
    </row>
    <row r="100" spans="1:6" ht="13.8" x14ac:dyDescent="0.25">
      <c r="A100" s="151"/>
      <c r="B100" s="151" t="s">
        <v>247</v>
      </c>
      <c r="C100" s="152"/>
      <c r="D100" s="152"/>
      <c r="E100" s="167"/>
      <c r="F100" s="167"/>
    </row>
    <row r="101" spans="1:6" ht="13.8" x14ac:dyDescent="0.25">
      <c r="A101" s="151"/>
      <c r="B101" s="151" t="s">
        <v>248</v>
      </c>
      <c r="C101" s="152"/>
      <c r="D101" s="152"/>
      <c r="E101" s="167"/>
      <c r="F101" s="167"/>
    </row>
    <row r="102" spans="1:6" ht="13.8" x14ac:dyDescent="0.25">
      <c r="A102" s="151"/>
      <c r="B102" s="150" t="s">
        <v>238</v>
      </c>
      <c r="C102" s="159">
        <v>554818455</v>
      </c>
      <c r="D102" s="159">
        <v>554818455</v>
      </c>
      <c r="E102" s="167"/>
      <c r="F102" s="167"/>
    </row>
    <row r="103" spans="1:6" ht="13.8" x14ac:dyDescent="0.25">
      <c r="A103" s="151"/>
      <c r="B103" s="67" t="s">
        <v>252</v>
      </c>
      <c r="C103" s="159">
        <v>7857166</v>
      </c>
      <c r="D103" s="159">
        <v>7857166</v>
      </c>
      <c r="E103" s="167"/>
      <c r="F103" s="167"/>
    </row>
    <row r="104" spans="1:6" ht="13.8" x14ac:dyDescent="0.25">
      <c r="A104" s="151"/>
      <c r="B104" s="67" t="s">
        <v>273</v>
      </c>
      <c r="C104" s="159">
        <v>-74638493</v>
      </c>
      <c r="D104" s="159">
        <v>-74638493</v>
      </c>
      <c r="E104" s="167"/>
      <c r="F104" s="167"/>
    </row>
    <row r="105" spans="1:6" ht="13.8" x14ac:dyDescent="0.25">
      <c r="A105" s="150"/>
      <c r="B105" s="67" t="s">
        <v>253</v>
      </c>
      <c r="C105" s="159">
        <v>-149208255</v>
      </c>
      <c r="D105" s="159">
        <v>-154241369</v>
      </c>
      <c r="E105" s="164"/>
      <c r="F105" s="164"/>
    </row>
    <row r="106" spans="1:6" ht="13.8" x14ac:dyDescent="0.25">
      <c r="A106" s="150"/>
      <c r="B106" s="67" t="s">
        <v>254</v>
      </c>
      <c r="C106" s="159"/>
      <c r="D106" s="159"/>
      <c r="E106" s="164"/>
      <c r="F106" s="164"/>
    </row>
    <row r="107" spans="1:6" ht="13.8" x14ac:dyDescent="0.25">
      <c r="A107" s="150"/>
      <c r="B107" s="67" t="s">
        <v>239</v>
      </c>
      <c r="C107" s="159">
        <v>-5033114</v>
      </c>
      <c r="D107" s="159">
        <v>-3681284</v>
      </c>
      <c r="E107" s="164"/>
      <c r="F107" s="164"/>
    </row>
    <row r="108" spans="1:6" ht="13.8" x14ac:dyDescent="0.25">
      <c r="A108" s="150"/>
      <c r="B108" s="151" t="s">
        <v>240</v>
      </c>
      <c r="C108" s="121"/>
      <c r="D108" s="121"/>
      <c r="E108" s="164"/>
      <c r="F108" s="164"/>
    </row>
    <row r="109" spans="1:6" ht="13.8" x14ac:dyDescent="0.25">
      <c r="A109" s="151" t="s">
        <v>128</v>
      </c>
      <c r="B109" s="151" t="s">
        <v>249</v>
      </c>
      <c r="C109" s="121">
        <f>SUM(C110:C112)</f>
        <v>0</v>
      </c>
      <c r="D109" s="121">
        <f>SUM(D110:D112)</f>
        <v>0</v>
      </c>
      <c r="E109" s="164"/>
      <c r="F109" s="164"/>
    </row>
    <row r="110" spans="1:6" ht="13.8" x14ac:dyDescent="0.25">
      <c r="A110" s="150"/>
      <c r="B110" s="150" t="s">
        <v>206</v>
      </c>
      <c r="C110" s="121"/>
      <c r="D110" s="121"/>
      <c r="E110" s="164"/>
      <c r="F110" s="164"/>
    </row>
    <row r="111" spans="1:6" ht="13.8" x14ac:dyDescent="0.25">
      <c r="A111" s="150"/>
      <c r="B111" s="150" t="s">
        <v>207</v>
      </c>
      <c r="C111" s="121"/>
      <c r="D111" s="121"/>
      <c r="E111" s="164"/>
      <c r="F111" s="164"/>
    </row>
    <row r="112" spans="1:6" ht="13.8" x14ac:dyDescent="0.25">
      <c r="A112" s="150"/>
      <c r="B112" s="150" t="s">
        <v>208</v>
      </c>
      <c r="C112" s="121"/>
      <c r="D112" s="121"/>
      <c r="E112" s="164"/>
      <c r="F112" s="164"/>
    </row>
    <row r="113" spans="1:6" ht="13.8" x14ac:dyDescent="0.25">
      <c r="A113" s="151" t="s">
        <v>129</v>
      </c>
      <c r="B113" s="151" t="s">
        <v>250</v>
      </c>
      <c r="C113" s="121"/>
      <c r="D113" s="121"/>
      <c r="E113" s="164"/>
      <c r="F113" s="164"/>
    </row>
    <row r="114" spans="1:6" ht="13.8" x14ac:dyDescent="0.25">
      <c r="A114" s="150"/>
      <c r="B114" s="150" t="s">
        <v>206</v>
      </c>
      <c r="C114" s="121"/>
      <c r="D114" s="121"/>
      <c r="E114" s="164"/>
      <c r="F114" s="164"/>
    </row>
    <row r="115" spans="1:6" ht="13.8" x14ac:dyDescent="0.25">
      <c r="A115" s="150"/>
      <c r="B115" s="150" t="s">
        <v>207</v>
      </c>
      <c r="C115" s="121"/>
      <c r="D115" s="121"/>
      <c r="E115" s="164"/>
      <c r="F115" s="164"/>
    </row>
    <row r="116" spans="1:6" ht="13.8" x14ac:dyDescent="0.25">
      <c r="A116" s="150"/>
      <c r="B116" s="150" t="s">
        <v>208</v>
      </c>
      <c r="C116" s="121"/>
      <c r="D116" s="121"/>
      <c r="E116" s="164"/>
      <c r="F116" s="164"/>
    </row>
    <row r="117" spans="1:6" ht="13.8" x14ac:dyDescent="0.25">
      <c r="A117" s="150"/>
      <c r="B117" s="151" t="s">
        <v>241</v>
      </c>
      <c r="C117" s="121">
        <f>+C118+C122+C126</f>
        <v>5946503</v>
      </c>
      <c r="D117" s="121">
        <f>+D118+D122+D126</f>
        <v>7110815</v>
      </c>
      <c r="E117" s="164"/>
      <c r="F117" s="164"/>
    </row>
    <row r="118" spans="1:6" ht="13.8" x14ac:dyDescent="0.25">
      <c r="A118" s="151" t="s">
        <v>128</v>
      </c>
      <c r="B118" s="151" t="s">
        <v>242</v>
      </c>
      <c r="C118" s="121"/>
      <c r="D118" s="121"/>
      <c r="E118" s="164"/>
      <c r="F118" s="164"/>
    </row>
    <row r="119" spans="1:6" ht="13.8" x14ac:dyDescent="0.25">
      <c r="A119" s="150"/>
      <c r="B119" s="150" t="s">
        <v>206</v>
      </c>
      <c r="C119" s="121"/>
      <c r="D119" s="121"/>
      <c r="E119" s="164"/>
      <c r="F119" s="164"/>
    </row>
    <row r="120" spans="1:6" ht="13.8" x14ac:dyDescent="0.25">
      <c r="A120" s="150"/>
      <c r="B120" s="150" t="s">
        <v>207</v>
      </c>
      <c r="C120" s="121"/>
      <c r="D120" s="121"/>
      <c r="E120" s="164"/>
      <c r="F120" s="164"/>
    </row>
    <row r="121" spans="1:6" ht="13.8" x14ac:dyDescent="0.25">
      <c r="A121" s="150"/>
      <c r="B121" s="150" t="s">
        <v>208</v>
      </c>
      <c r="C121" s="121"/>
      <c r="D121" s="121"/>
      <c r="E121" s="164"/>
      <c r="F121" s="164"/>
    </row>
    <row r="122" spans="1:6" ht="13.8" x14ac:dyDescent="0.25">
      <c r="A122" s="151" t="s">
        <v>129</v>
      </c>
      <c r="B122" s="151" t="s">
        <v>243</v>
      </c>
      <c r="C122" s="121">
        <f>+C125</f>
        <v>3550170</v>
      </c>
      <c r="D122" s="121">
        <f>+D125</f>
        <v>5065959</v>
      </c>
      <c r="E122" s="164"/>
      <c r="F122" s="164"/>
    </row>
    <row r="123" spans="1:6" ht="13.8" x14ac:dyDescent="0.25">
      <c r="A123" s="150"/>
      <c r="B123" s="150" t="s">
        <v>206</v>
      </c>
      <c r="C123" s="121"/>
      <c r="D123" s="121"/>
      <c r="E123" s="164"/>
      <c r="F123" s="164"/>
    </row>
    <row r="124" spans="1:6" ht="13.8" x14ac:dyDescent="0.25">
      <c r="A124" s="150"/>
      <c r="B124" s="150" t="s">
        <v>207</v>
      </c>
      <c r="C124" s="121"/>
      <c r="D124" s="121"/>
      <c r="E124" s="164"/>
      <c r="F124" s="164"/>
    </row>
    <row r="125" spans="1:6" ht="13.8" x14ac:dyDescent="0.25">
      <c r="A125" s="150"/>
      <c r="B125" s="150" t="s">
        <v>208</v>
      </c>
      <c r="C125" s="121">
        <v>3550170</v>
      </c>
      <c r="D125" s="121">
        <v>5065959</v>
      </c>
      <c r="E125" s="164"/>
      <c r="F125" s="164"/>
    </row>
    <row r="126" spans="1:6" ht="13.8" x14ac:dyDescent="0.25">
      <c r="A126" s="151" t="s">
        <v>130</v>
      </c>
      <c r="B126" s="151" t="s">
        <v>244</v>
      </c>
      <c r="C126" s="121">
        <v>2396333</v>
      </c>
      <c r="D126" s="121">
        <v>2044856</v>
      </c>
      <c r="E126" s="164"/>
      <c r="F126" s="164"/>
    </row>
    <row r="127" spans="1:6" ht="13.8" x14ac:dyDescent="0.25">
      <c r="A127" s="151"/>
      <c r="B127" s="158" t="s">
        <v>245</v>
      </c>
      <c r="C127" s="152">
        <f>+C99+C109+C117</f>
        <v>339742262</v>
      </c>
      <c r="D127" s="152">
        <f>+D99+D109+D117</f>
        <v>337225290</v>
      </c>
      <c r="E127" s="167"/>
      <c r="F127" s="167"/>
    </row>
    <row r="128" spans="1:6" ht="13.8" x14ac:dyDescent="0.25">
      <c r="A128" s="160"/>
      <c r="B128" s="161"/>
      <c r="C128" s="155">
        <f>+C97-C127</f>
        <v>0</v>
      </c>
      <c r="D128" s="155">
        <f>+D97-D127</f>
        <v>0</v>
      </c>
      <c r="E128" s="164"/>
      <c r="F128" s="164"/>
    </row>
    <row r="129" spans="1:6" ht="13.8" x14ac:dyDescent="0.25">
      <c r="A129" s="162"/>
      <c r="B129" s="163"/>
      <c r="C129" s="164"/>
      <c r="D129" s="164"/>
      <c r="E129" s="164"/>
      <c r="F129" s="164"/>
    </row>
    <row r="130" spans="1:6" ht="13.8" x14ac:dyDescent="0.25">
      <c r="A130" s="162"/>
      <c r="B130" s="163"/>
      <c r="C130" s="164"/>
      <c r="D130" s="164"/>
      <c r="E130" s="164"/>
      <c r="F130" s="164"/>
    </row>
    <row r="131" spans="1:6" ht="13.8" x14ac:dyDescent="0.25">
      <c r="A131" s="162"/>
      <c r="B131" s="163"/>
      <c r="C131" s="164"/>
      <c r="D131" s="164"/>
      <c r="E131" s="164"/>
      <c r="F131" s="164"/>
    </row>
    <row r="132" spans="1:6" ht="13.8" x14ac:dyDescent="0.25">
      <c r="A132" s="162"/>
      <c r="B132" s="163"/>
      <c r="C132" s="164"/>
      <c r="D132" s="164"/>
      <c r="E132" s="164"/>
      <c r="F132" s="164"/>
    </row>
    <row r="133" spans="1:6" ht="13.8" x14ac:dyDescent="0.25">
      <c r="A133" s="162"/>
      <c r="B133" s="163"/>
      <c r="C133" s="164"/>
      <c r="D133" s="164"/>
      <c r="E133" s="164"/>
      <c r="F133" s="164"/>
    </row>
    <row r="134" spans="1:6" ht="13.8" x14ac:dyDescent="0.25">
      <c r="A134" s="162"/>
      <c r="B134" s="163"/>
      <c r="C134" s="164"/>
      <c r="D134" s="164"/>
      <c r="E134" s="164"/>
      <c r="F134" s="164"/>
    </row>
    <row r="135" spans="1:6" ht="13.8" x14ac:dyDescent="0.25">
      <c r="A135" s="162"/>
      <c r="B135" s="163"/>
      <c r="C135" s="164"/>
      <c r="D135" s="164"/>
      <c r="E135" s="164"/>
      <c r="F135" s="164"/>
    </row>
    <row r="136" spans="1:6" ht="13.8" x14ac:dyDescent="0.25">
      <c r="A136" s="162"/>
      <c r="B136" s="163"/>
      <c r="C136" s="164"/>
      <c r="D136" s="164"/>
      <c r="E136" s="164"/>
      <c r="F136" s="164"/>
    </row>
    <row r="137" spans="1:6" ht="13.8" x14ac:dyDescent="0.25">
      <c r="A137" s="162"/>
      <c r="B137" s="165"/>
      <c r="C137" s="164"/>
      <c r="D137" s="164"/>
      <c r="E137" s="164"/>
      <c r="F137" s="164"/>
    </row>
    <row r="138" spans="1:6" ht="13.8" x14ac:dyDescent="0.25">
      <c r="A138" s="162"/>
      <c r="B138" s="163"/>
      <c r="C138" s="164"/>
      <c r="D138" s="164"/>
      <c r="E138" s="164"/>
      <c r="F138" s="164"/>
    </row>
  </sheetData>
  <mergeCells count="3">
    <mergeCell ref="B3:D3"/>
    <mergeCell ref="B2:D2"/>
    <mergeCell ref="B4:D4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J45"/>
  <sheetViews>
    <sheetView view="pageBreakPreview" zoomScaleNormal="100" zoomScaleSheetLayoutView="100" workbookViewId="0">
      <selection sqref="A1:AE1"/>
    </sheetView>
  </sheetViews>
  <sheetFormatPr defaultRowHeight="13.2" x14ac:dyDescent="0.25"/>
  <cols>
    <col min="1" max="18" width="2.88671875" customWidth="1"/>
    <col min="19" max="19" width="13.109375" customWidth="1"/>
    <col min="20" max="20" width="5" customWidth="1"/>
    <col min="21" max="36" width="2.88671875" customWidth="1"/>
  </cols>
  <sheetData>
    <row r="1" spans="1:36" ht="15.6" x14ac:dyDescent="0.3">
      <c r="A1" s="349" t="s">
        <v>290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</row>
    <row r="2" spans="1:36" ht="15.6" x14ac:dyDescent="0.3">
      <c r="A2" s="349" t="s">
        <v>159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</row>
    <row r="3" spans="1:36" ht="15.6" x14ac:dyDescent="0.3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</row>
    <row r="4" spans="1:36" ht="15.6" x14ac:dyDescent="0.25">
      <c r="A4" s="350" t="s">
        <v>275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</row>
    <row r="5" spans="1:36" ht="15.6" x14ac:dyDescent="0.25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H5" t="s">
        <v>280</v>
      </c>
    </row>
    <row r="6" spans="1:36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 t="s">
        <v>276</v>
      </c>
      <c r="X6" s="18"/>
      <c r="Y6" s="18"/>
      <c r="Z6" s="18"/>
      <c r="AA6" s="18"/>
      <c r="AB6" s="18"/>
      <c r="AC6" s="18"/>
      <c r="AD6" s="18"/>
      <c r="AE6" s="18"/>
    </row>
    <row r="7" spans="1:36" x14ac:dyDescent="0.25">
      <c r="A7" s="351" t="s">
        <v>122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3"/>
      <c r="T7" s="318" t="s">
        <v>135</v>
      </c>
      <c r="U7" s="287"/>
      <c r="V7" s="318" t="s">
        <v>277</v>
      </c>
      <c r="W7" s="319"/>
      <c r="X7" s="319"/>
      <c r="Y7" s="319"/>
      <c r="Z7" s="320"/>
      <c r="AA7" s="318" t="s">
        <v>278</v>
      </c>
      <c r="AB7" s="319"/>
      <c r="AC7" s="319"/>
      <c r="AD7" s="319"/>
      <c r="AE7" s="320"/>
      <c r="AF7" s="318" t="s">
        <v>278</v>
      </c>
      <c r="AG7" s="319"/>
      <c r="AH7" s="319"/>
      <c r="AI7" s="319"/>
      <c r="AJ7" s="320"/>
    </row>
    <row r="8" spans="1:36" ht="12.75" customHeight="1" x14ac:dyDescent="0.25">
      <c r="A8" s="21"/>
      <c r="B8" s="20"/>
      <c r="C8" s="20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  <c r="S8" s="218"/>
      <c r="T8" s="354"/>
      <c r="U8" s="355"/>
      <c r="V8" s="321"/>
      <c r="W8" s="322"/>
      <c r="X8" s="322"/>
      <c r="Y8" s="322"/>
      <c r="Z8" s="323"/>
      <c r="AA8" s="321"/>
      <c r="AB8" s="322"/>
      <c r="AC8" s="322"/>
      <c r="AD8" s="322"/>
      <c r="AE8" s="323"/>
      <c r="AF8" s="321"/>
      <c r="AG8" s="322"/>
      <c r="AH8" s="322"/>
      <c r="AI8" s="322"/>
      <c r="AJ8" s="323"/>
    </row>
    <row r="9" spans="1:36" x14ac:dyDescent="0.25">
      <c r="A9" s="341" t="s">
        <v>287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3"/>
      <c r="T9" s="333">
        <v>1</v>
      </c>
      <c r="U9" s="334"/>
      <c r="V9" s="324">
        <v>185600</v>
      </c>
      <c r="W9" s="325"/>
      <c r="X9" s="325"/>
      <c r="Y9" s="325"/>
      <c r="Z9" s="326"/>
      <c r="AA9" s="324">
        <v>154000</v>
      </c>
      <c r="AB9" s="325"/>
      <c r="AC9" s="325"/>
      <c r="AD9" s="325"/>
      <c r="AE9" s="326"/>
      <c r="AF9" s="324">
        <v>104000</v>
      </c>
      <c r="AG9" s="325"/>
      <c r="AH9" s="325"/>
      <c r="AI9" s="325"/>
      <c r="AJ9" s="326"/>
    </row>
    <row r="10" spans="1:36" ht="12.75" customHeight="1" x14ac:dyDescent="0.25">
      <c r="A10" s="335" t="s">
        <v>288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7"/>
      <c r="T10" s="347">
        <v>2</v>
      </c>
      <c r="U10" s="348"/>
      <c r="V10" s="324">
        <v>1056000</v>
      </c>
      <c r="W10" s="325"/>
      <c r="X10" s="325"/>
      <c r="Y10" s="325"/>
      <c r="Z10" s="326"/>
      <c r="AA10" s="324"/>
      <c r="AB10" s="325"/>
      <c r="AC10" s="325"/>
      <c r="AD10" s="325"/>
      <c r="AE10" s="326"/>
      <c r="AF10" s="324"/>
      <c r="AG10" s="325"/>
      <c r="AH10" s="325"/>
      <c r="AI10" s="325"/>
      <c r="AJ10" s="326"/>
    </row>
    <row r="11" spans="1:36" ht="12.75" customHeight="1" x14ac:dyDescent="0.25">
      <c r="A11" s="335" t="s">
        <v>289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7"/>
      <c r="T11" s="333">
        <v>3</v>
      </c>
      <c r="U11" s="334"/>
      <c r="V11" s="327">
        <v>1007683</v>
      </c>
      <c r="W11" s="328"/>
      <c r="X11" s="328"/>
      <c r="Y11" s="328"/>
      <c r="Z11" s="329"/>
      <c r="AA11" s="327">
        <v>2488302</v>
      </c>
      <c r="AB11" s="328"/>
      <c r="AC11" s="328"/>
      <c r="AD11" s="328"/>
      <c r="AE11" s="329"/>
      <c r="AF11" s="327">
        <v>2476302</v>
      </c>
      <c r="AG11" s="328"/>
      <c r="AH11" s="328"/>
      <c r="AI11" s="328"/>
      <c r="AJ11" s="329"/>
    </row>
    <row r="12" spans="1:36" ht="12.75" customHeight="1" x14ac:dyDescent="0.25">
      <c r="A12" s="344"/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6"/>
      <c r="T12" s="333">
        <v>4</v>
      </c>
      <c r="U12" s="334"/>
      <c r="V12" s="324"/>
      <c r="W12" s="325"/>
      <c r="X12" s="325"/>
      <c r="Y12" s="325"/>
      <c r="Z12" s="326"/>
      <c r="AA12" s="324"/>
      <c r="AB12" s="325"/>
      <c r="AC12" s="325"/>
      <c r="AD12" s="325"/>
      <c r="AE12" s="326"/>
      <c r="AF12" s="324"/>
      <c r="AG12" s="325"/>
      <c r="AH12" s="325"/>
      <c r="AI12" s="325"/>
      <c r="AJ12" s="326"/>
    </row>
    <row r="13" spans="1:36" ht="12.75" customHeight="1" x14ac:dyDescent="0.25">
      <c r="A13" s="330"/>
      <c r="B13" s="331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2"/>
      <c r="T13" s="333">
        <v>5</v>
      </c>
      <c r="U13" s="334"/>
      <c r="V13" s="315"/>
      <c r="W13" s="316"/>
      <c r="X13" s="316"/>
      <c r="Y13" s="316"/>
      <c r="Z13" s="317"/>
      <c r="AA13" s="312"/>
      <c r="AB13" s="313"/>
      <c r="AC13" s="313"/>
      <c r="AD13" s="313"/>
      <c r="AE13" s="314"/>
      <c r="AF13" s="312"/>
      <c r="AG13" s="313"/>
      <c r="AH13" s="313"/>
      <c r="AI13" s="313"/>
      <c r="AJ13" s="314"/>
    </row>
    <row r="14" spans="1:36" ht="12.75" customHeight="1" x14ac:dyDescent="0.25">
      <c r="A14" s="335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7"/>
      <c r="T14" s="333">
        <v>6</v>
      </c>
      <c r="U14" s="334"/>
      <c r="V14" s="324"/>
      <c r="W14" s="325"/>
      <c r="X14" s="325"/>
      <c r="Y14" s="325"/>
      <c r="Z14" s="326"/>
      <c r="AA14" s="324"/>
      <c r="AB14" s="325"/>
      <c r="AC14" s="325"/>
      <c r="AD14" s="325"/>
      <c r="AE14" s="326"/>
      <c r="AF14" s="324"/>
      <c r="AG14" s="325"/>
      <c r="AH14" s="325"/>
      <c r="AI14" s="325"/>
      <c r="AJ14" s="326"/>
    </row>
    <row r="15" spans="1:36" ht="12.75" customHeight="1" x14ac:dyDescent="0.25">
      <c r="A15" s="338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40"/>
      <c r="T15" s="333"/>
      <c r="U15" s="334"/>
      <c r="V15" s="315"/>
      <c r="W15" s="316"/>
      <c r="X15" s="316"/>
      <c r="Y15" s="316"/>
      <c r="Z15" s="317"/>
      <c r="AA15" s="315"/>
      <c r="AB15" s="316"/>
      <c r="AC15" s="316"/>
      <c r="AD15" s="316"/>
      <c r="AE15" s="317"/>
      <c r="AF15" s="315"/>
      <c r="AG15" s="316"/>
      <c r="AH15" s="316"/>
      <c r="AI15" s="316"/>
      <c r="AJ15" s="317"/>
    </row>
    <row r="16" spans="1:36" x14ac:dyDescent="0.25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40"/>
      <c r="T16" s="333"/>
      <c r="U16" s="334"/>
      <c r="V16" s="315"/>
      <c r="W16" s="316"/>
      <c r="X16" s="316"/>
      <c r="Y16" s="316"/>
      <c r="Z16" s="317"/>
      <c r="AA16" s="315"/>
      <c r="AB16" s="316"/>
      <c r="AC16" s="316"/>
      <c r="AD16" s="316"/>
      <c r="AE16" s="317"/>
      <c r="AF16" s="315"/>
      <c r="AG16" s="316"/>
      <c r="AH16" s="316"/>
      <c r="AI16" s="316"/>
      <c r="AJ16" s="317"/>
    </row>
    <row r="17" spans="1:36" ht="12.75" customHeight="1" x14ac:dyDescent="0.25">
      <c r="A17" s="341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3"/>
      <c r="T17" s="333"/>
      <c r="U17" s="334"/>
      <c r="V17" s="312"/>
      <c r="W17" s="313"/>
      <c r="X17" s="313"/>
      <c r="Y17" s="313"/>
      <c r="Z17" s="314"/>
      <c r="AA17" s="312"/>
      <c r="AB17" s="313"/>
      <c r="AC17" s="313"/>
      <c r="AD17" s="313"/>
      <c r="AE17" s="314"/>
      <c r="AF17" s="312"/>
      <c r="AG17" s="313"/>
      <c r="AH17" s="313"/>
      <c r="AI17" s="313"/>
      <c r="AJ17" s="314"/>
    </row>
    <row r="18" spans="1:36" ht="12.75" customHeight="1" x14ac:dyDescent="0.25">
      <c r="A18" s="338" t="s">
        <v>279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40"/>
      <c r="T18" s="333">
        <v>7</v>
      </c>
      <c r="U18" s="334"/>
      <c r="V18" s="315">
        <f>SUM(V9:Z17)</f>
        <v>2249283</v>
      </c>
      <c r="W18" s="316"/>
      <c r="X18" s="316"/>
      <c r="Y18" s="316"/>
      <c r="Z18" s="317"/>
      <c r="AA18" s="315">
        <f>SUM(AA9:AE17)</f>
        <v>2642302</v>
      </c>
      <c r="AB18" s="316"/>
      <c r="AC18" s="316"/>
      <c r="AD18" s="316"/>
      <c r="AE18" s="317"/>
      <c r="AF18" s="315">
        <f>SUM(AF9:AJ17)</f>
        <v>2580302</v>
      </c>
      <c r="AG18" s="316"/>
      <c r="AH18" s="316"/>
      <c r="AI18" s="316"/>
      <c r="AJ18" s="317"/>
    </row>
    <row r="19" spans="1:36" ht="12.75" customHeight="1" x14ac:dyDescent="0.25"/>
    <row r="20" spans="1:36" ht="12.75" customHeight="1" x14ac:dyDescent="0.25"/>
    <row r="21" spans="1:36" ht="12.75" customHeight="1" x14ac:dyDescent="0.25"/>
    <row r="22" spans="1:36" ht="12.75" customHeight="1" x14ac:dyDescent="0.25"/>
    <row r="23" spans="1:36" ht="12.75" customHeight="1" x14ac:dyDescent="0.25"/>
    <row r="24" spans="1:36" ht="12.75" customHeight="1" x14ac:dyDescent="0.25"/>
    <row r="25" spans="1:36" ht="12.75" customHeight="1" x14ac:dyDescent="0.25"/>
    <row r="26" spans="1:36" ht="12.75" customHeight="1" x14ac:dyDescent="0.25"/>
    <row r="27" spans="1:36" ht="12.75" customHeight="1" x14ac:dyDescent="0.25"/>
    <row r="29" spans="1:36" ht="12.75" customHeight="1" x14ac:dyDescent="0.25"/>
    <row r="30" spans="1:36" ht="12.75" customHeight="1" x14ac:dyDescent="0.25"/>
    <row r="31" spans="1:36" ht="12.75" customHeight="1" x14ac:dyDescent="0.25"/>
    <row r="32" spans="1:3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</sheetData>
  <mergeCells count="58">
    <mergeCell ref="A1:AE1"/>
    <mergeCell ref="A2:AE2"/>
    <mergeCell ref="A4:AE4"/>
    <mergeCell ref="A7:S7"/>
    <mergeCell ref="T7:U8"/>
    <mergeCell ref="V7:Z8"/>
    <mergeCell ref="AA7:AE8"/>
    <mergeCell ref="A9:S9"/>
    <mergeCell ref="T9:U9"/>
    <mergeCell ref="V9:Z9"/>
    <mergeCell ref="AA9:AE9"/>
    <mergeCell ref="A10:S10"/>
    <mergeCell ref="T10:U10"/>
    <mergeCell ref="V10:Z10"/>
    <mergeCell ref="AA10:AE10"/>
    <mergeCell ref="A11:S11"/>
    <mergeCell ref="T11:U11"/>
    <mergeCell ref="V11:Z11"/>
    <mergeCell ref="AA11:AE11"/>
    <mergeCell ref="A12:S12"/>
    <mergeCell ref="T12:U12"/>
    <mergeCell ref="V12:Z12"/>
    <mergeCell ref="AA12:AE12"/>
    <mergeCell ref="A18:S18"/>
    <mergeCell ref="T18:U18"/>
    <mergeCell ref="V18:Z18"/>
    <mergeCell ref="AA18:AE18"/>
    <mergeCell ref="A15:S15"/>
    <mergeCell ref="T15:U15"/>
    <mergeCell ref="V15:Z15"/>
    <mergeCell ref="AA15:AE15"/>
    <mergeCell ref="A16:S16"/>
    <mergeCell ref="T16:U16"/>
    <mergeCell ref="V16:Z16"/>
    <mergeCell ref="AA16:AE16"/>
    <mergeCell ref="A17:S17"/>
    <mergeCell ref="T17:U17"/>
    <mergeCell ref="V17:Z17"/>
    <mergeCell ref="AA17:AE17"/>
    <mergeCell ref="A13:S13"/>
    <mergeCell ref="T13:U13"/>
    <mergeCell ref="V13:Z13"/>
    <mergeCell ref="AA13:AE13"/>
    <mergeCell ref="A14:S14"/>
    <mergeCell ref="T14:U14"/>
    <mergeCell ref="V14:Z14"/>
    <mergeCell ref="AA14:AE14"/>
    <mergeCell ref="AF17:AJ17"/>
    <mergeCell ref="AF18:AJ18"/>
    <mergeCell ref="AF7:AJ8"/>
    <mergeCell ref="AF9:AJ9"/>
    <mergeCell ref="AF10:AJ10"/>
    <mergeCell ref="AF11:AJ11"/>
    <mergeCell ref="AF12:AJ12"/>
    <mergeCell ref="AF13:AJ13"/>
    <mergeCell ref="AF14:AJ14"/>
    <mergeCell ref="AF15:AJ15"/>
    <mergeCell ref="AF16:AJ16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3:G16"/>
  <sheetViews>
    <sheetView tabSelected="1" view="pageBreakPreview" zoomScaleNormal="100" zoomScaleSheetLayoutView="100" workbookViewId="0">
      <selection activeCell="E8" sqref="E8"/>
    </sheetView>
  </sheetViews>
  <sheetFormatPr defaultRowHeight="13.2" x14ac:dyDescent="0.25"/>
  <cols>
    <col min="1" max="1" width="5.44140625" customWidth="1"/>
    <col min="2" max="2" width="51" customWidth="1"/>
  </cols>
  <sheetData>
    <row r="3" spans="1:7" ht="20.399999999999999" x14ac:dyDescent="0.35">
      <c r="B3" s="144" t="s">
        <v>291</v>
      </c>
      <c r="C3" s="126"/>
    </row>
    <row r="4" spans="1:7" ht="15.6" x14ac:dyDescent="0.3">
      <c r="B4" s="112" t="s">
        <v>159</v>
      </c>
      <c r="C4" s="127"/>
    </row>
    <row r="5" spans="1:7" x14ac:dyDescent="0.25">
      <c r="B5" s="97"/>
    </row>
    <row r="6" spans="1:7" x14ac:dyDescent="0.25">
      <c r="B6" s="97" t="s">
        <v>200</v>
      </c>
    </row>
    <row r="8" spans="1:7" x14ac:dyDescent="0.25">
      <c r="A8" s="67" t="s">
        <v>201</v>
      </c>
      <c r="B8" s="145" t="s">
        <v>122</v>
      </c>
      <c r="C8" s="145" t="s">
        <v>165</v>
      </c>
      <c r="E8" t="s">
        <v>307</v>
      </c>
      <c r="G8" t="s">
        <v>280</v>
      </c>
    </row>
    <row r="9" spans="1:7" x14ac:dyDescent="0.25">
      <c r="A9" s="67">
        <v>1</v>
      </c>
      <c r="B9" s="67" t="s">
        <v>270</v>
      </c>
      <c r="C9" s="67">
        <v>10000</v>
      </c>
    </row>
    <row r="10" spans="1:7" x14ac:dyDescent="0.25">
      <c r="A10" s="67">
        <v>2</v>
      </c>
      <c r="B10" s="67" t="s">
        <v>271</v>
      </c>
      <c r="C10" s="67">
        <v>100000</v>
      </c>
    </row>
    <row r="11" spans="1:7" x14ac:dyDescent="0.25">
      <c r="A11" s="67">
        <v>3</v>
      </c>
      <c r="B11" s="67" t="s">
        <v>272</v>
      </c>
      <c r="C11" s="67">
        <v>1000</v>
      </c>
    </row>
    <row r="12" spans="1:7" x14ac:dyDescent="0.25">
      <c r="A12" s="67">
        <v>4</v>
      </c>
      <c r="B12" s="67"/>
      <c r="C12" s="67"/>
    </row>
    <row r="13" spans="1:7" x14ac:dyDescent="0.25">
      <c r="A13" s="67">
        <v>5</v>
      </c>
      <c r="B13" s="67"/>
      <c r="C13" s="67"/>
    </row>
    <row r="14" spans="1:7" x14ac:dyDescent="0.25">
      <c r="A14" s="67">
        <v>6</v>
      </c>
      <c r="B14" s="67"/>
      <c r="C14" s="67"/>
    </row>
    <row r="15" spans="1:7" x14ac:dyDescent="0.25">
      <c r="A15" s="67">
        <v>7</v>
      </c>
      <c r="B15" s="67"/>
      <c r="C15" s="67"/>
    </row>
    <row r="16" spans="1:7" x14ac:dyDescent="0.25">
      <c r="A16" s="67"/>
      <c r="B16" s="67" t="s">
        <v>202</v>
      </c>
      <c r="C16" s="67">
        <f>SUM(C9:C15)</f>
        <v>111000</v>
      </c>
    </row>
  </sheetData>
  <phoneticPr fontId="18" type="noConversion"/>
  <pageMargins left="0.75" right="0.75" top="1" bottom="1" header="0.5" footer="0.5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F24"/>
  <sheetViews>
    <sheetView view="pageBreakPreview" zoomScaleNormal="100" zoomScaleSheetLayoutView="100" workbookViewId="0">
      <selection activeCell="B1" sqref="B1"/>
    </sheetView>
  </sheetViews>
  <sheetFormatPr defaultRowHeight="13.2" x14ac:dyDescent="0.25"/>
  <cols>
    <col min="2" max="2" width="48.109375" customWidth="1"/>
    <col min="3" max="3" width="10.5546875" customWidth="1"/>
    <col min="4" max="4" width="11" customWidth="1"/>
    <col min="5" max="5" width="11.109375" customWidth="1"/>
    <col min="6" max="6" width="10.33203125" customWidth="1"/>
  </cols>
  <sheetData>
    <row r="1" spans="1:6" ht="20.399999999999999" x14ac:dyDescent="0.35">
      <c r="B1" s="126" t="s">
        <v>291</v>
      </c>
    </row>
    <row r="2" spans="1:6" ht="15.6" x14ac:dyDescent="0.3">
      <c r="B2" s="112" t="s">
        <v>159</v>
      </c>
    </row>
    <row r="4" spans="1:6" ht="20.399999999999999" x14ac:dyDescent="0.35">
      <c r="B4" s="126" t="s">
        <v>194</v>
      </c>
    </row>
    <row r="7" spans="1:6" x14ac:dyDescent="0.25">
      <c r="A7" t="s">
        <v>195</v>
      </c>
      <c r="B7" t="s">
        <v>196</v>
      </c>
      <c r="E7" t="s">
        <v>156</v>
      </c>
      <c r="F7" s="118" t="s">
        <v>280</v>
      </c>
    </row>
    <row r="8" spans="1:6" ht="13.8" thickBot="1" x14ac:dyDescent="0.3"/>
    <row r="9" spans="1:6" x14ac:dyDescent="0.25">
      <c r="A9" s="362" t="s">
        <v>4</v>
      </c>
      <c r="B9" s="364" t="s">
        <v>5</v>
      </c>
      <c r="C9" s="356" t="s">
        <v>6</v>
      </c>
      <c r="D9" s="356" t="s">
        <v>197</v>
      </c>
      <c r="E9" s="356" t="s">
        <v>198</v>
      </c>
      <c r="F9" s="358" t="s">
        <v>199</v>
      </c>
    </row>
    <row r="10" spans="1:6" x14ac:dyDescent="0.25">
      <c r="A10" s="363"/>
      <c r="B10" s="365"/>
      <c r="C10" s="365"/>
      <c r="D10" s="365"/>
      <c r="E10" s="357"/>
      <c r="F10" s="359"/>
    </row>
    <row r="11" spans="1:6" x14ac:dyDescent="0.25">
      <c r="A11" s="25">
        <v>1</v>
      </c>
      <c r="B11" s="128">
        <v>2</v>
      </c>
      <c r="C11" s="128">
        <v>3</v>
      </c>
      <c r="D11" s="128">
        <v>4</v>
      </c>
      <c r="E11" s="128">
        <v>5</v>
      </c>
      <c r="F11" s="129">
        <v>6</v>
      </c>
    </row>
    <row r="12" spans="1:6" ht="15.6" x14ac:dyDescent="0.25">
      <c r="A12" s="25" t="s">
        <v>2</v>
      </c>
      <c r="B12" s="130"/>
      <c r="C12" s="131"/>
      <c r="D12" s="131"/>
      <c r="E12" s="132"/>
      <c r="F12" s="133"/>
    </row>
    <row r="13" spans="1:6" x14ac:dyDescent="0.25">
      <c r="A13" s="25" t="s">
        <v>7</v>
      </c>
      <c r="B13" s="134"/>
      <c r="C13" s="26"/>
      <c r="D13" s="26"/>
      <c r="E13" s="27"/>
      <c r="F13" s="135">
        <f>SUM(E13:E13)</f>
        <v>0</v>
      </c>
    </row>
    <row r="14" spans="1:6" x14ac:dyDescent="0.25">
      <c r="A14" s="25" t="s">
        <v>8</v>
      </c>
      <c r="B14" s="134"/>
      <c r="C14" s="26"/>
      <c r="D14" s="26"/>
      <c r="E14" s="27"/>
      <c r="F14" s="135">
        <f>SUM(E14:E14)</f>
        <v>0</v>
      </c>
    </row>
    <row r="15" spans="1:6" x14ac:dyDescent="0.25">
      <c r="A15" s="25" t="s">
        <v>9</v>
      </c>
      <c r="B15" s="136"/>
      <c r="C15" s="137"/>
      <c r="D15" s="137"/>
      <c r="E15" s="138"/>
      <c r="F15" s="135"/>
    </row>
    <row r="16" spans="1:6" x14ac:dyDescent="0.25">
      <c r="A16" s="25" t="s">
        <v>10</v>
      </c>
      <c r="B16" s="134"/>
      <c r="C16" s="78"/>
      <c r="D16" s="78"/>
      <c r="E16" s="27"/>
      <c r="F16" s="135">
        <f t="shared" ref="F16:F23" si="0">SUM(E16:E16)</f>
        <v>0</v>
      </c>
    </row>
    <row r="17" spans="1:6" x14ac:dyDescent="0.25">
      <c r="A17" s="25" t="s">
        <v>11</v>
      </c>
      <c r="B17" s="134"/>
      <c r="C17" s="26"/>
      <c r="D17" s="26"/>
      <c r="E17" s="27"/>
      <c r="F17" s="135">
        <f t="shared" si="0"/>
        <v>0</v>
      </c>
    </row>
    <row r="18" spans="1:6" x14ac:dyDescent="0.25">
      <c r="A18" s="25" t="s">
        <v>12</v>
      </c>
      <c r="B18" s="136"/>
      <c r="C18" s="137"/>
      <c r="D18" s="137"/>
      <c r="E18" s="138">
        <f>SUM(E19:E19)</f>
        <v>0</v>
      </c>
      <c r="F18" s="135">
        <f t="shared" si="0"/>
        <v>0</v>
      </c>
    </row>
    <row r="19" spans="1:6" ht="15.6" x14ac:dyDescent="0.25">
      <c r="A19" s="25" t="s">
        <v>13</v>
      </c>
      <c r="B19" s="139"/>
      <c r="C19" s="26"/>
      <c r="D19" s="26"/>
      <c r="E19" s="27"/>
      <c r="F19" s="135">
        <f t="shared" si="0"/>
        <v>0</v>
      </c>
    </row>
    <row r="20" spans="1:6" x14ac:dyDescent="0.25">
      <c r="A20" s="25" t="s">
        <v>14</v>
      </c>
      <c r="B20" s="136"/>
      <c r="C20" s="137"/>
      <c r="D20" s="137"/>
      <c r="E20" s="138">
        <f>SUM(E21:E21)</f>
        <v>0</v>
      </c>
      <c r="F20" s="135">
        <f t="shared" si="0"/>
        <v>0</v>
      </c>
    </row>
    <row r="21" spans="1:6" ht="15.6" x14ac:dyDescent="0.25">
      <c r="A21" s="25" t="s">
        <v>3</v>
      </c>
      <c r="B21" s="139"/>
      <c r="C21" s="26"/>
      <c r="D21" s="26"/>
      <c r="E21" s="27">
        <v>0</v>
      </c>
      <c r="F21" s="135">
        <f t="shared" si="0"/>
        <v>0</v>
      </c>
    </row>
    <row r="22" spans="1:6" x14ac:dyDescent="0.25">
      <c r="A22" s="25" t="s">
        <v>15</v>
      </c>
      <c r="B22" s="140" t="s">
        <v>16</v>
      </c>
      <c r="C22" s="137"/>
      <c r="D22" s="137"/>
      <c r="E22" s="27">
        <f>SUM(E23:E23)</f>
        <v>0</v>
      </c>
      <c r="F22" s="135">
        <f t="shared" si="0"/>
        <v>0</v>
      </c>
    </row>
    <row r="23" spans="1:6" x14ac:dyDescent="0.25">
      <c r="A23" s="25" t="s">
        <v>17</v>
      </c>
      <c r="B23" s="134"/>
      <c r="C23" s="26"/>
      <c r="D23" s="26"/>
      <c r="E23" s="27"/>
      <c r="F23" s="135">
        <f t="shared" si="0"/>
        <v>0</v>
      </c>
    </row>
    <row r="24" spans="1:6" ht="13.8" thickBot="1" x14ac:dyDescent="0.3">
      <c r="A24" s="360" t="s">
        <v>18</v>
      </c>
      <c r="B24" s="361"/>
      <c r="C24" s="141"/>
      <c r="D24" s="141"/>
      <c r="E24" s="142">
        <f>E12+E15+E18+E20+E22</f>
        <v>0</v>
      </c>
      <c r="F24" s="143">
        <f>SUM(F12:F23)</f>
        <v>0</v>
      </c>
    </row>
  </sheetData>
  <mergeCells count="7">
    <mergeCell ref="E9:E10"/>
    <mergeCell ref="F9:F10"/>
    <mergeCell ref="A24:B24"/>
    <mergeCell ref="A9:A10"/>
    <mergeCell ref="B9:B10"/>
    <mergeCell ref="C9:C10"/>
    <mergeCell ref="D9:D10"/>
  </mergeCells>
  <phoneticPr fontId="18" type="noConversion"/>
  <pageMargins left="0.75" right="0.75" top="1" bottom="1" header="0.5" footer="0.5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D17"/>
  <sheetViews>
    <sheetView workbookViewId="0">
      <selection activeCell="J11" sqref="J11"/>
    </sheetView>
  </sheetViews>
  <sheetFormatPr defaultRowHeight="13.2" x14ac:dyDescent="0.25"/>
  <cols>
    <col min="1" max="1" width="54.6640625" customWidth="1"/>
  </cols>
  <sheetData>
    <row r="1" spans="1:4" ht="30.75" customHeight="1" x14ac:dyDescent="0.4">
      <c r="A1" s="366" t="s">
        <v>308</v>
      </c>
      <c r="B1" s="366"/>
      <c r="C1" s="366"/>
      <c r="D1" s="366"/>
    </row>
    <row r="2" spans="1:4" ht="27.75" customHeight="1" x14ac:dyDescent="0.3">
      <c r="A2" s="309" t="s">
        <v>159</v>
      </c>
      <c r="B2" s="309"/>
      <c r="C2" s="309"/>
      <c r="D2" s="309"/>
    </row>
    <row r="4" spans="1:4" ht="17.399999999999999" x14ac:dyDescent="0.3">
      <c r="B4" s="117" t="s">
        <v>188</v>
      </c>
    </row>
    <row r="7" spans="1:4" x14ac:dyDescent="0.25">
      <c r="D7" t="s">
        <v>157</v>
      </c>
    </row>
    <row r="8" spans="1:4" ht="13.8" thickBot="1" x14ac:dyDescent="0.3">
      <c r="A8" t="s">
        <v>189</v>
      </c>
      <c r="D8" s="118" t="s">
        <v>280</v>
      </c>
    </row>
    <row r="9" spans="1:4" x14ac:dyDescent="0.25">
      <c r="A9" s="73" t="s">
        <v>122</v>
      </c>
      <c r="B9" s="119" t="s">
        <v>190</v>
      </c>
      <c r="C9" s="119" t="s">
        <v>191</v>
      </c>
      <c r="D9" s="120" t="s">
        <v>192</v>
      </c>
    </row>
    <row r="10" spans="1:4" x14ac:dyDescent="0.25">
      <c r="A10" s="71" t="s">
        <v>193</v>
      </c>
      <c r="B10" s="121"/>
      <c r="C10" s="122"/>
      <c r="D10" s="123"/>
    </row>
    <row r="11" spans="1:4" x14ac:dyDescent="0.25">
      <c r="A11" s="71" t="s">
        <v>146</v>
      </c>
      <c r="B11" s="121"/>
      <c r="C11" s="122"/>
      <c r="D11" s="123"/>
    </row>
    <row r="12" spans="1:4" x14ac:dyDescent="0.25">
      <c r="A12" s="71"/>
      <c r="B12" s="121"/>
      <c r="C12" s="122"/>
      <c r="D12" s="123"/>
    </row>
    <row r="13" spans="1:4" x14ac:dyDescent="0.25">
      <c r="A13" s="71"/>
      <c r="B13" s="121"/>
      <c r="C13" s="67"/>
      <c r="D13" s="123"/>
    </row>
    <row r="14" spans="1:4" x14ac:dyDescent="0.25">
      <c r="A14" s="71"/>
      <c r="B14" s="121"/>
      <c r="C14" s="67"/>
      <c r="D14" s="123"/>
    </row>
    <row r="15" spans="1:4" x14ac:dyDescent="0.25">
      <c r="A15" s="71"/>
      <c r="B15" s="121"/>
      <c r="C15" s="67"/>
      <c r="D15" s="123"/>
    </row>
    <row r="16" spans="1:4" x14ac:dyDescent="0.25">
      <c r="A16" s="71"/>
      <c r="B16" s="121"/>
      <c r="C16" s="67"/>
      <c r="D16" s="123"/>
    </row>
    <row r="17" spans="1:4" ht="13.8" thickBot="1" x14ac:dyDescent="0.3">
      <c r="A17" s="72" t="s">
        <v>19</v>
      </c>
      <c r="B17" s="124">
        <f>SUM(B10:B16)</f>
        <v>0</v>
      </c>
      <c r="C17" s="116"/>
      <c r="D17" s="125"/>
    </row>
  </sheetData>
  <mergeCells count="2">
    <mergeCell ref="A1:D1"/>
    <mergeCell ref="A2:D2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D26"/>
  <sheetViews>
    <sheetView view="pageBreakPreview" zoomScaleNormal="100" zoomScaleSheetLayoutView="100" workbookViewId="0">
      <selection activeCell="G17" sqref="G17"/>
    </sheetView>
  </sheetViews>
  <sheetFormatPr defaultRowHeight="13.2" x14ac:dyDescent="0.25"/>
  <cols>
    <col min="1" max="1" width="5.109375" customWidth="1"/>
    <col min="2" max="2" width="58.109375" customWidth="1"/>
    <col min="3" max="3" width="13" customWidth="1"/>
    <col min="4" max="4" width="12.88671875" customWidth="1"/>
  </cols>
  <sheetData>
    <row r="1" spans="1:4" ht="17.399999999999999" x14ac:dyDescent="0.25">
      <c r="B1" s="367" t="s">
        <v>282</v>
      </c>
      <c r="C1" s="368"/>
    </row>
    <row r="2" spans="1:4" x14ac:dyDescent="0.25">
      <c r="B2" s="40"/>
      <c r="C2" s="40"/>
    </row>
    <row r="3" spans="1:4" ht="17.399999999999999" x14ac:dyDescent="0.25">
      <c r="B3" s="367" t="s">
        <v>159</v>
      </c>
      <c r="C3" s="368"/>
    </row>
    <row r="4" spans="1:4" ht="17.399999999999999" x14ac:dyDescent="0.25">
      <c r="A4" s="52"/>
      <c r="B4" s="367" t="s">
        <v>144</v>
      </c>
      <c r="C4" s="368"/>
      <c r="D4" s="40"/>
    </row>
    <row r="5" spans="1:4" ht="14.4" thickBot="1" x14ac:dyDescent="0.3">
      <c r="A5" s="28"/>
      <c r="B5" s="29"/>
      <c r="C5" s="29"/>
      <c r="D5" s="83" t="s">
        <v>160</v>
      </c>
    </row>
    <row r="6" spans="1:4" ht="34.799999999999997" thickBot="1" x14ac:dyDescent="0.3">
      <c r="A6" s="30" t="s">
        <v>135</v>
      </c>
      <c r="B6" s="31" t="s">
        <v>20</v>
      </c>
      <c r="C6" s="31" t="s">
        <v>21</v>
      </c>
      <c r="D6" s="32" t="s">
        <v>22</v>
      </c>
    </row>
    <row r="7" spans="1:4" ht="13.8" thickBot="1" x14ac:dyDescent="0.3">
      <c r="A7" s="33">
        <v>1</v>
      </c>
      <c r="B7" s="34">
        <v>2</v>
      </c>
      <c r="C7" s="34">
        <v>3</v>
      </c>
      <c r="D7" s="35">
        <v>4</v>
      </c>
    </row>
    <row r="8" spans="1:4" x14ac:dyDescent="0.25">
      <c r="A8" s="36" t="s">
        <v>2</v>
      </c>
      <c r="B8" s="37" t="s">
        <v>23</v>
      </c>
      <c r="C8" s="38"/>
      <c r="D8" s="39"/>
    </row>
    <row r="9" spans="1:4" x14ac:dyDescent="0.25">
      <c r="A9" s="41" t="s">
        <v>7</v>
      </c>
      <c r="B9" s="42" t="s">
        <v>24</v>
      </c>
      <c r="C9" s="43"/>
      <c r="D9" s="44"/>
    </row>
    <row r="10" spans="1:4" x14ac:dyDescent="0.25">
      <c r="A10" s="41" t="s">
        <v>8</v>
      </c>
      <c r="B10" s="42" t="s">
        <v>25</v>
      </c>
      <c r="C10" s="43"/>
      <c r="D10" s="44"/>
    </row>
    <row r="11" spans="1:4" x14ac:dyDescent="0.25">
      <c r="A11" s="41" t="s">
        <v>9</v>
      </c>
      <c r="B11" s="42" t="s">
        <v>26</v>
      </c>
      <c r="C11" s="43"/>
      <c r="D11" s="44"/>
    </row>
    <row r="12" spans="1:4" x14ac:dyDescent="0.25">
      <c r="A12" s="41" t="s">
        <v>10</v>
      </c>
      <c r="B12" s="42" t="s">
        <v>27</v>
      </c>
      <c r="C12" s="43"/>
      <c r="D12" s="44"/>
    </row>
    <row r="13" spans="1:4" x14ac:dyDescent="0.25">
      <c r="A13" s="41" t="s">
        <v>11</v>
      </c>
      <c r="B13" s="42" t="s">
        <v>28</v>
      </c>
      <c r="C13" s="43"/>
      <c r="D13" s="44"/>
    </row>
    <row r="14" spans="1:4" x14ac:dyDescent="0.25">
      <c r="A14" s="41" t="s">
        <v>12</v>
      </c>
      <c r="B14" s="45" t="s">
        <v>29</v>
      </c>
      <c r="C14" s="43"/>
      <c r="D14" s="44"/>
    </row>
    <row r="15" spans="1:4" x14ac:dyDescent="0.25">
      <c r="A15" s="41" t="s">
        <v>13</v>
      </c>
      <c r="B15" s="45" t="s">
        <v>30</v>
      </c>
      <c r="C15" s="43"/>
      <c r="D15" s="44"/>
    </row>
    <row r="16" spans="1:4" x14ac:dyDescent="0.25">
      <c r="A16" s="41" t="s">
        <v>14</v>
      </c>
      <c r="B16" s="45" t="s">
        <v>31</v>
      </c>
      <c r="C16" s="43">
        <v>5503620</v>
      </c>
      <c r="D16" s="44">
        <v>78000</v>
      </c>
    </row>
    <row r="17" spans="1:4" x14ac:dyDescent="0.25">
      <c r="A17" s="41" t="s">
        <v>3</v>
      </c>
      <c r="B17" s="45" t="s">
        <v>32</v>
      </c>
      <c r="C17" s="43"/>
      <c r="D17" s="44"/>
    </row>
    <row r="18" spans="1:4" x14ac:dyDescent="0.25">
      <c r="A18" s="41" t="s">
        <v>15</v>
      </c>
      <c r="B18" s="45" t="s">
        <v>66</v>
      </c>
      <c r="C18" s="43"/>
      <c r="D18" s="44"/>
    </row>
    <row r="19" spans="1:4" x14ac:dyDescent="0.25">
      <c r="A19" s="41" t="s">
        <v>17</v>
      </c>
      <c r="B19" s="45" t="s">
        <v>67</v>
      </c>
      <c r="C19" s="43">
        <v>5267962</v>
      </c>
      <c r="D19" s="44"/>
    </row>
    <row r="20" spans="1:4" x14ac:dyDescent="0.25">
      <c r="A20" s="41" t="s">
        <v>68</v>
      </c>
      <c r="B20" s="42" t="s">
        <v>69</v>
      </c>
      <c r="C20" s="43">
        <v>1932174</v>
      </c>
      <c r="D20" s="44"/>
    </row>
    <row r="21" spans="1:4" x14ac:dyDescent="0.25">
      <c r="A21" s="41" t="s">
        <v>70</v>
      </c>
      <c r="B21" s="42" t="s">
        <v>71</v>
      </c>
      <c r="C21" s="43"/>
      <c r="D21" s="44"/>
    </row>
    <row r="22" spans="1:4" x14ac:dyDescent="0.25">
      <c r="A22" s="41" t="s">
        <v>72</v>
      </c>
      <c r="B22" s="42" t="s">
        <v>73</v>
      </c>
      <c r="C22" s="43"/>
      <c r="D22" s="44"/>
    </row>
    <row r="23" spans="1:4" x14ac:dyDescent="0.25">
      <c r="A23" s="41" t="s">
        <v>74</v>
      </c>
      <c r="B23" s="42" t="s">
        <v>75</v>
      </c>
      <c r="C23" s="43"/>
      <c r="D23" s="44"/>
    </row>
    <row r="24" spans="1:4" x14ac:dyDescent="0.25">
      <c r="A24" s="41" t="s">
        <v>76</v>
      </c>
      <c r="B24" s="42" t="s">
        <v>77</v>
      </c>
      <c r="C24" s="43"/>
      <c r="D24" s="44"/>
    </row>
    <row r="25" spans="1:4" ht="13.8" thickBot="1" x14ac:dyDescent="0.3">
      <c r="A25" s="41" t="s">
        <v>78</v>
      </c>
      <c r="B25" s="46"/>
      <c r="C25" s="47"/>
      <c r="D25" s="44"/>
    </row>
    <row r="26" spans="1:4" ht="13.8" thickBot="1" x14ac:dyDescent="0.3">
      <c r="A26" s="48" t="s">
        <v>79</v>
      </c>
      <c r="B26" s="49" t="s">
        <v>19</v>
      </c>
      <c r="C26" s="50">
        <f>SUM(C8:C25)</f>
        <v>12703756</v>
      </c>
      <c r="D26" s="51">
        <f>SUM(D8:D25)</f>
        <v>78000</v>
      </c>
    </row>
  </sheetData>
  <mergeCells count="3">
    <mergeCell ref="B1:C1"/>
    <mergeCell ref="B3:C3"/>
    <mergeCell ref="B4:C4"/>
  </mergeCells>
  <phoneticPr fontId="18" type="noConversion"/>
  <pageMargins left="0.75" right="0.75" top="1" bottom="1" header="0.5" footer="0.5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1</vt:lpstr>
      <vt:lpstr>3</vt:lpstr>
      <vt:lpstr>2</vt:lpstr>
      <vt:lpstr>6</vt:lpstr>
      <vt:lpstr>5</vt:lpstr>
      <vt:lpstr>10</vt:lpstr>
      <vt:lpstr>8</vt:lpstr>
      <vt:lpstr>9</vt:lpstr>
      <vt:lpstr>7</vt:lpstr>
      <vt:lpstr>4</vt:lpstr>
      <vt:lpstr>'2'!Nyomtatási_terület</vt:lpstr>
      <vt:lpstr>'4'!Nyomtatási_terület</vt:lpstr>
      <vt:lpstr>'6'!Nyomtatási_terület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2018-05-30T07:43:03Z</cp:lastPrinted>
  <dcterms:created xsi:type="dcterms:W3CDTF">1997-01-17T14:02:09Z</dcterms:created>
  <dcterms:modified xsi:type="dcterms:W3CDTF">2018-05-30T07:45:12Z</dcterms:modified>
</cp:coreProperties>
</file>