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2014. évi beszámoló\számozott\"/>
    </mc:Choice>
  </mc:AlternateContent>
  <bookViews>
    <workbookView xWindow="0" yWindow="0" windowWidth="15480" windowHeight="8190" tabRatio="597"/>
  </bookViews>
  <sheets>
    <sheet name="Össz.önkor.mérleg." sheetId="47" r:id="rId1"/>
    <sheet name="működ. mérleg " sheetId="48" r:id="rId2"/>
    <sheet name="felhalm. mérleg" sheetId="49" r:id="rId3"/>
    <sheet name="normatíva " sheetId="41" state="hidden" r:id="rId4"/>
    <sheet name="tám, végl. pe.átv  " sheetId="5" r:id="rId5"/>
    <sheet name="felh. bev.  " sheetId="6" r:id="rId6"/>
    <sheet name="mc.pe.átad" sheetId="7" r:id="rId7"/>
    <sheet name="felhalm. kiad.  " sheetId="8" r:id="rId8"/>
    <sheet name="Eu-s tám" sheetId="30" r:id="rId9"/>
    <sheet name="tartalék" sheetId="10" r:id="rId10"/>
    <sheet name="pü.mérleg Önkorm." sheetId="46" r:id="rId11"/>
    <sheet name="pü.mérleg Hivatal" sheetId="45" r:id="rId12"/>
    <sheet name="mük. bev.Önkor és Hivatal " sheetId="13" r:id="rId13"/>
    <sheet name="közhatalmi bev" sheetId="14" r:id="rId14"/>
    <sheet name="műk. kiad. szakf Önkorm. " sheetId="15" r:id="rId15"/>
    <sheet name="műk.kiad. szakf.Hivatal " sheetId="16" r:id="rId16"/>
    <sheet name="ellátottak önk. " sheetId="17" r:id="rId17"/>
    <sheet name="ellátottak hivatal" sheetId="18" r:id="rId18"/>
    <sheet name="püm. GAMESZ. " sheetId="44" r:id="rId19"/>
    <sheet name="püm. Művelődés" sheetId="43" r:id="rId20"/>
    <sheet name="püm-TASZII." sheetId="42" r:id="rId21"/>
    <sheet name="püm.Brunszvik T" sheetId="51" r:id="rId22"/>
    <sheet name="likvid" sheetId="24" state="hidden" r:id="rId23"/>
    <sheet name="k.maradvány" sheetId="59" r:id="rId24"/>
    <sheet name="eredmény kim." sheetId="60" r:id="rId25"/>
    <sheet name="létszám  " sheetId="25" r:id="rId26"/>
    <sheet name="Adómérték" sheetId="61" state="hidden" r:id="rId27"/>
    <sheet name="kötváll.  " sheetId="50" r:id="rId28"/>
    <sheet name="közvetett t." sheetId="40" r:id="rId29"/>
    <sheet name="PM keret felh" sheetId="62" r:id="rId30"/>
    <sheet name="Önk. hitel és kölcsön nyújt." sheetId="53" r:id="rId31"/>
    <sheet name="Vagyonmérleg" sheetId="54" r:id="rId32"/>
    <sheet name="Ing.kimutat." sheetId="55" r:id="rId33"/>
    <sheet name="forgalomképes vagyon kim" sheetId="56" r:id="rId34"/>
    <sheet name="Befeje. beruh." sheetId="57" r:id="rId35"/>
    <sheet name="&quot;O&quot;-ra leírt" sheetId="58" r:id="rId36"/>
    <sheet name="befekt eszk ért p" sheetId="70" r:id="rId37"/>
    <sheet name="Adó és mért" sheetId="68" r:id="rId38"/>
    <sheet name="Központ tám" sheetId="64" r:id="rId39"/>
    <sheet name="Ált műk és ág fa" sheetId="65" r:id="rId40"/>
    <sheet name="előző évi tám elsz" sheetId="67" r:id="rId41"/>
    <sheet name="Munka4" sheetId="66" state="hidden" r:id="rId42"/>
  </sheets>
  <definedNames>
    <definedName name="Excel_BuiltIn_Print_Titles">'ellátottak önk. '!$B$8:$IS$9</definedName>
    <definedName name="_xlnm.Print_Titles" localSheetId="16">'ellátottak önk. '!$8:$9</definedName>
    <definedName name="_xlnm.Print_Titles" localSheetId="5">'felh. bev.  '!$7:$8</definedName>
    <definedName name="_xlnm.Print_Titles" localSheetId="7">'felhalm. kiad.  '!$5:$8</definedName>
    <definedName name="_xlnm.Print_Titles" localSheetId="27">'kötváll.  '!$7:$8</definedName>
    <definedName name="_xlnm.Print_Titles" localSheetId="25">'létszám  '!$5:$8</definedName>
    <definedName name="_xlnm.Print_Titles" localSheetId="6">mc.pe.átad!$7:$8</definedName>
    <definedName name="_xlnm.Print_Titles" localSheetId="14">'műk. kiad. szakf Önkorm. '!$5:$9</definedName>
    <definedName name="_xlnm.Print_Titles" localSheetId="3">'normatíva '!$8:$9</definedName>
    <definedName name="_xlnm.Print_Titles" localSheetId="4">'tám, végl. pe.átv  '!$9:$10</definedName>
  </definedNames>
  <calcPr calcId="152511"/>
</workbook>
</file>

<file path=xl/calcChain.xml><?xml version="1.0" encoding="utf-8"?>
<calcChain xmlns="http://schemas.openxmlformats.org/spreadsheetml/2006/main">
  <c r="A15" i="46" l="1"/>
  <c r="A16" i="46"/>
  <c r="A17" i="46"/>
  <c r="A18" i="46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12" i="49"/>
  <c r="A13" i="49"/>
  <c r="A14" i="49"/>
  <c r="A15" i="49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15" i="47"/>
  <c r="A16" i="47"/>
  <c r="A17" i="47"/>
  <c r="A18" i="47" s="1"/>
  <c r="A19" i="47" s="1"/>
  <c r="A20" i="47" s="1"/>
  <c r="H33" i="46"/>
  <c r="F33" i="46"/>
  <c r="H24" i="49"/>
  <c r="F24" i="49"/>
  <c r="F33" i="47"/>
  <c r="H33" i="47"/>
  <c r="H34" i="47" s="1"/>
  <c r="H15" i="47"/>
  <c r="H12" i="49"/>
  <c r="H15" i="46"/>
  <c r="J49" i="60"/>
  <c r="I49" i="60"/>
  <c r="D21" i="60"/>
  <c r="J21" i="60" s="1"/>
  <c r="O49" i="47" l="1"/>
  <c r="O41" i="48" s="1"/>
  <c r="P49" i="47"/>
  <c r="P41" i="48" s="1"/>
  <c r="N49" i="47"/>
  <c r="N41" i="48" s="1"/>
  <c r="G43" i="47"/>
  <c r="F43" i="47"/>
  <c r="H28" i="70" l="1"/>
  <c r="G28" i="70"/>
  <c r="F28" i="70"/>
  <c r="E28" i="70"/>
  <c r="D28" i="70"/>
  <c r="C28" i="70"/>
  <c r="I25" i="70"/>
  <c r="I23" i="70"/>
  <c r="I21" i="70"/>
  <c r="I19" i="70"/>
  <c r="I17" i="70"/>
  <c r="I16" i="70"/>
  <c r="I28" i="70" s="1"/>
  <c r="K15" i="54" l="1"/>
  <c r="K17" i="54"/>
  <c r="K18" i="54"/>
  <c r="K19" i="54"/>
  <c r="K21" i="54"/>
  <c r="K23" i="54"/>
  <c r="K24" i="54"/>
  <c r="K31" i="54"/>
  <c r="K35" i="54"/>
  <c r="K36" i="54"/>
  <c r="K41" i="54"/>
  <c r="K50" i="54"/>
  <c r="K52" i="54"/>
  <c r="K53" i="54"/>
  <c r="K55" i="54"/>
  <c r="K56" i="54"/>
  <c r="K61" i="54"/>
  <c r="K62" i="54"/>
  <c r="K63" i="54"/>
  <c r="K70" i="54"/>
  <c r="K76" i="54"/>
  <c r="K77" i="54"/>
  <c r="K80" i="54"/>
  <c r="K81" i="54"/>
  <c r="K84" i="54"/>
  <c r="K85" i="54"/>
  <c r="K89" i="54"/>
  <c r="K90" i="54"/>
  <c r="K97" i="54"/>
  <c r="K98" i="54"/>
  <c r="K99" i="54"/>
  <c r="K104" i="54"/>
  <c r="K106" i="54"/>
  <c r="K108" i="54"/>
  <c r="K109" i="54"/>
  <c r="K112" i="54"/>
  <c r="K115" i="54"/>
  <c r="K117" i="54"/>
  <c r="K119" i="54"/>
  <c r="K132" i="54"/>
  <c r="K135" i="54"/>
  <c r="K152" i="54"/>
  <c r="K153" i="54"/>
  <c r="K160" i="54"/>
  <c r="K161" i="54"/>
  <c r="K162" i="54"/>
  <c r="K168" i="54"/>
  <c r="K14" i="54"/>
  <c r="A13" i="51" l="1"/>
  <c r="A14" i="51"/>
  <c r="A15" i="51"/>
  <c r="A16" i="5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12" i="51"/>
  <c r="A13" i="42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13" i="43"/>
  <c r="A14" i="43"/>
  <c r="A15" i="43"/>
  <c r="A16" i="43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13" i="44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13" i="45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11" i="48"/>
  <c r="A12" i="48"/>
  <c r="A13" i="48"/>
  <c r="A14" i="48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11" i="47"/>
  <c r="A12" i="47" s="1"/>
  <c r="A13" i="47" s="1"/>
  <c r="A14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10" i="47"/>
  <c r="D27" i="59" l="1"/>
  <c r="E27" i="59"/>
  <c r="F27" i="59"/>
  <c r="G27" i="59"/>
  <c r="H27" i="59"/>
  <c r="I27" i="59"/>
  <c r="J27" i="59"/>
  <c r="C27" i="59" l="1"/>
  <c r="D17" i="59"/>
  <c r="E17" i="59"/>
  <c r="F17" i="59"/>
  <c r="G17" i="59"/>
  <c r="H17" i="59"/>
  <c r="C17" i="59"/>
  <c r="I17" i="59"/>
  <c r="I14" i="59"/>
  <c r="I12" i="59"/>
  <c r="I11" i="59"/>
  <c r="I13" i="59"/>
  <c r="I16" i="59"/>
  <c r="Y15" i="68" l="1"/>
  <c r="X15" i="68"/>
  <c r="W15" i="68"/>
  <c r="V15" i="68"/>
  <c r="U15" i="68"/>
  <c r="T15" i="68"/>
  <c r="S15" i="68"/>
  <c r="R15" i="68"/>
  <c r="Q15" i="68"/>
  <c r="P15" i="68"/>
  <c r="O15" i="68"/>
  <c r="J12" i="60"/>
  <c r="J13" i="60"/>
  <c r="J14" i="60"/>
  <c r="J15" i="60"/>
  <c r="J16" i="60"/>
  <c r="J17" i="60"/>
  <c r="J18" i="60"/>
  <c r="J19" i="60"/>
  <c r="J20" i="60"/>
  <c r="J22" i="60"/>
  <c r="J23" i="60"/>
  <c r="J24" i="60"/>
  <c r="J25" i="60"/>
  <c r="J26" i="60"/>
  <c r="J27" i="60"/>
  <c r="J28" i="60"/>
  <c r="J29" i="60"/>
  <c r="J30" i="60"/>
  <c r="J31" i="60"/>
  <c r="J32" i="60"/>
  <c r="J33" i="60"/>
  <c r="J34" i="60"/>
  <c r="J35" i="60"/>
  <c r="J36" i="60"/>
  <c r="J37" i="60"/>
  <c r="J38" i="60"/>
  <c r="J39" i="60"/>
  <c r="J40" i="60"/>
  <c r="J41" i="60"/>
  <c r="J42" i="60"/>
  <c r="J43" i="60"/>
  <c r="J44" i="60"/>
  <c r="J45" i="60"/>
  <c r="J46" i="60"/>
  <c r="J47" i="60"/>
  <c r="J48" i="60"/>
  <c r="J50" i="60"/>
  <c r="J51" i="60"/>
  <c r="J11" i="60"/>
  <c r="J12" i="59"/>
  <c r="J13" i="59"/>
  <c r="J14" i="59"/>
  <c r="J15" i="59"/>
  <c r="J16" i="59"/>
  <c r="J17" i="59"/>
  <c r="J18" i="59"/>
  <c r="J19" i="59"/>
  <c r="J20" i="59"/>
  <c r="J21" i="59"/>
  <c r="J22" i="59"/>
  <c r="J23" i="59"/>
  <c r="J24" i="59"/>
  <c r="J25" i="59"/>
  <c r="J26" i="59"/>
  <c r="J28" i="59"/>
  <c r="J29" i="59"/>
  <c r="J11" i="59"/>
  <c r="H25" i="46"/>
  <c r="G25" i="46"/>
  <c r="D19" i="40" l="1"/>
  <c r="C19" i="40"/>
  <c r="D13" i="67" l="1"/>
  <c r="C13" i="67"/>
  <c r="E11" i="67"/>
  <c r="E13" i="67" s="1"/>
  <c r="D11" i="67"/>
  <c r="C11" i="67"/>
  <c r="E9" i="67"/>
  <c r="K80" i="65" l="1"/>
  <c r="H80" i="65"/>
  <c r="F80" i="65"/>
  <c r="F81" i="65" s="1"/>
  <c r="D80" i="65"/>
  <c r="D81" i="65" s="1"/>
  <c r="L79" i="65"/>
  <c r="J79" i="65"/>
  <c r="I79" i="65"/>
  <c r="L78" i="65"/>
  <c r="L80" i="65" s="1"/>
  <c r="J78" i="65"/>
  <c r="J80" i="65" s="1"/>
  <c r="I78" i="65"/>
  <c r="K75" i="65"/>
  <c r="H75" i="65"/>
  <c r="F75" i="65"/>
  <c r="D75" i="65"/>
  <c r="L74" i="65"/>
  <c r="J74" i="65"/>
  <c r="I74" i="65"/>
  <c r="L73" i="65"/>
  <c r="J73" i="65"/>
  <c r="I73" i="65"/>
  <c r="L72" i="65"/>
  <c r="L75" i="65" s="1"/>
  <c r="J72" i="65"/>
  <c r="I72" i="65"/>
  <c r="L71" i="65"/>
  <c r="J71" i="65"/>
  <c r="J75" i="65" s="1"/>
  <c r="I71" i="65"/>
  <c r="K68" i="65"/>
  <c r="H68" i="65"/>
  <c r="H81" i="65" s="1"/>
  <c r="F68" i="65"/>
  <c r="D68" i="65"/>
  <c r="L67" i="65"/>
  <c r="L68" i="65" s="1"/>
  <c r="J67" i="65"/>
  <c r="J68" i="65" s="1"/>
  <c r="L66" i="65"/>
  <c r="J66" i="65"/>
  <c r="I65" i="65"/>
  <c r="I63" i="65"/>
  <c r="G63" i="65"/>
  <c r="E63" i="65"/>
  <c r="C63" i="65"/>
  <c r="I62" i="65"/>
  <c r="I61" i="65"/>
  <c r="G60" i="65"/>
  <c r="I60" i="65" s="1"/>
  <c r="E60" i="65"/>
  <c r="C60" i="65"/>
  <c r="I59" i="65"/>
  <c r="I58" i="65"/>
  <c r="I57" i="65"/>
  <c r="G57" i="65"/>
  <c r="E57" i="65"/>
  <c r="C57" i="65"/>
  <c r="I56" i="65"/>
  <c r="I55" i="65"/>
  <c r="I54" i="65"/>
  <c r="I53" i="65"/>
  <c r="I52" i="65"/>
  <c r="I51" i="65"/>
  <c r="G50" i="65"/>
  <c r="I50" i="65" s="1"/>
  <c r="E50" i="65"/>
  <c r="C50" i="65"/>
  <c r="I49" i="65"/>
  <c r="I48" i="65"/>
  <c r="I47" i="65"/>
  <c r="G46" i="65"/>
  <c r="G64" i="65" s="1"/>
  <c r="E46" i="65"/>
  <c r="E64" i="65" s="1"/>
  <c r="C46" i="65"/>
  <c r="C64" i="65" s="1"/>
  <c r="I45" i="65"/>
  <c r="I44" i="65"/>
  <c r="I43" i="65"/>
  <c r="K42" i="65"/>
  <c r="H42" i="65"/>
  <c r="F42" i="65"/>
  <c r="D42" i="65"/>
  <c r="L40" i="65"/>
  <c r="J40" i="65"/>
  <c r="L36" i="65"/>
  <c r="L32" i="65"/>
  <c r="L31" i="65"/>
  <c r="L30" i="65"/>
  <c r="J30" i="65"/>
  <c r="I30" i="65"/>
  <c r="L29" i="65"/>
  <c r="L28" i="65"/>
  <c r="L27" i="65"/>
  <c r="L42" i="65" s="1"/>
  <c r="L26" i="65"/>
  <c r="L25" i="65"/>
  <c r="J25" i="65"/>
  <c r="I25" i="65"/>
  <c r="L24" i="65"/>
  <c r="J24" i="65"/>
  <c r="J42" i="65" s="1"/>
  <c r="I24" i="65"/>
  <c r="H19" i="65"/>
  <c r="F19" i="65"/>
  <c r="D19" i="65"/>
  <c r="L18" i="65"/>
  <c r="K18" i="65"/>
  <c r="L17" i="65"/>
  <c r="L19" i="65" s="1"/>
  <c r="K17" i="65"/>
  <c r="K19" i="65" s="1"/>
  <c r="J17" i="65"/>
  <c r="J19" i="65" s="1"/>
  <c r="I17" i="65"/>
  <c r="L81" i="65" l="1"/>
  <c r="I64" i="65"/>
  <c r="J81" i="65"/>
  <c r="K81" i="65"/>
  <c r="I46" i="65"/>
  <c r="C25" i="64" l="1"/>
  <c r="F23" i="64"/>
  <c r="F22" i="64"/>
  <c r="E20" i="64"/>
  <c r="D20" i="64"/>
  <c r="C20" i="64"/>
  <c r="F19" i="64"/>
  <c r="F20" i="64" s="1"/>
  <c r="F17" i="64"/>
  <c r="F16" i="64"/>
  <c r="E15" i="64"/>
  <c r="E25" i="64" s="1"/>
  <c r="D15" i="64"/>
  <c r="F15" i="64" s="1"/>
  <c r="F25" i="64" s="1"/>
  <c r="C15" i="64"/>
  <c r="F14" i="64"/>
  <c r="F13" i="64"/>
  <c r="F12" i="64"/>
  <c r="F11" i="64"/>
  <c r="F10" i="64"/>
  <c r="F9" i="64"/>
  <c r="D25" i="64" l="1"/>
  <c r="D34" i="62" l="1"/>
  <c r="D9" i="62"/>
  <c r="H36" i="49" l="1"/>
  <c r="H35" i="48" l="1"/>
  <c r="F59" i="6" l="1"/>
  <c r="K178" i="8" l="1"/>
  <c r="L169" i="8"/>
  <c r="I57" i="6"/>
  <c r="H57" i="6"/>
  <c r="H97" i="5"/>
  <c r="G97" i="5"/>
  <c r="F97" i="5"/>
  <c r="H96" i="5"/>
  <c r="F92" i="5"/>
  <c r="G90" i="5"/>
  <c r="G92" i="5" s="1"/>
  <c r="F90" i="5"/>
  <c r="H89" i="5"/>
  <c r="H88" i="5"/>
  <c r="H87" i="5"/>
  <c r="H90" i="5" s="1"/>
  <c r="H86" i="5"/>
  <c r="H85" i="5"/>
  <c r="G81" i="5"/>
  <c r="F81" i="5"/>
  <c r="H80" i="5"/>
  <c r="H79" i="5"/>
  <c r="H77" i="5"/>
  <c r="H81" i="5" s="1"/>
  <c r="H92" i="5" l="1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32" i="54"/>
  <c r="J33" i="54"/>
  <c r="J34" i="54"/>
  <c r="J35" i="54"/>
  <c r="J36" i="54"/>
  <c r="J37" i="54"/>
  <c r="J38" i="54"/>
  <c r="J39" i="54"/>
  <c r="J40" i="54"/>
  <c r="J41" i="54"/>
  <c r="J42" i="54"/>
  <c r="J43" i="54"/>
  <c r="J44" i="54"/>
  <c r="J45" i="54"/>
  <c r="J46" i="54"/>
  <c r="J47" i="54"/>
  <c r="J48" i="54"/>
  <c r="J49" i="54"/>
  <c r="J50" i="54"/>
  <c r="J51" i="54"/>
  <c r="J52" i="54"/>
  <c r="J53" i="54"/>
  <c r="J54" i="54"/>
  <c r="J55" i="54"/>
  <c r="J56" i="54"/>
  <c r="J57" i="54"/>
  <c r="J58" i="54"/>
  <c r="J59" i="54"/>
  <c r="J60" i="54"/>
  <c r="J61" i="54"/>
  <c r="J62" i="54"/>
  <c r="J63" i="54"/>
  <c r="J64" i="54"/>
  <c r="J65" i="54"/>
  <c r="J66" i="54"/>
  <c r="J67" i="54"/>
  <c r="J68" i="54"/>
  <c r="J69" i="54"/>
  <c r="J70" i="54"/>
  <c r="J71" i="54"/>
  <c r="J72" i="54"/>
  <c r="J73" i="54"/>
  <c r="J74" i="54"/>
  <c r="J75" i="54"/>
  <c r="J76" i="54"/>
  <c r="J77" i="54"/>
  <c r="J78" i="54"/>
  <c r="J79" i="54"/>
  <c r="J80" i="54"/>
  <c r="J81" i="54"/>
  <c r="J82" i="54"/>
  <c r="J83" i="54"/>
  <c r="J84" i="54"/>
  <c r="J85" i="54"/>
  <c r="J86" i="54"/>
  <c r="J87" i="54"/>
  <c r="J88" i="54"/>
  <c r="J89" i="54"/>
  <c r="J90" i="54"/>
  <c r="J91" i="54"/>
  <c r="J92" i="54"/>
  <c r="J93" i="54"/>
  <c r="J94" i="54"/>
  <c r="J95" i="54"/>
  <c r="J96" i="54"/>
  <c r="J97" i="54"/>
  <c r="J98" i="54"/>
  <c r="J99" i="54"/>
  <c r="J100" i="54"/>
  <c r="J101" i="54"/>
  <c r="J102" i="54"/>
  <c r="J103" i="54"/>
  <c r="J104" i="54"/>
  <c r="J105" i="54"/>
  <c r="J106" i="54"/>
  <c r="J107" i="54"/>
  <c r="J108" i="54"/>
  <c r="J109" i="54"/>
  <c r="J110" i="54"/>
  <c r="J111" i="54"/>
  <c r="J112" i="54"/>
  <c r="J113" i="54"/>
  <c r="J114" i="54"/>
  <c r="J115" i="54"/>
  <c r="J116" i="54"/>
  <c r="J117" i="54"/>
  <c r="J118" i="54"/>
  <c r="J119" i="54"/>
  <c r="J120" i="54"/>
  <c r="J121" i="54"/>
  <c r="J122" i="54"/>
  <c r="J123" i="54"/>
  <c r="J124" i="54"/>
  <c r="J125" i="54"/>
  <c r="J126" i="54"/>
  <c r="J127" i="54"/>
  <c r="J128" i="54"/>
  <c r="J129" i="54"/>
  <c r="J130" i="54"/>
  <c r="J131" i="54"/>
  <c r="J132" i="54"/>
  <c r="J133" i="54"/>
  <c r="J134" i="54"/>
  <c r="J135" i="54"/>
  <c r="J136" i="54"/>
  <c r="J137" i="54"/>
  <c r="J138" i="54"/>
  <c r="J139" i="54"/>
  <c r="J140" i="54"/>
  <c r="J141" i="54"/>
  <c r="J142" i="54"/>
  <c r="J143" i="54"/>
  <c r="J144" i="54"/>
  <c r="J145" i="54"/>
  <c r="J146" i="54"/>
  <c r="J147" i="54"/>
  <c r="J148" i="54"/>
  <c r="J149" i="54"/>
  <c r="J150" i="54"/>
  <c r="J151" i="54"/>
  <c r="J152" i="54"/>
  <c r="J153" i="54"/>
  <c r="J154" i="54"/>
  <c r="J155" i="54"/>
  <c r="J156" i="54"/>
  <c r="J157" i="54"/>
  <c r="J158" i="54"/>
  <c r="J159" i="54"/>
  <c r="J160" i="54"/>
  <c r="J161" i="54"/>
  <c r="J162" i="54"/>
  <c r="J163" i="54"/>
  <c r="J164" i="54"/>
  <c r="J165" i="54"/>
  <c r="J166" i="54"/>
  <c r="J167" i="54"/>
  <c r="J168" i="54"/>
  <c r="I14" i="54"/>
  <c r="I15" i="54"/>
  <c r="I16" i="54"/>
  <c r="I17" i="54"/>
  <c r="I18" i="54"/>
  <c r="I19" i="54"/>
  <c r="I20" i="54"/>
  <c r="I21" i="54"/>
  <c r="I22" i="54"/>
  <c r="I23" i="54"/>
  <c r="I24" i="54"/>
  <c r="I25" i="54"/>
  <c r="I26" i="54"/>
  <c r="I27" i="54"/>
  <c r="I28" i="54"/>
  <c r="I29" i="54"/>
  <c r="I30" i="54"/>
  <c r="I31" i="54"/>
  <c r="I32" i="54"/>
  <c r="I33" i="54"/>
  <c r="I34" i="54"/>
  <c r="I35" i="54"/>
  <c r="I36" i="54"/>
  <c r="I37" i="54"/>
  <c r="I38" i="54"/>
  <c r="I39" i="54"/>
  <c r="I40" i="54"/>
  <c r="I41" i="54"/>
  <c r="I42" i="54"/>
  <c r="I43" i="54"/>
  <c r="I44" i="54"/>
  <c r="I45" i="54"/>
  <c r="I46" i="54"/>
  <c r="I47" i="54"/>
  <c r="I48" i="54"/>
  <c r="I49" i="54"/>
  <c r="I50" i="54"/>
  <c r="I51" i="54"/>
  <c r="I52" i="54"/>
  <c r="I53" i="54"/>
  <c r="I54" i="54"/>
  <c r="I55" i="54"/>
  <c r="I56" i="54"/>
  <c r="I57" i="54"/>
  <c r="I58" i="54"/>
  <c r="I59" i="54"/>
  <c r="I60" i="54"/>
  <c r="I61" i="54"/>
  <c r="I62" i="54"/>
  <c r="I63" i="54"/>
  <c r="I64" i="54"/>
  <c r="I65" i="54"/>
  <c r="I66" i="54"/>
  <c r="I67" i="54"/>
  <c r="I68" i="54"/>
  <c r="I69" i="54"/>
  <c r="I70" i="54"/>
  <c r="I71" i="54"/>
  <c r="I72" i="54"/>
  <c r="I73" i="54"/>
  <c r="I74" i="54"/>
  <c r="I75" i="54"/>
  <c r="I76" i="54"/>
  <c r="I77" i="54"/>
  <c r="I78" i="54"/>
  <c r="I79" i="54"/>
  <c r="I80" i="54"/>
  <c r="I81" i="54"/>
  <c r="I82" i="54"/>
  <c r="I83" i="54"/>
  <c r="I84" i="54"/>
  <c r="I85" i="54"/>
  <c r="I86" i="54"/>
  <c r="I87" i="54"/>
  <c r="I88" i="54"/>
  <c r="I89" i="54"/>
  <c r="I90" i="54"/>
  <c r="I91" i="54"/>
  <c r="I92" i="54"/>
  <c r="I93" i="54"/>
  <c r="I94" i="54"/>
  <c r="I95" i="54"/>
  <c r="I96" i="54"/>
  <c r="I97" i="54"/>
  <c r="I98" i="54"/>
  <c r="I99" i="54"/>
  <c r="I100" i="54"/>
  <c r="I101" i="54"/>
  <c r="I102" i="54"/>
  <c r="I103" i="54"/>
  <c r="I104" i="54"/>
  <c r="I105" i="54"/>
  <c r="I106" i="54"/>
  <c r="I107" i="54"/>
  <c r="I108" i="54"/>
  <c r="I109" i="54"/>
  <c r="I110" i="54"/>
  <c r="I111" i="54"/>
  <c r="I112" i="54"/>
  <c r="I113" i="54"/>
  <c r="I114" i="54"/>
  <c r="I115" i="54"/>
  <c r="I116" i="54"/>
  <c r="I117" i="54"/>
  <c r="I118" i="54"/>
  <c r="I119" i="54"/>
  <c r="I120" i="54"/>
  <c r="I121" i="54"/>
  <c r="I122" i="54"/>
  <c r="I123" i="54"/>
  <c r="I124" i="54"/>
  <c r="I125" i="54"/>
  <c r="I126" i="54"/>
  <c r="I127" i="54"/>
  <c r="I128" i="54"/>
  <c r="I129" i="54"/>
  <c r="I130" i="54"/>
  <c r="I131" i="54"/>
  <c r="I132" i="54"/>
  <c r="I133" i="54"/>
  <c r="I134" i="54"/>
  <c r="I135" i="54"/>
  <c r="I136" i="54"/>
  <c r="I137" i="54"/>
  <c r="I138" i="54"/>
  <c r="I139" i="54"/>
  <c r="I140" i="54"/>
  <c r="I141" i="54"/>
  <c r="I142" i="54"/>
  <c r="I143" i="54"/>
  <c r="I144" i="54"/>
  <c r="I145" i="54"/>
  <c r="I146" i="54"/>
  <c r="I147" i="54"/>
  <c r="I148" i="54"/>
  <c r="I149" i="54"/>
  <c r="I150" i="54"/>
  <c r="I151" i="54"/>
  <c r="I152" i="54"/>
  <c r="I153" i="54"/>
  <c r="I154" i="54"/>
  <c r="I155" i="54"/>
  <c r="I156" i="54"/>
  <c r="I157" i="54"/>
  <c r="I158" i="54"/>
  <c r="I159" i="54"/>
  <c r="I160" i="54"/>
  <c r="I161" i="54"/>
  <c r="I162" i="54"/>
  <c r="I163" i="54"/>
  <c r="I164" i="54"/>
  <c r="I165" i="54"/>
  <c r="I166" i="54"/>
  <c r="I167" i="54"/>
  <c r="I168" i="54"/>
  <c r="J13" i="54"/>
  <c r="I13" i="54"/>
  <c r="Y15" i="61" l="1"/>
  <c r="X15" i="61"/>
  <c r="W15" i="61"/>
  <c r="V15" i="61"/>
  <c r="U15" i="61"/>
  <c r="T15" i="61"/>
  <c r="S15" i="61"/>
  <c r="R15" i="61"/>
  <c r="Q15" i="61"/>
  <c r="P15" i="61"/>
  <c r="O15" i="61"/>
  <c r="D30" i="58" l="1"/>
  <c r="D31" i="58" s="1"/>
  <c r="D33" i="58" s="1"/>
  <c r="C30" i="58"/>
  <c r="D26" i="58"/>
  <c r="C26" i="58"/>
  <c r="D19" i="58"/>
  <c r="C19" i="58"/>
  <c r="D15" i="58"/>
  <c r="D20" i="58" s="1"/>
  <c r="D22" i="58" s="1"/>
  <c r="C15" i="58"/>
  <c r="C20" i="58" s="1"/>
  <c r="G135" i="57"/>
  <c r="G136" i="57" s="1"/>
  <c r="F135" i="57"/>
  <c r="F136" i="57" s="1"/>
  <c r="E135" i="57"/>
  <c r="E136" i="57" s="1"/>
  <c r="D135" i="57"/>
  <c r="D136" i="57" s="1"/>
  <c r="G129" i="57"/>
  <c r="G130" i="57" s="1"/>
  <c r="F129" i="57"/>
  <c r="F130" i="57" s="1"/>
  <c r="E129" i="57"/>
  <c r="E130" i="57" s="1"/>
  <c r="D129" i="57"/>
  <c r="D130" i="57" s="1"/>
  <c r="G120" i="57"/>
  <c r="F120" i="57"/>
  <c r="E120" i="57"/>
  <c r="D120" i="57"/>
  <c r="F115" i="57"/>
  <c r="E115" i="57"/>
  <c r="E122" i="57" s="1"/>
  <c r="D115" i="57"/>
  <c r="D122" i="57" s="1"/>
  <c r="G114" i="57"/>
  <c r="G113" i="57"/>
  <c r="G112" i="57"/>
  <c r="G110" i="57"/>
  <c r="G109" i="57"/>
  <c r="G115" i="57" s="1"/>
  <c r="G108" i="57"/>
  <c r="G107" i="57"/>
  <c r="F103" i="57"/>
  <c r="F122" i="57" s="1"/>
  <c r="E103" i="57"/>
  <c r="D103" i="57"/>
  <c r="G102" i="57"/>
  <c r="G101" i="57"/>
  <c r="G100" i="57"/>
  <c r="G99" i="57"/>
  <c r="G98" i="57"/>
  <c r="G97" i="57"/>
  <c r="G96" i="57"/>
  <c r="G95" i="57"/>
  <c r="G94" i="57"/>
  <c r="G93" i="57"/>
  <c r="G92" i="57"/>
  <c r="G90" i="57"/>
  <c r="G89" i="57"/>
  <c r="G88" i="57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03" i="57" s="1"/>
  <c r="F85" i="56"/>
  <c r="E85" i="56"/>
  <c r="F77" i="56"/>
  <c r="E77" i="56"/>
  <c r="E59" i="56"/>
  <c r="E79" i="56" s="1"/>
  <c r="F45" i="56"/>
  <c r="F44" i="56"/>
  <c r="F43" i="56"/>
  <c r="F42" i="56"/>
  <c r="F41" i="56"/>
  <c r="F40" i="56"/>
  <c r="F39" i="56"/>
  <c r="F38" i="56"/>
  <c r="F37" i="56"/>
  <c r="F35" i="56"/>
  <c r="F34" i="56"/>
  <c r="F33" i="56"/>
  <c r="F32" i="56"/>
  <c r="F31" i="56"/>
  <c r="F26" i="56"/>
  <c r="F24" i="56"/>
  <c r="F23" i="56"/>
  <c r="F22" i="56"/>
  <c r="F21" i="56"/>
  <c r="F18" i="56"/>
  <c r="F17" i="56"/>
  <c r="F16" i="56"/>
  <c r="F13" i="56"/>
  <c r="F12" i="56"/>
  <c r="F11" i="56"/>
  <c r="F59" i="56" s="1"/>
  <c r="F79" i="56" s="1"/>
  <c r="E62" i="55"/>
  <c r="D55" i="55"/>
  <c r="D49" i="55"/>
  <c r="D44" i="55"/>
  <c r="D50" i="55" s="1"/>
  <c r="D32" i="55"/>
  <c r="D30" i="55"/>
  <c r="D33" i="55" s="1"/>
  <c r="D35" i="55" s="1"/>
  <c r="D21" i="55"/>
  <c r="D23" i="55" s="1"/>
  <c r="F167" i="54"/>
  <c r="E167" i="54"/>
  <c r="D167" i="54"/>
  <c r="C167" i="54"/>
  <c r="D161" i="54"/>
  <c r="D168" i="54" s="1"/>
  <c r="C161" i="54"/>
  <c r="C168" i="54" s="1"/>
  <c r="D160" i="54"/>
  <c r="C160" i="54"/>
  <c r="F152" i="54"/>
  <c r="F161" i="54" s="1"/>
  <c r="E152" i="54"/>
  <c r="E161" i="54" s="1"/>
  <c r="D152" i="54"/>
  <c r="C152" i="54"/>
  <c r="F132" i="54"/>
  <c r="E132" i="54"/>
  <c r="D132" i="54"/>
  <c r="C132" i="54"/>
  <c r="F112" i="54"/>
  <c r="F168" i="54" s="1"/>
  <c r="E112" i="54"/>
  <c r="E168" i="54" s="1"/>
  <c r="D112" i="54"/>
  <c r="C112" i="54"/>
  <c r="F103" i="54"/>
  <c r="E103" i="54"/>
  <c r="D103" i="54"/>
  <c r="C103" i="54"/>
  <c r="F97" i="54"/>
  <c r="E97" i="54"/>
  <c r="D97" i="54"/>
  <c r="C97" i="54"/>
  <c r="F84" i="54"/>
  <c r="E84" i="54"/>
  <c r="D84" i="54"/>
  <c r="C84" i="54"/>
  <c r="F70" i="54"/>
  <c r="F98" i="54" s="1"/>
  <c r="E70" i="54"/>
  <c r="E98" i="54" s="1"/>
  <c r="D70" i="54"/>
  <c r="D98" i="54" s="1"/>
  <c r="C70" i="54"/>
  <c r="C98" i="54" s="1"/>
  <c r="F56" i="54"/>
  <c r="E56" i="54"/>
  <c r="D56" i="54"/>
  <c r="C56" i="54"/>
  <c r="D50" i="54"/>
  <c r="C50" i="54"/>
  <c r="D41" i="54"/>
  <c r="C41" i="54"/>
  <c r="F35" i="54"/>
  <c r="F104" i="54" s="1"/>
  <c r="E35" i="54"/>
  <c r="E104" i="54" s="1"/>
  <c r="D31" i="54"/>
  <c r="C31" i="54"/>
  <c r="F23" i="54"/>
  <c r="E23" i="54"/>
  <c r="D23" i="54"/>
  <c r="C23" i="54"/>
  <c r="F17" i="54"/>
  <c r="E17" i="54"/>
  <c r="D17" i="54"/>
  <c r="D35" i="54" s="1"/>
  <c r="D104" i="54" s="1"/>
  <c r="C17" i="54"/>
  <c r="C35" i="54" s="1"/>
  <c r="C104" i="54" s="1"/>
  <c r="G17" i="53"/>
  <c r="F17" i="53"/>
  <c r="E17" i="53"/>
  <c r="D17" i="53"/>
  <c r="C17" i="53"/>
  <c r="F87" i="56" l="1"/>
  <c r="G138" i="57"/>
  <c r="D138" i="57"/>
  <c r="G122" i="57"/>
  <c r="E138" i="57"/>
  <c r="F138" i="57"/>
  <c r="E81" i="56"/>
  <c r="E87" i="56"/>
  <c r="D54" i="55"/>
  <c r="D52" i="55"/>
  <c r="D62" i="55" l="1"/>
  <c r="D56" i="55"/>
  <c r="H47" i="45" l="1"/>
  <c r="G18" i="6"/>
  <c r="H55" i="5"/>
  <c r="P27" i="43"/>
  <c r="G52" i="42"/>
  <c r="J96" i="8"/>
  <c r="K96" i="8"/>
  <c r="I96" i="8"/>
  <c r="G19" i="5"/>
  <c r="F19" i="5"/>
  <c r="F66" i="5"/>
  <c r="O22" i="48"/>
  <c r="P23" i="47"/>
  <c r="P22" i="48" s="1"/>
  <c r="N22" i="48"/>
  <c r="O21" i="48"/>
  <c r="P22" i="47"/>
  <c r="P21" i="48" s="1"/>
  <c r="Q21" i="48" s="1"/>
  <c r="N21" i="48"/>
  <c r="F49" i="47"/>
  <c r="F42" i="48" s="1"/>
  <c r="H42" i="48" s="1"/>
  <c r="G44" i="47"/>
  <c r="G37" i="48" s="1"/>
  <c r="F44" i="47"/>
  <c r="F37" i="48"/>
  <c r="O45" i="47"/>
  <c r="O37" i="48" s="1"/>
  <c r="O44" i="48" s="1"/>
  <c r="N45" i="47"/>
  <c r="N37" i="48" s="1"/>
  <c r="N44" i="48" s="1"/>
  <c r="G49" i="47"/>
  <c r="F24" i="47"/>
  <c r="F16" i="49" s="1"/>
  <c r="P19" i="46"/>
  <c r="F24" i="46"/>
  <c r="G48" i="13"/>
  <c r="F19" i="46" s="1"/>
  <c r="N52" i="45"/>
  <c r="O52" i="45"/>
  <c r="P52" i="45"/>
  <c r="P15" i="45"/>
  <c r="H43" i="45"/>
  <c r="C33" i="45"/>
  <c r="V39" i="13"/>
  <c r="V40" i="13"/>
  <c r="V41" i="13"/>
  <c r="W41" i="13" s="1"/>
  <c r="V42" i="13"/>
  <c r="V43" i="13"/>
  <c r="V44" i="13"/>
  <c r="V45" i="13"/>
  <c r="W45" i="13" s="1"/>
  <c r="V46" i="13"/>
  <c r="V47" i="13"/>
  <c r="V23" i="13"/>
  <c r="V24" i="13"/>
  <c r="V25" i="13"/>
  <c r="V26" i="13"/>
  <c r="V27" i="13"/>
  <c r="V28" i="13"/>
  <c r="V29" i="13"/>
  <c r="V30" i="13"/>
  <c r="V31" i="13"/>
  <c r="V32" i="13"/>
  <c r="W32" i="13" s="1"/>
  <c r="V33" i="13"/>
  <c r="V34" i="13"/>
  <c r="V35" i="13"/>
  <c r="V36" i="13"/>
  <c r="V37" i="13"/>
  <c r="V38" i="13"/>
  <c r="V22" i="13"/>
  <c r="P48" i="13"/>
  <c r="O48" i="13"/>
  <c r="L48" i="13"/>
  <c r="G17" i="47"/>
  <c r="G14" i="48" s="1"/>
  <c r="K48" i="13"/>
  <c r="F17" i="47" s="1"/>
  <c r="F14" i="48" s="1"/>
  <c r="H14" i="48" s="1"/>
  <c r="H48" i="13"/>
  <c r="G19" i="46" s="1"/>
  <c r="G19" i="47" s="1"/>
  <c r="G16" i="48" s="1"/>
  <c r="T48" i="13"/>
  <c r="S48" i="13"/>
  <c r="U38" i="13"/>
  <c r="U39" i="13"/>
  <c r="U40" i="13"/>
  <c r="U41" i="13"/>
  <c r="U42" i="13"/>
  <c r="U43" i="13"/>
  <c r="U44" i="13"/>
  <c r="U45" i="13"/>
  <c r="U46" i="13"/>
  <c r="U47" i="13"/>
  <c r="U29" i="13"/>
  <c r="U30" i="13"/>
  <c r="U31" i="13"/>
  <c r="U32" i="13"/>
  <c r="U33" i="13"/>
  <c r="U34" i="13"/>
  <c r="U35" i="13"/>
  <c r="U36" i="13"/>
  <c r="U11" i="13"/>
  <c r="U13" i="13"/>
  <c r="W13" i="13" s="1"/>
  <c r="U14" i="13"/>
  <c r="W14" i="13" s="1"/>
  <c r="U15" i="13"/>
  <c r="W15" i="13" s="1"/>
  <c r="U16" i="13"/>
  <c r="W16" i="13" s="1"/>
  <c r="U17" i="13"/>
  <c r="W17" i="13" s="1"/>
  <c r="U20" i="13"/>
  <c r="U22" i="13"/>
  <c r="U26" i="13"/>
  <c r="U28" i="13"/>
  <c r="U10" i="13"/>
  <c r="V86" i="13"/>
  <c r="S91" i="13"/>
  <c r="T91" i="13"/>
  <c r="O91" i="13"/>
  <c r="F14" i="45" s="1"/>
  <c r="H14" i="45"/>
  <c r="P91" i="13"/>
  <c r="K91" i="13"/>
  <c r="L91" i="13"/>
  <c r="G91" i="13"/>
  <c r="F20" i="45" s="1"/>
  <c r="H91" i="13"/>
  <c r="G20" i="45" s="1"/>
  <c r="V87" i="13"/>
  <c r="V88" i="13"/>
  <c r="V89" i="13"/>
  <c r="V90" i="13"/>
  <c r="W90" i="13" s="1"/>
  <c r="U87" i="13"/>
  <c r="U88" i="13"/>
  <c r="U89" i="13"/>
  <c r="U90" i="13"/>
  <c r="H33" i="14"/>
  <c r="F17" i="46" s="1"/>
  <c r="I31" i="14"/>
  <c r="H31" i="14"/>
  <c r="J26" i="14"/>
  <c r="J27" i="14"/>
  <c r="J28" i="14"/>
  <c r="J29" i="14"/>
  <c r="J30" i="14"/>
  <c r="J25" i="14"/>
  <c r="I22" i="14"/>
  <c r="J22" i="14"/>
  <c r="K22" i="14" s="1"/>
  <c r="J21" i="14"/>
  <c r="J20" i="14"/>
  <c r="J15" i="14"/>
  <c r="I13" i="14"/>
  <c r="H13" i="14"/>
  <c r="J11" i="14"/>
  <c r="J12" i="14"/>
  <c r="J10" i="14"/>
  <c r="AC60" i="15"/>
  <c r="AC61" i="15"/>
  <c r="AD61" i="15" s="1"/>
  <c r="AC62" i="15"/>
  <c r="AC50" i="15"/>
  <c r="AC51" i="15"/>
  <c r="AC52" i="15"/>
  <c r="AC53" i="15"/>
  <c r="AC54" i="15"/>
  <c r="AD54" i="15" s="1"/>
  <c r="AC55" i="15"/>
  <c r="AC56" i="15"/>
  <c r="AC57" i="15"/>
  <c r="AC58" i="15"/>
  <c r="AC59" i="15"/>
  <c r="AC38" i="15"/>
  <c r="AD38" i="15" s="1"/>
  <c r="AC39" i="15"/>
  <c r="AC40" i="15"/>
  <c r="AC41" i="15"/>
  <c r="AC42" i="15"/>
  <c r="AC43" i="15"/>
  <c r="AC44" i="15"/>
  <c r="AC45" i="15"/>
  <c r="AC46" i="15"/>
  <c r="AC47" i="15"/>
  <c r="AC48" i="15"/>
  <c r="AC49" i="15"/>
  <c r="AC10" i="15"/>
  <c r="AC11" i="15"/>
  <c r="AC12" i="15"/>
  <c r="AC13" i="15"/>
  <c r="AC14" i="15"/>
  <c r="AC15" i="15"/>
  <c r="AC16" i="15"/>
  <c r="AC25" i="15"/>
  <c r="AC18" i="15"/>
  <c r="AD18" i="15" s="1"/>
  <c r="AC19" i="15"/>
  <c r="AC20" i="15"/>
  <c r="AC21" i="15"/>
  <c r="AC22" i="15"/>
  <c r="AC23" i="15"/>
  <c r="AC24" i="15"/>
  <c r="AD24" i="15" s="1"/>
  <c r="AC27" i="15"/>
  <c r="AC28" i="15"/>
  <c r="AC29" i="15"/>
  <c r="AC30" i="15"/>
  <c r="AC31" i="15"/>
  <c r="AC32" i="15"/>
  <c r="AC33" i="15"/>
  <c r="AC34" i="15"/>
  <c r="AC17" i="15"/>
  <c r="AC35" i="15"/>
  <c r="AC26" i="15"/>
  <c r="AC36" i="15"/>
  <c r="AD36" i="15" s="1"/>
  <c r="AC37" i="15"/>
  <c r="Z63" i="15"/>
  <c r="N14" i="46" s="1"/>
  <c r="N14" i="47" s="1"/>
  <c r="N14" i="48" s="1"/>
  <c r="P14" i="46"/>
  <c r="AA63" i="15"/>
  <c r="O14" i="46"/>
  <c r="O14" i="47" s="1"/>
  <c r="O14" i="48" s="1"/>
  <c r="V63" i="15"/>
  <c r="N18" i="46"/>
  <c r="N18" i="47" s="1"/>
  <c r="N17" i="48" s="1"/>
  <c r="W63" i="15"/>
  <c r="O18" i="46"/>
  <c r="O18" i="47" s="1"/>
  <c r="O17" i="48" s="1"/>
  <c r="R63" i="15"/>
  <c r="N17" i="46" s="1"/>
  <c r="N17" i="47"/>
  <c r="N16" i="48" s="1"/>
  <c r="S63" i="15"/>
  <c r="O17" i="46" s="1"/>
  <c r="O17" i="47" s="1"/>
  <c r="N63" i="15"/>
  <c r="N12" i="46" s="1"/>
  <c r="N12" i="47" s="1"/>
  <c r="P12" i="47" s="1"/>
  <c r="P12" i="48" s="1"/>
  <c r="O63" i="15"/>
  <c r="O12" i="46" s="1"/>
  <c r="O12" i="47" s="1"/>
  <c r="J63" i="15"/>
  <c r="N11" i="46" s="1"/>
  <c r="P11" i="46" s="1"/>
  <c r="Q11" i="46" s="1"/>
  <c r="K63" i="15"/>
  <c r="O11" i="46" s="1"/>
  <c r="O11" i="47" s="1"/>
  <c r="O11" i="48" s="1"/>
  <c r="F63" i="15"/>
  <c r="N10" i="46" s="1"/>
  <c r="G63" i="15"/>
  <c r="O10" i="46" s="1"/>
  <c r="AB11" i="15"/>
  <c r="AB12" i="15"/>
  <c r="AB13" i="15"/>
  <c r="AB14" i="15"/>
  <c r="AB15" i="15"/>
  <c r="AB16" i="15"/>
  <c r="AB25" i="15"/>
  <c r="AB18" i="15"/>
  <c r="AB19" i="15"/>
  <c r="AB20" i="15"/>
  <c r="AD20" i="15" s="1"/>
  <c r="AB21" i="15"/>
  <c r="AB22" i="15"/>
  <c r="AD22" i="15" s="1"/>
  <c r="AB23" i="15"/>
  <c r="AB24" i="15"/>
  <c r="AB27" i="15"/>
  <c r="AB28" i="15"/>
  <c r="AB29" i="15"/>
  <c r="AB30" i="15"/>
  <c r="AB31" i="15"/>
  <c r="AB32" i="15"/>
  <c r="AB33" i="15"/>
  <c r="AB34" i="15"/>
  <c r="AB17" i="15"/>
  <c r="AB35" i="15"/>
  <c r="AB26" i="15"/>
  <c r="AB36" i="15"/>
  <c r="AB37" i="15"/>
  <c r="AB38" i="15"/>
  <c r="AB39" i="15"/>
  <c r="AB40" i="15"/>
  <c r="AB41" i="15"/>
  <c r="AB48" i="15"/>
  <c r="AB49" i="15"/>
  <c r="AB50" i="15"/>
  <c r="AB51" i="15"/>
  <c r="AB52" i="15"/>
  <c r="AD52" i="15" s="1"/>
  <c r="AB53" i="15"/>
  <c r="AB54" i="15"/>
  <c r="AB55" i="15"/>
  <c r="AB56" i="15"/>
  <c r="AB57" i="15"/>
  <c r="AB58" i="15"/>
  <c r="AB59" i="15"/>
  <c r="AB60" i="15"/>
  <c r="AB61" i="15"/>
  <c r="AB62" i="15"/>
  <c r="AB10" i="15"/>
  <c r="S37" i="16"/>
  <c r="O16" i="45"/>
  <c r="R37" i="16"/>
  <c r="N16" i="45"/>
  <c r="N37" i="16"/>
  <c r="N14" i="45"/>
  <c r="O37" i="16"/>
  <c r="O14" i="45" s="1"/>
  <c r="J37" i="16"/>
  <c r="N13" i="45"/>
  <c r="K37" i="16"/>
  <c r="O13" i="45" s="1"/>
  <c r="F37" i="16"/>
  <c r="N12" i="45" s="1"/>
  <c r="G37" i="16"/>
  <c r="O12" i="45" s="1"/>
  <c r="W18" i="16"/>
  <c r="W19" i="16"/>
  <c r="W20" i="16"/>
  <c r="W21" i="16"/>
  <c r="W22" i="16"/>
  <c r="W23" i="16"/>
  <c r="W24" i="16"/>
  <c r="W25" i="16"/>
  <c r="W26" i="16"/>
  <c r="X26" i="16"/>
  <c r="W27" i="16"/>
  <c r="W28" i="16"/>
  <c r="W29" i="16"/>
  <c r="W30" i="16"/>
  <c r="W31" i="16"/>
  <c r="X31" i="16"/>
  <c r="W32" i="16"/>
  <c r="X32" i="16"/>
  <c r="W33" i="16"/>
  <c r="X33" i="16"/>
  <c r="W34" i="16"/>
  <c r="W35" i="16"/>
  <c r="W17" i="16"/>
  <c r="T18" i="16"/>
  <c r="T19" i="16"/>
  <c r="T20" i="16"/>
  <c r="T21" i="16"/>
  <c r="T22" i="16"/>
  <c r="X22" i="16" s="1"/>
  <c r="T23" i="16"/>
  <c r="T24" i="16"/>
  <c r="T25" i="16"/>
  <c r="X25" i="16"/>
  <c r="T26" i="16"/>
  <c r="T27" i="16"/>
  <c r="X27" i="16" s="1"/>
  <c r="T28" i="16"/>
  <c r="T29" i="16"/>
  <c r="X29" i="16"/>
  <c r="T31" i="16"/>
  <c r="T32" i="16"/>
  <c r="T33" i="16"/>
  <c r="T17" i="16"/>
  <c r="U17" i="16"/>
  <c r="U37" i="16"/>
  <c r="V17" i="16"/>
  <c r="V37" i="16"/>
  <c r="I37" i="17"/>
  <c r="H37" i="17"/>
  <c r="I31" i="17"/>
  <c r="H31" i="17"/>
  <c r="I18" i="17"/>
  <c r="H18" i="17"/>
  <c r="J36" i="17"/>
  <c r="J23" i="17"/>
  <c r="J24" i="17"/>
  <c r="J26" i="17"/>
  <c r="J29" i="17"/>
  <c r="J22" i="17"/>
  <c r="J16" i="17"/>
  <c r="J17" i="17"/>
  <c r="J14" i="17"/>
  <c r="I25" i="18"/>
  <c r="H25" i="18"/>
  <c r="H28" i="18" s="1"/>
  <c r="J24" i="18"/>
  <c r="J25" i="18"/>
  <c r="I21" i="18"/>
  <c r="I28" i="18"/>
  <c r="H21" i="18"/>
  <c r="J15" i="18"/>
  <c r="J17" i="18"/>
  <c r="J19" i="18"/>
  <c r="J20" i="18"/>
  <c r="J14" i="18"/>
  <c r="P13" i="51"/>
  <c r="P14" i="51"/>
  <c r="P12" i="51"/>
  <c r="P27" i="51"/>
  <c r="O24" i="51"/>
  <c r="N24" i="51"/>
  <c r="N34" i="51"/>
  <c r="N53" i="51" s="1"/>
  <c r="N33" i="51"/>
  <c r="P52" i="51"/>
  <c r="O52" i="51"/>
  <c r="N52" i="51"/>
  <c r="F32" i="51"/>
  <c r="F34" i="51" s="1"/>
  <c r="O33" i="51"/>
  <c r="O34" i="51" s="1"/>
  <c r="H20" i="51"/>
  <c r="G47" i="51"/>
  <c r="H47" i="51" s="1"/>
  <c r="F53" i="51"/>
  <c r="F33" i="51"/>
  <c r="G33" i="51"/>
  <c r="G32" i="51"/>
  <c r="H13" i="51"/>
  <c r="H14" i="51"/>
  <c r="H16" i="51"/>
  <c r="H18" i="51"/>
  <c r="H12" i="51"/>
  <c r="P13" i="42"/>
  <c r="P14" i="42"/>
  <c r="P12" i="42"/>
  <c r="P27" i="42"/>
  <c r="P33" i="42"/>
  <c r="H48" i="42" s="1"/>
  <c r="H52" i="42" s="1"/>
  <c r="H53" i="42" s="1"/>
  <c r="O24" i="42"/>
  <c r="O34" i="42" s="1"/>
  <c r="O33" i="42"/>
  <c r="N24" i="42"/>
  <c r="N34" i="42" s="1"/>
  <c r="N33" i="42"/>
  <c r="P52" i="42"/>
  <c r="O52" i="42"/>
  <c r="N52" i="42"/>
  <c r="G32" i="42"/>
  <c r="G34" i="42" s="1"/>
  <c r="H20" i="42"/>
  <c r="H14" i="42"/>
  <c r="F32" i="42"/>
  <c r="F34" i="42" s="1"/>
  <c r="H34" i="42" s="1"/>
  <c r="H16" i="42"/>
  <c r="H18" i="42"/>
  <c r="H13" i="42"/>
  <c r="P13" i="43"/>
  <c r="P14" i="43"/>
  <c r="P12" i="43"/>
  <c r="P33" i="43"/>
  <c r="H48" i="43" s="1"/>
  <c r="O24" i="43"/>
  <c r="O34" i="43"/>
  <c r="O53" i="43" s="1"/>
  <c r="O33" i="43"/>
  <c r="G48" i="43" s="1"/>
  <c r="N24" i="43"/>
  <c r="N34" i="43" s="1"/>
  <c r="N53" i="43" s="1"/>
  <c r="N33" i="43"/>
  <c r="P52" i="43"/>
  <c r="O52" i="43"/>
  <c r="N52" i="43"/>
  <c r="G32" i="43"/>
  <c r="G34" i="43"/>
  <c r="H20" i="43"/>
  <c r="H14" i="43"/>
  <c r="F32" i="43"/>
  <c r="F34" i="43"/>
  <c r="H43" i="43"/>
  <c r="F48" i="43"/>
  <c r="F52" i="43" s="1"/>
  <c r="H13" i="43"/>
  <c r="H16" i="43"/>
  <c r="H18" i="43"/>
  <c r="P14" i="44"/>
  <c r="P24" i="44" s="1"/>
  <c r="P34" i="44" s="1"/>
  <c r="P27" i="44"/>
  <c r="P33" i="44" s="1"/>
  <c r="O24" i="44"/>
  <c r="O33" i="44"/>
  <c r="O34" i="44"/>
  <c r="N24" i="44"/>
  <c r="N33" i="44"/>
  <c r="F48" i="44" s="1"/>
  <c r="P52" i="44"/>
  <c r="O52" i="44"/>
  <c r="N52" i="44"/>
  <c r="F33" i="44"/>
  <c r="G32" i="44"/>
  <c r="G34" i="44" s="1"/>
  <c r="H20" i="44"/>
  <c r="H25" i="44"/>
  <c r="H14" i="44"/>
  <c r="H32" i="44" s="1"/>
  <c r="F32" i="44"/>
  <c r="F34" i="44" s="1"/>
  <c r="H34" i="44"/>
  <c r="H43" i="44"/>
  <c r="G48" i="44"/>
  <c r="G33" i="44"/>
  <c r="D33" i="44"/>
  <c r="D48" i="44" s="1"/>
  <c r="H16" i="44"/>
  <c r="H33" i="44" s="1"/>
  <c r="H18" i="44"/>
  <c r="H29" i="44"/>
  <c r="H30" i="44"/>
  <c r="H13" i="44"/>
  <c r="E12" i="44"/>
  <c r="P45" i="46"/>
  <c r="P45" i="47" s="1"/>
  <c r="Q45" i="47" s="1"/>
  <c r="P29" i="46"/>
  <c r="P32" i="46"/>
  <c r="P13" i="46"/>
  <c r="P16" i="46"/>
  <c r="P20" i="46"/>
  <c r="P21" i="46"/>
  <c r="P22" i="46"/>
  <c r="P23" i="46"/>
  <c r="H44" i="46"/>
  <c r="H49" i="46"/>
  <c r="G26" i="46"/>
  <c r="G26" i="47" s="1"/>
  <c r="F26" i="46"/>
  <c r="H26" i="46" s="1"/>
  <c r="F25" i="46"/>
  <c r="G24" i="46"/>
  <c r="H24" i="46" s="1"/>
  <c r="G24" i="47"/>
  <c r="L35" i="8"/>
  <c r="L48" i="8"/>
  <c r="L50" i="8"/>
  <c r="L73" i="8"/>
  <c r="L77" i="8"/>
  <c r="L84" i="8"/>
  <c r="L85" i="8"/>
  <c r="L89" i="8"/>
  <c r="L117" i="8"/>
  <c r="L118" i="8"/>
  <c r="L119" i="8"/>
  <c r="L120" i="8"/>
  <c r="L128" i="8"/>
  <c r="L161" i="8"/>
  <c r="L162" i="8"/>
  <c r="L197" i="8"/>
  <c r="L199" i="8"/>
  <c r="J218" i="8"/>
  <c r="K218" i="8"/>
  <c r="I218" i="8"/>
  <c r="K208" i="8"/>
  <c r="J208" i="8"/>
  <c r="I208" i="8"/>
  <c r="K194" i="8"/>
  <c r="J194" i="8"/>
  <c r="I194" i="8"/>
  <c r="K190" i="8"/>
  <c r="K210" i="8" s="1"/>
  <c r="J190" i="8"/>
  <c r="J210" i="8" s="1"/>
  <c r="I190" i="8"/>
  <c r="J178" i="8"/>
  <c r="I178" i="8"/>
  <c r="K155" i="8"/>
  <c r="J155" i="8"/>
  <c r="I155" i="8"/>
  <c r="K139" i="8"/>
  <c r="J139" i="8"/>
  <c r="I139" i="8"/>
  <c r="K134" i="8"/>
  <c r="J134" i="8"/>
  <c r="I134" i="8"/>
  <c r="K122" i="8"/>
  <c r="O30" i="46" s="1"/>
  <c r="O30" i="47" s="1"/>
  <c r="O17" i="49" s="1"/>
  <c r="J122" i="8"/>
  <c r="N30" i="46" s="1"/>
  <c r="N30" i="47" s="1"/>
  <c r="N17" i="49" s="1"/>
  <c r="I122" i="8"/>
  <c r="K112" i="8"/>
  <c r="J112" i="8"/>
  <c r="I112" i="8"/>
  <c r="K103" i="8"/>
  <c r="J103" i="8"/>
  <c r="I103" i="8"/>
  <c r="K69" i="8"/>
  <c r="J69" i="8"/>
  <c r="I69" i="8"/>
  <c r="K27" i="8"/>
  <c r="O28" i="46"/>
  <c r="O28" i="47" s="1"/>
  <c r="O15" i="49" s="1"/>
  <c r="J27" i="8"/>
  <c r="N28" i="46"/>
  <c r="N28" i="47" s="1"/>
  <c r="N15" i="49" s="1"/>
  <c r="G27" i="8"/>
  <c r="K28" i="46" s="1"/>
  <c r="H27" i="8"/>
  <c r="L28" i="47" s="1"/>
  <c r="L15" i="49" s="1"/>
  <c r="I27" i="8"/>
  <c r="P28" i="46"/>
  <c r="K18" i="8"/>
  <c r="O27" i="46" s="1"/>
  <c r="O33" i="46" s="1"/>
  <c r="O34" i="46" s="1"/>
  <c r="H18" i="8"/>
  <c r="J18" i="8"/>
  <c r="I18" i="8"/>
  <c r="H60" i="7"/>
  <c r="H64" i="7"/>
  <c r="G60" i="7"/>
  <c r="G64" i="7" s="1"/>
  <c r="I57" i="7"/>
  <c r="I58" i="7"/>
  <c r="J58" i="7" s="1"/>
  <c r="I5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J45" i="7" s="1"/>
  <c r="I46" i="7"/>
  <c r="J46" i="7" s="1"/>
  <c r="I47" i="7"/>
  <c r="I48" i="7"/>
  <c r="I49" i="7"/>
  <c r="I50" i="7"/>
  <c r="J50" i="7" s="1"/>
  <c r="I51" i="7"/>
  <c r="I52" i="7"/>
  <c r="I53" i="7"/>
  <c r="I54" i="7"/>
  <c r="J54" i="7"/>
  <c r="I55" i="7"/>
  <c r="I56" i="7"/>
  <c r="I29" i="7"/>
  <c r="H26" i="7"/>
  <c r="H63" i="7" s="1"/>
  <c r="H66" i="7" s="1"/>
  <c r="G26" i="7"/>
  <c r="G63" i="7" s="1"/>
  <c r="I13" i="7"/>
  <c r="I14" i="7"/>
  <c r="I15" i="7"/>
  <c r="I16" i="7"/>
  <c r="I17" i="7"/>
  <c r="I18" i="7"/>
  <c r="I19" i="7"/>
  <c r="I20" i="7"/>
  <c r="J20" i="7" s="1"/>
  <c r="I21" i="7"/>
  <c r="I22" i="7"/>
  <c r="I23" i="7"/>
  <c r="I24" i="7"/>
  <c r="I25" i="7"/>
  <c r="I12" i="7"/>
  <c r="G25" i="6"/>
  <c r="G14" i="46" s="1"/>
  <c r="F25" i="6"/>
  <c r="H24" i="6"/>
  <c r="H23" i="6"/>
  <c r="H25" i="6" s="1"/>
  <c r="H14" i="6"/>
  <c r="H18" i="6" s="1"/>
  <c r="I18" i="6"/>
  <c r="H16" i="6"/>
  <c r="F18" i="6"/>
  <c r="F57" i="6"/>
  <c r="F52" i="6"/>
  <c r="G50" i="6"/>
  <c r="F50" i="6"/>
  <c r="F25" i="45" s="1"/>
  <c r="H49" i="6"/>
  <c r="H50" i="6"/>
  <c r="H52" i="6" s="1"/>
  <c r="F43" i="6"/>
  <c r="H30" i="46" s="1"/>
  <c r="G43" i="6"/>
  <c r="G30" i="46" s="1"/>
  <c r="G30" i="47" s="1"/>
  <c r="G21" i="49" s="1"/>
  <c r="H42" i="6"/>
  <c r="H41" i="6"/>
  <c r="H38" i="6"/>
  <c r="G36" i="6"/>
  <c r="F36" i="6"/>
  <c r="H29" i="6"/>
  <c r="H30" i="6"/>
  <c r="H31" i="6"/>
  <c r="H32" i="6"/>
  <c r="H33" i="6"/>
  <c r="H34" i="6"/>
  <c r="H28" i="6"/>
  <c r="H24" i="5"/>
  <c r="I24" i="5" s="1"/>
  <c r="I48" i="5"/>
  <c r="I89" i="5"/>
  <c r="F99" i="5"/>
  <c r="F102" i="5" s="1"/>
  <c r="I80" i="5"/>
  <c r="G73" i="5"/>
  <c r="F73" i="5"/>
  <c r="H71" i="5"/>
  <c r="H72" i="5"/>
  <c r="H70" i="5"/>
  <c r="I70" i="5" s="1"/>
  <c r="H60" i="5"/>
  <c r="H61" i="5"/>
  <c r="H62" i="5"/>
  <c r="H63" i="5"/>
  <c r="H64" i="5"/>
  <c r="H59" i="5"/>
  <c r="G58" i="5"/>
  <c r="G29" i="46" s="1"/>
  <c r="G29" i="47" s="1"/>
  <c r="G18" i="48" s="1"/>
  <c r="F58" i="5"/>
  <c r="F100" i="5" s="1"/>
  <c r="H56" i="5"/>
  <c r="H38" i="5"/>
  <c r="H39" i="5"/>
  <c r="I39" i="5" s="1"/>
  <c r="H40" i="5"/>
  <c r="H41" i="5"/>
  <c r="H42" i="5"/>
  <c r="H43" i="5"/>
  <c r="H44" i="5"/>
  <c r="I44" i="5" s="1"/>
  <c r="H45" i="5"/>
  <c r="H46" i="5"/>
  <c r="H47" i="5"/>
  <c r="H48" i="5"/>
  <c r="H49" i="5"/>
  <c r="I49" i="5" s="1"/>
  <c r="H50" i="5"/>
  <c r="H51" i="5"/>
  <c r="I51" i="5"/>
  <c r="H52" i="5"/>
  <c r="H53" i="5"/>
  <c r="H54" i="5"/>
  <c r="H37" i="5"/>
  <c r="I37" i="5"/>
  <c r="H23" i="5"/>
  <c r="H25" i="5"/>
  <c r="H26" i="5"/>
  <c r="H27" i="5"/>
  <c r="H28" i="5"/>
  <c r="H29" i="5"/>
  <c r="H30" i="5"/>
  <c r="H31" i="5"/>
  <c r="H32" i="5"/>
  <c r="H33" i="5"/>
  <c r="H34" i="5"/>
  <c r="H22" i="5"/>
  <c r="H14" i="5"/>
  <c r="H16" i="5"/>
  <c r="H17" i="5"/>
  <c r="H13" i="5"/>
  <c r="G15" i="5"/>
  <c r="G11" i="47"/>
  <c r="G11" i="48" s="1"/>
  <c r="F15" i="5"/>
  <c r="F11" i="46"/>
  <c r="H11" i="46" s="1"/>
  <c r="I11" i="46" s="1"/>
  <c r="O19" i="49"/>
  <c r="P19" i="49" s="1"/>
  <c r="O16" i="49"/>
  <c r="N19" i="49"/>
  <c r="N16" i="49"/>
  <c r="H20" i="49"/>
  <c r="P44" i="49"/>
  <c r="M44" i="49"/>
  <c r="O44" i="49"/>
  <c r="N44" i="49"/>
  <c r="F16" i="47"/>
  <c r="F13" i="49" s="1"/>
  <c r="G14" i="47"/>
  <c r="F11" i="47"/>
  <c r="F11" i="48" s="1"/>
  <c r="H11" i="48" s="1"/>
  <c r="H11" i="47"/>
  <c r="C11" i="47"/>
  <c r="C11" i="48" s="1"/>
  <c r="H13" i="48"/>
  <c r="H15" i="48"/>
  <c r="H17" i="48"/>
  <c r="P29" i="47"/>
  <c r="P32" i="47"/>
  <c r="P13" i="47"/>
  <c r="P16" i="47"/>
  <c r="P19" i="47"/>
  <c r="Q19" i="47" s="1"/>
  <c r="P20" i="47"/>
  <c r="P21" i="47"/>
  <c r="H41" i="47"/>
  <c r="H42" i="47"/>
  <c r="H45" i="47"/>
  <c r="H46" i="47"/>
  <c r="H47" i="47"/>
  <c r="H48" i="47"/>
  <c r="H50" i="47"/>
  <c r="H51" i="47"/>
  <c r="H13" i="47"/>
  <c r="H18" i="47"/>
  <c r="H21" i="47"/>
  <c r="H22" i="47"/>
  <c r="H23" i="47"/>
  <c r="H27" i="47"/>
  <c r="K22" i="47"/>
  <c r="K21" i="48"/>
  <c r="M21" i="48" s="1"/>
  <c r="L45" i="47"/>
  <c r="L37" i="48" s="1"/>
  <c r="L44" i="48" s="1"/>
  <c r="K45" i="47"/>
  <c r="K52" i="47" s="1"/>
  <c r="D44" i="47"/>
  <c r="D37" i="48"/>
  <c r="C44" i="47"/>
  <c r="C37" i="48" s="1"/>
  <c r="E44" i="46"/>
  <c r="E44" i="47"/>
  <c r="E37" i="48" s="1"/>
  <c r="M45" i="46"/>
  <c r="M45" i="47"/>
  <c r="M37" i="48" s="1"/>
  <c r="M44" i="48" s="1"/>
  <c r="Y42" i="15"/>
  <c r="K23" i="47"/>
  <c r="M23" i="47" s="1"/>
  <c r="M63" i="15"/>
  <c r="L12" i="47" s="1"/>
  <c r="M12" i="47" s="1"/>
  <c r="F48" i="13"/>
  <c r="Q48" i="13"/>
  <c r="N25" i="13"/>
  <c r="U25" i="13"/>
  <c r="F176" i="8"/>
  <c r="L176" i="8"/>
  <c r="D178" i="8"/>
  <c r="F174" i="8"/>
  <c r="F167" i="8"/>
  <c r="L167" i="8"/>
  <c r="F164" i="8"/>
  <c r="L164" i="8"/>
  <c r="F147" i="8"/>
  <c r="L147" i="8"/>
  <c r="F110" i="8"/>
  <c r="L110" i="8"/>
  <c r="E112" i="8"/>
  <c r="D112" i="8"/>
  <c r="E103" i="8"/>
  <c r="G103" i="8"/>
  <c r="H103" i="8"/>
  <c r="D103" i="8"/>
  <c r="F101" i="8"/>
  <c r="E96" i="8"/>
  <c r="D96" i="8"/>
  <c r="F93" i="8"/>
  <c r="L93" i="8" s="1"/>
  <c r="F94" i="8"/>
  <c r="L94" i="8" s="1"/>
  <c r="F92" i="8"/>
  <c r="L92" i="8" s="1"/>
  <c r="F76" i="8"/>
  <c r="F67" i="8"/>
  <c r="L67" i="8"/>
  <c r="E27" i="8"/>
  <c r="D27" i="8"/>
  <c r="F22" i="8"/>
  <c r="L22" i="8"/>
  <c r="F58" i="7"/>
  <c r="D90" i="5"/>
  <c r="D92" i="5" s="1"/>
  <c r="C90" i="5"/>
  <c r="C92" i="5" s="1"/>
  <c r="E89" i="5"/>
  <c r="E49" i="5"/>
  <c r="E48" i="5"/>
  <c r="E47" i="5"/>
  <c r="D19" i="5"/>
  <c r="E33" i="5"/>
  <c r="E34" i="5"/>
  <c r="I34" i="5" s="1"/>
  <c r="C20" i="30"/>
  <c r="I12" i="13"/>
  <c r="Y44" i="15"/>
  <c r="Y47" i="15"/>
  <c r="Y45" i="15"/>
  <c r="AB45" i="15"/>
  <c r="X44" i="15"/>
  <c r="Y43" i="15"/>
  <c r="Q30" i="16"/>
  <c r="P30" i="16"/>
  <c r="G29" i="17"/>
  <c r="K29" i="17"/>
  <c r="D218" i="8"/>
  <c r="F216" i="8"/>
  <c r="L216" i="8" s="1"/>
  <c r="F215" i="8"/>
  <c r="H215" i="8" s="1"/>
  <c r="D22" i="30"/>
  <c r="E22" i="30"/>
  <c r="C21" i="30"/>
  <c r="C19" i="30"/>
  <c r="C18" i="30"/>
  <c r="C15" i="30"/>
  <c r="C16" i="30"/>
  <c r="C17" i="30"/>
  <c r="C25" i="47"/>
  <c r="M22" i="46"/>
  <c r="M12" i="44"/>
  <c r="Q12" i="44"/>
  <c r="D25" i="44"/>
  <c r="D32" i="44"/>
  <c r="D63" i="15"/>
  <c r="E63" i="15"/>
  <c r="H63" i="15"/>
  <c r="K11" i="46"/>
  <c r="L63" i="15"/>
  <c r="Q63" i="15"/>
  <c r="L17" i="46" s="1"/>
  <c r="M17" i="46" s="1"/>
  <c r="T63" i="15"/>
  <c r="K18" i="47" s="1"/>
  <c r="U63" i="15"/>
  <c r="L17" i="48"/>
  <c r="I63" i="15"/>
  <c r="M24" i="13"/>
  <c r="U24" i="13" s="1"/>
  <c r="W24" i="13"/>
  <c r="F17" i="7"/>
  <c r="E190" i="8"/>
  <c r="F188" i="8"/>
  <c r="L188" i="8"/>
  <c r="D190" i="8"/>
  <c r="F173" i="8"/>
  <c r="G173" i="8"/>
  <c r="F172" i="8"/>
  <c r="L172" i="8" s="1"/>
  <c r="F171" i="8"/>
  <c r="G171" i="8"/>
  <c r="F165" i="8"/>
  <c r="F163" i="8"/>
  <c r="G163" i="8" s="1"/>
  <c r="G162" i="8"/>
  <c r="G161" i="8"/>
  <c r="F160" i="8"/>
  <c r="G160" i="8" s="1"/>
  <c r="F138" i="8"/>
  <c r="H138" i="8"/>
  <c r="F137" i="8"/>
  <c r="F91" i="8"/>
  <c r="L91" i="8"/>
  <c r="F46" i="8"/>
  <c r="G46" i="8"/>
  <c r="F45" i="8"/>
  <c r="F40" i="8"/>
  <c r="G40" i="8"/>
  <c r="F57" i="7"/>
  <c r="J57" i="7" s="1"/>
  <c r="C57" i="6"/>
  <c r="C25" i="44" s="1"/>
  <c r="C33" i="44" s="1"/>
  <c r="E57" i="6"/>
  <c r="E56" i="6"/>
  <c r="E88" i="5"/>
  <c r="D81" i="5"/>
  <c r="E80" i="5"/>
  <c r="C19" i="5"/>
  <c r="C29" i="47"/>
  <c r="C18" i="48" s="1"/>
  <c r="E27" i="47"/>
  <c r="D26" i="47"/>
  <c r="D25" i="47"/>
  <c r="D17" i="49" s="1"/>
  <c r="D24" i="47"/>
  <c r="D32" i="42"/>
  <c r="D34" i="42" s="1"/>
  <c r="M21" i="46"/>
  <c r="C29" i="46"/>
  <c r="D26" i="46"/>
  <c r="E26" i="46" s="1"/>
  <c r="D25" i="46"/>
  <c r="D24" i="46"/>
  <c r="E24" i="46" s="1"/>
  <c r="I24" i="46" s="1"/>
  <c r="G14" i="18"/>
  <c r="G24" i="17"/>
  <c r="E31" i="14"/>
  <c r="G25" i="14"/>
  <c r="K25" i="14" s="1"/>
  <c r="U86" i="13"/>
  <c r="W86" i="13"/>
  <c r="F91" i="13"/>
  <c r="D20" i="45"/>
  <c r="D32" i="45"/>
  <c r="I91" i="13"/>
  <c r="J91" i="13"/>
  <c r="U91" i="13" s="1"/>
  <c r="M91" i="13"/>
  <c r="N91" i="13"/>
  <c r="G14" i="45"/>
  <c r="Q91" i="13"/>
  <c r="R91" i="13"/>
  <c r="E91" i="13"/>
  <c r="C20" i="45"/>
  <c r="E48" i="13"/>
  <c r="C19" i="46" s="1"/>
  <c r="E18" i="10"/>
  <c r="F202" i="8"/>
  <c r="F170" i="8"/>
  <c r="L170" i="8"/>
  <c r="F145" i="8"/>
  <c r="L145" i="8" s="1"/>
  <c r="F132" i="8"/>
  <c r="L132" i="8"/>
  <c r="F127" i="8"/>
  <c r="L127" i="8" s="1"/>
  <c r="F106" i="8"/>
  <c r="L106" i="8" s="1"/>
  <c r="F100" i="8"/>
  <c r="L100" i="8"/>
  <c r="F99" i="8"/>
  <c r="F90" i="8"/>
  <c r="L90" i="8"/>
  <c r="F87" i="8"/>
  <c r="L87" i="8" s="1"/>
  <c r="F86" i="8"/>
  <c r="L86" i="8"/>
  <c r="F83" i="8"/>
  <c r="L83" i="8" s="1"/>
  <c r="F72" i="8"/>
  <c r="L72" i="8"/>
  <c r="F66" i="8"/>
  <c r="L66" i="8" s="1"/>
  <c r="F65" i="8"/>
  <c r="L65" i="8"/>
  <c r="F63" i="8"/>
  <c r="L63" i="8" s="1"/>
  <c r="F64" i="8"/>
  <c r="L64" i="8"/>
  <c r="F62" i="8"/>
  <c r="L62" i="8" s="1"/>
  <c r="F15" i="8"/>
  <c r="L15" i="8"/>
  <c r="F16" i="8"/>
  <c r="L16" i="8" s="1"/>
  <c r="F56" i="7"/>
  <c r="F55" i="7"/>
  <c r="J55" i="7" s="1"/>
  <c r="F30" i="7"/>
  <c r="D26" i="7"/>
  <c r="P63" i="15"/>
  <c r="K17" i="47"/>
  <c r="M17" i="47" s="1"/>
  <c r="F25" i="7"/>
  <c r="D25" i="6"/>
  <c r="C25" i="6"/>
  <c r="C14" i="46" s="1"/>
  <c r="E14" i="46" s="1"/>
  <c r="E24" i="6"/>
  <c r="I24" i="6" s="1"/>
  <c r="E20" i="6"/>
  <c r="I20" i="6" s="1"/>
  <c r="E14" i="6"/>
  <c r="I14" i="6" s="1"/>
  <c r="E15" i="6"/>
  <c r="I15" i="6"/>
  <c r="E13" i="6"/>
  <c r="I13" i="6" s="1"/>
  <c r="C32" i="42"/>
  <c r="C34" i="42"/>
  <c r="E34" i="42"/>
  <c r="E87" i="5"/>
  <c r="C73" i="5"/>
  <c r="C14" i="45"/>
  <c r="E14" i="45"/>
  <c r="E72" i="5"/>
  <c r="E71" i="5"/>
  <c r="I71" i="5"/>
  <c r="E58" i="5"/>
  <c r="E100" i="5" s="1"/>
  <c r="D58" i="5"/>
  <c r="D100" i="5"/>
  <c r="D29" i="47"/>
  <c r="D18" i="48"/>
  <c r="C58" i="5"/>
  <c r="E64" i="5"/>
  <c r="E63" i="5"/>
  <c r="I63" i="5"/>
  <c r="E51" i="5"/>
  <c r="E52" i="5"/>
  <c r="I52" i="5" s="1"/>
  <c r="E53" i="5"/>
  <c r="E42" i="5"/>
  <c r="I42" i="5" s="1"/>
  <c r="E43" i="5"/>
  <c r="E44" i="5"/>
  <c r="E45" i="5"/>
  <c r="E46" i="5"/>
  <c r="I46" i="5"/>
  <c r="E50" i="5"/>
  <c r="I50" i="5" s="1"/>
  <c r="E41" i="5"/>
  <c r="I41" i="5" s="1"/>
  <c r="E24" i="5"/>
  <c r="E23" i="5"/>
  <c r="F186" i="8"/>
  <c r="G186" i="8"/>
  <c r="F185" i="8"/>
  <c r="L185" i="8"/>
  <c r="G185" i="8"/>
  <c r="F75" i="8"/>
  <c r="F61" i="8"/>
  <c r="L61" i="8"/>
  <c r="F60" i="8"/>
  <c r="F59" i="8"/>
  <c r="H59" i="8"/>
  <c r="F58" i="8"/>
  <c r="H58" i="8" s="1"/>
  <c r="L58" i="8"/>
  <c r="F57" i="8"/>
  <c r="E60" i="7"/>
  <c r="E64" i="7" s="1"/>
  <c r="F54" i="7"/>
  <c r="F56" i="8"/>
  <c r="H56" i="8"/>
  <c r="F53" i="8"/>
  <c r="L53" i="8" s="1"/>
  <c r="F214" i="8"/>
  <c r="H214" i="8"/>
  <c r="F168" i="8"/>
  <c r="F152" i="8"/>
  <c r="H152" i="8"/>
  <c r="H155" i="8" s="1"/>
  <c r="F146" i="8"/>
  <c r="L146" i="8"/>
  <c r="F82" i="8"/>
  <c r="L82" i="8" s="1"/>
  <c r="D69" i="8"/>
  <c r="E69" i="8"/>
  <c r="F55" i="8"/>
  <c r="H55" i="8" s="1"/>
  <c r="F54" i="8"/>
  <c r="L54" i="8"/>
  <c r="F52" i="8"/>
  <c r="L52" i="8" s="1"/>
  <c r="F41" i="8"/>
  <c r="G41" i="8"/>
  <c r="F39" i="8"/>
  <c r="L39" i="8" s="1"/>
  <c r="F25" i="8"/>
  <c r="L25" i="8"/>
  <c r="E49" i="6"/>
  <c r="F181" i="8"/>
  <c r="L181" i="8"/>
  <c r="F182" i="8"/>
  <c r="L182" i="8"/>
  <c r="E43" i="45"/>
  <c r="E43" i="44"/>
  <c r="E43" i="43"/>
  <c r="I43" i="43" s="1"/>
  <c r="D14" i="47"/>
  <c r="D11" i="49" s="1"/>
  <c r="C14" i="47"/>
  <c r="M14" i="51"/>
  <c r="Q14" i="51" s="1"/>
  <c r="M13" i="51"/>
  <c r="M12" i="51"/>
  <c r="M52" i="51"/>
  <c r="L52" i="51"/>
  <c r="K52" i="51"/>
  <c r="L33" i="51"/>
  <c r="L34" i="51" s="1"/>
  <c r="D33" i="51"/>
  <c r="E33" i="51" s="1"/>
  <c r="D32" i="51"/>
  <c r="C32" i="51"/>
  <c r="C34" i="51" s="1"/>
  <c r="L24" i="51"/>
  <c r="K24" i="51"/>
  <c r="E20" i="51"/>
  <c r="E18" i="51"/>
  <c r="E16" i="51"/>
  <c r="E14" i="51"/>
  <c r="E32" i="51" s="1"/>
  <c r="E13" i="51"/>
  <c r="E12" i="51"/>
  <c r="C32" i="10"/>
  <c r="K20" i="46" s="1"/>
  <c r="K19" i="48" s="1"/>
  <c r="E194" i="8"/>
  <c r="G194" i="8"/>
  <c r="K27" i="51" s="1"/>
  <c r="D194" i="8"/>
  <c r="F193" i="8"/>
  <c r="F194" i="8"/>
  <c r="L194" i="8" s="1"/>
  <c r="F201" i="8"/>
  <c r="F203" i="8"/>
  <c r="L203" i="8" s="1"/>
  <c r="F187" i="8"/>
  <c r="L187" i="8"/>
  <c r="F184" i="8"/>
  <c r="G184" i="8" s="1"/>
  <c r="F183" i="8"/>
  <c r="G183" i="8"/>
  <c r="G190" i="8" s="1"/>
  <c r="K27" i="43" s="1"/>
  <c r="E155" i="8"/>
  <c r="D155" i="8"/>
  <c r="F144" i="8"/>
  <c r="L144" i="8"/>
  <c r="D134" i="8"/>
  <c r="E122" i="8"/>
  <c r="D122" i="8"/>
  <c r="D141" i="8"/>
  <c r="F116" i="8"/>
  <c r="F81" i="8"/>
  <c r="L81" i="8"/>
  <c r="F80" i="8"/>
  <c r="F79" i="8"/>
  <c r="L79" i="8"/>
  <c r="F51" i="8"/>
  <c r="L51" i="8" s="1"/>
  <c r="F53" i="7"/>
  <c r="J53" i="7"/>
  <c r="F24" i="7"/>
  <c r="J24" i="7" s="1"/>
  <c r="E23" i="6"/>
  <c r="E73" i="5"/>
  <c r="E70" i="5"/>
  <c r="E62" i="5"/>
  <c r="E22" i="5"/>
  <c r="C15" i="5"/>
  <c r="C36" i="5"/>
  <c r="C100" i="5"/>
  <c r="C77" i="5"/>
  <c r="C81" i="5"/>
  <c r="E77" i="5"/>
  <c r="E81" i="5"/>
  <c r="C97" i="5"/>
  <c r="E79" i="5"/>
  <c r="E60" i="5"/>
  <c r="E59" i="5"/>
  <c r="I59" i="5" s="1"/>
  <c r="E54" i="5"/>
  <c r="I54" i="5"/>
  <c r="E40" i="5"/>
  <c r="E30" i="5"/>
  <c r="E27" i="5"/>
  <c r="E26" i="5"/>
  <c r="M23" i="13"/>
  <c r="U23" i="13" s="1"/>
  <c r="AJ91" i="25"/>
  <c r="AA78" i="25"/>
  <c r="X78" i="25"/>
  <c r="V78" i="25"/>
  <c r="W78" i="25"/>
  <c r="Y78" i="25"/>
  <c r="Z78" i="25"/>
  <c r="AB78" i="25"/>
  <c r="AC78" i="25"/>
  <c r="AD78" i="25"/>
  <c r="AE78" i="25"/>
  <c r="AF78" i="25"/>
  <c r="AG78" i="25"/>
  <c r="AH78" i="25"/>
  <c r="AI78" i="25"/>
  <c r="AJ78" i="25"/>
  <c r="S78" i="25"/>
  <c r="R78" i="25"/>
  <c r="V58" i="25"/>
  <c r="AJ58" i="25" s="1"/>
  <c r="AJ59" i="25"/>
  <c r="AJ64" i="25"/>
  <c r="AA64" i="25"/>
  <c r="AA59" i="25"/>
  <c r="D25" i="45"/>
  <c r="D33" i="45"/>
  <c r="D19" i="46"/>
  <c r="E19" i="46" s="1"/>
  <c r="E31" i="10"/>
  <c r="E32" i="10" s="1"/>
  <c r="E23" i="10"/>
  <c r="E24" i="10"/>
  <c r="E25" i="10"/>
  <c r="E26" i="10"/>
  <c r="E22" i="10"/>
  <c r="E17" i="10"/>
  <c r="H208" i="8"/>
  <c r="L27" i="42" s="1"/>
  <c r="L33" i="42" s="1"/>
  <c r="D48" i="42" s="1"/>
  <c r="D208" i="8"/>
  <c r="F169" i="8"/>
  <c r="H169" i="8"/>
  <c r="L33" i="44"/>
  <c r="F159" i="8"/>
  <c r="F153" i="8"/>
  <c r="L153" i="8"/>
  <c r="F151" i="8"/>
  <c r="E134" i="8"/>
  <c r="E141" i="8" s="1"/>
  <c r="G134" i="8"/>
  <c r="F131" i="8"/>
  <c r="L131" i="8"/>
  <c r="F130" i="8"/>
  <c r="F129" i="8"/>
  <c r="H129" i="8"/>
  <c r="L129" i="8"/>
  <c r="H122" i="8"/>
  <c r="L30" i="46"/>
  <c r="L30" i="47"/>
  <c r="L17" i="49" s="1"/>
  <c r="G115" i="8"/>
  <c r="G109" i="8"/>
  <c r="G112" i="8"/>
  <c r="F78" i="8"/>
  <c r="F74" i="8"/>
  <c r="L74" i="8"/>
  <c r="G74" i="8"/>
  <c r="G96" i="8" s="1"/>
  <c r="F49" i="8"/>
  <c r="H49" i="8"/>
  <c r="F43" i="8"/>
  <c r="G43" i="8" s="1"/>
  <c r="F42" i="8"/>
  <c r="F38" i="8"/>
  <c r="L38" i="8" s="1"/>
  <c r="F36" i="8"/>
  <c r="F34" i="8"/>
  <c r="L34" i="8" s="1"/>
  <c r="H34" i="8"/>
  <c r="F33" i="8"/>
  <c r="L33" i="8"/>
  <c r="F23" i="8"/>
  <c r="F27" i="8" s="1"/>
  <c r="F47" i="7"/>
  <c r="J47" i="7" s="1"/>
  <c r="F48" i="7"/>
  <c r="J48" i="7"/>
  <c r="F49" i="7"/>
  <c r="F50" i="7"/>
  <c r="F51" i="7"/>
  <c r="J51" i="7"/>
  <c r="F52" i="7"/>
  <c r="F46" i="7"/>
  <c r="F18" i="7"/>
  <c r="J18" i="7" s="1"/>
  <c r="D50" i="6"/>
  <c r="D52" i="6"/>
  <c r="C50" i="6"/>
  <c r="C52" i="6"/>
  <c r="D97" i="5"/>
  <c r="D14" i="43" s="1"/>
  <c r="D32" i="43" s="1"/>
  <c r="D34" i="43" s="1"/>
  <c r="E96" i="5"/>
  <c r="E97" i="5" s="1"/>
  <c r="E86" i="5"/>
  <c r="E61" i="5"/>
  <c r="I61" i="5"/>
  <c r="D36" i="5"/>
  <c r="E32" i="5"/>
  <c r="E28" i="5"/>
  <c r="E17" i="5"/>
  <c r="E16" i="5"/>
  <c r="D15" i="5"/>
  <c r="E13" i="5"/>
  <c r="E15" i="5"/>
  <c r="E14" i="5"/>
  <c r="AG31" i="25"/>
  <c r="S32" i="25"/>
  <c r="AJ32" i="25"/>
  <c r="S33" i="25"/>
  <c r="AA33" i="25"/>
  <c r="S34" i="25"/>
  <c r="AA34" i="25"/>
  <c r="S35" i="25"/>
  <c r="S36" i="25"/>
  <c r="AA36" i="25" s="1"/>
  <c r="S37" i="25"/>
  <c r="AA37" i="25" s="1"/>
  <c r="S38" i="25"/>
  <c r="AJ38" i="25" s="1"/>
  <c r="S39" i="25"/>
  <c r="AJ39" i="25" s="1"/>
  <c r="S40" i="25"/>
  <c r="S41" i="25"/>
  <c r="AA41" i="25" s="1"/>
  <c r="S42" i="25"/>
  <c r="AJ42" i="25"/>
  <c r="S43" i="25"/>
  <c r="S31" i="25"/>
  <c r="AA31" i="25"/>
  <c r="X33" i="25"/>
  <c r="AG33" i="25" s="1"/>
  <c r="X34" i="25"/>
  <c r="AG34" i="25"/>
  <c r="X35" i="25"/>
  <c r="AG35" i="25" s="1"/>
  <c r="X36" i="25"/>
  <c r="AG36" i="25"/>
  <c r="X37" i="25"/>
  <c r="AG37" i="25" s="1"/>
  <c r="X38" i="25"/>
  <c r="AG38" i="25"/>
  <c r="X39" i="25"/>
  <c r="AG39" i="25" s="1"/>
  <c r="X40" i="25"/>
  <c r="AG40" i="25"/>
  <c r="X41" i="25"/>
  <c r="AG41" i="25" s="1"/>
  <c r="X42" i="25"/>
  <c r="AG42" i="25"/>
  <c r="X43" i="25"/>
  <c r="AG43" i="25" s="1"/>
  <c r="X32" i="25"/>
  <c r="AG32" i="25"/>
  <c r="P48" i="25"/>
  <c r="D49" i="47"/>
  <c r="D42" i="48" s="1"/>
  <c r="D42" i="49"/>
  <c r="M19" i="13"/>
  <c r="M37" i="13"/>
  <c r="U37" i="13" s="1"/>
  <c r="X42" i="15"/>
  <c r="X43" i="15"/>
  <c r="X47" i="15"/>
  <c r="AB47" i="15" s="1"/>
  <c r="AD47" i="15" s="1"/>
  <c r="P34" i="16"/>
  <c r="P35" i="16"/>
  <c r="D11" i="47"/>
  <c r="E11" i="47" s="1"/>
  <c r="N21" i="13"/>
  <c r="Q34" i="16"/>
  <c r="G18" i="8"/>
  <c r="G218" i="8"/>
  <c r="F105" i="8"/>
  <c r="F107" i="8"/>
  <c r="M29" i="46"/>
  <c r="G139" i="8"/>
  <c r="H181" i="8"/>
  <c r="H190" i="8" s="1"/>
  <c r="L27" i="43" s="1"/>
  <c r="L33" i="43" s="1"/>
  <c r="C36" i="6"/>
  <c r="C16" i="46" s="1"/>
  <c r="C16" i="47"/>
  <c r="C13" i="49" s="1"/>
  <c r="C18" i="6"/>
  <c r="C25" i="46" s="1"/>
  <c r="C43" i="6"/>
  <c r="D11" i="46"/>
  <c r="E11" i="46" s="1"/>
  <c r="D36" i="6"/>
  <c r="D18" i="6"/>
  <c r="D43" i="6"/>
  <c r="D30" i="47"/>
  <c r="D21" i="49"/>
  <c r="E41" i="46"/>
  <c r="E49" i="46"/>
  <c r="E49" i="47"/>
  <c r="E42" i="48" s="1"/>
  <c r="F37" i="8"/>
  <c r="L37" i="8" s="1"/>
  <c r="D18" i="8"/>
  <c r="D139" i="8"/>
  <c r="E161" i="8"/>
  <c r="E178" i="8" s="1"/>
  <c r="E210" i="8"/>
  <c r="E220" i="8" s="1"/>
  <c r="E197" i="8"/>
  <c r="E208" i="8" s="1"/>
  <c r="E18" i="8"/>
  <c r="E139" i="8"/>
  <c r="E218" i="8"/>
  <c r="F31" i="8"/>
  <c r="F32" i="8"/>
  <c r="L32" i="8"/>
  <c r="O43" i="24"/>
  <c r="A54" i="50"/>
  <c r="A55" i="50" s="1"/>
  <c r="A56" i="50"/>
  <c r="A57" i="50"/>
  <c r="A58" i="50" s="1"/>
  <c r="A59" i="50" s="1"/>
  <c r="A60" i="50" s="1"/>
  <c r="A61" i="50"/>
  <c r="A62" i="50" s="1"/>
  <c r="A63" i="50" s="1"/>
  <c r="A64" i="50" s="1"/>
  <c r="A65" i="50" s="1"/>
  <c r="A66" i="50" s="1"/>
  <c r="A67" i="50" s="1"/>
  <c r="E67" i="50"/>
  <c r="F67" i="50"/>
  <c r="G67" i="50"/>
  <c r="H67" i="50"/>
  <c r="D19" i="10"/>
  <c r="L32" i="46"/>
  <c r="M32" i="46" s="1"/>
  <c r="Q32" i="46" s="1"/>
  <c r="E13" i="14"/>
  <c r="G11" i="14"/>
  <c r="K11" i="14"/>
  <c r="G12" i="14"/>
  <c r="E28" i="48"/>
  <c r="E36" i="48"/>
  <c r="D41" i="47"/>
  <c r="E41" i="47" s="1"/>
  <c r="E33" i="48"/>
  <c r="F13" i="14"/>
  <c r="K16" i="49"/>
  <c r="K19" i="49"/>
  <c r="M19" i="49" s="1"/>
  <c r="L16" i="49"/>
  <c r="D32" i="10"/>
  <c r="L20" i="46" s="1"/>
  <c r="L20" i="47" s="1"/>
  <c r="A10" i="48"/>
  <c r="A10" i="49"/>
  <c r="A11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K44" i="49"/>
  <c r="L44" i="49"/>
  <c r="E33" i="49"/>
  <c r="E10" i="47"/>
  <c r="K24" i="43"/>
  <c r="K24" i="44"/>
  <c r="C32" i="44"/>
  <c r="C34" i="44" s="1"/>
  <c r="L24" i="43"/>
  <c r="L24" i="44"/>
  <c r="L34" i="44"/>
  <c r="F12" i="8"/>
  <c r="F13" i="8"/>
  <c r="F14" i="8"/>
  <c r="L14" i="8" s="1"/>
  <c r="F126" i="8"/>
  <c r="L126" i="8"/>
  <c r="F148" i="8"/>
  <c r="L148" i="8" s="1"/>
  <c r="F149" i="8"/>
  <c r="L149" i="8"/>
  <c r="F150" i="8"/>
  <c r="L150" i="8" s="1"/>
  <c r="E28" i="6"/>
  <c r="E29" i="6"/>
  <c r="E30" i="6"/>
  <c r="E31" i="6"/>
  <c r="I31" i="6" s="1"/>
  <c r="E32" i="6"/>
  <c r="E33" i="6"/>
  <c r="E34" i="6"/>
  <c r="I34" i="6" s="1"/>
  <c r="E17" i="6"/>
  <c r="I17" i="6"/>
  <c r="D27" i="10"/>
  <c r="L18" i="48"/>
  <c r="M18" i="48" s="1"/>
  <c r="Q18" i="48" s="1"/>
  <c r="A10" i="46"/>
  <c r="A11" i="46" s="1"/>
  <c r="A12" i="46" s="1"/>
  <c r="A13" i="46" s="1"/>
  <c r="A1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E10" i="46"/>
  <c r="A12" i="45"/>
  <c r="E12" i="45"/>
  <c r="E13" i="45"/>
  <c r="E16" i="45"/>
  <c r="E18" i="45"/>
  <c r="K52" i="45"/>
  <c r="L52" i="45"/>
  <c r="M52" i="45"/>
  <c r="A12" i="44"/>
  <c r="E13" i="44"/>
  <c r="M13" i="44"/>
  <c r="M24" i="44" s="1"/>
  <c r="Q13" i="44"/>
  <c r="E14" i="44"/>
  <c r="M14" i="44"/>
  <c r="Q14" i="44"/>
  <c r="E16" i="44"/>
  <c r="E18" i="44"/>
  <c r="E20" i="44"/>
  <c r="I20" i="44" s="1"/>
  <c r="K52" i="44"/>
  <c r="L52" i="44"/>
  <c r="L53" i="44" s="1"/>
  <c r="M52" i="44"/>
  <c r="A12" i="43"/>
  <c r="E12" i="43"/>
  <c r="M12" i="43"/>
  <c r="E13" i="43"/>
  <c r="M13" i="43"/>
  <c r="M14" i="43"/>
  <c r="M24" i="43" s="1"/>
  <c r="E16" i="43"/>
  <c r="E18" i="43"/>
  <c r="E20" i="43"/>
  <c r="C32" i="43"/>
  <c r="C34" i="43" s="1"/>
  <c r="K52" i="43"/>
  <c r="L52" i="43"/>
  <c r="M52" i="43"/>
  <c r="E20" i="42"/>
  <c r="A12" i="42"/>
  <c r="E12" i="42"/>
  <c r="M12" i="42"/>
  <c r="M24" i="42" s="1"/>
  <c r="E13" i="42"/>
  <c r="M13" i="42"/>
  <c r="M14" i="42"/>
  <c r="E16" i="42"/>
  <c r="E18" i="42"/>
  <c r="K24" i="42"/>
  <c r="L24" i="42"/>
  <c r="L34" i="42" s="1"/>
  <c r="L53" i="42" s="1"/>
  <c r="K52" i="42"/>
  <c r="L52" i="42"/>
  <c r="M52" i="42"/>
  <c r="E11" i="41"/>
  <c r="E13" i="41" s="1"/>
  <c r="E76" i="41" s="1"/>
  <c r="E20" i="41"/>
  <c r="E23" i="41"/>
  <c r="E26" i="41"/>
  <c r="E27" i="41"/>
  <c r="E29" i="41" s="1"/>
  <c r="E33" i="41"/>
  <c r="E34" i="41"/>
  <c r="E36" i="41"/>
  <c r="E37" i="41"/>
  <c r="E39" i="41"/>
  <c r="E40" i="41"/>
  <c r="E41" i="41"/>
  <c r="E47" i="41"/>
  <c r="E50" i="41"/>
  <c r="E51" i="41"/>
  <c r="E53" i="41"/>
  <c r="E54" i="41"/>
  <c r="E55" i="41"/>
  <c r="E56" i="41"/>
  <c r="E57" i="41"/>
  <c r="E59" i="41"/>
  <c r="E60" i="41"/>
  <c r="E61" i="41"/>
  <c r="E62" i="41"/>
  <c r="E64" i="41"/>
  <c r="E67" i="41"/>
  <c r="E72" i="41"/>
  <c r="E74" i="41"/>
  <c r="M37" i="16"/>
  <c r="L14" i="45" s="1"/>
  <c r="E26" i="7"/>
  <c r="B22" i="15"/>
  <c r="B23" i="15" s="1"/>
  <c r="B24" i="15" s="1"/>
  <c r="B27" i="15"/>
  <c r="B28" i="15" s="1"/>
  <c r="B29" i="15" s="1"/>
  <c r="B30" i="15" s="1"/>
  <c r="B31" i="15" s="1"/>
  <c r="B32" i="15" s="1"/>
  <c r="B33" i="15" s="1"/>
  <c r="B34" i="15" s="1"/>
  <c r="B17" i="15" s="1"/>
  <c r="B35" i="15" s="1"/>
  <c r="B26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D60" i="7"/>
  <c r="D64" i="7" s="1"/>
  <c r="B10" i="7"/>
  <c r="B11" i="7" s="1"/>
  <c r="B12" i="7" s="1"/>
  <c r="B13" i="7" s="1"/>
  <c r="B14" i="7" s="1"/>
  <c r="B15" i="7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F44" i="7"/>
  <c r="J44" i="7" s="1"/>
  <c r="F43" i="7"/>
  <c r="D180" i="8"/>
  <c r="E180" i="8" s="1"/>
  <c r="F21" i="8"/>
  <c r="L21" i="8" s="1"/>
  <c r="F32" i="7"/>
  <c r="J32" i="7"/>
  <c r="F33" i="7"/>
  <c r="F34" i="7"/>
  <c r="F35" i="7"/>
  <c r="F36" i="7"/>
  <c r="J36" i="7" s="1"/>
  <c r="F37" i="7"/>
  <c r="J37" i="7" s="1"/>
  <c r="F38" i="7"/>
  <c r="F39" i="7"/>
  <c r="F40" i="7"/>
  <c r="F41" i="7"/>
  <c r="F42" i="7"/>
  <c r="F12" i="7"/>
  <c r="J12" i="7" s="1"/>
  <c r="F22" i="7"/>
  <c r="F23" i="7"/>
  <c r="J23" i="7" s="1"/>
  <c r="F13" i="7"/>
  <c r="F14" i="7"/>
  <c r="F15" i="7"/>
  <c r="J15" i="7" s="1"/>
  <c r="F16" i="7"/>
  <c r="F19" i="7"/>
  <c r="F21" i="7"/>
  <c r="E31" i="5"/>
  <c r="F31" i="17"/>
  <c r="E29" i="5"/>
  <c r="G14" i="17"/>
  <c r="G15" i="17"/>
  <c r="G16" i="17"/>
  <c r="K16" i="17" s="1"/>
  <c r="G17" i="17"/>
  <c r="K17" i="17"/>
  <c r="G22" i="17"/>
  <c r="G23" i="17"/>
  <c r="K23" i="17" s="1"/>
  <c r="F18" i="17"/>
  <c r="F33" i="17"/>
  <c r="E41" i="6"/>
  <c r="I41" i="6" s="1"/>
  <c r="D37" i="16"/>
  <c r="K12" i="45"/>
  <c r="E37" i="16"/>
  <c r="L12" i="45" s="1"/>
  <c r="H37" i="16"/>
  <c r="K13" i="45"/>
  <c r="I37" i="16"/>
  <c r="L13" i="45" s="1"/>
  <c r="M13" i="45" s="1"/>
  <c r="L11" i="48"/>
  <c r="L37" i="16"/>
  <c r="K14" i="45" s="1"/>
  <c r="K12" i="47" s="1"/>
  <c r="F31" i="14"/>
  <c r="E22" i="14"/>
  <c r="E33" i="14" s="1"/>
  <c r="O32" i="24"/>
  <c r="D80" i="25"/>
  <c r="D82" i="25"/>
  <c r="E80" i="25"/>
  <c r="F80" i="25"/>
  <c r="G80" i="25"/>
  <c r="G82" i="25"/>
  <c r="H80" i="25"/>
  <c r="H82" i="25"/>
  <c r="I80" i="25"/>
  <c r="I82" i="25"/>
  <c r="J80" i="25"/>
  <c r="J82" i="25"/>
  <c r="K80" i="25"/>
  <c r="K82" i="25"/>
  <c r="L80" i="25"/>
  <c r="L82" i="25"/>
  <c r="M80" i="25"/>
  <c r="M82" i="25"/>
  <c r="N80" i="25"/>
  <c r="N82" i="25"/>
  <c r="AC80" i="25"/>
  <c r="AC82" i="25"/>
  <c r="AD80" i="25"/>
  <c r="AD82" i="25"/>
  <c r="C80" i="25"/>
  <c r="C82" i="25"/>
  <c r="AE41" i="25"/>
  <c r="AE42" i="25"/>
  <c r="AE43" i="25"/>
  <c r="W42" i="25"/>
  <c r="AF42" i="25"/>
  <c r="W41" i="25"/>
  <c r="AF41" i="25"/>
  <c r="E63" i="7"/>
  <c r="G15" i="18"/>
  <c r="G17" i="18"/>
  <c r="K17" i="18" s="1"/>
  <c r="G20" i="18"/>
  <c r="E21" i="18"/>
  <c r="F21" i="18"/>
  <c r="F28" i="18" s="1"/>
  <c r="G24" i="18"/>
  <c r="E25" i="18"/>
  <c r="E28" i="18" s="1"/>
  <c r="F25" i="18"/>
  <c r="G26" i="18"/>
  <c r="G27" i="18"/>
  <c r="E18" i="17"/>
  <c r="E33" i="17" s="1"/>
  <c r="G21" i="17"/>
  <c r="G26" i="17"/>
  <c r="K26" i="17" s="1"/>
  <c r="E31" i="17"/>
  <c r="G36" i="17"/>
  <c r="K36" i="17" s="1"/>
  <c r="E37" i="17"/>
  <c r="X46" i="15"/>
  <c r="F37" i="17"/>
  <c r="Y46" i="15" s="1"/>
  <c r="E42" i="6"/>
  <c r="E43" i="6"/>
  <c r="AF12" i="25"/>
  <c r="W15" i="25"/>
  <c r="AF15" i="25" s="1"/>
  <c r="AA15" i="25"/>
  <c r="AE15" i="25"/>
  <c r="W16" i="25"/>
  <c r="AF16" i="25" s="1"/>
  <c r="AA16" i="25"/>
  <c r="AE16" i="25"/>
  <c r="W17" i="25"/>
  <c r="AF17" i="25" s="1"/>
  <c r="AA17" i="25"/>
  <c r="AE17" i="25"/>
  <c r="AJ17" i="25" s="1"/>
  <c r="W18" i="25"/>
  <c r="AF18" i="25"/>
  <c r="AA18" i="25"/>
  <c r="AJ18" i="25" s="1"/>
  <c r="AE18" i="25"/>
  <c r="W19" i="25"/>
  <c r="AF19" i="25"/>
  <c r="AA19" i="25"/>
  <c r="AJ19" i="25" s="1"/>
  <c r="AE19" i="25"/>
  <c r="W20" i="25"/>
  <c r="AF20" i="25"/>
  <c r="AA20" i="25"/>
  <c r="AE20" i="25"/>
  <c r="W21" i="25"/>
  <c r="AF21" i="25"/>
  <c r="AA21" i="25"/>
  <c r="AJ21" i="25" s="1"/>
  <c r="AE21" i="25"/>
  <c r="W22" i="25"/>
  <c r="AF22" i="25"/>
  <c r="AA22" i="25"/>
  <c r="W23" i="25"/>
  <c r="AF23" i="25"/>
  <c r="AA23" i="25"/>
  <c r="W24" i="25"/>
  <c r="AF24" i="25" s="1"/>
  <c r="AA24" i="25"/>
  <c r="AJ24" i="25"/>
  <c r="AB24" i="25"/>
  <c r="AB27" i="25"/>
  <c r="AF27" i="25" s="1"/>
  <c r="AE24" i="25"/>
  <c r="W25" i="25"/>
  <c r="AA25" i="25"/>
  <c r="W26" i="25"/>
  <c r="AF26" i="25" s="1"/>
  <c r="AA26" i="25"/>
  <c r="AE26" i="25"/>
  <c r="AJ26" i="25" s="1"/>
  <c r="O27" i="25"/>
  <c r="W27" i="25"/>
  <c r="AA27" i="25"/>
  <c r="T27" i="25"/>
  <c r="V27" i="25"/>
  <c r="AE27" i="25"/>
  <c r="W31" i="25"/>
  <c r="AE31" i="25"/>
  <c r="AF31" i="25"/>
  <c r="W32" i="25"/>
  <c r="AE32" i="25"/>
  <c r="AF32" i="25"/>
  <c r="W33" i="25"/>
  <c r="AE33" i="25"/>
  <c r="AF33" i="25"/>
  <c r="W34" i="25"/>
  <c r="AB34" i="25"/>
  <c r="AE34" i="25"/>
  <c r="AF34" i="25"/>
  <c r="W35" i="25"/>
  <c r="AE35" i="25"/>
  <c r="AF35" i="25"/>
  <c r="W36" i="25"/>
  <c r="AE36" i="25"/>
  <c r="AF36" i="25"/>
  <c r="W37" i="25"/>
  <c r="AE37" i="25"/>
  <c r="AF37" i="25"/>
  <c r="W38" i="25"/>
  <c r="AE38" i="25"/>
  <c r="AF38" i="25"/>
  <c r="W39" i="25"/>
  <c r="AE39" i="25"/>
  <c r="AF39" i="25"/>
  <c r="W40" i="25"/>
  <c r="AE40" i="25"/>
  <c r="AF40" i="25"/>
  <c r="W43" i="25"/>
  <c r="AF43" i="25"/>
  <c r="O48" i="25"/>
  <c r="T48" i="25"/>
  <c r="AB48" i="25"/>
  <c r="V48" i="25"/>
  <c r="AE48" i="25"/>
  <c r="W52" i="25"/>
  <c r="AA52" i="25"/>
  <c r="AF52" i="25"/>
  <c r="AJ52" i="25"/>
  <c r="W53" i="25"/>
  <c r="AA53" i="25"/>
  <c r="AF53" i="25"/>
  <c r="AJ53" i="25"/>
  <c r="W54" i="25"/>
  <c r="AA54" i="25"/>
  <c r="AF54" i="25"/>
  <c r="AJ54" i="25"/>
  <c r="W55" i="25"/>
  <c r="AA55" i="25"/>
  <c r="AF55" i="25"/>
  <c r="AJ55" i="25"/>
  <c r="W56" i="25"/>
  <c r="AA56" i="25"/>
  <c r="AF56" i="25"/>
  <c r="AJ56" i="25"/>
  <c r="W57" i="25"/>
  <c r="AA57" i="25"/>
  <c r="AF57" i="25"/>
  <c r="AJ57" i="25"/>
  <c r="W58" i="25"/>
  <c r="AA58" i="25"/>
  <c r="AF58" i="25"/>
  <c r="W60" i="25"/>
  <c r="AA60" i="25"/>
  <c r="AF60" i="25"/>
  <c r="AJ60" i="25"/>
  <c r="W62" i="25"/>
  <c r="AA62" i="25"/>
  <c r="AF62" i="25"/>
  <c r="AJ62" i="25"/>
  <c r="W63" i="25"/>
  <c r="AA63" i="25"/>
  <c r="AF63" i="25"/>
  <c r="AJ63" i="25"/>
  <c r="W65" i="25"/>
  <c r="AF65" i="25"/>
  <c r="W66" i="25"/>
  <c r="AA66" i="25"/>
  <c r="AF66" i="25"/>
  <c r="AJ66" i="25"/>
  <c r="W67" i="25"/>
  <c r="AA67" i="25"/>
  <c r="AF67" i="25"/>
  <c r="AJ67" i="25"/>
  <c r="W69" i="25"/>
  <c r="AA69" i="25"/>
  <c r="AF69" i="25"/>
  <c r="AJ69" i="25"/>
  <c r="W70" i="25"/>
  <c r="AA70" i="25"/>
  <c r="AF70" i="25"/>
  <c r="AJ70" i="25"/>
  <c r="W71" i="25"/>
  <c r="AA71" i="25"/>
  <c r="AF71" i="25"/>
  <c r="AJ71" i="25"/>
  <c r="O72" i="25"/>
  <c r="W72" i="25"/>
  <c r="T72" i="25"/>
  <c r="AB72" i="25"/>
  <c r="AE72" i="25"/>
  <c r="F82" i="25"/>
  <c r="O8" i="24"/>
  <c r="O9" i="24"/>
  <c r="O10" i="24"/>
  <c r="O11" i="24"/>
  <c r="O12" i="24"/>
  <c r="O13" i="24"/>
  <c r="C14" i="24"/>
  <c r="D14" i="24"/>
  <c r="O14" i="24" s="1"/>
  <c r="E14" i="24"/>
  <c r="E22" i="24"/>
  <c r="F14" i="24"/>
  <c r="G14" i="24"/>
  <c r="H14" i="24"/>
  <c r="I14" i="24"/>
  <c r="J14" i="24"/>
  <c r="K14" i="24"/>
  <c r="L14" i="24"/>
  <c r="M14" i="24"/>
  <c r="N14" i="24"/>
  <c r="K19" i="24"/>
  <c r="K22" i="24" s="1"/>
  <c r="O15" i="24"/>
  <c r="O16" i="24"/>
  <c r="O17" i="24"/>
  <c r="O18" i="24"/>
  <c r="C19" i="24"/>
  <c r="D19" i="24"/>
  <c r="E19" i="24"/>
  <c r="F19" i="24"/>
  <c r="F22" i="24" s="1"/>
  <c r="G19" i="24"/>
  <c r="G22" i="24" s="1"/>
  <c r="H19" i="24"/>
  <c r="H22" i="24"/>
  <c r="I19" i="24"/>
  <c r="J19" i="24"/>
  <c r="J22" i="24" s="1"/>
  <c r="L19" i="24"/>
  <c r="L22" i="24"/>
  <c r="M19" i="24"/>
  <c r="M22" i="24" s="1"/>
  <c r="N19" i="24"/>
  <c r="O20" i="24"/>
  <c r="O21" i="24"/>
  <c r="N22" i="24"/>
  <c r="O25" i="24"/>
  <c r="O26" i="24"/>
  <c r="O27" i="24"/>
  <c r="O28" i="24"/>
  <c r="O29" i="24"/>
  <c r="O30" i="24"/>
  <c r="O31" i="24"/>
  <c r="C33" i="24"/>
  <c r="D33" i="24"/>
  <c r="E33" i="24"/>
  <c r="F33" i="24"/>
  <c r="G33" i="24"/>
  <c r="G44" i="24"/>
  <c r="H33" i="24"/>
  <c r="I33" i="24"/>
  <c r="J33" i="24"/>
  <c r="K33" i="24"/>
  <c r="K44" i="24" s="1"/>
  <c r="L33" i="24"/>
  <c r="M33" i="24"/>
  <c r="N33" i="24"/>
  <c r="O34" i="24"/>
  <c r="O36" i="24"/>
  <c r="O42" i="24" s="1"/>
  <c r="O37" i="24"/>
  <c r="O38" i="24"/>
  <c r="O39" i="24"/>
  <c r="O40" i="24"/>
  <c r="O41" i="24"/>
  <c r="C42" i="24"/>
  <c r="D42" i="24"/>
  <c r="D44" i="24" s="1"/>
  <c r="E42" i="24"/>
  <c r="E44" i="24" s="1"/>
  <c r="F42" i="24"/>
  <c r="G42" i="24"/>
  <c r="H42" i="24"/>
  <c r="I42" i="24"/>
  <c r="I44" i="24" s="1"/>
  <c r="J42" i="24"/>
  <c r="J44" i="24" s="1"/>
  <c r="K42" i="24"/>
  <c r="L42" i="24"/>
  <c r="L44" i="24"/>
  <c r="M42" i="24"/>
  <c r="M44" i="24"/>
  <c r="N42" i="24"/>
  <c r="N44" i="24"/>
  <c r="F29" i="7"/>
  <c r="F31" i="7"/>
  <c r="F59" i="7"/>
  <c r="B11" i="15"/>
  <c r="B12" i="15"/>
  <c r="B13" i="15"/>
  <c r="B14" i="15"/>
  <c r="B15" i="15" s="1"/>
  <c r="B16" i="15"/>
  <c r="B25" i="15" s="1"/>
  <c r="B18" i="15" s="1"/>
  <c r="G10" i="14"/>
  <c r="G14" i="14"/>
  <c r="G15" i="14"/>
  <c r="K15" i="14"/>
  <c r="G16" i="14"/>
  <c r="G17" i="14"/>
  <c r="G18" i="14"/>
  <c r="G19" i="14"/>
  <c r="G20" i="14"/>
  <c r="G21" i="14"/>
  <c r="G23" i="14"/>
  <c r="G24" i="14"/>
  <c r="G26" i="14"/>
  <c r="G27" i="14"/>
  <c r="K27" i="14" s="1"/>
  <c r="G28" i="14"/>
  <c r="G29" i="14"/>
  <c r="G30" i="14"/>
  <c r="G32" i="14"/>
  <c r="A16" i="10"/>
  <c r="A17" i="10"/>
  <c r="A19" i="10" s="1"/>
  <c r="A21" i="10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F44" i="24"/>
  <c r="E35" i="49"/>
  <c r="D30" i="46"/>
  <c r="C30" i="46"/>
  <c r="C30" i="47"/>
  <c r="G22" i="14"/>
  <c r="E85" i="5"/>
  <c r="E38" i="5"/>
  <c r="E36" i="5" s="1"/>
  <c r="I36" i="5"/>
  <c r="G200" i="8"/>
  <c r="G208" i="8"/>
  <c r="K27" i="42" s="1"/>
  <c r="M27" i="42"/>
  <c r="Q27" i="42" s="1"/>
  <c r="M33" i="42"/>
  <c r="E48" i="42" s="1"/>
  <c r="I48" i="42" s="1"/>
  <c r="AA32" i="25"/>
  <c r="AA38" i="25"/>
  <c r="AJ36" i="25"/>
  <c r="AJ34" i="25"/>
  <c r="S27" i="25"/>
  <c r="AJ16" i="25"/>
  <c r="AJ31" i="25"/>
  <c r="S72" i="25"/>
  <c r="AA72" i="25" s="1"/>
  <c r="AJ41" i="25"/>
  <c r="AJ33" i="25"/>
  <c r="AJ37" i="25"/>
  <c r="AA39" i="25"/>
  <c r="V72" i="25"/>
  <c r="V80" i="25" s="1"/>
  <c r="V82" i="25" s="1"/>
  <c r="L19" i="47"/>
  <c r="D29" i="46"/>
  <c r="R18" i="13"/>
  <c r="F60" i="7"/>
  <c r="J60" i="7" s="1"/>
  <c r="F64" i="7"/>
  <c r="J64" i="7" s="1"/>
  <c r="D63" i="7"/>
  <c r="G31" i="14"/>
  <c r="E14" i="42"/>
  <c r="I14" i="42" s="1"/>
  <c r="C12" i="46"/>
  <c r="K33" i="44"/>
  <c r="C48" i="44"/>
  <c r="M27" i="44"/>
  <c r="Q27" i="44" s="1"/>
  <c r="L32" i="47"/>
  <c r="D28" i="10"/>
  <c r="E19" i="10"/>
  <c r="E18" i="6"/>
  <c r="L53" i="51"/>
  <c r="D47" i="51"/>
  <c r="M23" i="46"/>
  <c r="Q23" i="46"/>
  <c r="E24" i="47"/>
  <c r="D16" i="49"/>
  <c r="C11" i="49"/>
  <c r="D18" i="49"/>
  <c r="E18" i="49"/>
  <c r="E26" i="47"/>
  <c r="G11" i="49"/>
  <c r="M22" i="47"/>
  <c r="Q22" i="47"/>
  <c r="K20" i="47"/>
  <c r="M19" i="47"/>
  <c r="L19" i="49"/>
  <c r="M32" i="47"/>
  <c r="Q32" i="47" s="1"/>
  <c r="H47" i="43"/>
  <c r="H52" i="43" s="1"/>
  <c r="G52" i="43"/>
  <c r="G53" i="43" s="1"/>
  <c r="E14" i="43"/>
  <c r="F52" i="44"/>
  <c r="F53" i="44"/>
  <c r="H47" i="44"/>
  <c r="H52" i="44" s="1"/>
  <c r="G52" i="44"/>
  <c r="G53" i="44"/>
  <c r="C99" i="5"/>
  <c r="C102" i="5" s="1"/>
  <c r="C12" i="47"/>
  <c r="C12" i="48"/>
  <c r="G53" i="42"/>
  <c r="F52" i="42"/>
  <c r="F53" i="42"/>
  <c r="C32" i="45"/>
  <c r="C34" i="45"/>
  <c r="D19" i="47"/>
  <c r="D16" i="48" s="1"/>
  <c r="E20" i="45"/>
  <c r="E32" i="45"/>
  <c r="U19" i="13"/>
  <c r="W19" i="13"/>
  <c r="N48" i="13"/>
  <c r="W11" i="13"/>
  <c r="F29" i="46"/>
  <c r="F29" i="47" s="1"/>
  <c r="F18" i="48" s="1"/>
  <c r="G12" i="46"/>
  <c r="G12" i="47" s="1"/>
  <c r="G12" i="48" s="1"/>
  <c r="I16" i="5"/>
  <c r="H73" i="5"/>
  <c r="I73" i="5" s="1"/>
  <c r="G18" i="49"/>
  <c r="H43" i="6"/>
  <c r="F45" i="6"/>
  <c r="F16" i="46"/>
  <c r="G16" i="46"/>
  <c r="F14" i="47"/>
  <c r="I23" i="6"/>
  <c r="F14" i="46"/>
  <c r="H14" i="46"/>
  <c r="G16" i="49"/>
  <c r="H17" i="47"/>
  <c r="J13" i="14"/>
  <c r="K13" i="14" s="1"/>
  <c r="G32" i="45"/>
  <c r="F32" i="45"/>
  <c r="J21" i="18"/>
  <c r="P16" i="45"/>
  <c r="W37" i="16"/>
  <c r="N24" i="45"/>
  <c r="N47" i="46"/>
  <c r="P14" i="45"/>
  <c r="P13" i="45"/>
  <c r="O24" i="45"/>
  <c r="X17" i="16"/>
  <c r="J28" i="18"/>
  <c r="J37" i="17"/>
  <c r="J31" i="17"/>
  <c r="I33" i="17"/>
  <c r="G66" i="7"/>
  <c r="I26" i="7"/>
  <c r="I63" i="7" s="1"/>
  <c r="H15" i="5"/>
  <c r="I15" i="5"/>
  <c r="AB42" i="15"/>
  <c r="L16" i="48"/>
  <c r="L10" i="46"/>
  <c r="K18" i="46"/>
  <c r="AD55" i="15"/>
  <c r="AD51" i="15"/>
  <c r="AB43" i="15"/>
  <c r="AD43" i="15"/>
  <c r="AD58" i="15"/>
  <c r="K12" i="46"/>
  <c r="AD40" i="15"/>
  <c r="AD34" i="15"/>
  <c r="AD30" i="15"/>
  <c r="AD16" i="15"/>
  <c r="AD12" i="15"/>
  <c r="AD56" i="15"/>
  <c r="AD26" i="15"/>
  <c r="AD33" i="15"/>
  <c r="AD29" i="15"/>
  <c r="AD21" i="15"/>
  <c r="AD57" i="15"/>
  <c r="AD27" i="15"/>
  <c r="AD11" i="15"/>
  <c r="AD10" i="15"/>
  <c r="L18" i="46"/>
  <c r="X63" i="15"/>
  <c r="K14" i="46"/>
  <c r="AB44" i="15"/>
  <c r="AD44" i="15"/>
  <c r="AD62" i="15"/>
  <c r="AD35" i="15"/>
  <c r="K17" i="46"/>
  <c r="K16" i="48"/>
  <c r="M16" i="48" s="1"/>
  <c r="L11" i="46"/>
  <c r="M11" i="46"/>
  <c r="K10" i="47"/>
  <c r="AD45" i="15"/>
  <c r="AD53" i="15"/>
  <c r="AD37" i="15"/>
  <c r="AD25" i="15"/>
  <c r="AD14" i="15"/>
  <c r="K10" i="46"/>
  <c r="K24" i="46" s="1"/>
  <c r="L18" i="47"/>
  <c r="L17" i="47"/>
  <c r="L12" i="46"/>
  <c r="AD19" i="15"/>
  <c r="AD15" i="15"/>
  <c r="AD13" i="15"/>
  <c r="AD59" i="15"/>
  <c r="AD17" i="15"/>
  <c r="AD23" i="15"/>
  <c r="AC63" i="15"/>
  <c r="O24" i="46"/>
  <c r="W34" i="13"/>
  <c r="M18" i="46"/>
  <c r="O12" i="48"/>
  <c r="L12" i="8"/>
  <c r="L40" i="8"/>
  <c r="N27" i="45"/>
  <c r="N33" i="45"/>
  <c r="O31" i="46"/>
  <c r="O31" i="47" s="1"/>
  <c r="O18" i="49" s="1"/>
  <c r="H216" i="8"/>
  <c r="P30" i="46"/>
  <c r="L78" i="8"/>
  <c r="H78" i="8"/>
  <c r="K28" i="47"/>
  <c r="L193" i="8"/>
  <c r="L171" i="8"/>
  <c r="L55" i="8"/>
  <c r="K15" i="49"/>
  <c r="N27" i="46"/>
  <c r="N27" i="47"/>
  <c r="N14" i="49" s="1"/>
  <c r="N31" i="46"/>
  <c r="N31" i="47" s="1"/>
  <c r="L46" i="8"/>
  <c r="L41" i="8"/>
  <c r="L173" i="8"/>
  <c r="L201" i="8"/>
  <c r="K31" i="46"/>
  <c r="K31" i="47"/>
  <c r="K18" i="49" s="1"/>
  <c r="G153" i="8"/>
  <c r="H131" i="8"/>
  <c r="L28" i="46"/>
  <c r="M28" i="46"/>
  <c r="Q28" i="46"/>
  <c r="H82" i="8"/>
  <c r="H96" i="8" s="1"/>
  <c r="L59" i="8"/>
  <c r="L138" i="8"/>
  <c r="L215" i="8"/>
  <c r="L105" i="8"/>
  <c r="L27" i="8"/>
  <c r="F190" i="8"/>
  <c r="H218" i="8"/>
  <c r="F218" i="8"/>
  <c r="L218" i="8"/>
  <c r="D48" i="43"/>
  <c r="L34" i="43"/>
  <c r="L53" i="43"/>
  <c r="H159" i="8"/>
  <c r="H178" i="8"/>
  <c r="H210" i="8" s="1"/>
  <c r="L27" i="45"/>
  <c r="L33" i="45" s="1"/>
  <c r="D48" i="45" s="1"/>
  <c r="L48" i="46" s="1"/>
  <c r="G165" i="8"/>
  <c r="L165" i="8"/>
  <c r="L13" i="8"/>
  <c r="P27" i="45"/>
  <c r="G60" i="8"/>
  <c r="L60" i="8"/>
  <c r="F134" i="8"/>
  <c r="L134" i="8"/>
  <c r="H137" i="8"/>
  <c r="H139" i="8"/>
  <c r="F139" i="8"/>
  <c r="L139" i="8"/>
  <c r="L137" i="8"/>
  <c r="G116" i="8"/>
  <c r="G122" i="8"/>
  <c r="K30" i="46"/>
  <c r="M30" i="46" s="1"/>
  <c r="Q30" i="46" s="1"/>
  <c r="F122" i="8"/>
  <c r="L122" i="8"/>
  <c r="L116" i="8"/>
  <c r="F155" i="8"/>
  <c r="L155" i="8" s="1"/>
  <c r="D210" i="8"/>
  <c r="D220" i="8" s="1"/>
  <c r="L45" i="8"/>
  <c r="G45" i="8"/>
  <c r="L56" i="8"/>
  <c r="O27" i="45"/>
  <c r="O33" i="45"/>
  <c r="O34" i="45" s="1"/>
  <c r="L49" i="8"/>
  <c r="L31" i="8"/>
  <c r="H75" i="8"/>
  <c r="L75" i="8"/>
  <c r="J141" i="8"/>
  <c r="K141" i="8"/>
  <c r="P27" i="46"/>
  <c r="K30" i="47"/>
  <c r="K17" i="49" s="1"/>
  <c r="P33" i="45"/>
  <c r="G52" i="46"/>
  <c r="H43" i="46"/>
  <c r="F52" i="46"/>
  <c r="F12" i="46"/>
  <c r="N33" i="46"/>
  <c r="N34" i="45"/>
  <c r="N53" i="45" s="1"/>
  <c r="Q33" i="42"/>
  <c r="M12" i="46"/>
  <c r="O53" i="45"/>
  <c r="C22" i="24"/>
  <c r="K10" i="48"/>
  <c r="M12" i="45"/>
  <c r="C11" i="46"/>
  <c r="M21" i="13"/>
  <c r="M48" i="13" s="1"/>
  <c r="L101" i="8"/>
  <c r="G25" i="45"/>
  <c r="G25" i="47" s="1"/>
  <c r="G52" i="6"/>
  <c r="P24" i="42"/>
  <c r="W10" i="13"/>
  <c r="I141" i="8"/>
  <c r="H66" i="5"/>
  <c r="I42" i="6"/>
  <c r="K24" i="45"/>
  <c r="E32" i="43"/>
  <c r="I32" i="43" s="1"/>
  <c r="E29" i="47"/>
  <c r="E18" i="48" s="1"/>
  <c r="E28" i="10"/>
  <c r="E34" i="10" s="1"/>
  <c r="D34" i="10"/>
  <c r="I22" i="24"/>
  <c r="O80" i="25"/>
  <c r="O82" i="25" s="1"/>
  <c r="AJ20" i="25"/>
  <c r="AJ15" i="25"/>
  <c r="C47" i="42"/>
  <c r="I14" i="44"/>
  <c r="E32" i="44"/>
  <c r="I32" i="44"/>
  <c r="AJ43" i="25"/>
  <c r="AA43" i="25"/>
  <c r="AA35" i="25"/>
  <c r="AJ35" i="25"/>
  <c r="K14" i="18"/>
  <c r="G21" i="18"/>
  <c r="K21" i="18" s="1"/>
  <c r="E25" i="44"/>
  <c r="I25" i="44"/>
  <c r="I13" i="5"/>
  <c r="I30" i="6"/>
  <c r="H36" i="6"/>
  <c r="J43" i="7"/>
  <c r="Q22" i="46"/>
  <c r="N10" i="47"/>
  <c r="N10" i="48" s="1"/>
  <c r="P12" i="45"/>
  <c r="O10" i="47"/>
  <c r="P10" i="46"/>
  <c r="AJ27" i="25"/>
  <c r="K11" i="47"/>
  <c r="K11" i="48"/>
  <c r="M11" i="48" s="1"/>
  <c r="Q13" i="45"/>
  <c r="M27" i="51"/>
  <c r="K33" i="51"/>
  <c r="K34" i="51" s="1"/>
  <c r="C52" i="51" s="1"/>
  <c r="J42" i="7"/>
  <c r="I60" i="7"/>
  <c r="H34" i="43"/>
  <c r="O47" i="46"/>
  <c r="H16" i="46"/>
  <c r="I43" i="6"/>
  <c r="K17" i="48"/>
  <c r="M17" i="48"/>
  <c r="E16" i="49"/>
  <c r="C66" i="5"/>
  <c r="K33" i="42"/>
  <c r="C48" i="42" s="1"/>
  <c r="C52" i="42" s="1"/>
  <c r="C53" i="42" s="1"/>
  <c r="AE80" i="25"/>
  <c r="E33" i="44"/>
  <c r="J27" i="13"/>
  <c r="F33" i="14"/>
  <c r="G33" i="14"/>
  <c r="G13" i="14"/>
  <c r="E25" i="46"/>
  <c r="I25" i="46" s="1"/>
  <c r="T35" i="16"/>
  <c r="X35" i="16"/>
  <c r="P37" i="16"/>
  <c r="K16" i="45"/>
  <c r="L36" i="8"/>
  <c r="I23" i="5"/>
  <c r="H19" i="5"/>
  <c r="G100" i="5"/>
  <c r="H58" i="5"/>
  <c r="I72" i="5"/>
  <c r="I81" i="5"/>
  <c r="I77" i="5"/>
  <c r="G99" i="5"/>
  <c r="G102" i="5" s="1"/>
  <c r="O53" i="44"/>
  <c r="J18" i="17"/>
  <c r="K34" i="44"/>
  <c r="K53" i="44"/>
  <c r="E19" i="5"/>
  <c r="I22" i="5"/>
  <c r="D34" i="51"/>
  <c r="D52" i="51" s="1"/>
  <c r="K12" i="48"/>
  <c r="C22" i="30"/>
  <c r="I33" i="6"/>
  <c r="J19" i="7"/>
  <c r="J16" i="7"/>
  <c r="J52" i="7"/>
  <c r="J39" i="7"/>
  <c r="O53" i="51"/>
  <c r="E90" i="5"/>
  <c r="E92" i="5"/>
  <c r="C45" i="6"/>
  <c r="C59" i="6"/>
  <c r="T34" i="16"/>
  <c r="L151" i="8"/>
  <c r="G151" i="8"/>
  <c r="G155" i="8"/>
  <c r="D48" i="51"/>
  <c r="M24" i="51"/>
  <c r="L11" i="47"/>
  <c r="I47" i="5"/>
  <c r="I85" i="5"/>
  <c r="I86" i="5"/>
  <c r="J14" i="7"/>
  <c r="J34" i="7"/>
  <c r="J31" i="7"/>
  <c r="H48" i="44"/>
  <c r="I20" i="42"/>
  <c r="G48" i="51"/>
  <c r="G34" i="51"/>
  <c r="H34" i="51" s="1"/>
  <c r="H53" i="51" s="1"/>
  <c r="P24" i="51"/>
  <c r="Q24" i="51" s="1"/>
  <c r="Q12" i="51"/>
  <c r="K20" i="18"/>
  <c r="D66" i="5"/>
  <c r="D99" i="5"/>
  <c r="D102" i="5"/>
  <c r="Q37" i="16"/>
  <c r="L16" i="45"/>
  <c r="M16" i="45" s="1"/>
  <c r="I17" i="5"/>
  <c r="I53" i="5"/>
  <c r="I45" i="5"/>
  <c r="I64" i="5"/>
  <c r="I60" i="5"/>
  <c r="I28" i="6"/>
  <c r="J56" i="7"/>
  <c r="J40" i="7"/>
  <c r="I33" i="44"/>
  <c r="H32" i="43"/>
  <c r="I14" i="43"/>
  <c r="I34" i="42"/>
  <c r="N53" i="42"/>
  <c r="P33" i="51"/>
  <c r="X23" i="16"/>
  <c r="K10" i="14"/>
  <c r="W37" i="13"/>
  <c r="W25" i="13"/>
  <c r="W43" i="13"/>
  <c r="C47" i="51"/>
  <c r="G66" i="5"/>
  <c r="G11" i="46"/>
  <c r="I87" i="5"/>
  <c r="J13" i="7"/>
  <c r="J29" i="7"/>
  <c r="J33" i="7"/>
  <c r="J30" i="7"/>
  <c r="I49" i="46"/>
  <c r="I20" i="43"/>
  <c r="Q13" i="43"/>
  <c r="K22" i="17"/>
  <c r="X28" i="16"/>
  <c r="K12" i="14"/>
  <c r="K29" i="14"/>
  <c r="W88" i="13"/>
  <c r="I32" i="6"/>
  <c r="I29" i="6"/>
  <c r="J41" i="7"/>
  <c r="J38" i="7"/>
  <c r="I43" i="44"/>
  <c r="N34" i="44"/>
  <c r="N53" i="44"/>
  <c r="P24" i="43"/>
  <c r="Q24" i="43" s="1"/>
  <c r="X21" i="16"/>
  <c r="W38" i="13"/>
  <c r="T30" i="16"/>
  <c r="J25" i="7"/>
  <c r="H32" i="42"/>
  <c r="Q13" i="42"/>
  <c r="H32" i="51"/>
  <c r="H33" i="51"/>
  <c r="F48" i="51"/>
  <c r="P34" i="43"/>
  <c r="P24" i="45"/>
  <c r="H45" i="6"/>
  <c r="H59" i="6" s="1"/>
  <c r="C47" i="45"/>
  <c r="H48" i="51"/>
  <c r="E34" i="51"/>
  <c r="J33" i="17"/>
  <c r="I58" i="5"/>
  <c r="H100" i="5"/>
  <c r="I100" i="5" s="1"/>
  <c r="Q16" i="45"/>
  <c r="J48" i="13"/>
  <c r="U27" i="13"/>
  <c r="W27" i="13"/>
  <c r="C48" i="51"/>
  <c r="E47" i="51"/>
  <c r="P34" i="42"/>
  <c r="P53" i="42" s="1"/>
  <c r="I19" i="5"/>
  <c r="I64" i="7"/>
  <c r="X30" i="16"/>
  <c r="I66" i="7"/>
  <c r="C53" i="51"/>
  <c r="K53" i="51"/>
  <c r="P53" i="43"/>
  <c r="Q19" i="49" l="1"/>
  <c r="N12" i="48"/>
  <c r="E14" i="47"/>
  <c r="Q12" i="47"/>
  <c r="N52" i="47"/>
  <c r="P28" i="47"/>
  <c r="M52" i="47"/>
  <c r="O52" i="47"/>
  <c r="M18" i="47"/>
  <c r="K37" i="48"/>
  <c r="K44" i="48" s="1"/>
  <c r="H16" i="49"/>
  <c r="M16" i="49"/>
  <c r="M15" i="49"/>
  <c r="P17" i="49"/>
  <c r="E42" i="49"/>
  <c r="M17" i="49"/>
  <c r="P17" i="46"/>
  <c r="Q17" i="46" s="1"/>
  <c r="I14" i="46"/>
  <c r="M20" i="47"/>
  <c r="Q20" i="47" s="1"/>
  <c r="H29" i="46"/>
  <c r="N24" i="46"/>
  <c r="N34" i="46" s="1"/>
  <c r="G52" i="47"/>
  <c r="P31" i="46"/>
  <c r="P33" i="46" s="1"/>
  <c r="P30" i="47"/>
  <c r="M28" i="47"/>
  <c r="Q28" i="47" s="1"/>
  <c r="P18" i="46"/>
  <c r="Q18" i="46" s="1"/>
  <c r="F30" i="47"/>
  <c r="H44" i="47"/>
  <c r="I44" i="47" s="1"/>
  <c r="M20" i="46"/>
  <c r="Q20" i="46" s="1"/>
  <c r="L52" i="47"/>
  <c r="H24" i="47"/>
  <c r="I24" i="47" s="1"/>
  <c r="H37" i="48"/>
  <c r="I37" i="48" s="1"/>
  <c r="C33" i="46"/>
  <c r="H25" i="47"/>
  <c r="O27" i="47"/>
  <c r="P12" i="46"/>
  <c r="Q12" i="46" s="1"/>
  <c r="H49" i="47"/>
  <c r="L19" i="48"/>
  <c r="M19" i="48" s="1"/>
  <c r="Q19" i="48" s="1"/>
  <c r="K22" i="48"/>
  <c r="M22" i="48" s="1"/>
  <c r="Q22" i="48" s="1"/>
  <c r="E29" i="46"/>
  <c r="F25" i="47"/>
  <c r="F17" i="49" s="1"/>
  <c r="I16" i="49"/>
  <c r="L190" i="8"/>
  <c r="I210" i="8"/>
  <c r="I220" i="8" s="1"/>
  <c r="H53" i="43"/>
  <c r="Y63" i="15"/>
  <c r="AB46" i="15"/>
  <c r="AD46" i="15" s="1"/>
  <c r="AF80" i="25"/>
  <c r="AF82" i="25" s="1"/>
  <c r="K33" i="43"/>
  <c r="M27" i="43"/>
  <c r="Q24" i="42"/>
  <c r="E47" i="42"/>
  <c r="M34" i="42"/>
  <c r="P53" i="44"/>
  <c r="H32" i="45"/>
  <c r="F12" i="47"/>
  <c r="F32" i="46"/>
  <c r="F34" i="46" s="1"/>
  <c r="H14" i="47"/>
  <c r="I49" i="47"/>
  <c r="D16" i="47"/>
  <c r="E16" i="47" s="1"/>
  <c r="D16" i="46"/>
  <c r="E16" i="46" s="1"/>
  <c r="I16" i="46" s="1"/>
  <c r="K34" i="42"/>
  <c r="K53" i="42" s="1"/>
  <c r="P34" i="51"/>
  <c r="AB80" i="25"/>
  <c r="AB82" i="25" s="1"/>
  <c r="C33" i="47"/>
  <c r="F11" i="49"/>
  <c r="M30" i="47"/>
  <c r="G37" i="8"/>
  <c r="G69" i="8" s="1"/>
  <c r="J220" i="8"/>
  <c r="AJ72" i="25"/>
  <c r="E66" i="5"/>
  <c r="I66" i="5" s="1"/>
  <c r="E99" i="5"/>
  <c r="E102" i="5" s="1"/>
  <c r="O19" i="24"/>
  <c r="D22" i="24"/>
  <c r="O22" i="24" s="1"/>
  <c r="G25" i="18"/>
  <c r="K25" i="18" s="1"/>
  <c r="K24" i="18"/>
  <c r="L24" i="45"/>
  <c r="L10" i="47"/>
  <c r="P80" i="25"/>
  <c r="P82" i="25" s="1"/>
  <c r="X48" i="25"/>
  <c r="G16" i="47"/>
  <c r="G45" i="6"/>
  <c r="G59" i="6" s="1"/>
  <c r="Q12" i="42"/>
  <c r="I47" i="51"/>
  <c r="O16" i="48"/>
  <c r="P17" i="47"/>
  <c r="H20" i="45"/>
  <c r="I20" i="45" s="1"/>
  <c r="F19" i="47"/>
  <c r="P34" i="45"/>
  <c r="P14" i="47"/>
  <c r="D17" i="47"/>
  <c r="D14" i="48" s="1"/>
  <c r="D17" i="46"/>
  <c r="I38" i="5"/>
  <c r="F26" i="7"/>
  <c r="F63" i="7" s="1"/>
  <c r="F66" i="7" s="1"/>
  <c r="J66" i="7" s="1"/>
  <c r="Q24" i="44"/>
  <c r="P10" i="47"/>
  <c r="O24" i="47"/>
  <c r="O10" i="48"/>
  <c r="P47" i="46"/>
  <c r="U21" i="13"/>
  <c r="W21" i="13" s="1"/>
  <c r="G28" i="18"/>
  <c r="K28" i="18" s="1"/>
  <c r="H25" i="45"/>
  <c r="I14" i="45"/>
  <c r="T37" i="16"/>
  <c r="X37" i="16" s="1"/>
  <c r="X34" i="16"/>
  <c r="H99" i="5"/>
  <c r="F69" i="8"/>
  <c r="L69" i="8" s="1"/>
  <c r="L10" i="48"/>
  <c r="Q27" i="51"/>
  <c r="M33" i="51"/>
  <c r="Q12" i="45"/>
  <c r="K220" i="8"/>
  <c r="G172" i="8"/>
  <c r="P27" i="47"/>
  <c r="N33" i="47"/>
  <c r="P18" i="47"/>
  <c r="H19" i="46"/>
  <c r="I19" i="46" s="1"/>
  <c r="M10" i="46"/>
  <c r="Q10" i="46" s="1"/>
  <c r="K14" i="48"/>
  <c r="K14" i="47"/>
  <c r="V91" i="13"/>
  <c r="W91" i="13" s="1"/>
  <c r="D47" i="42"/>
  <c r="D52" i="42" s="1"/>
  <c r="D53" i="42" s="1"/>
  <c r="M33" i="44"/>
  <c r="O33" i="24"/>
  <c r="C44" i="24"/>
  <c r="G37" i="17"/>
  <c r="K37" i="17" s="1"/>
  <c r="L12" i="48"/>
  <c r="M12" i="48" s="1"/>
  <c r="Q12" i="48" s="1"/>
  <c r="M14" i="45"/>
  <c r="Q14" i="45" s="1"/>
  <c r="E34" i="43"/>
  <c r="C47" i="43"/>
  <c r="H130" i="8"/>
  <c r="H134" i="8" s="1"/>
  <c r="L31" i="46" s="1"/>
  <c r="L130" i="8"/>
  <c r="F178" i="8"/>
  <c r="H12" i="46"/>
  <c r="G178" i="8"/>
  <c r="G210" i="8" s="1"/>
  <c r="D12" i="47"/>
  <c r="D12" i="46"/>
  <c r="L80" i="8"/>
  <c r="F96" i="8"/>
  <c r="L96" i="8" s="1"/>
  <c r="AJ12" i="25"/>
  <c r="AD42" i="15"/>
  <c r="AB63" i="15"/>
  <c r="AD63" i="15" s="1"/>
  <c r="E11" i="49"/>
  <c r="C21" i="49"/>
  <c r="E30" i="47"/>
  <c r="E21" i="49" s="1"/>
  <c r="G18" i="17"/>
  <c r="K14" i="17"/>
  <c r="I90" i="5"/>
  <c r="I92" i="5"/>
  <c r="I88" i="5"/>
  <c r="I44" i="46"/>
  <c r="H52" i="46"/>
  <c r="H53" i="44"/>
  <c r="W89" i="13"/>
  <c r="G53" i="51"/>
  <c r="G17" i="49"/>
  <c r="K27" i="45"/>
  <c r="D53" i="51"/>
  <c r="M11" i="47"/>
  <c r="G33" i="46"/>
  <c r="M10" i="48"/>
  <c r="K23" i="48"/>
  <c r="K25" i="48" s="1"/>
  <c r="P31" i="47"/>
  <c r="N18" i="49"/>
  <c r="P18" i="49" s="1"/>
  <c r="C47" i="44"/>
  <c r="D45" i="6"/>
  <c r="D59" i="6" s="1"/>
  <c r="U18" i="13"/>
  <c r="W18" i="13" s="1"/>
  <c r="R48" i="13"/>
  <c r="S48" i="25"/>
  <c r="E30" i="46"/>
  <c r="AF48" i="25"/>
  <c r="W48" i="25"/>
  <c r="W80" i="25" s="1"/>
  <c r="W82" i="25" s="1"/>
  <c r="T80" i="25"/>
  <c r="T82" i="25" s="1"/>
  <c r="E32" i="42"/>
  <c r="I32" i="42" s="1"/>
  <c r="E36" i="6"/>
  <c r="H105" i="8"/>
  <c r="H112" i="8" s="1"/>
  <c r="F112" i="8"/>
  <c r="L112" i="8" s="1"/>
  <c r="AJ40" i="25"/>
  <c r="AA40" i="25"/>
  <c r="H42" i="8"/>
  <c r="H69" i="8" s="1"/>
  <c r="L42" i="8"/>
  <c r="E33" i="45"/>
  <c r="D34" i="45"/>
  <c r="L99" i="8"/>
  <c r="F103" i="8"/>
  <c r="L103" i="8" s="1"/>
  <c r="H18" i="48"/>
  <c r="I18" i="48" s="1"/>
  <c r="D66" i="7"/>
  <c r="AF72" i="25"/>
  <c r="G31" i="17"/>
  <c r="K31" i="17" s="1"/>
  <c r="L19" i="46"/>
  <c r="M19" i="46" s="1"/>
  <c r="Q19" i="46" s="1"/>
  <c r="E27" i="10"/>
  <c r="F18" i="8"/>
  <c r="D47" i="43"/>
  <c r="D52" i="43" s="1"/>
  <c r="D53" i="43" s="1"/>
  <c r="E25" i="6"/>
  <c r="I25" i="6" s="1"/>
  <c r="L202" i="8"/>
  <c r="F208" i="8"/>
  <c r="L208" i="8" s="1"/>
  <c r="H44" i="24"/>
  <c r="E66" i="7"/>
  <c r="C17" i="49"/>
  <c r="E17" i="49" s="1"/>
  <c r="E25" i="47"/>
  <c r="I26" i="46"/>
  <c r="P37" i="48"/>
  <c r="P52" i="47"/>
  <c r="Q12" i="43"/>
  <c r="G168" i="8"/>
  <c r="L168" i="8"/>
  <c r="J21" i="7"/>
  <c r="D11" i="48"/>
  <c r="L43" i="8"/>
  <c r="C34" i="10"/>
  <c r="E25" i="45"/>
  <c r="E50" i="6"/>
  <c r="E52" i="6" s="1"/>
  <c r="C19" i="47"/>
  <c r="J35" i="7"/>
  <c r="W23" i="13"/>
  <c r="W44" i="13"/>
  <c r="V48" i="13"/>
  <c r="U12" i="13"/>
  <c r="I48" i="13"/>
  <c r="P16" i="49"/>
  <c r="I14" i="5"/>
  <c r="I79" i="5"/>
  <c r="I96" i="5"/>
  <c r="I97" i="5"/>
  <c r="P15" i="49"/>
  <c r="Q13" i="51"/>
  <c r="K24" i="17"/>
  <c r="N11" i="47"/>
  <c r="K20" i="14"/>
  <c r="I43" i="45"/>
  <c r="Q23" i="47"/>
  <c r="D34" i="44"/>
  <c r="I11" i="47"/>
  <c r="I43" i="5"/>
  <c r="I62" i="5"/>
  <c r="J17" i="7"/>
  <c r="J49" i="7"/>
  <c r="F53" i="43"/>
  <c r="Q14" i="43"/>
  <c r="O53" i="42"/>
  <c r="Q14" i="42"/>
  <c r="H33" i="17"/>
  <c r="X24" i="16"/>
  <c r="X20" i="16"/>
  <c r="J31" i="14"/>
  <c r="K31" i="14" s="1"/>
  <c r="I33" i="14"/>
  <c r="F26" i="47"/>
  <c r="Q45" i="46"/>
  <c r="G23" i="48"/>
  <c r="G25" i="48" s="1"/>
  <c r="H29" i="47"/>
  <c r="I29" i="47" s="1"/>
  <c r="G32" i="47"/>
  <c r="H43" i="47"/>
  <c r="F52" i="47"/>
  <c r="Q15" i="49" l="1"/>
  <c r="Q30" i="47"/>
  <c r="I25" i="47"/>
  <c r="Q52" i="47"/>
  <c r="Q17" i="49"/>
  <c r="C24" i="49"/>
  <c r="C25" i="49" s="1"/>
  <c r="P24" i="46"/>
  <c r="D32" i="46"/>
  <c r="O14" i="49"/>
  <c r="O33" i="47"/>
  <c r="O34" i="47" s="1"/>
  <c r="O53" i="47" s="1"/>
  <c r="H30" i="47"/>
  <c r="I30" i="47" s="1"/>
  <c r="F21" i="49"/>
  <c r="H21" i="49" s="1"/>
  <c r="I21" i="49" s="1"/>
  <c r="I29" i="46"/>
  <c r="O23" i="48"/>
  <c r="O25" i="48" s="1"/>
  <c r="O47" i="48" s="1"/>
  <c r="G27" i="48" s="1"/>
  <c r="H52" i="47"/>
  <c r="G17" i="46"/>
  <c r="J33" i="14"/>
  <c r="K33" i="14" s="1"/>
  <c r="L178" i="8"/>
  <c r="F210" i="8"/>
  <c r="E48" i="51"/>
  <c r="I48" i="51" s="1"/>
  <c r="M34" i="51"/>
  <c r="G13" i="49"/>
  <c r="H13" i="49" s="1"/>
  <c r="H16" i="47"/>
  <c r="I16" i="47" s="1"/>
  <c r="I32" i="45"/>
  <c r="AJ48" i="25"/>
  <c r="AJ80" i="25" s="1"/>
  <c r="S80" i="25"/>
  <c r="S82" i="25" s="1"/>
  <c r="AA48" i="25"/>
  <c r="AA80" i="25" s="1"/>
  <c r="AA82" i="25" s="1"/>
  <c r="C52" i="44"/>
  <c r="C53" i="44" s="1"/>
  <c r="G33" i="17"/>
  <c r="K33" i="17" s="1"/>
  <c r="K18" i="17"/>
  <c r="D12" i="48"/>
  <c r="E12" i="48" s="1"/>
  <c r="E12" i="47"/>
  <c r="D32" i="47"/>
  <c r="E47" i="43"/>
  <c r="Q18" i="47"/>
  <c r="P17" i="48"/>
  <c r="Q17" i="48" s="1"/>
  <c r="P14" i="48"/>
  <c r="AG48" i="25"/>
  <c r="AG80" i="25" s="1"/>
  <c r="AG82" i="25" s="1"/>
  <c r="X80" i="25"/>
  <c r="X82" i="25" s="1"/>
  <c r="D47" i="45"/>
  <c r="L34" i="45"/>
  <c r="N20" i="49"/>
  <c r="N25" i="49" s="1"/>
  <c r="N45" i="49" s="1"/>
  <c r="P53" i="51"/>
  <c r="Q34" i="51"/>
  <c r="D13" i="49"/>
  <c r="D33" i="47"/>
  <c r="I14" i="47"/>
  <c r="I47" i="42"/>
  <c r="E52" i="42"/>
  <c r="M24" i="45"/>
  <c r="Q27" i="43"/>
  <c r="M33" i="43"/>
  <c r="W12" i="13"/>
  <c r="U48" i="13"/>
  <c r="W48" i="13" s="1"/>
  <c r="F33" i="45"/>
  <c r="G33" i="45" s="1"/>
  <c r="P34" i="46"/>
  <c r="M10" i="47"/>
  <c r="Q10" i="47" s="1"/>
  <c r="H11" i="49"/>
  <c r="D53" i="44"/>
  <c r="D47" i="44"/>
  <c r="D52" i="44" s="1"/>
  <c r="E34" i="44"/>
  <c r="E11" i="48"/>
  <c r="D23" i="48"/>
  <c r="D25" i="48" s="1"/>
  <c r="E33" i="47"/>
  <c r="L18" i="8"/>
  <c r="F141" i="8"/>
  <c r="L141" i="8" s="1"/>
  <c r="H141" i="8"/>
  <c r="H220" i="8" s="1"/>
  <c r="L27" i="46"/>
  <c r="J26" i="7"/>
  <c r="L31" i="47"/>
  <c r="M31" i="46"/>
  <c r="Q31" i="46" s="1"/>
  <c r="I34" i="43"/>
  <c r="O44" i="24"/>
  <c r="K24" i="47"/>
  <c r="P10" i="48"/>
  <c r="P16" i="48"/>
  <c r="Q16" i="48" s="1"/>
  <c r="Q17" i="47"/>
  <c r="H17" i="49"/>
  <c r="I17" i="49" s="1"/>
  <c r="D33" i="46"/>
  <c r="D34" i="46" s="1"/>
  <c r="F53" i="46"/>
  <c r="C48" i="43"/>
  <c r="C52" i="43" s="1"/>
  <c r="C53" i="43" s="1"/>
  <c r="K34" i="43"/>
  <c r="K53" i="43" s="1"/>
  <c r="L14" i="48"/>
  <c r="L23" i="48" s="1"/>
  <c r="L25" i="48" s="1"/>
  <c r="L14" i="47"/>
  <c r="M14" i="47" s="1"/>
  <c r="Q14" i="47" s="1"/>
  <c r="L14" i="46"/>
  <c r="P44" i="48"/>
  <c r="Q44" i="48" s="1"/>
  <c r="Q37" i="48"/>
  <c r="I30" i="46"/>
  <c r="E33" i="46"/>
  <c r="I33" i="46" s="1"/>
  <c r="M27" i="45"/>
  <c r="K33" i="45"/>
  <c r="M34" i="44"/>
  <c r="E48" i="44"/>
  <c r="I48" i="44" s="1"/>
  <c r="Q33" i="44"/>
  <c r="H102" i="5"/>
  <c r="I102" i="5" s="1"/>
  <c r="I99" i="5"/>
  <c r="F16" i="48"/>
  <c r="H16" i="48" s="1"/>
  <c r="H19" i="47"/>
  <c r="I19" i="47" s="1"/>
  <c r="G33" i="47"/>
  <c r="G34" i="47" s="1"/>
  <c r="M53" i="42"/>
  <c r="Q53" i="42" s="1"/>
  <c r="Q34" i="42"/>
  <c r="C16" i="48"/>
  <c r="E16" i="48" s="1"/>
  <c r="E19" i="47"/>
  <c r="N24" i="47"/>
  <c r="N34" i="47" s="1"/>
  <c r="N53" i="47" s="1"/>
  <c r="N11" i="48"/>
  <c r="P11" i="47"/>
  <c r="F18" i="49"/>
  <c r="H18" i="49" s="1"/>
  <c r="I18" i="49" s="1"/>
  <c r="H26" i="47"/>
  <c r="I26" i="47" s="1"/>
  <c r="C17" i="47"/>
  <c r="C32" i="47" s="1"/>
  <c r="C17" i="46"/>
  <c r="E34" i="45"/>
  <c r="E45" i="6"/>
  <c r="I36" i="6"/>
  <c r="K47" i="48"/>
  <c r="AJ82" i="25"/>
  <c r="E12" i="46"/>
  <c r="I12" i="46" s="1"/>
  <c r="P33" i="47"/>
  <c r="Q33" i="51"/>
  <c r="K47" i="46"/>
  <c r="P53" i="45"/>
  <c r="K27" i="46"/>
  <c r="G141" i="8"/>
  <c r="G220" i="8" s="1"/>
  <c r="J63" i="7"/>
  <c r="F32" i="47"/>
  <c r="F34" i="47" s="1"/>
  <c r="F53" i="47" s="1"/>
  <c r="H12" i="47"/>
  <c r="F12" i="48"/>
  <c r="L24" i="47" l="1"/>
  <c r="F36" i="47"/>
  <c r="I33" i="47"/>
  <c r="O20" i="49"/>
  <c r="O25" i="49" s="1"/>
  <c r="O45" i="49" s="1"/>
  <c r="P14" i="49"/>
  <c r="P20" i="49" s="1"/>
  <c r="P25" i="49" s="1"/>
  <c r="N23" i="48"/>
  <c r="N25" i="48" s="1"/>
  <c r="N47" i="48" s="1"/>
  <c r="G36" i="47"/>
  <c r="G53" i="47"/>
  <c r="D35" i="48"/>
  <c r="D44" i="48" s="1"/>
  <c r="D47" i="48" s="1"/>
  <c r="L47" i="48"/>
  <c r="D27" i="48" s="1"/>
  <c r="G48" i="45"/>
  <c r="G34" i="45"/>
  <c r="C34" i="47"/>
  <c r="E32" i="47"/>
  <c r="Q24" i="45"/>
  <c r="F23" i="48"/>
  <c r="F25" i="48" s="1"/>
  <c r="H12" i="48"/>
  <c r="I12" i="47"/>
  <c r="M27" i="46"/>
  <c r="K33" i="46"/>
  <c r="K34" i="46" s="1"/>
  <c r="K27" i="47"/>
  <c r="I16" i="48"/>
  <c r="L33" i="46"/>
  <c r="L27" i="47"/>
  <c r="M24" i="47"/>
  <c r="D24" i="49"/>
  <c r="D25" i="49" s="1"/>
  <c r="E13" i="49"/>
  <c r="E24" i="49" s="1"/>
  <c r="L53" i="45"/>
  <c r="D52" i="45"/>
  <c r="D53" i="45" s="1"/>
  <c r="M14" i="48"/>
  <c r="M23" i="48" s="1"/>
  <c r="M25" i="48" s="1"/>
  <c r="M47" i="48" s="1"/>
  <c r="D34" i="47"/>
  <c r="I13" i="49"/>
  <c r="L210" i="8"/>
  <c r="F220" i="8"/>
  <c r="L220" i="8" s="1"/>
  <c r="E17" i="46"/>
  <c r="C32" i="46"/>
  <c r="M53" i="44"/>
  <c r="Q53" i="44" s="1"/>
  <c r="Q34" i="44"/>
  <c r="L18" i="49"/>
  <c r="M18" i="49" s="1"/>
  <c r="Q18" i="49" s="1"/>
  <c r="M31" i="47"/>
  <c r="Q31" i="47" s="1"/>
  <c r="L47" i="46"/>
  <c r="L52" i="46" s="1"/>
  <c r="E47" i="45"/>
  <c r="I47" i="45" s="1"/>
  <c r="E52" i="43"/>
  <c r="I47" i="43"/>
  <c r="M53" i="51"/>
  <c r="E52" i="51"/>
  <c r="H17" i="46"/>
  <c r="I17" i="46" s="1"/>
  <c r="G32" i="46"/>
  <c r="H32" i="47"/>
  <c r="E59" i="6"/>
  <c r="I59" i="6" s="1"/>
  <c r="I45" i="6"/>
  <c r="C14" i="48"/>
  <c r="E17" i="47"/>
  <c r="I17" i="47" s="1"/>
  <c r="Q11" i="47"/>
  <c r="P11" i="48"/>
  <c r="Q11" i="48" s="1"/>
  <c r="C48" i="45"/>
  <c r="K48" i="46" s="1"/>
  <c r="M48" i="46" s="1"/>
  <c r="K34" i="45"/>
  <c r="P24" i="47"/>
  <c r="I11" i="48"/>
  <c r="F25" i="49"/>
  <c r="I52" i="42"/>
  <c r="E53" i="42"/>
  <c r="I53" i="42" s="1"/>
  <c r="Q53" i="51"/>
  <c r="M14" i="46"/>
  <c r="L24" i="46"/>
  <c r="M33" i="45"/>
  <c r="Q27" i="45"/>
  <c r="Q10" i="48"/>
  <c r="I34" i="44"/>
  <c r="I11" i="49"/>
  <c r="F48" i="45"/>
  <c r="H33" i="45"/>
  <c r="F34" i="45"/>
  <c r="Q33" i="43"/>
  <c r="E48" i="43"/>
  <c r="I48" i="43" s="1"/>
  <c r="M34" i="43"/>
  <c r="E47" i="44"/>
  <c r="G24" i="49"/>
  <c r="G25" i="49" s="1"/>
  <c r="P23" i="48" l="1"/>
  <c r="Q23" i="48" s="1"/>
  <c r="I24" i="49"/>
  <c r="I32" i="47"/>
  <c r="M47" i="46"/>
  <c r="H36" i="47"/>
  <c r="G27" i="49"/>
  <c r="L34" i="46"/>
  <c r="L53" i="46" s="1"/>
  <c r="D43" i="46" s="1"/>
  <c r="D43" i="47" s="1"/>
  <c r="P25" i="48"/>
  <c r="M52" i="46"/>
  <c r="Q47" i="46"/>
  <c r="E14" i="48"/>
  <c r="C23" i="48"/>
  <c r="C25" i="48" s="1"/>
  <c r="I52" i="43"/>
  <c r="E53" i="43"/>
  <c r="I53" i="43" s="1"/>
  <c r="M33" i="46"/>
  <c r="Q33" i="46" s="1"/>
  <c r="Q27" i="46"/>
  <c r="E52" i="44"/>
  <c r="I47" i="44"/>
  <c r="K52" i="46"/>
  <c r="Q14" i="46"/>
  <c r="M24" i="46"/>
  <c r="P45" i="49"/>
  <c r="I52" i="51"/>
  <c r="E53" i="51"/>
  <c r="I53" i="51" s="1"/>
  <c r="E32" i="46"/>
  <c r="C34" i="46"/>
  <c r="L33" i="47"/>
  <c r="L34" i="47" s="1"/>
  <c r="L53" i="47" s="1"/>
  <c r="D36" i="47" s="1"/>
  <c r="L14" i="49"/>
  <c r="L20" i="49" s="1"/>
  <c r="L25" i="49" s="1"/>
  <c r="L45" i="49" s="1"/>
  <c r="Q14" i="48"/>
  <c r="G52" i="45"/>
  <c r="O48" i="46"/>
  <c r="O52" i="46" s="1"/>
  <c r="O53" i="46" s="1"/>
  <c r="M53" i="43"/>
  <c r="Q53" i="43" s="1"/>
  <c r="Q34" i="43"/>
  <c r="H48" i="45"/>
  <c r="H34" i="45"/>
  <c r="Q24" i="47"/>
  <c r="P34" i="47"/>
  <c r="M27" i="47"/>
  <c r="K14" i="49"/>
  <c r="K33" i="47"/>
  <c r="K34" i="47" s="1"/>
  <c r="K53" i="47" s="1"/>
  <c r="C36" i="47" s="1"/>
  <c r="I12" i="48"/>
  <c r="H23" i="48"/>
  <c r="E34" i="47"/>
  <c r="L50" i="48"/>
  <c r="D36" i="46"/>
  <c r="G53" i="45"/>
  <c r="F52" i="45"/>
  <c r="F53" i="45" s="1"/>
  <c r="N48" i="46"/>
  <c r="E48" i="45"/>
  <c r="Q33" i="45"/>
  <c r="F27" i="49"/>
  <c r="H25" i="49"/>
  <c r="C52" i="45"/>
  <c r="C53" i="45" s="1"/>
  <c r="K53" i="45"/>
  <c r="H32" i="46"/>
  <c r="I32" i="46" s="1"/>
  <c r="G34" i="46"/>
  <c r="E25" i="49"/>
  <c r="K53" i="46"/>
  <c r="C43" i="46" s="1"/>
  <c r="F27" i="48"/>
  <c r="M34" i="45"/>
  <c r="I34" i="47"/>
  <c r="H53" i="47"/>
  <c r="H27" i="49" l="1"/>
  <c r="D27" i="49"/>
  <c r="D52" i="46"/>
  <c r="D53" i="46" s="1"/>
  <c r="E36" i="47"/>
  <c r="I36" i="47" s="1"/>
  <c r="F44" i="48"/>
  <c r="F47" i="48" s="1"/>
  <c r="K20" i="49"/>
  <c r="K25" i="49" s="1"/>
  <c r="M14" i="49"/>
  <c r="P53" i="47"/>
  <c r="C36" i="46"/>
  <c r="E36" i="46" s="1"/>
  <c r="E34" i="46"/>
  <c r="C27" i="48"/>
  <c r="C35" i="48"/>
  <c r="E52" i="45"/>
  <c r="E53" i="45" s="1"/>
  <c r="M53" i="45"/>
  <c r="Q53" i="45" s="1"/>
  <c r="Q34" i="45"/>
  <c r="D52" i="47"/>
  <c r="D53" i="47" s="1"/>
  <c r="D36" i="49"/>
  <c r="D44" i="49" s="1"/>
  <c r="D45" i="49" s="1"/>
  <c r="I48" i="45"/>
  <c r="H52" i="45"/>
  <c r="H25" i="48"/>
  <c r="M33" i="47"/>
  <c r="Q27" i="47"/>
  <c r="I14" i="48"/>
  <c r="E23" i="48"/>
  <c r="E25" i="48" s="1"/>
  <c r="Q25" i="48"/>
  <c r="P47" i="48"/>
  <c r="Q47" i="48" s="1"/>
  <c r="C43" i="47"/>
  <c r="E43" i="46"/>
  <c r="C52" i="46"/>
  <c r="C53" i="46" s="1"/>
  <c r="G53" i="46"/>
  <c r="G36" i="46"/>
  <c r="H34" i="46"/>
  <c r="I25" i="49"/>
  <c r="P48" i="46"/>
  <c r="N52" i="46"/>
  <c r="N53" i="46" s="1"/>
  <c r="F36" i="46" s="1"/>
  <c r="H53" i="45"/>
  <c r="I53" i="45" s="1"/>
  <c r="I34" i="45"/>
  <c r="M34" i="46"/>
  <c r="Q24" i="46"/>
  <c r="I52" i="44"/>
  <c r="E53" i="44"/>
  <c r="I53" i="44" s="1"/>
  <c r="I23" i="48" l="1"/>
  <c r="M53" i="46"/>
  <c r="Q34" i="46"/>
  <c r="C52" i="47"/>
  <c r="C53" i="47" s="1"/>
  <c r="E43" i="47"/>
  <c r="C36" i="49"/>
  <c r="F44" i="49"/>
  <c r="F45" i="49" s="1"/>
  <c r="H36" i="46"/>
  <c r="I36" i="46" s="1"/>
  <c r="I25" i="48"/>
  <c r="H27" i="48"/>
  <c r="K45" i="49"/>
  <c r="C27" i="49"/>
  <c r="E27" i="49" s="1"/>
  <c r="I27" i="49" s="1"/>
  <c r="Q48" i="46"/>
  <c r="P52" i="46"/>
  <c r="I34" i="46"/>
  <c r="H53" i="46"/>
  <c r="I43" i="46"/>
  <c r="E52" i="46"/>
  <c r="I52" i="46" s="1"/>
  <c r="E27" i="48"/>
  <c r="Q33" i="47"/>
  <c r="M34" i="47"/>
  <c r="I52" i="45"/>
  <c r="C44" i="48"/>
  <c r="C47" i="48" s="1"/>
  <c r="K50" i="48" s="1"/>
  <c r="E35" i="48"/>
  <c r="M20" i="49"/>
  <c r="Q14" i="49"/>
  <c r="E53" i="46" l="1"/>
  <c r="I53" i="46" s="1"/>
  <c r="I27" i="48"/>
  <c r="E52" i="47"/>
  <c r="I43" i="47"/>
  <c r="I35" i="48"/>
  <c r="E44" i="48"/>
  <c r="M53" i="47"/>
  <c r="Q53" i="47" s="1"/>
  <c r="Q34" i="47"/>
  <c r="Q52" i="46"/>
  <c r="P53" i="46"/>
  <c r="Q53" i="46" s="1"/>
  <c r="I36" i="49"/>
  <c r="M25" i="49"/>
  <c r="Q20" i="49"/>
  <c r="E36" i="49"/>
  <c r="E44" i="49" s="1"/>
  <c r="E45" i="49" s="1"/>
  <c r="C44" i="49"/>
  <c r="C45" i="49" s="1"/>
  <c r="I52" i="47" l="1"/>
  <c r="E53" i="47"/>
  <c r="I53" i="47" s="1"/>
  <c r="M45" i="49"/>
  <c r="Q45" i="49" s="1"/>
  <c r="Q25" i="49"/>
  <c r="E47" i="48"/>
  <c r="I42" i="48"/>
  <c r="G42" i="49"/>
  <c r="G44" i="49" s="1"/>
  <c r="G45" i="49" s="1"/>
  <c r="G44" i="48"/>
  <c r="G47" i="48" s="1"/>
  <c r="H44" i="48"/>
  <c r="I44" i="48" s="1"/>
  <c r="H42" i="49"/>
  <c r="I42" i="49" s="1"/>
  <c r="H44" i="49"/>
  <c r="I44" i="49" s="1"/>
  <c r="H45" i="49" l="1"/>
  <c r="I45" i="49" s="1"/>
  <c r="H47" i="48"/>
  <c r="I47" i="48" s="1"/>
</calcChain>
</file>

<file path=xl/comments1.xml><?xml version="1.0" encoding="utf-8"?>
<comments xmlns="http://schemas.openxmlformats.org/spreadsheetml/2006/main">
  <authors>
    <author>Kondákorné Farkas Erika</author>
  </authors>
  <commentLis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Kondákorné Farkas Erika</author>
  </authors>
  <commentList>
    <comment ref="F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N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Kondákorné Farkas Erika</author>
  </authors>
  <commentList>
    <comment ref="F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N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Kondákorné Farkas Erika</author>
  </authors>
  <commentLis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Kondákorné Farkas Erika</author>
  </authors>
  <commentLis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Kondákorné Farkas Erika</author>
  </authors>
  <commentLis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Kondákorné Farkas Erika</author>
  </authors>
  <commentList>
    <comment ref="F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N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Kondákorné Farkas Erika</author>
  </authors>
  <commentList>
    <comment ref="H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Kondákorné Farkas Erika</author>
  </authors>
  <commentList>
    <comment ref="H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Kondákorné Farkas Erika</author>
  </authors>
  <commentList>
    <comment ref="F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N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Kondákorné Farkas Erika</author>
  </authors>
  <commentList>
    <comment ref="F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N8" authorId="0" shapeId="0">
      <text>
        <r>
          <rPr>
            <b/>
            <sz val="9"/>
            <color indexed="81"/>
            <rFont val="Segoe UI"/>
            <family val="2"/>
            <charset val="238"/>
          </rPr>
          <t>Kondákorné Farkas Erika: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<sst xmlns="http://schemas.openxmlformats.org/spreadsheetml/2006/main" count="4687" uniqueCount="2171">
  <si>
    <t>Széchenyi utcai útszegély kerékpár kölcsönző előtti szakaszának felújítása</t>
  </si>
  <si>
    <t xml:space="preserve">2014. évi módosított előirányzat </t>
  </si>
  <si>
    <t>2014. évi teljesítés</t>
  </si>
  <si>
    <t>Teljesítés %-a</t>
  </si>
  <si>
    <t xml:space="preserve">2014. évi módosított előirányzat  </t>
  </si>
  <si>
    <t>2014. évi módosított előirányzat</t>
  </si>
  <si>
    <t>2014. évi módosított előirányzat összesen</t>
  </si>
  <si>
    <t>2014.  évi teljesítés összesen</t>
  </si>
  <si>
    <t>2014. évi teljesítés összesen</t>
  </si>
  <si>
    <t>Működési célú átvett pénzeszköz államháztartáson kívülről</t>
  </si>
  <si>
    <t xml:space="preserve"> Teljesítés összesen </t>
  </si>
  <si>
    <t xml:space="preserve">Teljesítés összesen </t>
  </si>
  <si>
    <t>Teljesítés összesen</t>
  </si>
  <si>
    <t xml:space="preserve">Megjegyzés </t>
  </si>
  <si>
    <t xml:space="preserve">       ebből: működési célú támog. államháztartáson belülre </t>
  </si>
  <si>
    <t>2013. évi tény</t>
  </si>
  <si>
    <t>2014. évi tény</t>
  </si>
  <si>
    <t>2014. évi zárszámadási rendelet</t>
  </si>
  <si>
    <t xml:space="preserve">                   elvonások befizetések</t>
  </si>
  <si>
    <t>Egyes jövedelem pótló támogatások kiegészítése</t>
  </si>
  <si>
    <t>Brunszvik Óvoda pénzeszköz átadás</t>
  </si>
  <si>
    <t>013350 Lakóingat. Bérbead. Ü.</t>
  </si>
  <si>
    <t>Sugár utcai játszótér hinta vásárlás</t>
  </si>
  <si>
    <t xml:space="preserve">     6. Elvonások, befizetések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</si>
  <si>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</si>
  <si>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Pénzeszköz átadás Brunszvik óvoda részére összesen</t>
  </si>
  <si>
    <t>Önrészt finanszí-  rozza</t>
  </si>
  <si>
    <t xml:space="preserve">Összesen </t>
  </si>
  <si>
    <t>kiadási tartalék</t>
  </si>
  <si>
    <t>Céltartalék</t>
  </si>
  <si>
    <t>Pályázati Alap a városfejlesztési koncepcióból, gazdasági programból adódó feladatok finanszírozására</t>
  </si>
  <si>
    <t>Önkormányzati kinevezett dolgozók juttatása</t>
  </si>
  <si>
    <t>Környezetvédelmi programból adódó feladatok</t>
  </si>
  <si>
    <t>Tóvédelmi program</t>
  </si>
  <si>
    <t xml:space="preserve">Környezetvédelmi Alap 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</si>
  <si>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</si>
  <si>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</si>
  <si>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</si>
  <si>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</si>
  <si>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</si>
  <si>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>Kiadási tartalék mindösszesen:</t>
  </si>
  <si>
    <t xml:space="preserve">2014. évi Pénzügyi mérleg </t>
  </si>
  <si>
    <t xml:space="preserve">Hévízi Polgármesteri Hivatal </t>
  </si>
  <si>
    <t xml:space="preserve">2014. évi működési célú és egyéb bevételek  </t>
  </si>
  <si>
    <t xml:space="preserve">Megnevezés </t>
  </si>
  <si>
    <t>Támogatás, végleges pénzeszköz átvétel</t>
  </si>
  <si>
    <t>Összesen</t>
  </si>
  <si>
    <t xml:space="preserve"> Szennyvízelvezetés- és kezelés</t>
  </si>
  <si>
    <t xml:space="preserve"> Út, autópálya építése</t>
  </si>
  <si>
    <t xml:space="preserve"> Parkoló, garázs üzemeltetése, fenntartása</t>
  </si>
  <si>
    <t>Folyóirat, időszaki kiadvány kiadása</t>
  </si>
  <si>
    <t>Lakóingatlan bérbeadása, üzemeltetése</t>
  </si>
  <si>
    <t xml:space="preserve"> Nem lakóingatlanok bérbeadása üzemeltetése</t>
  </si>
  <si>
    <t>Állateü. Feladatok</t>
  </si>
  <si>
    <t xml:space="preserve"> Jogalkotás</t>
  </si>
  <si>
    <t>10.</t>
  </si>
  <si>
    <t xml:space="preserve">Egyéb gépek berend, beszerzése, </t>
  </si>
  <si>
    <t xml:space="preserve">2 iroda bútorcseréje </t>
  </si>
  <si>
    <t>1/1</t>
  </si>
  <si>
    <t>1/2</t>
  </si>
  <si>
    <t>2/1</t>
  </si>
  <si>
    <t>2/2</t>
  </si>
  <si>
    <t>2/3</t>
  </si>
  <si>
    <t>2/4</t>
  </si>
  <si>
    <t>Hévíz Város közvilágítás energiatakarékos átalakítása KEOP-5.5.0/A/12-2013-0194</t>
  </si>
  <si>
    <t>Bibó István A. G. és Sz.Iskola energetikai korszerűsítése KEOP-5.5.0/B/12-2013-0116</t>
  </si>
  <si>
    <t>Kerékpárral Hévízen KEOP-6,2,/0/A/11-2011-0187</t>
  </si>
  <si>
    <t>Hévíz-Egregy városrész turisztikai attrakciók és szolg. Fejlesztése NYDOP-2.1.1/F-12-2012-0018</t>
  </si>
  <si>
    <t>IPA határon átnyúló együttműködésHUHR/1101/1.2.2/2008/01</t>
  </si>
  <si>
    <t>Hévíz város és környezetének közösségi közlekedésfejlesztése NYDOP-3.2.1/B-12-2013-0007</t>
  </si>
  <si>
    <t xml:space="preserve">Korok-Borok  egregyi városrészben dombföldi és Egregyi utcák területének fejlesztési munkák kivitelezése, mélyépítészet </t>
  </si>
  <si>
    <t xml:space="preserve">Korok-Borok  egregyi városrészben dombföldi és Egregyi utcák területének fejlesztési munkák kivitelezése, magasépítészet </t>
  </si>
  <si>
    <t xml:space="preserve">Városi Sportcsarnok villamos rákötése </t>
  </si>
  <si>
    <t>6</t>
  </si>
  <si>
    <t xml:space="preserve">Honvéd utca lépcső tervezése, engedélyezése </t>
  </si>
  <si>
    <t>8</t>
  </si>
  <si>
    <t>Lépcsősor és járda a Korányi utcára</t>
  </si>
  <si>
    <t>10</t>
  </si>
  <si>
    <t xml:space="preserve">Korok-Borok egregyi projekt egyéb beruházásai </t>
  </si>
  <si>
    <t>11</t>
  </si>
  <si>
    <t>Hosszúföldek közműtervei, út, víz, szennyvíz, csapadékvíz, gázveték, elektromos hálózat, és közvilágítás tervek</t>
  </si>
  <si>
    <t>Észak-Nyugati városrész (Budai-Kisfaludy közötti terület) útterv korszerűsítési felülvizsgálat</t>
  </si>
  <si>
    <t>15</t>
  </si>
  <si>
    <t>2014.  beruházási és felhalmozási kiadásai</t>
  </si>
  <si>
    <t xml:space="preserve"> Önkormányzatok és többc. Kist.társ. Igazga.tev.</t>
  </si>
  <si>
    <t>11.</t>
  </si>
  <si>
    <t xml:space="preserve"> Város és községgazd. (gyepmesteri feladat)</t>
  </si>
  <si>
    <t>12.</t>
  </si>
  <si>
    <t xml:space="preserve"> Önkormányzatok, valamint többc.kist. Társ. Elsz</t>
  </si>
  <si>
    <t>13.</t>
  </si>
  <si>
    <t>14.</t>
  </si>
  <si>
    <t xml:space="preserve">             Normatív kötött felhaszn. tám.</t>
  </si>
  <si>
    <t>15.</t>
  </si>
  <si>
    <t xml:space="preserve">            Támogatás értékű bevétel</t>
  </si>
  <si>
    <t>16.</t>
  </si>
  <si>
    <t xml:space="preserve">            Helyi adók, pótlék, bírság</t>
  </si>
  <si>
    <t>17.</t>
  </si>
  <si>
    <t xml:space="preserve">    Átengedett központi adók</t>
  </si>
  <si>
    <t>18.</t>
  </si>
  <si>
    <t xml:space="preserve">            SZJA 8%, adóerőképesség miatti elvonás</t>
  </si>
  <si>
    <t>19.</t>
  </si>
  <si>
    <t xml:space="preserve">            Gépjárműadó</t>
  </si>
  <si>
    <t>20.</t>
  </si>
  <si>
    <t xml:space="preserve">            egyéb bevétel</t>
  </si>
  <si>
    <t>21.</t>
  </si>
  <si>
    <t xml:space="preserve"> Közterület rendjének fenntartása</t>
  </si>
  <si>
    <t>22.</t>
  </si>
  <si>
    <t>Közvilágítás</t>
  </si>
  <si>
    <t>23.</t>
  </si>
  <si>
    <t xml:space="preserve"> Óvodai nevelés</t>
  </si>
  <si>
    <t>24.</t>
  </si>
  <si>
    <t>Általános iskolai oktatás, nevelés</t>
  </si>
  <si>
    <t>25.</t>
  </si>
  <si>
    <t xml:space="preserve"> Pedagógiai szakszolgálat</t>
  </si>
  <si>
    <t>26.</t>
  </si>
  <si>
    <t xml:space="preserve"> Háziorvosi szolgálat (orvosi ügyelet)</t>
  </si>
  <si>
    <t>27.</t>
  </si>
  <si>
    <t xml:space="preserve"> Rendszeres gyermekv. Támogatás</t>
  </si>
  <si>
    <t>28.</t>
  </si>
  <si>
    <t xml:space="preserve"> Mozgáskorlátozottak közlekedési támogatása</t>
  </si>
  <si>
    <t>29.</t>
  </si>
  <si>
    <t>30.</t>
  </si>
  <si>
    <t>Rendszeres pénzbeli ellátások</t>
  </si>
  <si>
    <t>31.</t>
  </si>
  <si>
    <t xml:space="preserve">Házi segítségnyújtás, </t>
  </si>
  <si>
    <t>32.</t>
  </si>
  <si>
    <t>Jelzőrendszeres házi segítségnyújtás</t>
  </si>
  <si>
    <t>33.</t>
  </si>
  <si>
    <t xml:space="preserve">Családsegítés </t>
  </si>
  <si>
    <t>34.</t>
  </si>
  <si>
    <t>Könyvtári szolgáltatások</t>
  </si>
  <si>
    <t>Működési célú és egyéb bev. összesen:</t>
  </si>
  <si>
    <t xml:space="preserve">Szociális juttatások Hivatalt illető állami igénylése </t>
  </si>
  <si>
    <t>2014. évi közhatalmi bevételek</t>
  </si>
  <si>
    <t>Mérték  (2014. évi január 1. napjától)</t>
  </si>
  <si>
    <t>1.) Helyi adók</t>
  </si>
  <si>
    <t>Építményadó</t>
  </si>
  <si>
    <t>600,- Ft/m2/év</t>
  </si>
  <si>
    <t xml:space="preserve">Idegenforgalmi adó </t>
  </si>
  <si>
    <t>450,- Ft/fő/éjszaka</t>
  </si>
  <si>
    <t>Iparűzési adó</t>
  </si>
  <si>
    <t>2%,</t>
  </si>
  <si>
    <t>Helyi adók összesen:</t>
  </si>
  <si>
    <t xml:space="preserve"> </t>
  </si>
  <si>
    <t>2.) Pótlék, bírság</t>
  </si>
  <si>
    <t>3.) Átengedett központi adók</t>
  </si>
  <si>
    <t>SZJA helyben maradó része</t>
  </si>
  <si>
    <t>SZJA-ból adóerőképesség miatti elvonás</t>
  </si>
  <si>
    <t>Gépjárműadó</t>
  </si>
  <si>
    <t>3 évig 345 Ft/KW, 4-7 évig 300 Ft/KW, 8-11 évig 230 Ft/KW, 12-15. évig 185 Ft/KW, 16. és felette 140 Ft/KW</t>
  </si>
  <si>
    <t>Luxusadó</t>
  </si>
  <si>
    <t>2008. 12. 31-től hatálytalan</t>
  </si>
  <si>
    <t>Átengedett központi adók összesen:</t>
  </si>
  <si>
    <t>4.) Egyéb sajátos bevétel</t>
  </si>
  <si>
    <t>Építésügyi bírság</t>
  </si>
  <si>
    <t>Szabálysétési bírság</t>
  </si>
  <si>
    <t>Talajterhelési díjbevétel</t>
  </si>
  <si>
    <t>Egyéb sajátos bevétel, lakbér</t>
  </si>
  <si>
    <t>Környezetvédelmi bírság</t>
  </si>
  <si>
    <t>Egyéb sajátos bevétel összesen:</t>
  </si>
  <si>
    <t>Sajátos közhatalmi bevételek mindösszesen:</t>
  </si>
  <si>
    <t xml:space="preserve">2014.  évi működési célú és egyéb kiadások feladatonként </t>
  </si>
  <si>
    <t>D.</t>
  </si>
  <si>
    <t>H</t>
  </si>
  <si>
    <t xml:space="preserve"> Szervezési és jogi osztály</t>
  </si>
  <si>
    <t>Köztemetés</t>
  </si>
  <si>
    <t>Házi segítségnyújtás</t>
  </si>
  <si>
    <t>Működési c. kiadások össz.:</t>
  </si>
  <si>
    <t>Hévízi Polgármesteri Hivatala</t>
  </si>
  <si>
    <t>2014.  évi működési célú és egyéb kiadások</t>
  </si>
  <si>
    <t xml:space="preserve">e Ft </t>
  </si>
  <si>
    <t xml:space="preserve"> Műszaki osztály</t>
  </si>
  <si>
    <t xml:space="preserve"> Hatósági osztály</t>
  </si>
  <si>
    <t xml:space="preserve"> Közgazdasági osztály</t>
  </si>
  <si>
    <t xml:space="preserve"> Polgármesteri Kabinet</t>
  </si>
  <si>
    <t xml:space="preserve"> Általános Igazgatás</t>
  </si>
  <si>
    <t xml:space="preserve"> Gépjármű üzemeltetés</t>
  </si>
  <si>
    <t>Lakásfenntartási támogatás</t>
  </si>
  <si>
    <t>Hévíz Város Önkormányzata</t>
  </si>
  <si>
    <t>Megnevezés (a  nyugdíjminimum mértéke a 2014. évre vonatkozik)</t>
  </si>
  <si>
    <t>Szociálpolitikai juttatások</t>
  </si>
  <si>
    <t>Rászorultságtól függő pénzbeni ellátások</t>
  </si>
  <si>
    <t>Ápolási díj</t>
  </si>
  <si>
    <t>Ápolási díj méltányosságból</t>
  </si>
  <si>
    <t>Különféle  pénzbeli segélyek</t>
  </si>
  <si>
    <t>Átmenti szociális segély</t>
  </si>
  <si>
    <t>Összesen:</t>
  </si>
  <si>
    <t>Eseti pénzbeli gyermekvédelmi ellátás</t>
  </si>
  <si>
    <t>Újszülöttek támogatása</t>
  </si>
  <si>
    <t xml:space="preserve">     (30 újszülött x 50.000,- Ft/fő)</t>
  </si>
  <si>
    <t>Méhnyakrák elleni védőoltás támogatása</t>
  </si>
  <si>
    <t>2014. évi bevétel</t>
  </si>
  <si>
    <t>Rászorultságtól függő term.  ellátások</t>
  </si>
  <si>
    <t>Nyári gyerekétkeztetés</t>
  </si>
  <si>
    <t>Mindösszesen:</t>
  </si>
  <si>
    <t>Ellátottak támogatása</t>
  </si>
  <si>
    <t>Hévíz Hazavár Ösztöndíj 1/2011.(I.26.) Ör.alapján</t>
  </si>
  <si>
    <t>2014. évi költségvetési rendelet</t>
  </si>
  <si>
    <t>Rendszeres pénzbeli ellátás</t>
  </si>
  <si>
    <t xml:space="preserve">Rendszeres szoc. segély </t>
  </si>
  <si>
    <t>Egészségkárosodottak részére szociális segély</t>
  </si>
  <si>
    <t>Munkavégzéshez kapcsolódó támogatások</t>
  </si>
  <si>
    <t>Foglalkoztatást helyettesítő támogatás</t>
  </si>
  <si>
    <t>Normatív lakásfenntartási támogatás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</si>
  <si>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</si>
  <si>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</si>
  <si>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</si>
  <si>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</si>
  <si>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</si>
  <si>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</si>
  <si>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</si>
  <si>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</si>
  <si>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</si>
  <si>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</si>
  <si>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</si>
  <si>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</si>
  <si>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</si>
  <si>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</si>
  <si>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</si>
  <si>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</si>
  <si>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</si>
  <si>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</si>
  <si>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</si>
  <si>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</si>
  <si>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</si>
  <si>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</si>
  <si>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</si>
  <si>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</si>
  <si>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</si>
  <si>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</si>
  <si>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</si>
  <si>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</si>
  <si>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</si>
  <si>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</si>
  <si>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</si>
  <si>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2014. évi működési pénzügyi mérleg </t>
  </si>
  <si>
    <t xml:space="preserve">Működési célú támogatások mindösszesen 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</si>
  <si>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</si>
  <si>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</si>
  <si>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</si>
  <si>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</si>
  <si>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</si>
  <si>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</si>
  <si>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   8.1.3.1.  előző évi felhalmozási költségvetési maradvány igénybevétele </t>
  </si>
  <si>
    <t xml:space="preserve">           előző évi működési kv. maradvány terhére felhalmozás finanszírozása 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</si>
  <si>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</si>
  <si>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</si>
  <si>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</si>
  <si>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Működési költségvetési bevétel terhére felhalmozás finanszírozása </t>
  </si>
  <si>
    <t xml:space="preserve">Egyéb felhalmozási tartalék </t>
  </si>
  <si>
    <t>LED fal 12 m2-es</t>
  </si>
  <si>
    <t>13/1</t>
  </si>
  <si>
    <t>13/2</t>
  </si>
  <si>
    <t>14</t>
  </si>
  <si>
    <t xml:space="preserve">2014. évi pénzügyi mérleg </t>
  </si>
  <si>
    <r>
      <t xml:space="preserve">   d) Házi segítségnyújtás  </t>
    </r>
    <r>
      <rPr>
        <sz val="9"/>
        <color indexed="8"/>
        <rFont val="Times New Roman"/>
        <family val="1"/>
      </rPr>
      <t>Hévíz 36; Cserszegtomaj 16; Alsópáhok 9, Felsőpáhok 8 fő</t>
    </r>
  </si>
  <si>
    <r>
      <t xml:space="preserve">IV. </t>
    </r>
    <r>
      <rPr>
        <sz val="9"/>
        <color indexed="8"/>
        <rFont val="Times New Roman"/>
        <family val="1"/>
        <charset val="238"/>
      </rPr>
      <t>Települési önkormányzatok kulturális feladatainak támogatása</t>
    </r>
  </si>
  <si>
    <r>
      <t xml:space="preserve">     </t>
    </r>
    <r>
      <rPr>
        <sz val="9"/>
        <color indexed="8"/>
        <rFont val="Times New Roman"/>
        <family val="1"/>
        <charset val="238"/>
      </rPr>
      <t>Beszámítás összege összesen</t>
    </r>
  </si>
  <si>
    <t>közmunkások téli foglalkoztatása decembertól  március 31-ig 5 fő,</t>
  </si>
  <si>
    <t>közmunkások téli foglalkoztatása januártól   április 30-ig 5 fő,</t>
  </si>
  <si>
    <t>2014. évi  engedélyezett létszámkeret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</si>
  <si>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</si>
  <si>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</si>
  <si>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</si>
  <si>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</si>
  <si>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 xml:space="preserve">Hévízi Rendőrőrs épületének karbantartása, irodai bútorzatának cseréje </t>
  </si>
  <si>
    <t xml:space="preserve">II. Hévíz Város Önkormányzat Gazdasági, Műszaki Ellátó Szervezet </t>
  </si>
  <si>
    <t xml:space="preserve">III. Gróf I. Festetics György Művelődési Központ, Városi Könyvtár és Muzeális Gyűjtemény 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</si>
  <si>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</si>
  <si>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</si>
  <si>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</si>
  <si>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</si>
  <si>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</si>
  <si>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</si>
  <si>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</si>
  <si>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</si>
  <si>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</si>
  <si>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</si>
  <si>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</si>
  <si>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</si>
  <si>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</si>
  <si>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</si>
  <si>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</si>
  <si>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</si>
  <si>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</si>
  <si>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</si>
  <si>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</si>
  <si>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</si>
  <si>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</si>
  <si>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</si>
  <si>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</si>
  <si>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</si>
  <si>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</si>
  <si>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</si>
  <si>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</si>
  <si>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</si>
  <si>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</si>
  <si>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</si>
  <si>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</si>
  <si>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</si>
  <si>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</si>
  <si>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>82508/2005</t>
  </si>
  <si>
    <t>Lift időszakos felülvizsgálata ÉMI-TÜV SÜD KFT</t>
  </si>
  <si>
    <t>KGO/134</t>
  </si>
  <si>
    <t xml:space="preserve">Schindler Kft. lift karbantartás </t>
  </si>
  <si>
    <t xml:space="preserve">Telefonos zeneszolgáltatás (Artisjus) </t>
  </si>
  <si>
    <t>120/2001. (VII. 12.) KT. hat.</t>
  </si>
  <si>
    <t>Da Bibere Borút Egyesület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</si>
  <si>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</si>
  <si>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</si>
  <si>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</si>
  <si>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</si>
  <si>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</si>
  <si>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</si>
  <si>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 xml:space="preserve">04.02.11. szerződés </t>
  </si>
  <si>
    <t>Kataszteri program rendszerkövetése</t>
  </si>
  <si>
    <t>6/2004. (II. 28.) Ökt. rend.</t>
  </si>
  <si>
    <t>Helyi kitüntető cím és kitünetési díjak alapításáról</t>
  </si>
  <si>
    <t>196/2004. (VIII. 31.) KT. hat.</t>
  </si>
  <si>
    <t xml:space="preserve">Közép-Európai Club Pannónia Egyesület tagság  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</si>
  <si>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</si>
  <si>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</si>
  <si>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</si>
  <si>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</si>
  <si>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</si>
  <si>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</si>
  <si>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</si>
  <si>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</si>
  <si>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</si>
  <si>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</si>
  <si>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</si>
  <si>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</si>
  <si>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</si>
  <si>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</si>
  <si>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</si>
  <si>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</si>
  <si>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</si>
  <si>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</si>
  <si>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</si>
  <si>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</si>
  <si>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</si>
  <si>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</si>
  <si>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</si>
  <si>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</si>
  <si>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</si>
  <si>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</si>
  <si>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</si>
  <si>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</si>
  <si>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</si>
  <si>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</si>
  <si>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</si>
  <si>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</si>
  <si>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</si>
  <si>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</si>
  <si>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SZO/75/2010</t>
  </si>
  <si>
    <t>tűzjelzőrendszer távfelügyelet</t>
  </si>
  <si>
    <t>5458/2008</t>
  </si>
  <si>
    <t xml:space="preserve">Széfbérlet </t>
  </si>
  <si>
    <t>94/2008.(V.27.) KT. hat.</t>
  </si>
  <si>
    <t>Zala Termálvölgye Egyesület tagdíj</t>
  </si>
  <si>
    <t>7622-3/2008</t>
  </si>
  <si>
    <t>BDSL szolgáltatás (Magyar Telecom Nyrt)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</si>
  <si>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</si>
  <si>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</si>
  <si>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</si>
  <si>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</si>
  <si>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</si>
  <si>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</si>
  <si>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6149/2009</t>
  </si>
  <si>
    <t xml:space="preserve">ETK Önkormányzati Klub tagdíj (ETK Szolgáltató Zrt) </t>
  </si>
  <si>
    <t>234/2010.(XII.14.)</t>
  </si>
  <si>
    <t xml:space="preserve">Festetics György Művelődési Központ továbbképzési terv kiadásai  </t>
  </si>
  <si>
    <t>PMK/110-3/2010</t>
  </si>
  <si>
    <t>jelzőrendszer jelzéseinek  folyamatos fogadása a diszpécserközpontban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</si>
  <si>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</si>
  <si>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</si>
  <si>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</si>
  <si>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</si>
  <si>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</si>
  <si>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SZO/417/2010</t>
  </si>
  <si>
    <t>Hévíz Petőfi u. 10-12. parkoló iroda bérlete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</si>
  <si>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</si>
  <si>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</si>
  <si>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</si>
  <si>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</si>
  <si>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</si>
  <si>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 xml:space="preserve">előirányzat felhasználási ütemterv a 2014. évi költségvetési rendelethez 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</si>
  <si>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</si>
  <si>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</si>
  <si>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</si>
  <si>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</si>
  <si>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</si>
  <si>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>1/3. melléklet a 2/2014. (II.12.)  rendelethez</t>
  </si>
  <si>
    <t>4.  melléklet a 2/2014. (II.12.) rendelethez</t>
  </si>
  <si>
    <t>Felhqlmozási célú átvett pénzeszköz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</si>
  <si>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</si>
  <si>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</si>
  <si>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</si>
  <si>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</si>
  <si>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</si>
  <si>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</si>
  <si>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 xml:space="preserve">2014. évi felhalmozási pénzügyi mérleg 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</si>
  <si>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</si>
  <si>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</si>
  <si>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</si>
  <si>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</si>
  <si>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</si>
  <si>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</si>
  <si>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</si>
  <si>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</si>
  <si>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</si>
  <si>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</si>
  <si>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</si>
  <si>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</si>
  <si>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</si>
  <si>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</si>
  <si>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5</t>
  </si>
  <si>
    <t>2</t>
  </si>
  <si>
    <t>7</t>
  </si>
  <si>
    <t>Polgármesteri Hivatal összesen:</t>
  </si>
  <si>
    <t>GAMESZ</t>
  </si>
  <si>
    <t>Konyha</t>
  </si>
  <si>
    <t>Kisegítő mezőgazd.szolg.</t>
  </si>
  <si>
    <t xml:space="preserve">Gazdasági szervezet (könyvelés) </t>
  </si>
  <si>
    <t>Karbantartó részleg</t>
  </si>
  <si>
    <t>Köztemető</t>
  </si>
  <si>
    <t>Köztisztasági tevékenység</t>
  </si>
  <si>
    <t>Orvosi ügyeleti szolgálat</t>
  </si>
  <si>
    <t xml:space="preserve">Belső ellenőr </t>
  </si>
  <si>
    <t xml:space="preserve">Oktatási intézmények tech.csoportvezetője </t>
  </si>
  <si>
    <t xml:space="preserve">Ált iskola technikai személyzete </t>
  </si>
  <si>
    <t xml:space="preserve">Gimnázium technikai személyzete </t>
  </si>
  <si>
    <t>Takarítónő, mosónő</t>
  </si>
  <si>
    <t>GAMESZ összesen:</t>
  </si>
  <si>
    <t xml:space="preserve">Teréz Anya Szociális Integrált Intézmény**  </t>
  </si>
  <si>
    <t>Nappali szociális ellátás</t>
  </si>
  <si>
    <t>Ápolás, gondozás, otthoni ellátás</t>
  </si>
  <si>
    <t>Védőnő</t>
  </si>
  <si>
    <t>Családsegítő Szolgálat</t>
  </si>
  <si>
    <t>Egyéb szociális és gyermekjóléti szolg.</t>
  </si>
  <si>
    <t>Szociális étkeztetés</t>
  </si>
  <si>
    <t>Központi igazgatás</t>
  </si>
  <si>
    <t xml:space="preserve">Kisegítő személyezet (gépkocsivezető) </t>
  </si>
  <si>
    <t>Teréz A. Szoc. Integr. Int. össz.: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</si>
  <si>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</si>
  <si>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</si>
  <si>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</si>
  <si>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</si>
  <si>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</si>
  <si>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</si>
  <si>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</si>
  <si>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 xml:space="preserve">Rendezvények gazdasági ügyintézője </t>
  </si>
  <si>
    <t>Gazdasági ügyintéző</t>
  </si>
  <si>
    <t xml:space="preserve">takarító </t>
  </si>
  <si>
    <t>Városi könyvtár</t>
  </si>
  <si>
    <t>vezető könyvtáros</t>
  </si>
  <si>
    <t>könyvtáros</t>
  </si>
  <si>
    <t>Muzeális  Gyűjtemény</t>
  </si>
  <si>
    <t>kiállítás tervező (művészeti vezető)</t>
  </si>
  <si>
    <t>múzeumőr</t>
  </si>
  <si>
    <t>Fontana Filmszínház</t>
  </si>
  <si>
    <t>szakmai vezető, pénztáros</t>
  </si>
  <si>
    <t>mozigépész</t>
  </si>
  <si>
    <t>takarítónő</t>
  </si>
  <si>
    <t>Festetics György Művelődési Kp. össz:</t>
  </si>
  <si>
    <t>GAMESZ és intézmények összesen:</t>
  </si>
  <si>
    <t xml:space="preserve">Közfoglalkoztatottak létszáma intézményenként (téli közfoglalkoztatás) </t>
  </si>
  <si>
    <t>Létszám</t>
  </si>
  <si>
    <r>
      <t>Felhalmozási kölcsön nyújtás</t>
    </r>
    <r>
      <rPr>
        <sz val="8"/>
        <color indexed="8"/>
        <rFont val="Times New Roman"/>
        <family val="1"/>
        <charset val="238"/>
      </rPr>
      <t>a</t>
    </r>
  </si>
  <si>
    <t>c) egyéb önkormányzati feladatok</t>
  </si>
  <si>
    <t xml:space="preserve">  - óvodapedagógusok átlagbérének és közterheinek elismert összege 8 hó</t>
  </si>
  <si>
    <t xml:space="preserve">Fajlagos összeg     Ft/fő </t>
  </si>
  <si>
    <t xml:space="preserve">    Önkormányzati hivatal működésének támogatása beszámítás után</t>
  </si>
  <si>
    <t xml:space="preserve">     beszámítás 100%</t>
  </si>
  <si>
    <t xml:space="preserve">     zöldterület gazdálkodással kapcsolatos feladatok ellátásának támogatása beszámítás után</t>
  </si>
  <si>
    <t>283 200 Ft/km</t>
  </si>
  <si>
    <t xml:space="preserve">     közvilágítás fenntartásának támogatása beszámítás után</t>
  </si>
  <si>
    <t>69 Ft/m2</t>
  </si>
  <si>
    <t xml:space="preserve">     köztemető fenntartással kapcsolatos feladatok támogatása beszámítás után</t>
  </si>
  <si>
    <t>227 000 Ft/km</t>
  </si>
  <si>
    <t xml:space="preserve">     közutak fenntartásának támogatása beszámítás után</t>
  </si>
  <si>
    <t xml:space="preserve">    beszámítás 50 %</t>
  </si>
  <si>
    <t xml:space="preserve">   egyéb önkormányzati feladatok beszámítás után</t>
  </si>
  <si>
    <t xml:space="preserve">  - óvodapedagógusok átlagbérének és közterheinek pótlólagos összege </t>
  </si>
  <si>
    <t xml:space="preserve">2. Óvodaműködtetési támogatás </t>
  </si>
  <si>
    <t xml:space="preserve"> - óvodaműködtetési támogatás 8 hó</t>
  </si>
  <si>
    <t xml:space="preserve"> - óvodaműködtetési támogatás 4 hó</t>
  </si>
  <si>
    <t>2. Hozzájárulás a pénzbeli szociális ellátásokhoz</t>
  </si>
  <si>
    <t>4. települési önk. által az idős és hajléktalan személyek részére nyújtott szociális szakosított ellátási feladatok (52 fő+5 fő demens)</t>
  </si>
  <si>
    <t xml:space="preserve">   a) a kötelezően foglalkoztatott szakmai dolgozók bértámogatása</t>
  </si>
  <si>
    <t xml:space="preserve">   b)  intézmény üzemeltetési támogatás </t>
  </si>
  <si>
    <t>5. Gyermek étkeztetés támogatása</t>
  </si>
  <si>
    <t xml:space="preserve">   a) Finanszírozás szempontjából elismert dolgozók bértámogatása</t>
  </si>
  <si>
    <t xml:space="preserve">   b) Gyermekétkeztetés üzemeltetési támogatása</t>
  </si>
  <si>
    <t xml:space="preserve">működési célú támogatások államháztartáson belülről </t>
  </si>
  <si>
    <t>2014. évi önkormányzatok működési támogatásai</t>
  </si>
  <si>
    <t xml:space="preserve">     3.aa) szociális és gyermekjóléti alapfeladat családsegítés </t>
  </si>
  <si>
    <t xml:space="preserve">     3.aa) szociális és gyermekjóléti alapfeladat gyerekjóléti szolgálat </t>
  </si>
  <si>
    <t xml:space="preserve">      8.1. Belföldi finanszírozás bevételei </t>
  </si>
  <si>
    <t xml:space="preserve">      8.1.1. Hitel-, kölcsön felvétel államháztartáson kívülről</t>
  </si>
  <si>
    <t xml:space="preserve">      8.1.3. Maradvány igénybevétele </t>
  </si>
  <si>
    <t xml:space="preserve">      8.1.2. Belföldi értékpapírok bevételei </t>
  </si>
  <si>
    <t xml:space="preserve">         8.1.3.1.  előző évi költségvetési maradvány igénybevétele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</si>
  <si>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</si>
  <si>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</si>
  <si>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</si>
  <si>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</si>
  <si>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</si>
  <si>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</si>
  <si>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</si>
  <si>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</si>
  <si>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</si>
  <si>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</si>
  <si>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</si>
  <si>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</si>
  <si>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</si>
  <si>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</si>
  <si>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</si>
  <si>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</si>
  <si>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</si>
  <si>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</si>
  <si>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</si>
  <si>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</si>
  <si>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IV. Teréz Anya Szociális Integrált Intézmény </t>
  </si>
  <si>
    <t xml:space="preserve">1 db ÉKG készülék </t>
  </si>
  <si>
    <t xml:space="preserve">1 db betegemelő szerkezet </t>
  </si>
  <si>
    <t xml:space="preserve">Kisértékű tárgyi eszköz beszerzés </t>
  </si>
  <si>
    <t xml:space="preserve">Teréz Anya Szociális Integrált Intézmény összesen </t>
  </si>
  <si>
    <t xml:space="preserve">3. </t>
  </si>
  <si>
    <t xml:space="preserve">Észak-Nyugati városrész (Móricz-Nagy I-Fenyő-Effinger nyugati vége járda és közmű tervei </t>
  </si>
  <si>
    <t xml:space="preserve">Egyéb működési célú támogatások bevételei államháztartáson belülről </t>
  </si>
  <si>
    <t xml:space="preserve">GAMESZ egyéb működési célú támogatás bevétel áht-én belül összesen </t>
  </si>
  <si>
    <t>Egyéb működési célú támogatás bevétele áht-én belülről  összesen:</t>
  </si>
  <si>
    <t xml:space="preserve">adatok Ft-ban </t>
  </si>
  <si>
    <t xml:space="preserve">szociálpolitikai juttatások, ellátottak pénzbeli juttatásai </t>
  </si>
  <si>
    <t xml:space="preserve">Munkaadót terhelő járulékok és szoc. hozzájár adó </t>
  </si>
  <si>
    <t xml:space="preserve">2014. évi előirányzat összesen </t>
  </si>
  <si>
    <t xml:space="preserve">Működési célú támogatások államháztartáson belülről </t>
  </si>
  <si>
    <t>I. Hévízi Polgármesteri Hivatal</t>
  </si>
  <si>
    <t>Költségvetési egyenleg (hiány - , többlet +)</t>
  </si>
  <si>
    <t xml:space="preserve">  - óvodapedagógusok átlagbérének és közterheinek elismert összege 4 hó</t>
  </si>
  <si>
    <t xml:space="preserve"> - óvodapedagógusok nevelő munkáját közvetlenük segítők átlagbérének és közterheinek elismert összege 8 hó</t>
  </si>
  <si>
    <t xml:space="preserve"> - óvodapedagógusok nevelő munkáját közvetlenük segítők átlagbérének és közterheinek elismert összege 4 hó</t>
  </si>
  <si>
    <t xml:space="preserve">3. Társulás által fenntartott óvodákba bejáró gyermekek utaztatásának támogatás 2014. június 30-ig </t>
  </si>
  <si>
    <t xml:space="preserve">   j) Gyermekek napközbeni ellátása</t>
  </si>
  <si>
    <t xml:space="preserve">   ja) Bölcsődei ellátás</t>
  </si>
  <si>
    <t xml:space="preserve">       Bölcsődei ellátás ( nincs fogyatékos, hátrányos helyzetű és 3H-s)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</si>
  <si>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</si>
  <si>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</si>
  <si>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</si>
  <si>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</si>
  <si>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</si>
  <si>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</si>
  <si>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</si>
  <si>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6. Beruházsok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</si>
  <si>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</si>
  <si>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</si>
  <si>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</si>
  <si>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</si>
  <si>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</si>
  <si>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</si>
  <si>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</si>
  <si>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</si>
  <si>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</si>
  <si>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</si>
  <si>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</si>
  <si>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</si>
  <si>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</si>
  <si>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</si>
  <si>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</si>
  <si>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</si>
  <si>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</si>
  <si>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</si>
  <si>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</si>
  <si>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Hévízi Kist. Önkorm. Többcélú Társ. részére tagdíj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</si>
  <si>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</si>
  <si>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</si>
  <si>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</si>
  <si>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</si>
  <si>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1. Könyvtári, közművelődési és múzeumi feladatok támogatása</t>
  </si>
  <si>
    <t xml:space="preserve">  d) Települési önkormányzatok nyilvános könyvtári és közművelődési fa támogatása </t>
  </si>
  <si>
    <t>Hévíz Város Önkormányzat és intézményei</t>
  </si>
  <si>
    <t>061020 Lakó és n.lakó épü.épít.</t>
  </si>
  <si>
    <t xml:space="preserve">heviz.hu hardver infrastruktura fejlesztés </t>
  </si>
  <si>
    <t xml:space="preserve">Kormányzati gerinc és egyéb struktúrált hálózati munkálatok </t>
  </si>
  <si>
    <t>105010 Rendszeres szociál.seg.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</si>
  <si>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</si>
  <si>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</si>
  <si>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</si>
  <si>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</si>
  <si>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</si>
  <si>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</si>
  <si>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</si>
  <si>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</si>
  <si>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</si>
  <si>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</si>
  <si>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</si>
  <si>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</si>
  <si>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Rendszeres gyermekvédelmi támogatás (  5.800,- Ft)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</si>
  <si>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</si>
  <si>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</si>
  <si>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</si>
  <si>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</si>
  <si>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 xml:space="preserve">Óvoda Fenntartó Társulás (Brunszvik Teréz Napközi Otthonos Óvoda és Bölcs.) </t>
  </si>
  <si>
    <t>Gazdasági vezető</t>
  </si>
  <si>
    <t xml:space="preserve">Eseti pénzbeni szociális ellátás </t>
  </si>
  <si>
    <t xml:space="preserve">Közgyógyellátás </t>
  </si>
  <si>
    <t>Szociálpolitikai juttatások összesen:</t>
  </si>
  <si>
    <t>Rendszeres pénzbeli ellátás összesen:</t>
  </si>
  <si>
    <t>Önkormányzatoktól támogatás működési célra:</t>
  </si>
  <si>
    <t>E.</t>
  </si>
  <si>
    <t xml:space="preserve">Zala Megyei Önkormányzatnak Zalavár vársziget működéséhez </t>
  </si>
  <si>
    <t xml:space="preserve">Hévízi Szobakiadók Szövetsége </t>
  </si>
  <si>
    <t>Musica Antiqua Együttes</t>
  </si>
  <si>
    <t xml:space="preserve">Hévízi Tisztaforrás Dalkör  Egyesület </t>
  </si>
  <si>
    <t>Hévízi Önkéntes Tűzoltó Egyesület</t>
  </si>
  <si>
    <t>Hévíz és Térsége Kamarai Tagok Kulturális Alapítványa</t>
  </si>
  <si>
    <t xml:space="preserve">Hévíz Balaton Airport Kft </t>
  </si>
  <si>
    <t>Tapolcai Honvéd Kulturális Egyesület</t>
  </si>
  <si>
    <t>Új Színpad Egyesület</t>
  </si>
  <si>
    <t>Helikon Kórus és Baráti Köre Közhasznú Alapítvány</t>
  </si>
  <si>
    <t>Számítástechnikai eszköz beszerzés előző évről áthúzódó nagyértékű</t>
  </si>
  <si>
    <t xml:space="preserve">Római Katolikus Egyházközség  </t>
  </si>
  <si>
    <t xml:space="preserve">Hévíz Város településfejlesztési koncepciójának és szerkezeti tervének felülviszgálata </t>
  </si>
  <si>
    <t xml:space="preserve">Korok-Borok egregyi tervezői művezetés </t>
  </si>
  <si>
    <t xml:space="preserve">Támogatás értékű felhalmozási pénzeszköz átadás ÁHT-én belül </t>
  </si>
  <si>
    <t xml:space="preserve">Hévíz Sportkör TAO önkormányzati önrésze </t>
  </si>
  <si>
    <t xml:space="preserve">új </t>
  </si>
  <si>
    <t xml:space="preserve">Teréz Anya Szoc. Int. Intézmény Honvéd utcai épület északi fal és tető felújítása </t>
  </si>
  <si>
    <t xml:space="preserve">új induló beruh. </t>
  </si>
  <si>
    <t xml:space="preserve">Hévízi-gyógytó világörökség komparatív analízis </t>
  </si>
  <si>
    <t>Hévízi  Evangélikus és Református Templomép. és Fenntartó Alapítvány</t>
  </si>
  <si>
    <t xml:space="preserve">Református Egyházkerület Pápa </t>
  </si>
  <si>
    <t xml:space="preserve">    beszámítás</t>
  </si>
  <si>
    <t>22300 Ft/ha</t>
  </si>
  <si>
    <t>Adott hitel összege</t>
  </si>
  <si>
    <t>Hitelállomány 2014. 01. 01. napján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</si>
  <si>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</si>
  <si>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</si>
  <si>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</si>
  <si>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</si>
  <si>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</si>
  <si>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</si>
  <si>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</si>
  <si>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</si>
  <si>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</si>
  <si>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</si>
  <si>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</si>
  <si>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</si>
  <si>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>2011. év</t>
  </si>
  <si>
    <t>2014. év</t>
  </si>
  <si>
    <t>052020 Szennyvíz gy. tisztitás.</t>
  </si>
  <si>
    <t>045120 Út - autópálya építése</t>
  </si>
  <si>
    <t>045170 Parkoló, garázs üzem.fennt</t>
  </si>
  <si>
    <t>083030  Folyóirat, idősz.kiad.</t>
  </si>
  <si>
    <t>013350 Nem lakóing.bérb.üzem.</t>
  </si>
  <si>
    <t xml:space="preserve">            Építészmérnöki tevéke.</t>
  </si>
  <si>
    <t>042180 Állat-eü feladatok</t>
  </si>
  <si>
    <t>013360 Épitményüzemeltetés</t>
  </si>
  <si>
    <t>011130 Önkormány.jogalk.</t>
  </si>
  <si>
    <t>011130 Igazgatási . Tevékenység.</t>
  </si>
  <si>
    <t xml:space="preserve">           Szervezési és jogi osztály</t>
  </si>
  <si>
    <t xml:space="preserve">           Polgármesteri Kabinet</t>
  </si>
  <si>
    <t>011220 Adó illeték</t>
  </si>
  <si>
    <t>016080 Önkormányzat kulturális rendezv.</t>
  </si>
  <si>
    <t>016080 Nemzeti ünn programja</t>
  </si>
  <si>
    <t>016080 Kiemelt áll. és önk. ü</t>
  </si>
  <si>
    <t>016010 Országgyűlési választások</t>
  </si>
  <si>
    <t>016010 Önkormányzati választások</t>
  </si>
  <si>
    <t>064010 Közvilágítás</t>
  </si>
  <si>
    <t>013350 Önkormányzati vagyonnal v.gazd.</t>
  </si>
  <si>
    <t>066020 Város- és községgazd.</t>
  </si>
  <si>
    <t xml:space="preserve">            Önk.nemz.kapcsolat</t>
  </si>
  <si>
    <t>031030 Közterület rend. fennta.</t>
  </si>
  <si>
    <t>091110, 091140 Óvodai nevelés ellátás</t>
  </si>
  <si>
    <t>091211, 091220 Ált isk. nyári napközi o. ellátás</t>
  </si>
  <si>
    <t>072311 Fogorvosi ellátás</t>
  </si>
  <si>
    <t>102021 időskoruak tartós bentlakásos ell.</t>
  </si>
  <si>
    <t xml:space="preserve">             Egyéb önk. Eseti pénzb.</t>
  </si>
  <si>
    <t xml:space="preserve">             Ellátottak támogatása </t>
  </si>
  <si>
    <t>107060 Köztemetés</t>
  </si>
  <si>
    <t>101150, 101231 Ápolási dij méltányoss.</t>
  </si>
  <si>
    <t>107060 Átmeneti segély</t>
  </si>
  <si>
    <t>103010 Temetési segély</t>
  </si>
  <si>
    <t>107053 Jelzőrendszeres házi seg</t>
  </si>
  <si>
    <t>107052 Házi segítségnyújtás</t>
  </si>
  <si>
    <t>106020 Önkorm. ált. nyújtott lakást.</t>
  </si>
  <si>
    <t>061030 Munk. Ált nyújtott lakást.</t>
  </si>
  <si>
    <t>016080 Kulturális műsorok rendezv.</t>
  </si>
  <si>
    <t>086090 Mindenféle m.n.s.szabadi.tev.</t>
  </si>
  <si>
    <t>086090 Máshová nem sorolható szór. Tev.</t>
  </si>
  <si>
    <t>081030 Sport létesítmények működtetése</t>
  </si>
  <si>
    <t>082070 Történelmi hely épít. egyéb lát</t>
  </si>
  <si>
    <t>közvetett támogatás</t>
  </si>
  <si>
    <t>Az adózás rendjéről szóló 2003. évi XCII. tv. figyelembe vételével méltányosságból származó kedvezmény</t>
  </si>
  <si>
    <t>Összes közvetett támogatás</t>
  </si>
  <si>
    <t xml:space="preserve">2. Gróf Festetics György Művelődési Központ, Könyvtár és Muzeális Gyűjtemény </t>
  </si>
  <si>
    <t xml:space="preserve">új induló beruh </t>
  </si>
  <si>
    <t xml:space="preserve">GAMESZ telephely kiváltása </t>
  </si>
  <si>
    <t xml:space="preserve">Gróf Festetics György Műv. Közp. Fejlesztés összesen </t>
  </si>
  <si>
    <t>Elszívórendszer kialakítása, keringető szivattyú cseréje</t>
  </si>
  <si>
    <t xml:space="preserve">Új erőgéphez emelővilla </t>
  </si>
  <si>
    <t xml:space="preserve">Új erőgéphez frontkasza </t>
  </si>
  <si>
    <t xml:space="preserve">Önjáró fűkaszához seprőadapter </t>
  </si>
  <si>
    <t>Autómata húsdaráló</t>
  </si>
  <si>
    <t xml:space="preserve">Gazdasági, Műszaki Ellátó Szervezet összesen </t>
  </si>
  <si>
    <t xml:space="preserve">1. Gazdasági, Műszaki Ellátó Szervezet </t>
  </si>
  <si>
    <t xml:space="preserve">Beruházások </t>
  </si>
  <si>
    <t xml:space="preserve">Intézményi felhalmozási kiadások összesen </t>
  </si>
  <si>
    <t>Pohármosogató berendezés</t>
  </si>
  <si>
    <t xml:space="preserve">Hévízért Városvédő Fejlesztő Kulturális Egyesület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</si>
  <si>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</si>
  <si>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</si>
  <si>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</si>
  <si>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</si>
  <si>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</si>
  <si>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</si>
  <si>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</si>
  <si>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</si>
  <si>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</si>
  <si>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</si>
  <si>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</si>
  <si>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</si>
  <si>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</si>
  <si>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II. Települési önkormányzatok egyes köznevelési feladatainak támogatása</t>
  </si>
  <si>
    <t>1. Óvodapedagógusok és az óvodapedagógusok nevelő munkáját közvetlenül segítők bértámogatása</t>
  </si>
  <si>
    <t>III. Települési önkormányzatok szociális és gyermekjóléti feladatainak támogatása</t>
  </si>
  <si>
    <t>1. Egyes jövedelempótló támogatások (évközi igénylés alapján)</t>
  </si>
  <si>
    <t>3. Egyes szociális és gyermekjóléti feladatok támogatása</t>
  </si>
  <si>
    <t xml:space="preserve">  a) Szociális és gyermekjóléti alapszolgáltatások általános feladatai</t>
  </si>
  <si>
    <t xml:space="preserve">   b) Gyermekjóléti Központ </t>
  </si>
  <si>
    <t xml:space="preserve">   c) Szociális étkeztetés</t>
  </si>
  <si>
    <t xml:space="preserve">   f) Időskorúak nappali intézményi  ellátása</t>
  </si>
  <si>
    <t xml:space="preserve">   g) Fogyatékos és demens személyek nappali intézményi ellátása</t>
  </si>
  <si>
    <t xml:space="preserve">   h)  Pszichiátriai és szenvedélybetegek nappali intézményi ellátása</t>
  </si>
  <si>
    <t xml:space="preserve">      Bölcsödei ellátás fogyatékos gyermek</t>
  </si>
  <si>
    <t xml:space="preserve"> l) Gyermekek átmeneti intézményei ( helyettes szülői ellátás)</t>
  </si>
  <si>
    <t>Állami hozzájárulás összesen:</t>
  </si>
  <si>
    <t>2014 évi költségvetés</t>
  </si>
  <si>
    <t>Megnevezés</t>
  </si>
  <si>
    <t xml:space="preserve">Előirány-zat összesen </t>
  </si>
  <si>
    <t xml:space="preserve">Hévíz Város Önkormányzat </t>
  </si>
  <si>
    <t>Állami támogatás</t>
  </si>
  <si>
    <t>Központi költségvetési szervtől működési átvett pénzeszköz:</t>
  </si>
  <si>
    <t xml:space="preserve">      Országgyűlési és helyhatósági választások támogatása</t>
  </si>
  <si>
    <t>Fejezeti kezelési pénzeszköz átvétel:</t>
  </si>
  <si>
    <t xml:space="preserve">Üdülőhelyi feladatok pótlólagos támogatása </t>
  </si>
  <si>
    <t xml:space="preserve">Költségv. Szerv.fogl. 2013. komp. </t>
  </si>
  <si>
    <t xml:space="preserve">Költségv. Szerv.fogl. 2014 komp. </t>
  </si>
  <si>
    <t>Számítástech. Eszközök</t>
  </si>
  <si>
    <t xml:space="preserve">Kisértékű gépek 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</si>
  <si>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</si>
  <si>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</si>
  <si>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</si>
  <si>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</si>
  <si>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</si>
  <si>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</si>
  <si>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 xml:space="preserve">     Társult önkormányzatok hozzájárulása óvoda közös fenntartásához</t>
  </si>
  <si>
    <t>Hévíz Város Önkormányzat támogatás, végleges pénzeszk. átvétel összesen:</t>
  </si>
  <si>
    <t xml:space="preserve">GAMESZ </t>
  </si>
  <si>
    <t>Társadalombiztosítási alap támogatása orvosi ügyeletre</t>
  </si>
  <si>
    <t>Társadalombizt.alap tám. anya-, gyermek, csecsemő véd. (isk.eü.)</t>
  </si>
  <si>
    <t>Teréz Anya  Szociális Integrált Intézmény</t>
  </si>
  <si>
    <t>ÁHT-n kívüli működési célú  pénzeszköz-átvétel</t>
  </si>
  <si>
    <t>Teréz Anya Szociális Integrált Int. mindösszesen:</t>
  </si>
  <si>
    <t>Mindösszesen ÁHT-n kívüli működési pénzeszköz átvétel</t>
  </si>
  <si>
    <t>3</t>
  </si>
  <si>
    <t>9</t>
  </si>
  <si>
    <t>Támogatás, végleges pénzeszköz átvétel összesen:</t>
  </si>
  <si>
    <t>2014. évi költségvetés</t>
  </si>
  <si>
    <t>felhalmozási  bevétel</t>
  </si>
  <si>
    <t>Felhalmozási és tőkejellegű bevétel</t>
  </si>
  <si>
    <t>Tárgyi eszközök értékesítése</t>
  </si>
  <si>
    <t>Ingatlanértékesítés</t>
  </si>
  <si>
    <t xml:space="preserve">Gépkocsiértékesítés </t>
  </si>
  <si>
    <t>Gépjármű várakozóhely megváltás</t>
  </si>
  <si>
    <t>Tárgyi eszközök, immateriális javak értékesítése össz.:</t>
  </si>
  <si>
    <t>Támogatás értékű felhalmozási pénzeszköz átvétel</t>
  </si>
  <si>
    <t>Támogatás értékű felhalmozási pénzeszköz átvétel összesen:</t>
  </si>
  <si>
    <t>ÁHT-n kívüli felhalmozási pénzeszköz átvétel összesen:</t>
  </si>
  <si>
    <t>Felhalmozási célú kölcsön-visszatérülés</t>
  </si>
  <si>
    <t>Lakásépítési kölcsön visszatérülés</t>
  </si>
  <si>
    <t>Alsópáhok önkormányzat(kerékpárút)</t>
  </si>
  <si>
    <t>Felhalmozási célú kölcsön-visszatérülés összesen:</t>
  </si>
  <si>
    <t xml:space="preserve">2014. évi előirányzat </t>
  </si>
  <si>
    <t xml:space="preserve">Hévíz Város Önkormányzata </t>
  </si>
  <si>
    <t>Dorint Rogner Lótusz Therme Szálloda</t>
  </si>
  <si>
    <t>Helyi adóból származó bevétel Keszthely részére</t>
  </si>
  <si>
    <t xml:space="preserve">                                              Alsópáhok részére</t>
  </si>
  <si>
    <t>Hévízi Rendőrörs térfigyelő rendszer üzemeltetéséhez pénzeszk. átadás</t>
  </si>
  <si>
    <t>Hévízí Rendőrörs mozgóőri szolgálatra</t>
  </si>
  <si>
    <t xml:space="preserve">Vindornyaszőlősnek óvodába járó gyerekek iskolabuszos utaztatási támogatása </t>
  </si>
  <si>
    <t xml:space="preserve">Bursa Hungarica ösztöndij </t>
  </si>
  <si>
    <t>Főkönyvi könyvelő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</si>
  <si>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</si>
  <si>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</si>
  <si>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</si>
  <si>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</si>
  <si>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</si>
  <si>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</si>
  <si>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</si>
  <si>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</si>
  <si>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</si>
  <si>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</si>
  <si>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</si>
  <si>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Személyi juttatások </t>
  </si>
  <si>
    <t xml:space="preserve">Munkaadót terhelő járulékok és szociális hozzájárulási adó 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</si>
  <si>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</si>
  <si>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</si>
  <si>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</si>
  <si>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</si>
  <si>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</si>
  <si>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</si>
  <si>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</si>
  <si>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</si>
  <si>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</si>
  <si>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>Működési célú támogatások államháztartáson belülre  mindösszesen</t>
  </si>
  <si>
    <t>Működési célú támogatások államháztartáson kívülre mindösszesen</t>
  </si>
  <si>
    <t xml:space="preserve">Működési célú támogatás ÁHT-én kívülre </t>
  </si>
  <si>
    <t xml:space="preserve">Működési célú támogatás ÁHT-én belülre </t>
  </si>
  <si>
    <t xml:space="preserve">Önkormányzatok működési támogatása </t>
  </si>
  <si>
    <t>IPA határon átnyúló együttműködés HUHR/1101/1.2.2/20</t>
  </si>
  <si>
    <t>Hévíz-Egregy városrész turisztikai attrakciók és zolg NYDOP-2.1.1/F-12-2012-0018</t>
  </si>
  <si>
    <t>Hévíz Város Közvilágítás energiatakarékos átalakítása KEOP 5.5.0/A/12-2013-0194</t>
  </si>
  <si>
    <t>Bibó Gimnázium és Szakk. Iskola energetikai korszerűsítése KEOP 5.5.0/B/12-2013-0116</t>
  </si>
  <si>
    <t>Kerékpárral Hévízen KEOP 6.2./§/A/11-2011-0187</t>
  </si>
  <si>
    <t xml:space="preserve">Hévíz Város Önkormányzat  
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</si>
  <si>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</si>
  <si>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</si>
  <si>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</si>
  <si>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</si>
  <si>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Egyéb működési célú kiadások 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</si>
  <si>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</si>
  <si>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</si>
  <si>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</si>
  <si>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</si>
  <si>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</si>
  <si>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Hévíz Turizmus Marketing Egyesület</t>
  </si>
  <si>
    <t>Felosztható keret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</si>
  <si>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</si>
  <si>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</si>
  <si>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</si>
  <si>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</si>
  <si>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</si>
  <si>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</si>
  <si>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</si>
  <si>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</si>
  <si>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</si>
  <si>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</si>
  <si>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</si>
  <si>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 xml:space="preserve">Integrált városfejlesztési stratégia 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</si>
  <si>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</si>
  <si>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</si>
  <si>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</si>
  <si>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</si>
  <si>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</si>
  <si>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</si>
  <si>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</si>
  <si>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Kormányablak kialakítása</t>
  </si>
  <si>
    <t>2.</t>
  </si>
  <si>
    <t>3.</t>
  </si>
  <si>
    <t>4.</t>
  </si>
  <si>
    <t>5.</t>
  </si>
  <si>
    <t>6.</t>
  </si>
  <si>
    <t>új induló beruh</t>
  </si>
  <si>
    <t>7.</t>
  </si>
  <si>
    <t>Deák téri üzlet tervdokumentációjának elkészítése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</si>
  <si>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</si>
  <si>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</si>
  <si>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</si>
  <si>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</si>
  <si>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</si>
  <si>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</si>
  <si>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>"Kerékpárturizmus fejlesztése Hévízen" Magyar-Horvát IPA határon átnyúló együttműködési program 68/2012. (III. 27) KT. hat.</t>
  </si>
  <si>
    <t>Közvilágítás korszerűsítése</t>
  </si>
  <si>
    <t>új induló beruházás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</si>
  <si>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</si>
  <si>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</si>
  <si>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</si>
  <si>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</si>
  <si>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</si>
  <si>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átadás</t>
  </si>
  <si>
    <t xml:space="preserve">Hévíz Televíziónak gépek beszerzésée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</si>
  <si>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</si>
  <si>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</si>
  <si>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</si>
  <si>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</si>
  <si>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4</t>
  </si>
  <si>
    <t xml:space="preserve">Oktatási intézménybe 26 darab számítógép beszerzése </t>
  </si>
  <si>
    <t>Hévíz Város Önkormányzat felhalmozási kiadás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</si>
  <si>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</si>
  <si>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</si>
  <si>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</si>
  <si>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</si>
  <si>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</si>
  <si>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</si>
  <si>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Önkormányzat gazdasági társaság alapítása</t>
  </si>
  <si>
    <t>Pénzügyi befektetések összesen:</t>
  </si>
  <si>
    <t>Felhalmozási kiadások mindösszesen:</t>
  </si>
  <si>
    <t>Európai Uniós támogatással megvalósuló projektek</t>
  </si>
  <si>
    <t xml:space="preserve">B </t>
  </si>
  <si>
    <t xml:space="preserve"> Projekt megnevezése </t>
  </si>
  <si>
    <t xml:space="preserve">Bruttó érték </t>
  </si>
  <si>
    <t xml:space="preserve">Pályázati forrás </t>
  </si>
  <si>
    <t>Önrész</t>
  </si>
  <si>
    <t>Önkormányzat ált. működési és ágazati feladatainak támogatása összesen</t>
  </si>
  <si>
    <t>Központosított állami támogatás</t>
  </si>
  <si>
    <t>Lakott külterülettel kapsolatos fa támogatása</t>
  </si>
  <si>
    <t>Szociális nyári gyermekétkeztetés</t>
  </si>
  <si>
    <t>Nemzeti Választási Iroda ( Fejezeti kezelésű ei) országgyűlési képviselő választások</t>
  </si>
  <si>
    <t xml:space="preserve">      Vindornyaszőlős Község Önk. 2013. évi társulásba bejáró gyermekek utaztatásával kapcsolatos elszámolás</t>
  </si>
  <si>
    <t>Hévíz Közbiztonságáért Polgárőr Egyesület 2013. évi elszámolási különb. visszafizetése</t>
  </si>
  <si>
    <t>Áht-n kívüli működési célú pénzeszköz átvétel:</t>
  </si>
  <si>
    <t>Hévízi Városvédő- fejlessztő Kulturális  Egyesület 2013. évi elszámolási különb. visszafizetése</t>
  </si>
  <si>
    <t>Hévízi TDM Egyesület 2013. évi elszámolási különb. visszafizetése</t>
  </si>
  <si>
    <t>Zm-i Kormányhivatal Munkaügyi Központ</t>
  </si>
  <si>
    <t>Gr I. Festetics György Művelődési Központ</t>
  </si>
  <si>
    <t xml:space="preserve">Festetics György Művelődési Központegyéb működési célú támogatás bevétel áht-én belül összesen </t>
  </si>
  <si>
    <t>39.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</si>
  <si>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</si>
  <si>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</si>
  <si>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</si>
  <si>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</si>
  <si>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</si>
  <si>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</si>
  <si>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</si>
  <si>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</si>
  <si>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</si>
  <si>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</si>
  <si>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</si>
  <si>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</si>
  <si>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</si>
  <si>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</si>
  <si>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</si>
  <si>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</si>
  <si>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</si>
  <si>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</si>
  <si>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 xml:space="preserve">LEADER zenei udvar: hangversenyzongora </t>
  </si>
  <si>
    <t xml:space="preserve">Hévízi Polgármesteri Hivatal  </t>
  </si>
  <si>
    <t>Hévízi Polgármesteri Hivatal  mindösszesen:</t>
  </si>
  <si>
    <t>Hévíz Város Önkormányzat  összesen:</t>
  </si>
  <si>
    <t>Hévíz Város Önkormányzat és intézménye mindösszesen:</t>
  </si>
  <si>
    <t xml:space="preserve">DRV Zrt. </t>
  </si>
  <si>
    <t>Rákóczi Szövetség</t>
  </si>
  <si>
    <t>Magyar Máltai Szeretet Szolgálat Sorstárs Támogató Szolgálat</t>
  </si>
  <si>
    <t>Hévíz Térség Zonta Klub</t>
  </si>
  <si>
    <t>Hévíz Közbiztonságáért Polgárőr Egyesület</t>
  </si>
  <si>
    <t>Csokonai Vitéz Mihály Irodalmi és Művészeti  Társaság</t>
  </si>
  <si>
    <t>Magyar Íjász Szövetség</t>
  </si>
  <si>
    <t>Park utcai járda keleti végében a déli oldali járda felújítás tervezése</t>
  </si>
  <si>
    <t>Kerékpárral Hévízen KEOP-6.2./0/A/11-2011-0187</t>
  </si>
  <si>
    <t>Orvosi ügyelet tervezése, kivitelezése ( E-on hálózat fejlesztés)</t>
  </si>
  <si>
    <t>16</t>
  </si>
  <si>
    <t>17</t>
  </si>
  <si>
    <t>18</t>
  </si>
  <si>
    <t>Hangversenyzongora beszerzés ( Leader zenei udvar)</t>
  </si>
  <si>
    <t>Orvosi ügyelet kisértékű tárgyi eszköz beszerzés</t>
  </si>
  <si>
    <t>Óvodafenntartó Társulás Hévíz</t>
  </si>
  <si>
    <t>Református Egyházkerület Pápa 2013. évitámogatás kiegészítés tetőfelújításhoz</t>
  </si>
  <si>
    <t>Helyi vedelem alatt álló ingatlan felújítás támogatása</t>
  </si>
  <si>
    <t>Hévíz-Balaton Airport Kft.</t>
  </si>
  <si>
    <t>Gépjármú vásárlás</t>
  </si>
  <si>
    <t>2 db dupla mobil garázs vásárlás</t>
  </si>
  <si>
    <t>Számítógép beszerzés 4 db</t>
  </si>
  <si>
    <t>Kötelező</t>
  </si>
  <si>
    <t>Nem kötelező</t>
  </si>
  <si>
    <t xml:space="preserve">             Önk. Ált működési ás ágatzati fa tám</t>
  </si>
  <si>
    <t>országgyűlési választások</t>
  </si>
  <si>
    <t>084031 Civil szervezetek műk támogat.</t>
  </si>
  <si>
    <t xml:space="preserve">072112 Házi orvosi ügyeleti ellátás </t>
  </si>
  <si>
    <t>Hévíz Város Önkormányzat és intézmények</t>
  </si>
  <si>
    <t>ZTE Utánpótlás Alapítvány (labdarúgás népszerűsítése,  játéklehetőség megteremtése)</t>
  </si>
  <si>
    <t>Önk. kiegészítő támogatása</t>
  </si>
  <si>
    <t>Önkormányzatok kiegészítő támogatása</t>
  </si>
  <si>
    <t>.12.31</t>
  </si>
  <si>
    <t>műszaki kisegítő</t>
  </si>
  <si>
    <t>gyermek könyvtáros</t>
  </si>
  <si>
    <t>Takarítónő orv. Rendelő</t>
  </si>
  <si>
    <t>Brunszvik Teréz Napközi Otthonos Óvoda</t>
  </si>
  <si>
    <t>Bölcsődei gyermek gondozó</t>
  </si>
  <si>
    <t>Bölcsődei kisegítő személyzet</t>
  </si>
  <si>
    <t>60.</t>
  </si>
  <si>
    <t>61.</t>
  </si>
  <si>
    <t>62.</t>
  </si>
  <si>
    <t>63.</t>
  </si>
  <si>
    <t>64.</t>
  </si>
  <si>
    <t>65.</t>
  </si>
  <si>
    <t>66.</t>
  </si>
  <si>
    <t>Óvónő</t>
  </si>
  <si>
    <t>Kisegítő személyzet</t>
  </si>
  <si>
    <t>3 fő kisegítő személyzet 2013. szept.1-től</t>
  </si>
  <si>
    <t>Brunszvik Teréz Napközi Otthonos Óvoda össz:</t>
  </si>
  <si>
    <t>-1</t>
  </si>
  <si>
    <t>közmunkások június-augusztus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</si>
  <si>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</si>
  <si>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</si>
  <si>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</si>
  <si>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</si>
  <si>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</si>
  <si>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</si>
  <si>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</si>
  <si>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</si>
  <si>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</si>
  <si>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</si>
  <si>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</si>
  <si>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</si>
  <si>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</si>
  <si>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 xml:space="preserve">      Zm-i Rendőrkapítányság </t>
  </si>
  <si>
    <t>2013. évi általános működési és ágazati feladatok támogatás elszámolás különbözete</t>
  </si>
  <si>
    <t>Hévíz Szinpad Kulturális Egyesület</t>
  </si>
  <si>
    <t>Európa Parlamenti választások</t>
  </si>
  <si>
    <t xml:space="preserve">Polg. Hivatal egyéb működési célú támogatás bevétel áht-én belül összesen </t>
  </si>
  <si>
    <t>Felhalmozási célú központosított állami támogatás:</t>
  </si>
  <si>
    <t>Közművelődési érdekeltségnövelő támogatás</t>
  </si>
  <si>
    <t>Felhalmozási célú központosított állami támogatás összesen:</t>
  </si>
  <si>
    <t xml:space="preserve">Hévíz Gyógyfürdő és Szent András Reumakórház </t>
  </si>
  <si>
    <t>Erdei Faluért Kiemelten Közhasznú Alapítvány</t>
  </si>
  <si>
    <t xml:space="preserve">Pro Minorirate Alapítvány Csángó Bál (előző évi döntés + Bálványosi Szabad Egyetem)) </t>
  </si>
  <si>
    <t>Széchenyi utcai útszuegély kerékpár kölcsönző előtti szakaszának felújítása</t>
  </si>
  <si>
    <t>12/1.</t>
  </si>
  <si>
    <t>12/2.</t>
  </si>
  <si>
    <t>Hosszú földek "más célú hasznosítás"( Földhivatali bejegyzés módosítás, tervdokumentáció készítés, engedélyek beszerzése, eljárási díjak, talajvédelmi terv)</t>
  </si>
  <si>
    <t xml:space="preserve">Gázkazán cseréje Hévíz, Rákóczi út 2. számú ingatlannál </t>
  </si>
  <si>
    <t>19</t>
  </si>
  <si>
    <t>20</t>
  </si>
  <si>
    <t>Dombföldi utcai forgalomtechnikai tervkészítés</t>
  </si>
  <si>
    <t>Hévízi 432. hrsz. Ingatlanon járda kiépítés</t>
  </si>
  <si>
    <t>Vizlágyító készülék beszerzés, beszerelés</t>
  </si>
  <si>
    <t>Kormányablak bútor beszerzés</t>
  </si>
  <si>
    <t xml:space="preserve">   - PDA Motorolla ES400 parkoló mobil büntetés író berendezés</t>
  </si>
  <si>
    <t>Alsópáhok Község Önkormányzat</t>
  </si>
  <si>
    <t>Cserszegtomaj Község Önkormányzat</t>
  </si>
  <si>
    <t>Nemesbük Község Önkormányzat</t>
  </si>
  <si>
    <t>Sármellék Község Önkormányzat</t>
  </si>
  <si>
    <t>Hévízgyógyfürdő és Szent András Reumakórház</t>
  </si>
  <si>
    <t>Keszthely és Környéke Egészségügyéért Alapítvány</t>
  </si>
  <si>
    <t>1/1.</t>
  </si>
  <si>
    <t>Számítástechnikai eszköz  előző évről áthúzódó  vagyonértékű jog</t>
  </si>
  <si>
    <t>1/2.</t>
  </si>
  <si>
    <t>Kistárgyaló bútorcseréje és kiegészítők</t>
  </si>
  <si>
    <t>Szavazó fülkék vásárlása (kisértékű)</t>
  </si>
  <si>
    <t>1/3.</t>
  </si>
  <si>
    <t>3 db csillár ( mozi előterébe)</t>
  </si>
  <si>
    <t>Bútorzat és polcrendszer beszerzés</t>
  </si>
  <si>
    <t>Kisértékű tárgyi eszköz:</t>
  </si>
  <si>
    <t xml:space="preserve">    - mobiltelefon</t>
  </si>
  <si>
    <t>Mobil fényhíd</t>
  </si>
  <si>
    <t>Elektromos betegágy</t>
  </si>
  <si>
    <t>3. Brunszvik Teréz Napközi Otthonos Óvoda</t>
  </si>
  <si>
    <t>Kisértékű tárgyi eszközbeszerzés</t>
  </si>
  <si>
    <t xml:space="preserve">Brunszvik Teréz Napközi Otthonos Óvoda összesen </t>
  </si>
  <si>
    <t>2013. évi állami támogatás elszám. különbözet</t>
  </si>
  <si>
    <t>063080 Vízellátással kapcs. közmű ép.fenntart.üz.</t>
  </si>
  <si>
    <t>098010 pedagógiai igazgatás</t>
  </si>
  <si>
    <t xml:space="preserve">    2. Felhalmozási támogatások államháztartáson belülről</t>
  </si>
  <si>
    <t>V. Brunszvik Teréz Napközi Otthonos Óvoda</t>
  </si>
  <si>
    <t xml:space="preserve">    2.1.Önkormányzatok felhalmozási támogatásai</t>
  </si>
  <si>
    <t>0</t>
  </si>
  <si>
    <t>37</t>
  </si>
  <si>
    <t>12</t>
  </si>
  <si>
    <t xml:space="preserve">Múzeum légkoncionálása </t>
  </si>
  <si>
    <t>Napsugár sétány felújítás, járda és szegély építése</t>
  </si>
  <si>
    <t>Sugár utcai játszótér hinta</t>
  </si>
  <si>
    <t>22</t>
  </si>
  <si>
    <t>Polgárok házára vételi előleg</t>
  </si>
  <si>
    <t>23</t>
  </si>
  <si>
    <t>Tavirózsa utca műfüves pálya vízóra akna építése</t>
  </si>
  <si>
    <t>Kültéri kondi park építése</t>
  </si>
  <si>
    <t>Társadalombiztosítási alap támogatása, védőnői szolgálat, orvosi ügyelet, ifj.-egészségügy</t>
  </si>
  <si>
    <t>Hűtőszekrény koracél 2 db</t>
  </si>
  <si>
    <t>21/1.</t>
  </si>
  <si>
    <t>21/2</t>
  </si>
  <si>
    <t>24</t>
  </si>
  <si>
    <t>Teker Egyesület</t>
  </si>
  <si>
    <t>Sugár utcai játszótér illemhely, kiviteli,-szakhatósági tervek, beruházás kivitelezése</t>
  </si>
  <si>
    <t>25</t>
  </si>
  <si>
    <t>Sportpályák illemhely és tároló tervezése, kivitelezése</t>
  </si>
  <si>
    <t>27</t>
  </si>
  <si>
    <t xml:space="preserve">26 </t>
  </si>
  <si>
    <t>Polgármesteri Hivatali épület napelemes rendszer kialakítása KEOP-2014.-4.10.0/N pályázat</t>
  </si>
  <si>
    <t>28</t>
  </si>
  <si>
    <t>Dr Babocsay u. tervezés (vis maior)</t>
  </si>
  <si>
    <t>29</t>
  </si>
  <si>
    <t>Beruházásokra felosztható előirányzat</t>
  </si>
  <si>
    <t xml:space="preserve">2 db autómata defibrillátor készülék  az orvosi ügyeletre és a Polgármesteri Hivatal portájára. </t>
  </si>
  <si>
    <t>1 db pohármosogató gép</t>
  </si>
  <si>
    <t>Informatikai eszközök</t>
  </si>
  <si>
    <t xml:space="preserve">      Rendszeres gyerekvédelmi támogatás</t>
  </si>
  <si>
    <t xml:space="preserve">      Zm-i Egészségbiztosítási Pénztár Szakig. Szerve ( 2013. évi szervezett emlőszűrés)</t>
  </si>
  <si>
    <t xml:space="preserve">      Hévízi Területfejlesztési Társuláshoz tartozó önkormányzatoktól szoc. ellátásra  2011-2013 évi tartozások</t>
  </si>
  <si>
    <t xml:space="preserve">     Alsópáhok Község Önkormányzat  szoc. ellátásra vonatkozó 2011-2013 évi tartozások</t>
  </si>
  <si>
    <t xml:space="preserve">     Felsőpáhok Község Önkormányzat  szoc. ellátásra vonatkozó 2011-2013 évi tartozások</t>
  </si>
  <si>
    <t xml:space="preserve">     Cserszegtomaj Község Önkormányzat  szoc. ellátásra vonatkozó 2011-2013 évi tartozások</t>
  </si>
  <si>
    <t xml:space="preserve">     Nemesbük Község Önkormányzat  szoc. ellátásra vonatkozó 2011-2013 évi tartozások</t>
  </si>
  <si>
    <t xml:space="preserve">     Rezi Község Önkormányzat  szoc. ellátásra vonatkozó 2011-2013 évi tartozások</t>
  </si>
  <si>
    <t xml:space="preserve">     Sármellék Község Önkormányzat  szoc. ellátásra vonatkozó 2011-2013 évi tartozások</t>
  </si>
  <si>
    <t xml:space="preserve">     Zalaköveskút Község Önkormányzat  szoc. ellátásra vonatkozó 2011-2013 évi tartozások</t>
  </si>
  <si>
    <t xml:space="preserve">     Alsópáhok Község Önkormányzat családsegités és gyermekjóléti  ellátásra vonatkozó 2014. évi állami támogatás átadás</t>
  </si>
  <si>
    <t xml:space="preserve">     Felsőpáhok Község Önkormányzat  családsegités és gyermekjóléti  ellátásra vonatkozó 2014. évi állami támogatás átadás</t>
  </si>
  <si>
    <t xml:space="preserve">     Cserszegtomaj Község Önkormányzat  családsegités és gyermekjóléti  ellátásra vonatkozó 2014. évi állami támogatás átadás</t>
  </si>
  <si>
    <t>Teker Egyesület 2013. évi támogatás elszámolási különbözet visszafizetése</t>
  </si>
  <si>
    <t>DRV Zrt. 2013. évi lakossági víz- csatorna támogatás elszámolási különb és kamat</t>
  </si>
  <si>
    <t>80.</t>
  </si>
  <si>
    <t>Országgyűlési képviselő választások</t>
  </si>
  <si>
    <t>Önkormányzati és nemzetiségi  önkormányzati képviselő választások</t>
  </si>
  <si>
    <t>OEP támogatás (védőnői szolgálat, orvosi ügyelet)</t>
  </si>
  <si>
    <t>Egyéb gép, berendezés, felszerellés értékesítés</t>
  </si>
  <si>
    <t>Informatikai eszköz értékesítés</t>
  </si>
  <si>
    <r>
      <t xml:space="preserve">Részesedések értékesítése </t>
    </r>
    <r>
      <rPr>
        <sz val="8"/>
        <color indexed="8"/>
        <rFont val="Times New Roman"/>
        <family val="1"/>
        <charset val="238"/>
      </rPr>
      <t>( Magyar Gáztranzit Zrt.)</t>
    </r>
  </si>
  <si>
    <t>Könyvtári érdekeltségnövelő támogatás</t>
  </si>
  <si>
    <t>2014. évi  egyéb működési célú támogatások ÁHT-én beülre és  és működési támogatások ÁHT-n kívülre</t>
  </si>
  <si>
    <t>Alsópáhok Község Önkormányzat szociális nyári gyermekétkeztetés</t>
  </si>
  <si>
    <t>Hévíz Sportkör TAO pályázati önrész</t>
  </si>
  <si>
    <t>Vállalkozók és Munkáltatók Országos Szövetsége Zala Megyei Szervezete Príma Gála</t>
  </si>
  <si>
    <t>30</t>
  </si>
  <si>
    <t>áthuzódó</t>
  </si>
  <si>
    <t>31</t>
  </si>
  <si>
    <t>Hévíz 134/1. hrsz-ú ingatlanon (Attila u.) járda építés</t>
  </si>
  <si>
    <t>32</t>
  </si>
  <si>
    <t>33</t>
  </si>
  <si>
    <t>34</t>
  </si>
  <si>
    <t>Büki bekötőút közvilágítása</t>
  </si>
  <si>
    <t xml:space="preserve">12 </t>
  </si>
  <si>
    <t>13</t>
  </si>
  <si>
    <t>Hévíz város és környezetének közösségi közlekedésfejlesztése NYDOP-3.2.1/B-12-2013-0007 kisértékű eszk</t>
  </si>
  <si>
    <t>Bibó István A. G. és Sz.Iskola energetikai korszerűsítése KEOP-5.5.0/B/12-2013-0116  kisértékű eszk</t>
  </si>
  <si>
    <t>Parkoló Iroda PDA Motorolla ES400 parkoló mobil büntetésiró berendezés kis ért tárgyi eszk</t>
  </si>
  <si>
    <t>Parkoló Iroda egyéb kisértékű tárgyi eszk beszerzés ( okos telefon)</t>
  </si>
  <si>
    <t xml:space="preserve">18 </t>
  </si>
  <si>
    <t>Keszthelyi Mentőállomás részére használatba adott kisértékű eszk (TV, mikrohullámú sütő, hűtő,tűzhely)</t>
  </si>
  <si>
    <t xml:space="preserve">1 </t>
  </si>
  <si>
    <t>Kerékpárral Hévízen KEOP-6.2./0/A/11-2011-0187 kisért eszközbeszerzés</t>
  </si>
  <si>
    <t>"Kerékpárturizmus fejlesztése Hévízen" Magyar-Horvát IPA határon átnyúló együttműködési program 68/2012. (III. 27) KT. hat.35 db kerékpárbeszerzés (kisértékű tárgyi eszk)</t>
  </si>
  <si>
    <t>Yukon kistraktor beszerzés</t>
  </si>
  <si>
    <t>Egyéb tárgyi eszköz beszerzés</t>
  </si>
  <si>
    <t xml:space="preserve">    - orvosi ügyelethez kapcsolatos kisértékű tárgyi eszk beszerzés</t>
  </si>
  <si>
    <t xml:space="preserve">    - 4 db számítógép beszerzés</t>
  </si>
  <si>
    <t>"Kerékpárturizmus fejlesztése Hévízen" Magyar-Horvát IPA határon átnyúló együttműködési program 68/2012. (III. 27) KT. hat.Ford Transit Custom gépjármű beszerzés</t>
  </si>
  <si>
    <t>Gyermekjóléáti fa ellátása</t>
  </si>
  <si>
    <t>Országgyűlési képviselői választások</t>
  </si>
  <si>
    <t>Önkotrmányzati és nemzetiségi önkormányzati képviselő választás</t>
  </si>
  <si>
    <t>Parkolási bírság</t>
  </si>
  <si>
    <t xml:space="preserve">             Temetési segély</t>
  </si>
  <si>
    <t>Temetési segély</t>
  </si>
  <si>
    <t>5/1</t>
  </si>
  <si>
    <t>Közösségi közlekedés alpályaudvar utastájékoztató</t>
  </si>
  <si>
    <t>Nemzeti Rehabilitációs Központ</t>
  </si>
  <si>
    <t xml:space="preserve">Keszthely Város Önkormányzat Alapellátási Intézet  </t>
  </si>
  <si>
    <t>81.</t>
  </si>
  <si>
    <t>82.</t>
  </si>
  <si>
    <t>83.</t>
  </si>
  <si>
    <t>84.</t>
  </si>
  <si>
    <t>85.</t>
  </si>
  <si>
    <t>GAMASZ</t>
  </si>
  <si>
    <t>Magvető Kiadó (Hévíz Antológia)</t>
  </si>
  <si>
    <t>Fénymásoló berendezés ( Bibó AGSZ részére  működésre átadandó)</t>
  </si>
  <si>
    <t>Billenőserpenyő (Brento)</t>
  </si>
  <si>
    <t>Gianni Ferrari PG 220D multifunkciós gép</t>
  </si>
  <si>
    <t>Új erőgéphez rézsűkasza</t>
  </si>
  <si>
    <t>Pultra helyezhető szódagép</t>
  </si>
  <si>
    <t>2 db tárgyi eszköz értékesítése ( MT8 traktor és régi multifunkciós gép)</t>
  </si>
  <si>
    <t xml:space="preserve">4. Teréz Anya Szociális Integrált Intézmény </t>
  </si>
  <si>
    <t>Panasonic telefonközpont</t>
  </si>
  <si>
    <t xml:space="preserve">Csokonai utca csapadékvíz vezeték tervezése </t>
  </si>
  <si>
    <t>Hévíz Vörösmarty u 38. önkormányzati tulajdonban lévő épület víz-, gáz és fűtés kialakítás, festés, iroda helyiségek kialakítása</t>
  </si>
  <si>
    <t>Dombföldi utca kiegészítő beruházás ( + Árpádkori templomsüveg megerősítése, ravatalozó ép.bontása, temetőkerítés ép.,vízelvezetési munk.)</t>
  </si>
  <si>
    <t>Hévízi Rendőrőrs épületének karbantartása anyagköltség</t>
  </si>
  <si>
    <t xml:space="preserve">           Gépjármű üzemeltetés (Hebi)</t>
  </si>
  <si>
    <t>092211 Gimnáziumi oktatás</t>
  </si>
  <si>
    <t xml:space="preserve">         ebből: munkavédelmi akciótervvel kapcs befiz.</t>
  </si>
  <si>
    <t xml:space="preserve">                   egyéb elvonás, befizetés</t>
  </si>
  <si>
    <t xml:space="preserve">   6. Elvonások, befizetések</t>
  </si>
  <si>
    <t xml:space="preserve">                  egyéb elvonás, befizetés</t>
  </si>
  <si>
    <t xml:space="preserve">        ebböl: munkahelyvédelmi akkciótervvel kapcs befiz</t>
  </si>
  <si>
    <t xml:space="preserve">       Ebből: munkahelyvédelmi akkciótervvel kapcs befiz</t>
  </si>
  <si>
    <r>
      <t xml:space="preserve">       </t>
    </r>
    <r>
      <rPr>
        <sz val="7"/>
        <color indexed="8"/>
        <rFont val="Times New Roman"/>
        <family val="1"/>
        <charset val="238"/>
      </rPr>
      <t xml:space="preserve"> egyéb elvonás, befizetés</t>
    </r>
  </si>
  <si>
    <t>lezárult</t>
  </si>
  <si>
    <t>Pályázaton felüli önerő 57.659</t>
  </si>
  <si>
    <t>pályázaton felüli önerő 184.698</t>
  </si>
  <si>
    <t>pályázaton felüli önerő 4.236</t>
  </si>
  <si>
    <t>pályázaton felüli önerő 95.339</t>
  </si>
  <si>
    <t>Hangversenyzongora beszerzése  (lLEADER zenei Udvar)</t>
  </si>
  <si>
    <t>Nagy műfüves pálya melletti támfal</t>
  </si>
  <si>
    <t>Jegyzett tőke Hévíz-Balaton Airport Kft</t>
  </si>
  <si>
    <t>Tőketartalék  Hévíz-Balaton Airport Kft</t>
  </si>
  <si>
    <t>86.</t>
  </si>
  <si>
    <t>Elkülönített állami pénzalapoktól támogatás működési célra:</t>
  </si>
  <si>
    <t>Zala Megyei Kormányhivatal Munkaügyi Központ</t>
  </si>
  <si>
    <t xml:space="preserve">     Nemesbük Község Önkormányzat fizetési meghagyás eljárási díja</t>
  </si>
  <si>
    <t xml:space="preserve">     Sármellék Község Önkormányzat fizetési meghagyás eljárási díja</t>
  </si>
  <si>
    <t xml:space="preserve">     Zalaköveskút Község Önkormányzat fizetési meghagyás eljárási díja</t>
  </si>
  <si>
    <t>Nemzeti Rehabilitációs és Szociális Hivatal</t>
  </si>
  <si>
    <t>87.</t>
  </si>
  <si>
    <t>88.</t>
  </si>
  <si>
    <t>89.</t>
  </si>
  <si>
    <t>90.</t>
  </si>
  <si>
    <t>91.</t>
  </si>
  <si>
    <t>92.</t>
  </si>
  <si>
    <t>Hévíz Tv Nkft</t>
  </si>
  <si>
    <t xml:space="preserve">Teréz Anya Szoc. Int. Intézmény Honvéd utcai épület nyugati és déli fal és tető felújítása </t>
  </si>
  <si>
    <t>35</t>
  </si>
  <si>
    <t>Hévíz 065 hrsz ingatlan Árpád utcai által elfoglalt területének 2658 m2 önkormányzati tulajdonba vételhez geodéziai terv</t>
  </si>
  <si>
    <t>21</t>
  </si>
  <si>
    <t>Parkoló Iroda IMZ320 mobil nyomtató</t>
  </si>
  <si>
    <t>Korok-Borok  egregyi városrészben dombföldi és Egregyi utcák területének fejlesztési munkák kivitelezése</t>
  </si>
  <si>
    <t>"Kerékpárturizmus fejlesztése Hévízen" Magyar-Horvát IPA határon átnyúló együttműködési program informatikai eszközök</t>
  </si>
  <si>
    <t>1/4.</t>
  </si>
  <si>
    <t xml:space="preserve">Kisértékű informatikai eszközök beszerzése </t>
  </si>
  <si>
    <t xml:space="preserve">Egyéb tárgyi eszközök beszerzése </t>
  </si>
  <si>
    <t>GAMESZ épületgépészeti szellőzési terv</t>
  </si>
  <si>
    <t>GAMESZ épületgépészeti gázterv</t>
  </si>
  <si>
    <t>Canon IR253i fénymásoló</t>
  </si>
  <si>
    <t xml:space="preserve"> Építmény üzemeltetés</t>
  </si>
  <si>
    <t xml:space="preserve"> Igazgatási . Tevékenység.</t>
  </si>
  <si>
    <t xml:space="preserve">  Adó,illeték kiszab. Ell.</t>
  </si>
  <si>
    <t xml:space="preserve"> Közterület rend. Fennta.</t>
  </si>
  <si>
    <t xml:space="preserve"> Rendszeres szociális segély</t>
  </si>
  <si>
    <t xml:space="preserve"> Országgyűlési választások</t>
  </si>
  <si>
    <t xml:space="preserve"> Eu-i parlamenti választások</t>
  </si>
  <si>
    <t xml:space="preserve"> Önkormányzati és nemzetiségi önk.          képviselői választások</t>
  </si>
  <si>
    <t xml:space="preserve"> Lakásfenntartási támogatás</t>
  </si>
  <si>
    <t xml:space="preserve">  Renszeres gyermekv. Tám.</t>
  </si>
  <si>
    <t>Pályázat</t>
  </si>
  <si>
    <t>041231 Rövid időtartamú közfoglalkozt</t>
  </si>
  <si>
    <t>XI.</t>
  </si>
  <si>
    <t>2014. évi önkormányzat által nyújtott hitel és kölcsön alakulása, lejárat és eszközök alakulása szerinti bontásban</t>
  </si>
  <si>
    <t>Nyújtott hitel</t>
  </si>
  <si>
    <t>Törlesztés</t>
  </si>
  <si>
    <t>Záróállomány 2014. 12.  31. napján</t>
  </si>
  <si>
    <t xml:space="preserve">   munkáltatói lakásép. kölcsön</t>
  </si>
  <si>
    <t>Hosszúlejáratú fejlesztési hitel 2011. évi megállapodás sz.</t>
  </si>
  <si>
    <t>3 év</t>
  </si>
  <si>
    <t>Felhalm. célú hitel össz.:</t>
  </si>
  <si>
    <t xml:space="preserve">vagyonmérlege </t>
  </si>
  <si>
    <t>2014. december hó 31.</t>
  </si>
  <si>
    <t xml:space="preserve">                                                                                                              e Ft                                                                                                </t>
  </si>
  <si>
    <t>Önkormányzat</t>
  </si>
  <si>
    <t>GAMESZ és önállóan működő intézmények</t>
  </si>
  <si>
    <t>Változás %-ban</t>
  </si>
  <si>
    <t>Előző év</t>
  </si>
  <si>
    <t>Tárgy év</t>
  </si>
  <si>
    <t>ESZKÖZÖK</t>
  </si>
  <si>
    <t>A/I/1 Vagyoni értékű jogok</t>
  </si>
  <si>
    <t>A/I/2 Szellemi termékek</t>
  </si>
  <si>
    <t>A/I/3 Immateriális javak értékhelyesbítése</t>
  </si>
  <si>
    <t>A/I Immateriális javak (=A/I/1+A/I/2+A/I/3) (04=01+02+03)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</si>
  <si>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</si>
  <si>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</si>
  <si>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</si>
  <si>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</si>
  <si>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</si>
  <si>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(=A/II/1+...+A/II/5) (10=05+...+09)</t>
  </si>
  <si>
    <t>A/III/1 Tartós részesedések (11&gt;=12+13)</t>
  </si>
  <si>
    <t>A/III/1a - ebből: tartós részesedések jegybankban</t>
  </si>
  <si>
    <t>A/III/1b - ebből: tartós részesedések társulásban</t>
  </si>
  <si>
    <t>A/III/2 Tartós hitelviszonyt megtestesítő értékpapírok (14&gt;=15+16)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</si>
  <si>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</si>
  <si>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</si>
  <si>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</si>
  <si>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 (18=11+14+17)</t>
  </si>
  <si>
    <t>A/IV/1 Koncesszióba, vagyonkezelésbe adott eszközök</t>
  </si>
  <si>
    <t>A/IV/2 Koncesszióba, vagyonkezelésbe adott eszközök értékhelyesbítése</t>
  </si>
  <si>
    <t>A/IV Koncesszióba, vagyonkezelésbe adott eszközök (=A/IV/1+A/IV/2) (21=19+20)</t>
  </si>
  <si>
    <t>A) NEMZETI VAGYONBA TARTOZÓ BEFEKTETETT ESZKÖZÖK (=A/I+A/II+A/III+A/IV) (22=04+10+18+21)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</si>
  <si>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</si>
  <si>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</si>
  <si>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</si>
  <si>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</si>
  <si>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</si>
  <si>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 (=B/I/1+…+B/I/5) (28=23+...+27)</t>
  </si>
  <si>
    <t>B/II/1 Nem tartós részesedések</t>
  </si>
  <si>
    <t>B/II/2 Forgatási célú hitelviszonyt megtestesítő értékpapírok (30&gt;=31+...+35)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</si>
  <si>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</si>
  <si>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</si>
  <si>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</si>
  <si>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</si>
  <si>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</si>
  <si>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 (36=29+30)</t>
  </si>
  <si>
    <t>B) NEMZETI VAGYONBA TARTOZÓ FORGÓESZKÖZÖK (= B/I+B/II) (37=28+36)</t>
  </si>
  <si>
    <t>C/I Hosszú lejáratú betétek</t>
  </si>
  <si>
    <t>C/II Pénztárak, csekkek, betétkönyvek</t>
  </si>
  <si>
    <t>C/III Forintszámlák</t>
  </si>
  <si>
    <t>C/IV Devizaszámlák</t>
  </si>
  <si>
    <t>C/V Idegen pénzeszközök</t>
  </si>
  <si>
    <t>C) PÉNZESZKÖZÖK (=C/I+…+C/V) (43=38+...+42)</t>
  </si>
  <si>
    <t>D/I/1 Költségvetési évben esedékes követelések működési célú támogatások bevételeire államháztartáson belülről (44&gt;=45)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</si>
  <si>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</si>
  <si>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(46&gt;=47)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</si>
  <si>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</si>
  <si>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</t>
  </si>
  <si>
    <t>D/I/4 Költségvetési évben esedékes követelések működési bevételre</t>
  </si>
  <si>
    <t>D/I/5 Költségvetési évben esedékes követelések felhalmozási bevételre</t>
  </si>
  <si>
    <t>D/I/6 Költségvetési évben esedékes követelések működési célú átvett pénzeszközre (51&gt;=52)</t>
  </si>
  <si>
    <t>D/I/6a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</si>
  <si>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(53&gt;=54)</t>
  </si>
  <si>
    <t>D/I/7a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</si>
  <si>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(55&gt;=56)</t>
  </si>
  <si>
    <t>D/I/8a - ebből: költségvetési évben esedékes követelések államháztartáson belüli megelőlegezések törlesztésére</t>
  </si>
  <si>
    <t>D/I Költségvetési évben esedékes követelések (=D/I/1+…+D/I/8) (57=44+46+48+...+51+53+55)</t>
  </si>
  <si>
    <t>D/II/1 Költségvetési évet követően esedékes követelések működési célú támogatások bevételeire államháztartáson belülről (58&gt;=59)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</si>
  <si>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</si>
  <si>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(60&gt;=61)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</si>
  <si>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</si>
  <si>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</t>
  </si>
  <si>
    <t>D/II/4 Költségvetési évet követően esedékes követelések működési bevételre</t>
  </si>
  <si>
    <t>D/II/5 Költségvetési évet követően esedékes követelések felhalmozási bevételre</t>
  </si>
  <si>
    <t>D/II/6 Költségvetési évet követően esedékes követelések működési célú átvett pénzeszközre (65&gt;=66)</t>
  </si>
  <si>
    <t>D/II/6a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</si>
  <si>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(67&gt;=68)</t>
  </si>
  <si>
    <t>D/II/7a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</si>
  <si>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(69&gt;=70)</t>
  </si>
  <si>
    <t>D/II8a - ebből: költségvetési évet követően esedékes követelések államháztartáson belüli megelőlegezések törlesztésére</t>
  </si>
  <si>
    <t>D/II Költségvetési évet követően esedékes követelések (=D/II/1+…+D/II/8) (71=58+60+62+...+65+67+69)</t>
  </si>
  <si>
    <t>D/III/1 Adott előlegek (72&gt;=73+...+77)</t>
  </si>
  <si>
    <t>D/III/1a - ebből: immateriális javakra adott előlegek</t>
  </si>
  <si>
    <t>D/III/1b - ebből: beruházásokra adott előlegek</t>
  </si>
  <si>
    <t>D/III/1c - ebből: készletekre adott előlegek</t>
  </si>
  <si>
    <t>D/III/1d - ebből: foglalkoztatottaknak adott előlegek</t>
  </si>
  <si>
    <t>D/III/1e - ebből: egyéb adott előlegek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</si>
  <si>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</si>
  <si>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</si>
  <si>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</si>
  <si>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</si>
  <si>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</si>
  <si>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</si>
  <si>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 Követelés jellegű sajátos elszámolások (=D/III/1+…+D/III/7) (84=72+78+...+83)</t>
  </si>
  <si>
    <t>D) KÖVETELÉSEK (=D/I+D/II+D/III) (85=57+71+84)</t>
  </si>
  <si>
    <t>E) EGYÉB SAJÁTOS ESZKÖZOLDALI ELSZÁMOLÁSOK</t>
  </si>
  <si>
    <t>F/1 Eredményszemléletű bevételek aktív időbeli elhatárolása</t>
  </si>
  <si>
    <t>F/2 Költségek, ráfordítások aktív időbeli elhatárolása</t>
  </si>
  <si>
    <t>F/3 Halasztott ráfordítások</t>
  </si>
  <si>
    <t>F) AKTÍV IDŐBELI ELHATÁROLÁSOK (=F/1+F/2+F/3) (90=87+...+89)</t>
  </si>
  <si>
    <t>ESZKÖZÖK ÖSSZESEN (=A+B+C+D+E+F) (91=22+37+43+85+86+90)</t>
  </si>
  <si>
    <t>93.</t>
  </si>
  <si>
    <t>FORRÁSOK</t>
  </si>
  <si>
    <t>94.</t>
  </si>
  <si>
    <t>G/I Nemzeti vagyon induláskori értéke</t>
  </si>
  <si>
    <t>95.</t>
  </si>
  <si>
    <t>G/II Nemzeti vagyon változásai</t>
  </si>
  <si>
    <t>96.</t>
  </si>
  <si>
    <t>G/III Egyéb eszközök induláskori értéke és változásai</t>
  </si>
  <si>
    <t>97.</t>
  </si>
  <si>
    <t>G/IV Felhalmozott eredmény</t>
  </si>
  <si>
    <t>98.</t>
  </si>
  <si>
    <t>G/V Eszközök értékhelyesbítésének forrása</t>
  </si>
  <si>
    <t>99.</t>
  </si>
  <si>
    <t>G/VI Mérleg szerinti eredmény</t>
  </si>
  <si>
    <t>100.</t>
  </si>
  <si>
    <t>G) SAJÁT TŐKE (=G/I+…+G/VI) (98=92+...+97)</t>
  </si>
  <si>
    <t>101.</t>
  </si>
  <si>
    <t>H/I/1 Költségvetési évben esedékes kötelezettségek személyi juttatásokra</t>
  </si>
  <si>
    <t>102.</t>
  </si>
  <si>
    <t>H/I/2 Költségvetési évben esedékes kötelezettségek munkaadókat terhelő járulékokra és szociális hozzájárulási adóra</t>
  </si>
  <si>
    <t>103.</t>
  </si>
  <si>
    <t>H/I/3 Költségvetési évben esedékes kötelezettségek dologi kiadásokra</t>
  </si>
  <si>
    <t>104.</t>
  </si>
  <si>
    <t>H/I/4 Költségvetési évben esedékes kötelezettségek ellátottak pénzbeli juttatásaira</t>
  </si>
  <si>
    <t>105.</t>
  </si>
  <si>
    <t>H/I/5 Költségvetési évben esedékes kötelezettségek egyéb működési célú kiadásokra (103&gt;=104)</t>
  </si>
  <si>
    <t>106.</t>
  </si>
  <si>
    <t>H/I/5a - ebből: költségvetési évben esedékes kötelezettségek működési célú visszatérítendő támogatások, kölcsönök törlesztésére államháztartáson belülre</t>
  </si>
  <si>
    <t>107.</t>
  </si>
  <si>
    <t>H/I/6 Költségvetési évben esedékes kötelezettségek beruházásokra</t>
  </si>
  <si>
    <t>108.</t>
  </si>
  <si>
    <t>H/I/7 Költségvetési évben esedékes kötelezettségek felújításokra</t>
  </si>
  <si>
    <t>109.</t>
  </si>
  <si>
    <t>H/I/8 Költségvetési évben esedékes kötelezettségek egyéb felhalmozási célú kiadásokra (107&gt;=108)</t>
  </si>
  <si>
    <t>110.</t>
  </si>
  <si>
    <t>H/I/8a - ebből: költségvetési évben esedékes kötelezettségek felhalmozási célú visszatérítendő támogatások, kölcsönök törlesztésére államháztartáson belülre</t>
  </si>
  <si>
    <t>111.</t>
  </si>
  <si>
    <t>H/I/9 Költségvetési évben esedékes kötelezettségek finanszírozási kiadásokra (109&gt;=110+...+117)</t>
  </si>
  <si>
    <t>112.</t>
  </si>
  <si>
    <t>H/I/9a - ebből: költségvetési évben esedékes kötelezettségek államháztartáson belüli megelőlegezések visszafizetésére</t>
  </si>
  <si>
    <t>113.</t>
  </si>
  <si>
    <t>H/I/9b - ebből: költségvetési évben esedékes kötelezettségek hosszú lejáratú hitelek, kölcsönök törlesztésére</t>
  </si>
  <si>
    <t>114.</t>
  </si>
  <si>
    <t>H/I/9c - ebből: költségvetési évben esedékes kötelezettségek likviditási célú hitelek, kölcsönök törlesztésére pénzügyi vállalkozásoknak</t>
  </si>
  <si>
    <t>115.</t>
  </si>
  <si>
    <t>H/I/9d - ebből: költségvetési évben esedékes kötelezettségek rövid lejáratú hitelek, kölcsönök törlesztésére</t>
  </si>
  <si>
    <t>116.</t>
  </si>
  <si>
    <t>H/I/9e - ebből: költségvetési évben esedékes kötelezettségek külföldi hitelek, kölcsönök törlesztésére</t>
  </si>
  <si>
    <t>117.</t>
  </si>
  <si>
    <t>H/I/9f - ebből: költségvetési évben esedékes kötelezettségek forgatási célú belföldi értékpapírok beváltására</t>
  </si>
  <si>
    <t>118.</t>
  </si>
  <si>
    <t>H/I/9g - ebből: költségvetési évben esedékes kötelezettségek befektetési célú belföldi értékpapírok beváltására</t>
  </si>
  <si>
    <t>119.</t>
  </si>
  <si>
    <t>H/I/9h - ebből: költségvetési évben esedékes kötelezettségek külföldi értékpapírok beváltására</t>
  </si>
  <si>
    <t>120.</t>
  </si>
  <si>
    <t>H/I Költségvetési évben esedékes kötelezettségek (=H/I/1+…H/I/9) (118=99+...+103+105+...+107+109)</t>
  </si>
  <si>
    <t>121.</t>
  </si>
  <si>
    <t>H/II/1 Költségvetési évet követően esedékes kötelezettségek személyi juttatásokra</t>
  </si>
  <si>
    <t>122.</t>
  </si>
  <si>
    <t>H/II/2 Költségvetési évet követően esedékes kötelezettségek munkaadókat terhelő járulékokra és szociális hozzájárulási adóra</t>
  </si>
  <si>
    <t>123.</t>
  </si>
  <si>
    <t>H/II/3 Költségvetési évet követően esedékes kötelezettségek dologi kiadásokra</t>
  </si>
  <si>
    <t>124.</t>
  </si>
  <si>
    <t>H/II/4 Költségvetési évet követően esedékes kötelezettségek ellátottak pénzbeli juttatásaira</t>
  </si>
  <si>
    <t>125.</t>
  </si>
  <si>
    <t>H/II/5 Költségvetési évet követően esedékes kötelezettségek egyéb működési célú kiadásokra (123&gt;=124)</t>
  </si>
  <si>
    <t>126.</t>
  </si>
  <si>
    <t>H/II/5a - ebből: költségvetési évet követően esedékes kötelezettségek működési célú visszatérítendő támogatások, kölcsönök törlesztésére államháztartáson belülre</t>
  </si>
  <si>
    <t>127.</t>
  </si>
  <si>
    <t>H/II/6 Költségvetési évet követően esedékes kötelezettségek beruházásokra</t>
  </si>
  <si>
    <t>128.</t>
  </si>
  <si>
    <t>H/II/7 Költségvetési évet követően esedékes kötelezettségek felújításokra</t>
  </si>
  <si>
    <t>129.</t>
  </si>
  <si>
    <t>H/II/8 Költségvetési évet követően esedékes kötelezettségek egyéb felhalmozási célú kiadásokra (127&gt;=128)</t>
  </si>
  <si>
    <t>130.</t>
  </si>
  <si>
    <t>H/II/8a - ebből: költségvetési évet követően esedékes kötelezettségek felhalmozási célú visszatérítendő támogatások, kölcsönök törlesztésére államháztartáson belülre</t>
  </si>
  <si>
    <t>131.</t>
  </si>
  <si>
    <t>H/II/9 Költségvetési évet követően esedékes kötelezettségek finanszírozási kiadásokra (129&gt;=130+...+137)</t>
  </si>
  <si>
    <t>132.</t>
  </si>
  <si>
    <t>H/II/9a - ebből: költségvetési évet követően esedékes kötelezettségek államháztartáson belüli megelőlegezések visszafizetésére</t>
  </si>
  <si>
    <t>133.</t>
  </si>
  <si>
    <t>H/II/9b - ebből: költségvetési évet követően esedékes kötelezettségek hosszú lejáratú hitelek, kölcsönök törlesztésére</t>
  </si>
  <si>
    <t>134.</t>
  </si>
  <si>
    <t>H/II/9c - ebből: költségvetési évet követően esedékes kötelezettségek likviditási célú hitelek, kölcsönök törlesztésére pénzügyi vállalkozásoknak</t>
  </si>
  <si>
    <t>135.</t>
  </si>
  <si>
    <t>H/II/9d - ebből: költségvetési évet követően esedékes kötelezettségek rövid lejáratú hitelek, kölcsönök törlesztésére</t>
  </si>
  <si>
    <t>136.</t>
  </si>
  <si>
    <t>H/II/9e - ebből: költségvetési évet követően esedékes kötelezettségek külföldi hitelek, kölcsönök törlesztésére</t>
  </si>
  <si>
    <t>137.</t>
  </si>
  <si>
    <t>H/II/9f - ebből: költségvetési évet követően esedékes kötelezettségek forgatási célú belföldi értékpapírok beváltására</t>
  </si>
  <si>
    <t>138.</t>
  </si>
  <si>
    <t>H/II/9g - ebből: költségvetési évet követően esedékes kötelezettségek befektetési célú belföldi értékpapírok beváltására</t>
  </si>
  <si>
    <t>139.</t>
  </si>
  <si>
    <t>H/II/9h - ebből: költségvetési évévet követően esedékes kötelezettségek külföldi értékpapírok beváltására</t>
  </si>
  <si>
    <t>140.</t>
  </si>
  <si>
    <t>H/II Költségvetési évet követően esedékes kötelezettségek (=H/II/1+…H/II/9) (138=119+...+123+125+...+127+129)</t>
  </si>
  <si>
    <t>141.</t>
  </si>
  <si>
    <t>H/III/1 Kapott előlegek</t>
  </si>
  <si>
    <t>142.</t>
  </si>
  <si>
    <t>H/III/2 Továbbadási célból folyósított támogatások, ellátások elszámolása</t>
  </si>
  <si>
    <t>143.</t>
  </si>
  <si>
    <t>H/III/3 Más szervezetet megillető bevételek elszámolása</t>
  </si>
  <si>
    <t>144.</t>
  </si>
  <si>
    <t>H/III/4 Forgótőke elszámolása (Kincstár)</t>
  </si>
  <si>
    <t>145.</t>
  </si>
  <si>
    <t>H/III/5 Vagyonkezelésbe vett eszközökkel kapcsolatos visszapótlási kötelezettség elszámolása</t>
  </si>
  <si>
    <t>146.</t>
  </si>
  <si>
    <t>H/III/6 Nem társadalombiztosítás pénzügyi alapjait terhelő kifizetett ellátások megtérítésének elszámolása</t>
  </si>
  <si>
    <t>147.</t>
  </si>
  <si>
    <t>H/III/7 Munkáltató által korengedményes nyugdíjhoz megfizetett hozzájárulás elszámolása</t>
  </si>
  <si>
    <t>148.</t>
  </si>
  <si>
    <t>H/III Kötelezettség jellegű sajátos elszámolások (=H)/III/1+…+H)/III/7) (146=139+...+145)</t>
  </si>
  <si>
    <t>149.</t>
  </si>
  <si>
    <t>H) KÖTELEZETTSÉGEK (=H/I+H/II+H/III) (=118+138+146)</t>
  </si>
  <si>
    <t>150.</t>
  </si>
  <si>
    <t>I) EGYÉB SAJÁTOS FORRÁSOLDALI ELSZÁMOLÁSOK</t>
  </si>
  <si>
    <t>151.</t>
  </si>
  <si>
    <t>J) KINCSTÁRI SZÁMLAVEZETÉSSEL KAPCSOLATOS ELSZÁMOLÁSOK</t>
  </si>
  <si>
    <t>152.</t>
  </si>
  <si>
    <t>K/1 Eredményszemléletű bevételek passzív időbeli elhatárolása</t>
  </si>
  <si>
    <t>153.</t>
  </si>
  <si>
    <t>K/2 Költségek, ráfordítások passzív időbeli elhatárolása</t>
  </si>
  <si>
    <t>154.</t>
  </si>
  <si>
    <t>K/3 Halasztott eredményszemléletű bevételek</t>
  </si>
  <si>
    <t>155.</t>
  </si>
  <si>
    <t>K) PASSZÍV IDŐBELI ELHATÁROLÁSOK (=K/1+K/2+K/3) (153=150+...+152)</t>
  </si>
  <si>
    <t>156.</t>
  </si>
  <si>
    <t>FORRÁSOK ÖSSZESEN (=G+H+I+J+K) (=154=98+147+...+149+153)</t>
  </si>
  <si>
    <t>Ingatlanok és kapcsolódó vagyoni értékű jogok és üzemeltetésre átadott ingatlanok kimutatása</t>
  </si>
  <si>
    <t>2014. december 31.</t>
  </si>
  <si>
    <t xml:space="preserve">Főkönyvi szám </t>
  </si>
  <si>
    <t>Bruttó érték (Ft)</t>
  </si>
  <si>
    <t>Nettó érték (Ft)</t>
  </si>
  <si>
    <t>Kizárólagos önkormányzati tulajdonban lévő</t>
  </si>
  <si>
    <t xml:space="preserve">Földterületek  </t>
  </si>
  <si>
    <t>Telkek</t>
  </si>
  <si>
    <t>Épületek</t>
  </si>
  <si>
    <t>Egyéb építmények</t>
  </si>
  <si>
    <t>Épületek - műemlék jellegű</t>
  </si>
  <si>
    <t>Ingatlanhoz kapcsolódó vagyoni értékű jogok</t>
  </si>
  <si>
    <t>Nemzetgazdasági szempontból kiemelt jelentőségű</t>
  </si>
  <si>
    <t>Forgalomképtelen ingatlanok</t>
  </si>
  <si>
    <t>Ingatlan vagyonkataszter</t>
  </si>
  <si>
    <t>Eltérés</t>
  </si>
  <si>
    <t xml:space="preserve">Földterületek (korlátozottan forgalomképes) </t>
  </si>
  <si>
    <t>Telkek (korlátozottan forgalomképes)</t>
  </si>
  <si>
    <t xml:space="preserve">Épületek (korlátozottan forgalomképes) </t>
  </si>
  <si>
    <t>Egyéb építmények (korlátozottan forgalomképes)</t>
  </si>
  <si>
    <t>Korl.fk. ingatlanhoz kapcsolódó vagyoni értékű jogok</t>
  </si>
  <si>
    <t>Korlátozottan forgalomképes ingatlanok</t>
  </si>
  <si>
    <t>Üzemeltetésre, kezelésre átadott ingatlanok</t>
  </si>
  <si>
    <t>Korlátozottan forgalomképes ingatlanok összesen:</t>
  </si>
  <si>
    <t>Földterületek (forgalomképes)</t>
  </si>
  <si>
    <t>Telkek (forgalomképes)</t>
  </si>
  <si>
    <t xml:space="preserve">Épületek (forgalomképes) </t>
  </si>
  <si>
    <t>Egyéb építmények (forgalomképes)</t>
  </si>
  <si>
    <t>Erdő (forgalomképes)</t>
  </si>
  <si>
    <t>Épületek - Idegen tulajdon</t>
  </si>
  <si>
    <t>Egyéb építmények - Idegen tulajdon</t>
  </si>
  <si>
    <t>Forgalomképes ingatlanok</t>
  </si>
  <si>
    <t>Földterületek (forgalomképes) - stratégiai vagyon</t>
  </si>
  <si>
    <t>Telkek (forgalomképes) - stratégia vagyon</t>
  </si>
  <si>
    <t>Épületek (forgalomképes) - stratégiai vagyon</t>
  </si>
  <si>
    <t>Egyéb építmények (forgalomképes) - stratégiai vagyon</t>
  </si>
  <si>
    <t>Stratégiai vagyon</t>
  </si>
  <si>
    <t>Forgalomképes ingatlanok összesen</t>
  </si>
  <si>
    <t>Önkormányzat ingatlanok és kapcsolódó vagyoni értékű jogok és üzemeltetésre átadott ingatlanok összesen:</t>
  </si>
  <si>
    <t>Dr. Moll K. téri öntözőrendszer</t>
  </si>
  <si>
    <t>Ingatlanvagyon kataszter</t>
  </si>
  <si>
    <t>Hévíz Város Önkormányzat ingatlanok és kapcsolódó vagyoni értékű jogok és üzemeltetésre átadott ingatlanok összesen:</t>
  </si>
  <si>
    <t>forgalomképes és stratégiai ingatlan vagyon és kapcsolódó vagyoni értékű jogok</t>
  </si>
  <si>
    <t>e Ft-ban</t>
  </si>
  <si>
    <t>Hrsz.</t>
  </si>
  <si>
    <t>Utca, hsz</t>
  </si>
  <si>
    <t>Bruttó érték</t>
  </si>
  <si>
    <t>Nettó érték</t>
  </si>
  <si>
    <t xml:space="preserve">Forgalomképes vagyon </t>
  </si>
  <si>
    <t>016/34</t>
  </si>
  <si>
    <t>Szántó</t>
  </si>
  <si>
    <t>külterület</t>
  </si>
  <si>
    <t>018/10</t>
  </si>
  <si>
    <t>018/9</t>
  </si>
  <si>
    <t>022/13</t>
  </si>
  <si>
    <t>022/4</t>
  </si>
  <si>
    <t>022/9</t>
  </si>
  <si>
    <t>033</t>
  </si>
  <si>
    <t>041</t>
  </si>
  <si>
    <t>044</t>
  </si>
  <si>
    <t>062/1</t>
  </si>
  <si>
    <t>Erdő</t>
  </si>
  <si>
    <t>064/7</t>
  </si>
  <si>
    <t>07/2</t>
  </si>
  <si>
    <t>Széchenyi u.</t>
  </si>
  <si>
    <t>070/112</t>
  </si>
  <si>
    <t>Hévízi gyep</t>
  </si>
  <si>
    <t>072/188</t>
  </si>
  <si>
    <t>Szántó (072/188 Hrsz)</t>
  </si>
  <si>
    <t>072/3</t>
  </si>
  <si>
    <t>1055/38</t>
  </si>
  <si>
    <t>Beépített terület</t>
  </si>
  <si>
    <t>Tavirózsa u. 2/a</t>
  </si>
  <si>
    <t>1069/2/A</t>
  </si>
  <si>
    <t>Társasház 2 db lakás</t>
  </si>
  <si>
    <t>Kossuth L. u. 7.</t>
  </si>
  <si>
    <t>1069/5/A/1</t>
  </si>
  <si>
    <t xml:space="preserve">Lakás </t>
  </si>
  <si>
    <t>Kossuth L. u. 5.</t>
  </si>
  <si>
    <t>1069/5/A/2</t>
  </si>
  <si>
    <t>Üzlet</t>
  </si>
  <si>
    <t>1069/5/A/3</t>
  </si>
  <si>
    <t>110/2</t>
  </si>
  <si>
    <t>Beépítetlen terület</t>
  </si>
  <si>
    <t>Attila u.</t>
  </si>
  <si>
    <t>1391/1</t>
  </si>
  <si>
    <t>Ady E. u.</t>
  </si>
  <si>
    <t>1455/52</t>
  </si>
  <si>
    <t>Semmelweis u.</t>
  </si>
  <si>
    <t>1455/54</t>
  </si>
  <si>
    <t>1455/87</t>
  </si>
  <si>
    <t>Közterület</t>
  </si>
  <si>
    <t>Névtelen u.</t>
  </si>
  <si>
    <t>1612/4</t>
  </si>
  <si>
    <t>Dr. Babócsay köz földje</t>
  </si>
  <si>
    <t>Dr. Babócsay köz</t>
  </si>
  <si>
    <t>2063</t>
  </si>
  <si>
    <t>Gyep</t>
  </si>
  <si>
    <t>265/4</t>
  </si>
  <si>
    <t>Bartók B. u.</t>
  </si>
  <si>
    <t>492/6</t>
  </si>
  <si>
    <t xml:space="preserve">Effinger K. u. </t>
  </si>
  <si>
    <t>495/3</t>
  </si>
  <si>
    <t>Fecske u.</t>
  </si>
  <si>
    <t>57/2</t>
  </si>
  <si>
    <t>Zrínyi u. 148.</t>
  </si>
  <si>
    <t>67/13</t>
  </si>
  <si>
    <t>Beépítetlen terület (Jézus szíve templom)</t>
  </si>
  <si>
    <t>904/2</t>
  </si>
  <si>
    <t>Attila u. 8.</t>
  </si>
  <si>
    <t>904/3</t>
  </si>
  <si>
    <t>Jókai u.</t>
  </si>
  <si>
    <t>904/4</t>
  </si>
  <si>
    <t>1403/1</t>
  </si>
  <si>
    <t>Bibó I. iskola épülete</t>
  </si>
  <si>
    <t>Vörösmarty u. 25.</t>
  </si>
  <si>
    <r>
      <t>Bibó I. iskola épület alatti földterület 390m</t>
    </r>
    <r>
      <rPr>
        <vertAlign val="superscript"/>
        <sz val="10"/>
        <rFont val="Times New Roman"/>
        <family val="1"/>
        <charset val="238"/>
      </rPr>
      <t>2</t>
    </r>
  </si>
  <si>
    <t>Ady u. gyalogátkelőhely (Tó D-i bejárat)</t>
  </si>
  <si>
    <t>Ady u. gyalogátkelőhely (Vörösmarty u.)</t>
  </si>
  <si>
    <t>934/3</t>
  </si>
  <si>
    <t>Kerékpárút</t>
  </si>
  <si>
    <t>492</t>
  </si>
  <si>
    <t>Móricz Zs. u. parkoló</t>
  </si>
  <si>
    <t>Móricz Zs. u.</t>
  </si>
  <si>
    <t>999</t>
  </si>
  <si>
    <t>Rendőrörs</t>
  </si>
  <si>
    <t>Erzsébet k.né u. 5.</t>
  </si>
  <si>
    <t>Piac térburkolata</t>
  </si>
  <si>
    <t>Piac - tolókapu</t>
  </si>
  <si>
    <t>Piac - főkapu</t>
  </si>
  <si>
    <t>Piac - járdaburkolat</t>
  </si>
  <si>
    <t>Piac épülete</t>
  </si>
  <si>
    <t>Terminál épületen takarófal (Reptér)</t>
  </si>
  <si>
    <t>Forgalomképes vagyon összesen:</t>
  </si>
  <si>
    <t>011</t>
  </si>
  <si>
    <t>Gamesz kertészet</t>
  </si>
  <si>
    <t>882</t>
  </si>
  <si>
    <t>Nyilvános WC</t>
  </si>
  <si>
    <t>Zrínyi u. 1.</t>
  </si>
  <si>
    <t>1070</t>
  </si>
  <si>
    <t>Bibó AGSZ kollégiuma</t>
  </si>
  <si>
    <t>Rózsa-köz 7.</t>
  </si>
  <si>
    <t>1091</t>
  </si>
  <si>
    <t>Víztorony</t>
  </si>
  <si>
    <t>Széchenyi u. 27.</t>
  </si>
  <si>
    <t>118/2</t>
  </si>
  <si>
    <t>118/2 beépítetlen terület</t>
  </si>
  <si>
    <t>É-i szabadidőkp.</t>
  </si>
  <si>
    <t>1300</t>
  </si>
  <si>
    <t>Sziráky-ház</t>
  </si>
  <si>
    <t>Vörösmarty u. 38.</t>
  </si>
  <si>
    <t>1455/94</t>
  </si>
  <si>
    <t>Kossuth L. utcai foghíj</t>
  </si>
  <si>
    <t xml:space="preserve">Kossuth L. u. </t>
  </si>
  <si>
    <t>1455/97</t>
  </si>
  <si>
    <t xml:space="preserve">Tavirózsa u. </t>
  </si>
  <si>
    <t>1517</t>
  </si>
  <si>
    <t>Beépítetlen terület (Honvéd szanatórium)</t>
  </si>
  <si>
    <t>Ifj. Reischl V.u.</t>
  </si>
  <si>
    <t>1627/5</t>
  </si>
  <si>
    <t>Rudi-köz</t>
  </si>
  <si>
    <t>1627/7</t>
  </si>
  <si>
    <t>1627/7 beépítetlen terület</t>
  </si>
  <si>
    <t>1627/8</t>
  </si>
  <si>
    <t>1627/8 beépítetlen terület</t>
  </si>
  <si>
    <t>67/11</t>
  </si>
  <si>
    <t>Gamesz telephely</t>
  </si>
  <si>
    <t>964/9</t>
  </si>
  <si>
    <t>Kölcsey u.</t>
  </si>
  <si>
    <t>978</t>
  </si>
  <si>
    <t>Rózsakert</t>
  </si>
  <si>
    <t>Rákóczi u. 17.</t>
  </si>
  <si>
    <t>1006</t>
  </si>
  <si>
    <t>Lakóház, udvar, gazdi ép.</t>
  </si>
  <si>
    <t>Rákóczi u. 2.</t>
  </si>
  <si>
    <t>Stratégiai vagyon összesen:</t>
  </si>
  <si>
    <t>Forgalomképes és stratégiai ingatlanvagyon összesen:</t>
  </si>
  <si>
    <t>Ingatlanv.-kataszter nyilvántartása szerinti forgalomképes vagyon:</t>
  </si>
  <si>
    <t>Ingatlanvagyon-katasztertől való eltérés:</t>
  </si>
  <si>
    <t>Öntözőrendszer</t>
  </si>
  <si>
    <t>Dr. Moll Károly tér</t>
  </si>
  <si>
    <t>Gamesz és önállóan gazdálkodó intézmények összesen:</t>
  </si>
  <si>
    <t>Önkormányzat forgalomképes és stratégiai ingatlanvagyon összesen:</t>
  </si>
  <si>
    <t>Befejezetlen beruházások állománya</t>
  </si>
  <si>
    <t>Ft</t>
  </si>
  <si>
    <t>Ssz.</t>
  </si>
  <si>
    <t>Főkönyvi/nytsz.</t>
  </si>
  <si>
    <t>Nyitó</t>
  </si>
  <si>
    <t>Növekedés</t>
  </si>
  <si>
    <t>Csökkenés</t>
  </si>
  <si>
    <t>Záró</t>
  </si>
  <si>
    <t>Befejezetlen ingatlan beruházások</t>
  </si>
  <si>
    <t>Előző évekről áthúzódó</t>
  </si>
  <si>
    <t>1511/000003</t>
  </si>
  <si>
    <t>Árpádkori templom állagmegóvása</t>
  </si>
  <si>
    <t>1511/000004</t>
  </si>
  <si>
    <t>Autóbuszpályaudvar építés eng. és kiviteli terv</t>
  </si>
  <si>
    <t>1511/000005</t>
  </si>
  <si>
    <t>Büki u. szennyvízátemelő átfordítás eng. terve</t>
  </si>
  <si>
    <t>1511/000006</t>
  </si>
  <si>
    <t>Nagyparkoló rekonstrukció engedélyezési terve</t>
  </si>
  <si>
    <t>1511/000007</t>
  </si>
  <si>
    <t>Dr. Babócsay u. szennyvíz - tereprendezés</t>
  </si>
  <si>
    <t>1511/000008</t>
  </si>
  <si>
    <t>Csokonai u. szennyvíz</t>
  </si>
  <si>
    <t>1511/000009</t>
  </si>
  <si>
    <t>Bibó AGSZ kollégium építés eng. és kivit. terv</t>
  </si>
  <si>
    <t>1511/000010</t>
  </si>
  <si>
    <t>Bibó AGSZ akadálymentesítése</t>
  </si>
  <si>
    <t>1511/000011</t>
  </si>
  <si>
    <t>I.Gy. Általános és Művészeti Iskola akadálymentesítése</t>
  </si>
  <si>
    <t>1511/000012</t>
  </si>
  <si>
    <t>I.Gy. Ált. és Műv. Iskola tornacsarnok akadálymentesítése</t>
  </si>
  <si>
    <t>1511/000017</t>
  </si>
  <si>
    <t>Élményfürdő tanulmányterv</t>
  </si>
  <si>
    <t>1511/000018</t>
  </si>
  <si>
    <t>Aquamarin élményfürdő eng. és kivitelezési terv</t>
  </si>
  <si>
    <t>1511/000019</t>
  </si>
  <si>
    <t>Autóbusz-pályaudvar útép. eng. eljárási díj</t>
  </si>
  <si>
    <t>1511/000020</t>
  </si>
  <si>
    <t>Autóbusz-pályaudvar csap.csat. lét. eng. eljárási díj</t>
  </si>
  <si>
    <t>1511/000024</t>
  </si>
  <si>
    <t>Park u. csapadékcsatorna eng. és kiviteli terv</t>
  </si>
  <si>
    <t>1511/000025</t>
  </si>
  <si>
    <t>Ady E. u. körforgalom engedélyezési terv</t>
  </si>
  <si>
    <t>1511/000026</t>
  </si>
  <si>
    <t>Petőfi S. u. csapadékcsatorna eng. és kivit. terv</t>
  </si>
  <si>
    <t>1511/000027</t>
  </si>
  <si>
    <t>Sugár-köz tűzoltószertárhoz  út engedélyezési terv</t>
  </si>
  <si>
    <t>1511/000028</t>
  </si>
  <si>
    <t>Gyalogos átkelőhely (Ady u.) létesítésének eng. terve</t>
  </si>
  <si>
    <t>1511/000029</t>
  </si>
  <si>
    <t>Óberekre csatlakozó csap.csat. eng. és kivit. terv</t>
  </si>
  <si>
    <t>1511/000030</t>
  </si>
  <si>
    <t>Park u. útburkolat felújítás engedélyezési terv</t>
  </si>
  <si>
    <t>1511/000032</t>
  </si>
  <si>
    <t>Nagyparkoló csapadékvíz elvezet. enged.</t>
  </si>
  <si>
    <t>1511/000033</t>
  </si>
  <si>
    <t>Dózsa Gy. u. járda engedélyterv, hatósági díj</t>
  </si>
  <si>
    <t>1511/000034</t>
  </si>
  <si>
    <t>Veres Péter u. járda engedélyterv, hatósági díj</t>
  </si>
  <si>
    <t>1511/000035</t>
  </si>
  <si>
    <t>Akác u. járda engedélyterv, hatósági díj</t>
  </si>
  <si>
    <t>1511/000036</t>
  </si>
  <si>
    <t>Budai N. A. u. járda engedélyterv, hatósági díj</t>
  </si>
  <si>
    <t>1511/000037</t>
  </si>
  <si>
    <t>565 Hrsz névtelen u. csapadékcsatorna</t>
  </si>
  <si>
    <t>1511/000038</t>
  </si>
  <si>
    <t>Bem József u. csapadékcsatorna</t>
  </si>
  <si>
    <t>1511/000039</t>
  </si>
  <si>
    <t>Fecske u. csapadékcsatorna</t>
  </si>
  <si>
    <t>1511/000040</t>
  </si>
  <si>
    <t>Vörösmarty u. csapadékcsatorna tervezési díja</t>
  </si>
  <si>
    <t>1511/000041</t>
  </si>
  <si>
    <t>Arany J. u. csapadékcsatorna tervezési díja</t>
  </si>
  <si>
    <t>1511/000042</t>
  </si>
  <si>
    <t>Árpád u. csapadékcsatorna tervezési díja</t>
  </si>
  <si>
    <t>1511/000043</t>
  </si>
  <si>
    <t>071 Hrsz közút csapadékcsatorna tervezési díja</t>
  </si>
  <si>
    <t>1511/000044</t>
  </si>
  <si>
    <t>Büki u. járda csapadékcsatornája - igazg.szolg. díj</t>
  </si>
  <si>
    <t>1511/000045</t>
  </si>
  <si>
    <t>Római u. járda beruházása</t>
  </si>
  <si>
    <t>1511/000047</t>
  </si>
  <si>
    <t>Vajda Á. utca  felújítása</t>
  </si>
  <si>
    <t>1511/000048</t>
  </si>
  <si>
    <t>Szabó L. utca felújítása</t>
  </si>
  <si>
    <t>1511/000049</t>
  </si>
  <si>
    <t xml:space="preserve">O21/2 Hrsz-ú külterületi út </t>
  </si>
  <si>
    <t>1511/000050</t>
  </si>
  <si>
    <t>2062 Hrsz-ú külterületi út</t>
  </si>
  <si>
    <t>1511/000051</t>
  </si>
  <si>
    <t>Földutak felújítása</t>
  </si>
  <si>
    <t>1511/000052</t>
  </si>
  <si>
    <t>Budai N. A. utca felújítása</t>
  </si>
  <si>
    <t>1511/000053</t>
  </si>
  <si>
    <t>Gersei-Pethő utca felújítása</t>
  </si>
  <si>
    <t>1511/000054</t>
  </si>
  <si>
    <t>Veres Péter utca felújítása</t>
  </si>
  <si>
    <t>1511/000056</t>
  </si>
  <si>
    <t>Kisfaludy S. utca felújítása</t>
  </si>
  <si>
    <t>1511/000057</t>
  </si>
  <si>
    <t>Dózsa Gy. utca felújítása</t>
  </si>
  <si>
    <t>1511/000059</t>
  </si>
  <si>
    <t>Déli elkerülő út</t>
  </si>
  <si>
    <t>1511/000064</t>
  </si>
  <si>
    <t>1295/4 Hrsz-ú közút megvásárlása</t>
  </si>
  <si>
    <t>1511/000001</t>
  </si>
  <si>
    <t>Nemesbüki bekötőút</t>
  </si>
  <si>
    <t>1511/000002</t>
  </si>
  <si>
    <t>Ady utcai körforgalom</t>
  </si>
  <si>
    <t>Polgármesteri Hivatal felújítása</t>
  </si>
  <si>
    <t>Árpád, Móricz Zs., Nagy I. és Vörösmarty utcák - közmű</t>
  </si>
  <si>
    <t>1511/000015</t>
  </si>
  <si>
    <t>Kerékpár forgalmi hálózat (Vörösmarty, Kossuth stb. utcák)</t>
  </si>
  <si>
    <t>1511/000016</t>
  </si>
  <si>
    <t>Illyés Gyula Általános Iskola tetőszerkezetének felújítása</t>
  </si>
  <si>
    <t>Sugár úti óvoda bővítés II. ütem</t>
  </si>
  <si>
    <t>Hosszúföldek külterület 022/53 felmérés</t>
  </si>
  <si>
    <t>1511/000014</t>
  </si>
  <si>
    <t>Tavirózsa utcai sétány és lelátó</t>
  </si>
  <si>
    <t>Kölcsey utcai járda és zöldfelület rendezés</t>
  </si>
  <si>
    <t>Korok-Borok beruházás Árpádkori templom felújítása</t>
  </si>
  <si>
    <t>Turisztikai attrakciók és szolgáltatások fejlesztése Egregyen</t>
  </si>
  <si>
    <t>1511/000022</t>
  </si>
  <si>
    <t>Piac és rendezvénytér beruházás</t>
  </si>
  <si>
    <t>Vörösmarty-Csokonai u. sarokingatlanon parkolók kialakítása</t>
  </si>
  <si>
    <t>1511/000031</t>
  </si>
  <si>
    <t>Ifj Reischl V.-Római u. szennyvízvezeték kiépítése</t>
  </si>
  <si>
    <t>Városi sportcsarnok leválasztása</t>
  </si>
  <si>
    <t>Magyar-horvát IPA kerékpáros projekt</t>
  </si>
  <si>
    <t>Bibó I. AGSZ épületenergetikai korszerűsítése</t>
  </si>
  <si>
    <t>Közösségi közlekedés fejlesztése</t>
  </si>
  <si>
    <t>MLSZ pályák környezetének rendezése</t>
  </si>
  <si>
    <t>Fortuna utca felújítása</t>
  </si>
  <si>
    <t>Dombi sétány útfelújítási terv</t>
  </si>
  <si>
    <t>Nagyparkoló forgalmi rendjének áttervezése</t>
  </si>
  <si>
    <t>Árpád utca út- és járdafelújítás</t>
  </si>
  <si>
    <t>Vörösmarty utca járda és útfelújítás</t>
  </si>
  <si>
    <t>Sugár úti óvoda és bölcsőde csoportszoba bővítés terv</t>
  </si>
  <si>
    <t>1511/000021</t>
  </si>
  <si>
    <t>Fecske utca tervezése</t>
  </si>
  <si>
    <t>Bem utca tervezése</t>
  </si>
  <si>
    <t>1511/000023</t>
  </si>
  <si>
    <t>Derűs utca tervezése</t>
  </si>
  <si>
    <t>Effinger K. utca tervezése</t>
  </si>
  <si>
    <t>Tölgyfa utca tervezése</t>
  </si>
  <si>
    <t>2014. évi</t>
  </si>
  <si>
    <t>Orvosi Ügyelet kialakítása</t>
  </si>
  <si>
    <t>Deák téri üzletház tervrajza</t>
  </si>
  <si>
    <t>Kerékpáros öltöző és kerékpártároló építése</t>
  </si>
  <si>
    <t>TASZII Honvéd utcai épület felújítása</t>
  </si>
  <si>
    <t>TASZII Vörösmarty u. 38. sz. alatti épület felújítása</t>
  </si>
  <si>
    <t>Tavirózsa utcai műfüves pályához lelátó és támfal építése</t>
  </si>
  <si>
    <t>Egregyi utca 16-36. sz. előtti járdaszakasz és kapubejáró tervezése</t>
  </si>
  <si>
    <t>Észak-nyugati városrész felújítása, csapadékvízelvezetés tervezése</t>
  </si>
  <si>
    <t>Széchenyi utca szegélyének cseréje, kerékpárosdokkolónál</t>
  </si>
  <si>
    <t>Csokonai utca csapadék-, szennyvíz, út, járda és zöldfelület tervezése</t>
  </si>
  <si>
    <t>Honvéd utcai lépcsősor felújítási terve</t>
  </si>
  <si>
    <t>Befejezetlen ingatlan beruházások összesen:</t>
  </si>
  <si>
    <t>Befejezetlen gép, berendezés, felszerelés beruházások</t>
  </si>
  <si>
    <t>1512/000016</t>
  </si>
  <si>
    <t>Közvilágítási berendezések állapotfelmérése</t>
  </si>
  <si>
    <t>1512/000037</t>
  </si>
  <si>
    <t>1512/000038</t>
  </si>
  <si>
    <t>1512/000004</t>
  </si>
  <si>
    <t>Kormányablak kilakítása</t>
  </si>
  <si>
    <t>Vízlágyító berendezés vásárlása Ívókúthoz</t>
  </si>
  <si>
    <t>1512/000005</t>
  </si>
  <si>
    <t>Kültéri kondipark építése</t>
  </si>
  <si>
    <t>1512/000006</t>
  </si>
  <si>
    <t>Sugár utcai játszótér bébihinta beszerzése</t>
  </si>
  <si>
    <t>Befejezetlen gép, berendezés, felszerelés beruházások összesen</t>
  </si>
  <si>
    <t>Befejezetlen jármű beruházások</t>
  </si>
  <si>
    <t>1513/000037</t>
  </si>
  <si>
    <t>Magyar-horvát IPA kerékpáros projekt szállító jármű beszerzése</t>
  </si>
  <si>
    <t>Befejezetlen jármű beruházások összesen</t>
  </si>
  <si>
    <t>Befejezetlen beruházások mindösszesen:</t>
  </si>
  <si>
    <t>INTÉZMÉNYEK</t>
  </si>
  <si>
    <t>Polgármesteri Hivatal:</t>
  </si>
  <si>
    <t>2012. évi</t>
  </si>
  <si>
    <t>Épületek:</t>
  </si>
  <si>
    <t>Polgármesteri Hivatal informatikai hálózat korszerűsítés</t>
  </si>
  <si>
    <t>Korlátozottan forgalomképes épületek összesen:</t>
  </si>
  <si>
    <t>Polgármesteri Hivatal épületek összese:</t>
  </si>
  <si>
    <t>Gépek berendezések és felszerelések</t>
  </si>
  <si>
    <t>1512/000003</t>
  </si>
  <si>
    <t>Polgármesteri Hivatal informatikai hálózat fejlesztéséhez eszközök</t>
  </si>
  <si>
    <t>Korlátozottan forgalomképes gépek, berendezések és fel. összesen:</t>
  </si>
  <si>
    <t>Gépek berendezések és felszerelések összesen:</t>
  </si>
  <si>
    <t>Polgármesteri Hivatal befejezetlen beruh. mindösszesen:</t>
  </si>
  <si>
    <t>0-ra leírt, használatban lévő eszközök állománya</t>
  </si>
  <si>
    <t>Mennyiség (db)</t>
  </si>
  <si>
    <t>Vagyoni értékű jogok</t>
  </si>
  <si>
    <t xml:space="preserve">Szellemi termékek </t>
  </si>
  <si>
    <t>Immateriális javak összesen:</t>
  </si>
  <si>
    <t>Ingatlanok és kapcsolódó vagyoni értékű jogok</t>
  </si>
  <si>
    <t>Gépek, berendezések, felszerelések, járművek</t>
  </si>
  <si>
    <t>Beruházások, felújítások</t>
  </si>
  <si>
    <t>Tárgyi eszközök összesen:</t>
  </si>
  <si>
    <r>
      <t xml:space="preserve">Önkormányzat 0-ra leírt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</si>
  <si>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>Önkormányzat 0-ra leírt használatban lévő eszközök</t>
    </r>
    <r>
      <rPr>
        <b/>
        <u/>
        <sz val="12"/>
        <rFont val="Times New Roman"/>
        <family val="1"/>
        <charset val="238"/>
      </rPr>
      <t xml:space="preserve"> elszámolt értékcsökkenése</t>
    </r>
    <r>
      <rPr>
        <b/>
        <sz val="12"/>
        <rFont val="Times New Roman"/>
        <family val="1"/>
        <charset val="238"/>
      </rPr>
      <t xml:space="preserve"> összesen:</t>
    </r>
  </si>
  <si>
    <r>
      <t>Önkormányzat 0-ra leírt használatban lévő eszközök</t>
    </r>
    <r>
      <rPr>
        <b/>
        <u/>
        <sz val="12"/>
        <rFont val="Times New Roman"/>
        <family val="1"/>
        <charset val="238"/>
      </rPr>
      <t xml:space="preserve"> nettó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</si>
  <si>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Polgármesteri Hivatal 0-ra leírt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</si>
  <si>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>Polgármesteri Hivatal 0-ra leírt használatban lévő eszközök</t>
    </r>
    <r>
      <rPr>
        <b/>
        <u/>
        <sz val="12"/>
        <rFont val="Times New Roman"/>
        <family val="1"/>
        <charset val="238"/>
      </rPr>
      <t xml:space="preserve"> elszámolt értékcsökkenése</t>
    </r>
    <r>
      <rPr>
        <b/>
        <sz val="12"/>
        <rFont val="Times New Roman"/>
        <family val="1"/>
        <charset val="238"/>
      </rPr>
      <t xml:space="preserve"> összesen:</t>
    </r>
  </si>
  <si>
    <r>
      <t>Polgármesteri Hivatal 0-ra leírt használatban lévő eszközök</t>
    </r>
    <r>
      <rPr>
        <b/>
        <u/>
        <sz val="12"/>
        <rFont val="Times New Roman"/>
        <family val="1"/>
        <charset val="238"/>
      </rPr>
      <t xml:space="preserve"> nettó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</si>
  <si>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GAMESZ  0-ra leírt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</si>
  <si>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GAMESZ  0-ra leírt használatban lévő eszközök </t>
    </r>
    <r>
      <rPr>
        <b/>
        <u/>
        <sz val="12"/>
        <rFont val="Times New Roman"/>
        <family val="1"/>
        <charset val="238"/>
      </rPr>
      <t>elszámolt értékcsökkenése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</si>
  <si>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GAMESZ  0-ra leírt használatban lévő eszközök </t>
    </r>
    <r>
      <rPr>
        <b/>
        <u/>
        <sz val="12"/>
        <rFont val="Times New Roman"/>
        <family val="1"/>
        <charset val="238"/>
      </rPr>
      <t>nettó értéke</t>
    </r>
    <r>
      <rPr>
        <b/>
        <sz val="12"/>
        <rFont val="Times New Roman"/>
        <family val="1"/>
        <charset val="238"/>
      </rPr>
      <t xml:space="preserve"> összesen:</t>
    </r>
  </si>
  <si>
    <t>Teréz Anya Szociális Integrált Intézmény</t>
  </si>
  <si>
    <r>
      <t xml:space="preserve">TASZII  0-ra leírt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</si>
  <si>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TASZII 0-ra leírt használatban lévő </t>
    </r>
    <r>
      <rPr>
        <b/>
        <u/>
        <sz val="12"/>
        <rFont val="Times New Roman"/>
        <family val="1"/>
        <charset val="238"/>
      </rPr>
      <t xml:space="preserve">eszközök elszámolt értékcsökkenése </t>
    </r>
    <r>
      <rPr>
        <b/>
        <sz val="12"/>
        <rFont val="Times New Roman"/>
        <family val="1"/>
        <charset val="238"/>
      </rPr>
      <t>összesen:</t>
    </r>
  </si>
  <si>
    <r>
      <t xml:space="preserve">TASZII  0-ra leírt használatban lévő </t>
    </r>
    <r>
      <rPr>
        <b/>
        <u/>
        <sz val="12"/>
        <rFont val="Times New Roman"/>
        <family val="1"/>
        <charset val="238"/>
      </rPr>
      <t>eszközök nettó értéke</t>
    </r>
    <r>
      <rPr>
        <b/>
        <sz val="12"/>
        <rFont val="Times New Roman"/>
        <family val="1"/>
        <charset val="238"/>
      </rPr>
      <t xml:space="preserve"> összesen:</t>
    </r>
  </si>
  <si>
    <t>Brunszvik Teréz Napköziotthonos Óvoda</t>
  </si>
  <si>
    <r>
      <t xml:space="preserve">Brunszvik Óvoda  0-ra leírt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</si>
  <si>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Brunszvik Óvoda  0-ra leírt használatban lévő </t>
    </r>
    <r>
      <rPr>
        <b/>
        <u/>
        <sz val="12"/>
        <rFont val="Times New Roman"/>
        <family val="1"/>
        <charset val="238"/>
      </rPr>
      <t>eszközök elszámolt értékcsökkenése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</si>
  <si>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Brunszvik Óvoda  0-ra leírt használatban lévő </t>
    </r>
    <r>
      <rPr>
        <b/>
        <u/>
        <sz val="12"/>
        <rFont val="Times New Roman"/>
        <family val="1"/>
        <charset val="238"/>
      </rPr>
      <t>eszközök nettó értéke</t>
    </r>
    <r>
      <rPr>
        <b/>
        <sz val="12"/>
        <rFont val="Times New Roman"/>
        <family val="1"/>
        <charset val="238"/>
      </rPr>
      <t xml:space="preserve"> összesen:</t>
    </r>
  </si>
  <si>
    <t>Gróf I. Festetics György Művelődési Központ</t>
  </si>
  <si>
    <r>
      <t xml:space="preserve">Gróf I. Festetics Gy. M. Kp.  0-ra leírt használatban lévő </t>
    </r>
    <r>
      <rPr>
        <b/>
        <u/>
        <sz val="12"/>
        <rFont val="Times New Roman"/>
        <family val="1"/>
        <charset val="238"/>
      </rPr>
      <t>eszközök bruttó értéke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</si>
  <si>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Gróf I. Festetics Gy. M. Kp.  0-ra leírt használatban lévő eszközök </t>
    </r>
    <r>
      <rPr>
        <b/>
        <u/>
        <sz val="12"/>
        <rFont val="Times New Roman"/>
        <family val="1"/>
        <charset val="238"/>
      </rPr>
      <t>elszámolt értékcsökkenése</t>
    </r>
    <r>
      <rPr>
        <b/>
        <sz val="12"/>
        <rFont val="Times New Roman"/>
        <family val="1"/>
        <charset val="238"/>
      </rPr>
      <t xml:space="preserve"> összesen:</t>
    </r>
  </si>
  <si>
    <r>
      <t xml:space="preserve">Gróf I. Festetics Gy. M. Kp.  0-ra leírt használatban lévő eszközök </t>
    </r>
    <r>
      <rPr>
        <b/>
        <u/>
        <sz val="12"/>
        <rFont val="Times New Roman"/>
        <family val="1"/>
        <charset val="238"/>
      </rPr>
      <t>nettó értéke</t>
    </r>
    <r>
      <rPr>
        <b/>
        <sz val="12"/>
        <rFont val="Times New Roman"/>
        <family val="1"/>
        <charset val="238"/>
      </rPr>
      <t xml:space="preserve"> összesen:</t>
    </r>
  </si>
  <si>
    <t>Önkormányzat, Polgármesteri Hivatal és intézményenkénti maradvány kimutatása</t>
  </si>
  <si>
    <t>Eszközök</t>
  </si>
  <si>
    <t xml:space="preserve">Hévíz Város Önkormány-zata </t>
  </si>
  <si>
    <t>Polgármest. Hivatal</t>
  </si>
  <si>
    <t>TASZII</t>
  </si>
  <si>
    <t>Brunszvik</t>
  </si>
  <si>
    <t>Festetics Művelődési Központ</t>
  </si>
  <si>
    <t>GAMESZ és int. ö.:</t>
  </si>
  <si>
    <t>Mindössz.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</si>
  <si>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</si>
  <si>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</si>
  <si>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</si>
  <si>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</si>
  <si>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</si>
  <si>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</si>
  <si>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(=±I±II)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</si>
  <si>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</si>
  <si>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</si>
  <si>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</si>
  <si>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</si>
  <si>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</si>
  <si>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</si>
  <si>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(=±III±IV)</t>
  </si>
  <si>
    <t>C) Összes maradvány (=A+B)</t>
  </si>
  <si>
    <t>D) Alaptevékenység kötelezettségvállalással terhelt maradványa</t>
  </si>
  <si>
    <t>E) Alaptevékenység szabad maradványa (=A-D)</t>
  </si>
  <si>
    <t>F) Vállalkozási tevékenységet terhelő befizetési kötelezettség (=B*0,1)</t>
  </si>
  <si>
    <t>G) Vállalkozási tevékenység felhasználható maradványa (=B-F)</t>
  </si>
  <si>
    <t>Önkormányzat, Polgármesteri Hivatal és intézményenkénti eredménykimutatása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</si>
  <si>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</si>
  <si>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</si>
  <si>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</si>
  <si>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 (04=01+02+03)</t>
  </si>
  <si>
    <t>04 Saját termelésű készletek állományváltozása</t>
  </si>
  <si>
    <t>05 Saját előállítású eszközök aktivált értéke</t>
  </si>
  <si>
    <t>II Aktivált saját teljesítmények értéke (=±04+05) (07=±05+06)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</si>
  <si>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</si>
  <si>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</si>
  <si>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</si>
  <si>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>III Egyéb eredményszemléletű bevételek (=06+07+08) (11=08+09+10)</t>
  </si>
  <si>
    <t>09 Anyagköltség</t>
  </si>
  <si>
    <t>10 Igénybe vett szolgáltatások értéke</t>
  </si>
  <si>
    <t>11 Eladott áruk beszerzési értéke</t>
  </si>
  <si>
    <t>12 Eladott (közvetített) szolgáltatások értéke</t>
  </si>
  <si>
    <t>IV Anyagjellegű ráfordítások (=09+10+11+12) (16=12+...+15)</t>
  </si>
  <si>
    <t>13 Bérköltség</t>
  </si>
  <si>
    <t>14 Személyi jellegű egyéb kifizetések</t>
  </si>
  <si>
    <t>15 Bérjárulékok</t>
  </si>
  <si>
    <t>V Személyi jellegű ráfordítások (=13+14+15) (20=17+...+19)</t>
  </si>
  <si>
    <t>VI Értékcsökkenési leírás</t>
  </si>
  <si>
    <t>VII Egyéb ráfordítások</t>
  </si>
  <si>
    <t>A) TEVÉKENYSÉGEK EREDMÉNYE (=I±II+III-IV-V-VI-VII) (23=04±07+11-(16+20+21+22))</t>
  </si>
  <si>
    <t>16 Kapott (járó) osztalék és részesedés</t>
  </si>
  <si>
    <t>17 Kapott (járó) kamatok és kamatjellegű eredményszemléletű bevételek</t>
  </si>
  <si>
    <t>18 Pénzügyi műveletek egyéb eredményszemléletű bevételei (&gt;=18a) (26&gt;=27)</t>
  </si>
  <si>
    <t>18a - ebből: árfolyamnyereség</t>
  </si>
  <si>
    <t>VIII Pénzügyi műveletek eredményszemléletű bevételei (=16+17+18) (28=24+...+26)</t>
  </si>
  <si>
    <t>19 Fizetendő kamatok és kamatjellegű ráfordítások</t>
  </si>
  <si>
    <t>20 Részesedések, értékpapírok, pénzeszközök értékvesztése</t>
  </si>
  <si>
    <t>21 Pénzügyi műveletek egyéb ráfordításai (&gt;=21a) (31&gt;=32)</t>
  </si>
  <si>
    <t>21a - ebből: árfolyamveszteség</t>
  </si>
  <si>
    <t>IX Pénzügyi műveletek ráfordításai (=19+20+21) (33=29+...+31)</t>
  </si>
  <si>
    <t>B) PÉNZÜGYI MŰVELETEK EREDMÉNYE (=VIII-IX) (34=28-33)</t>
  </si>
  <si>
    <t>C) SZOKÁSOS EREDMÉNY (=±A±B) (35=±23±34)</t>
  </si>
  <si>
    <t>22 Felhalmozási célú támogatások eredményszemléletű bevételei</t>
  </si>
  <si>
    <t>23 Különféle rendkívüli eredményszemléletű bevételek</t>
  </si>
  <si>
    <t>X Rendkívüli eredményszemléletű bevételek (=22+23) (=36+37)</t>
  </si>
  <si>
    <t>XI Rendkívüli ráfordítások</t>
  </si>
  <si>
    <t>D) RENDKÍVÜLI EREDMÉNY(=X-XI) (40=38-39)</t>
  </si>
  <si>
    <t>E) MÉRLEG SZERINTI EREDMÉNY (=±C±D) (41=±35±40)</t>
  </si>
  <si>
    <t xml:space="preserve"> T/1. számú melléklet</t>
  </si>
  <si>
    <t>Helyi adómértékek és bevételek alakulása</t>
  </si>
  <si>
    <t xml:space="preserve">2004-2014. </t>
  </si>
  <si>
    <t>O</t>
  </si>
  <si>
    <t>P</t>
  </si>
  <si>
    <t>Q</t>
  </si>
  <si>
    <t>R</t>
  </si>
  <si>
    <t>S</t>
  </si>
  <si>
    <t>T</t>
  </si>
  <si>
    <t>U</t>
  </si>
  <si>
    <t>V</t>
  </si>
  <si>
    <t>Adómérték</t>
  </si>
  <si>
    <t>Max.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</si>
  <si>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</si>
  <si>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</si>
  <si>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</si>
  <si>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</si>
  <si>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</si>
  <si>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</si>
  <si>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</si>
  <si>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</si>
  <si>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r>
      <t>Építményadó Ft/m</t>
    </r>
    <r>
      <rPr>
        <vertAlign val="superscript"/>
        <sz val="9"/>
        <color indexed="8"/>
        <rFont val="Times New Roman"/>
        <family val="1"/>
        <charset val="238"/>
      </rPr>
      <t>2</t>
    </r>
  </si>
  <si>
    <t>Iparűzési adó %o</t>
  </si>
  <si>
    <t>Id. forg. adó tart. után Ft</t>
  </si>
  <si>
    <t>Pótlék, bírság</t>
  </si>
  <si>
    <t>Társadalmi szervek támogatása polgármesteri keret terhére</t>
  </si>
  <si>
    <t>Eredeti előirányzat</t>
  </si>
  <si>
    <t>Felhasznált előirányzat</t>
  </si>
  <si>
    <t>Előirányzat maradvány</t>
  </si>
  <si>
    <t>Támogatott megnevezése ill. számlakibocsátó megnevezése</t>
  </si>
  <si>
    <t>Támogatás célja</t>
  </si>
  <si>
    <t>Támogatás összege</t>
  </si>
  <si>
    <t>Dr Milusné Papp Viola</t>
  </si>
  <si>
    <t>8 db orosz nyelvű "Gerincvédelem a mindennapokban" c. könyv vásárlás</t>
  </si>
  <si>
    <t xml:space="preserve">Varga Terézia </t>
  </si>
  <si>
    <t>Illyés Gy Ált Isk pedagógusai részére karácsonyi vacsora fordított reprezentációs kiadás és közterhe</t>
  </si>
  <si>
    <t xml:space="preserve">Pro-Minoritáte Alapítvány </t>
  </si>
  <si>
    <t>Bálványosi Nyári Egyetem támogatása</t>
  </si>
  <si>
    <t>Hotel Aquamarin Kft</t>
  </si>
  <si>
    <t>Tűzoltó bál terembérlete</t>
  </si>
  <si>
    <t>Il Cafe Kft</t>
  </si>
  <si>
    <t>Labdarugó Szakosztály érme- és díjátadó ünnepség</t>
  </si>
  <si>
    <t>Asztalitenisz Szakosztály érme- és díjátadó ünnepség</t>
  </si>
  <si>
    <t>Freind-Travel Kft</t>
  </si>
  <si>
    <t>Balaton-Bakony Geopark Vetélkedő személyszállítási kiadás</t>
  </si>
  <si>
    <t xml:space="preserve">Erdei Faluért Kiemelten Közhasznú Alapítvány </t>
  </si>
  <si>
    <t xml:space="preserve">Támogatás magyar nyelvű szépirodalmi könyvek beszerzéséhez erdélyi gyermekek részére </t>
  </si>
  <si>
    <t xml:space="preserve">Támogatás a Keszthelyi Kórház Szülészeti és Nőgyógyászati Osztályához tartozó szűlő-szoba vajúdó, alternatív szülészet megvalősításához </t>
  </si>
  <si>
    <t>Ziegler Nyomda Bt</t>
  </si>
  <si>
    <t xml:space="preserve">Cséby Géza "Vasárnapi koncert" c. konyvének nyomdai kiadásaiból átvállalt összeg </t>
  </si>
  <si>
    <t>Vöröskő Kft</t>
  </si>
  <si>
    <t xml:space="preserve">Keszthelyi Mentőállomás részére beszerzett és ingyenes használatra átadott kisértékű eszközök  </t>
  </si>
  <si>
    <t>ENI Hungária Zrt</t>
  </si>
  <si>
    <t>Üzemanyag vásárlás Hegedűs Károly sportrepülő pilóta részére  az Ultrakönnyű Repülőgépek Világbajnokságán való részvételhez</t>
  </si>
  <si>
    <t xml:space="preserve">LL- Nádascsárda Kft Gyenesdiás </t>
  </si>
  <si>
    <t>Készenléti rendőrök étkeztetése</t>
  </si>
  <si>
    <t>Napsugár Vendégváró Kft</t>
  </si>
  <si>
    <t>"Mozdulj Kh Ehyesület" látássérült tandemtúra étkezési kiadás</t>
  </si>
  <si>
    <t>ösztöndíj</t>
  </si>
  <si>
    <t>Szív Barát Gyermekalapítvány</t>
  </si>
  <si>
    <t>6 db "Magyarország várai" c. könyv és Régi Magyarország nevezetességei képeskönyv  vásárlása</t>
  </si>
  <si>
    <t>Európa Kulturális Műsorszervező Iroda</t>
  </si>
  <si>
    <t>"Hungarikumok, Tradicionális Intézmények" angol nyelvű kiadvány megjelenésének segítése</t>
  </si>
  <si>
    <t xml:space="preserve">Brunszvik Teréz Napközi Otthonos Óvoda </t>
  </si>
  <si>
    <t>Óvodapedagógusok szakmai tapasztalat szerző útjához üzemanyag vásárlás támogatása</t>
  </si>
  <si>
    <t xml:space="preserve">P-Lan- érnöki Iroda Kft </t>
  </si>
  <si>
    <t>Sugár utcai játszótér bébihintával való bővítés (10  m2 térköves járdafelület) megvalósításához hozzájárulás</t>
  </si>
  <si>
    <t>178 db jegy vásárlás a Munkácsy Mihály festményeit bemutató kiállításra</t>
  </si>
  <si>
    <t>Polgármesteri keretből összes pénzeszköz átadás</t>
  </si>
  <si>
    <t>2014. évi központosított és egyéb kötött felhasználású támogatások  elszámolása</t>
  </si>
  <si>
    <t>Adatok e Ft-ban</t>
  </si>
  <si>
    <t>Központi költségvetésből támogatásként rendelkezésre bocsátott összeg</t>
  </si>
  <si>
    <t xml:space="preserve"> Az önkormányzat által az adott célra tényleges felhasznált összeg</t>
  </si>
  <si>
    <t>Az önkormányzat által fel nem használt, de a következő évben jogszerűen felhasználható összeg</t>
  </si>
  <si>
    <t>Lakossági víz- és csatornaszolgáltatás támogatása</t>
  </si>
  <si>
    <t>Gyermekszegénység elleni program keretében nyári étkeztetés biztosítása</t>
  </si>
  <si>
    <t>Könyvtári és közművelődési érdekeltségnövelő támogatás</t>
  </si>
  <si>
    <t xml:space="preserve"> 2013. évről áthuzódó bérkompenzáció támogatása</t>
  </si>
  <si>
    <t>Üdülőhelyi feladatok támogatása</t>
  </si>
  <si>
    <t>Lakott külterülettel kapcsolatos feladatok támogatása</t>
  </si>
  <si>
    <t>Központosított előirányzatok összesen:</t>
  </si>
  <si>
    <t>Egyes jövedelempótló támogatások kiegészítése</t>
  </si>
  <si>
    <t>Települési önkormányzatok nyilvános könyvtári és közművelődési támogatása</t>
  </si>
  <si>
    <t>Könyvtári, közművelődési és múzeumi feladatok támogatása összesen</t>
  </si>
  <si>
    <t>Szociális és gyermekvédelmi ágazati pótlék</t>
  </si>
  <si>
    <t>Költségvetési szerveknél foglakoztatottak 2013. évi kompenzációja</t>
  </si>
  <si>
    <t>Központosított és egyéb kötött felhasználású támogatás összesen:</t>
  </si>
  <si>
    <t>Helyi önkormányzatok általános működéséhez és ágazati feladataihoz kapcsolódó támogatások elszámolása</t>
  </si>
  <si>
    <t>és a mutatószámok alakulása 2014. évben</t>
  </si>
  <si>
    <t>adatok forintban</t>
  </si>
  <si>
    <t>Költségvetési tv. alapján megállapított támogatás</t>
  </si>
  <si>
    <t>Évközi változások jún. 1.+okt.15.</t>
  </si>
  <si>
    <t>Tényleges támogatás</t>
  </si>
  <si>
    <t>Évvégi eltérés</t>
  </si>
  <si>
    <t>Az önkormányzat által az adott célra dec. 31-ig ténylegesen felhasznált összeg</t>
  </si>
  <si>
    <t xml:space="preserve">Eltérés </t>
  </si>
  <si>
    <t>Ktgvetési tv alapján járó mutatószám</t>
  </si>
  <si>
    <t>Ktgvetési tv alapján korrigált támogatás</t>
  </si>
  <si>
    <t>Mutatószám</t>
  </si>
  <si>
    <t>Támogatás</t>
  </si>
  <si>
    <t>Mutató-szám</t>
  </si>
  <si>
    <t>Önkormányzati hivatal működésének támogatása az elismert hivatali létszám alapján (beszámítással csökkentve)</t>
  </si>
  <si>
    <t>Önkormányzati hivatal működésének támogatása összesen (beszámtással csökkentve)</t>
  </si>
  <si>
    <t>Település üzemeltetéshez kapcsolódó feladatellátás  (beszámítással csökkentve)</t>
  </si>
  <si>
    <t>Egyéb kötelező önkormányzati feladatok támogatása (beszámítással csökkentve)</t>
  </si>
  <si>
    <t>Hozzájárulás a pénzbeli szociális ellátásokhoz (beszámítással csökkentve)</t>
  </si>
  <si>
    <t>Települési önkormányzatok működési támogatása és hozzájárulás a pénzbeli szociális ellátásokhoz összesen (beszámítással csökkentve)</t>
  </si>
  <si>
    <t>Gyermekek teljes idejű óvodai nevelésére szervezett csop létszáma 8 hó</t>
  </si>
  <si>
    <t>Köznevelési tv szerinti elismert vezetői létszám 8 hó</t>
  </si>
  <si>
    <t>Köznev tv-ben elismert vezetői kötelező óraszám 8 hó</t>
  </si>
  <si>
    <t>Vezetői órakedvezményből adódó létszámtöbblet 8 hó</t>
  </si>
  <si>
    <t>Óvodapedagógusok elismert létszáma 8 hó</t>
  </si>
  <si>
    <t>Óvodapedagógusok nevelő munkáját közvetlenül segítők száma Köznev tv szerint 8 hó</t>
  </si>
  <si>
    <t>Gyermekek teljes idejű óvodai nevelésére szervezett csop létszáma 4 hó</t>
  </si>
  <si>
    <t>Köznevelési tv szerinti elismert vezetői létszám 4 hó</t>
  </si>
  <si>
    <t>Köznev tv-ben elismert vezetői kötelező óraszám 4 hó</t>
  </si>
  <si>
    <t>Vezetői órakedvezményből adódó létszámtöbblet 4 hó</t>
  </si>
  <si>
    <t>Óvodapedagógusok elismert létszáma 4 hó</t>
  </si>
  <si>
    <t>Óvodapedagógusok nevelő munkáját közvetlenül segítők száma Közokt tv szerint 4 hó</t>
  </si>
  <si>
    <t>Óvodapedagógusok átlagbérének és közterheinek pótlólagos összege 2014/2015. nevelési év 3 hónap</t>
  </si>
  <si>
    <t>Nem sajátos nevelési igényű óvodás gyermekek száma 8 hó</t>
  </si>
  <si>
    <t>Közokt tv szerint a csopoirtok szervezésénél két főként figy-be vehető SNI-sgyermekek száma 4 hó</t>
  </si>
  <si>
    <t>Közokt tv szerint a csopoirtok szervezésénél három főként figy-be vehető SNI-sgyermekek száma</t>
  </si>
  <si>
    <t xml:space="preserve">Gyermekek teljes idejű óvodai nevelésre szervezett csoportok gyermek létszáma alapján számolt működtetési támogatás  8 hó </t>
  </si>
  <si>
    <t>Nem sajátos nevelési igényű óvodás gyermekek száma 4 hó</t>
  </si>
  <si>
    <t>Köznev tv szerint a csoportok szervezésénél két főként figy-be vehető SNI-sgyermekek száma 4 hó</t>
  </si>
  <si>
    <t>Köznev tv szerint a csoportok szervezésénél három főként figy-be vehető SNI-sgyermekek száma 4 hó</t>
  </si>
  <si>
    <t xml:space="preserve">Gyermekek teljes idejű óvodai nevelésre szervezett csoportok gyermek létszáma alapján számolt működtetési támogatás  4 hó </t>
  </si>
  <si>
    <t>Társulás által fenntartott óvodába bejáró gyermekek utaztatásának támogatása 8 hó</t>
  </si>
  <si>
    <t>Óvodapedagógusok és az óvodapedagógusok nevelő munkáját közvetlenül segítők bértámogatása és óvodaműködtetési támogatás összesen *</t>
  </si>
  <si>
    <t>100 %-os kedvezményben részesülő bölcsődei gyermekétkeztetés:  négyszeri étkeztetésben részesülők száma</t>
  </si>
  <si>
    <t>50 %-os kedvezményben részesülő bölcsődei gyermekétkeztetés:  négyszeri étkeztetésben részesülők száma</t>
  </si>
  <si>
    <t>Normatív kedvezményben nem  részesülő bölcsődei gyermekétkeztetés:  négyszeri étkeztetésben részesülők száma</t>
  </si>
  <si>
    <t>Bölcsődei étkeztetettek száma mindösszesen:</t>
  </si>
  <si>
    <t>100 %-os kedvezményben részesülő óvodai gyermekétkeztetés:  háromszori étkeztetésben részesülők száma</t>
  </si>
  <si>
    <t>50 %-os kedvezményben részesülő óvodai gyermekétkeztetés:  háromszori étkeztetésben részesülők száma</t>
  </si>
  <si>
    <t>Normatív kedvezményben nem  részesülő óvodai gyermekétkeztetés:  háromszori étkeztetésben részesülők száma</t>
  </si>
  <si>
    <t>Óvodai étkeztetettek száma mindösszesen</t>
  </si>
  <si>
    <t>100 %-os kedvezményben részesülő általános iskolai gyermekétkeztetés:  háromszori étkeztetésben részesülők száma</t>
  </si>
  <si>
    <t>100 %-os kedvezményben részesülő általános iskolai gyermekétkeztetés:  csak ebédben részesülők száma</t>
  </si>
  <si>
    <t>50 %-os kedvezményben részesülő általános iskolai gyermekétkeztetés:  háromszori étkeztetésben részesülők száma</t>
  </si>
  <si>
    <t>50 %-os kedvezményben részesülő általános iskolai gyermekétkeztetés:  csak ebédben részesülők száma</t>
  </si>
  <si>
    <t>Normatív kedvezményben nem  részesülő általános iskolai gyermekétkeztetés:  háromszori étkeztetésben részesülők száma</t>
  </si>
  <si>
    <t>Normatív kedvezményben nem  részesülő általános iskolai gyermekétkeztetés:  csak ebédben részesülők száma</t>
  </si>
  <si>
    <t>Általános iskolai étkeztetettek száma mindösszesen</t>
  </si>
  <si>
    <t>50 %-os kedvezményben részesülő gimnáziumi gyermekétkeztetés:  csak ebédben részesülők száma</t>
  </si>
  <si>
    <t>Normatív kedvezményben nem részesülő gimnáziumi gyermekétkeztetés:  csak ebédben részesülők száma</t>
  </si>
  <si>
    <t>Gimnáziumi gyermekétkeztetés mindösszesen</t>
  </si>
  <si>
    <t>50 %-os kedvezményben részesülő kollégiumi gyermekétkeztetés:  ebédben + tízóraiban részesülők száma</t>
  </si>
  <si>
    <t>Normatív kedvezményben nem  részesülő kollégiumi gyermekétkeztetés:  ebédben + tízóraiban részesülők száma</t>
  </si>
  <si>
    <t>Kollégiumi gyermekétkeztetés mindösszesen:</t>
  </si>
  <si>
    <t>Gyermekétkeztetés  támogatása mindösszesen:</t>
  </si>
  <si>
    <t>Számított dolgozói létszám</t>
  </si>
  <si>
    <t>Finanszírozás szempontjából elismert dolgozók bértámogatása</t>
  </si>
  <si>
    <t>Gyermekétkeztetés üzemeltetési támogatása</t>
  </si>
  <si>
    <t>Gyermek étkeztetés támogatása összesen</t>
  </si>
  <si>
    <t xml:space="preserve">Családsegítés alapszolgáltatás </t>
  </si>
  <si>
    <t xml:space="preserve">Gyermekjóléti alapszolgáltatás </t>
  </si>
  <si>
    <t>Időskorúak nappali intézményi ellátása</t>
  </si>
  <si>
    <t>Bölcsődei ellátás</t>
  </si>
  <si>
    <t>Egyes szociális és gyermekjóléti feladatok támogatása összesen</t>
  </si>
  <si>
    <t>Időskorúak tartós bentlakást nyújtó, önkormányzat által fenntartott intézményében nem demens ellátottak száma</t>
  </si>
  <si>
    <t>Időskorúak tartós bentlakást nyújtó, önkormányzat által fenntartott intézményében demens ellátottak száma</t>
  </si>
  <si>
    <t>Számított  szakmai dolgozói létszámához kapcsolódó bértámogatás</t>
  </si>
  <si>
    <t>Intzézmény üzemeltetési támogatás</t>
  </si>
  <si>
    <t>Idősek tartós, szociális szakosított ellátási feladatokkal kapcsoplatos támogatás összesen</t>
  </si>
  <si>
    <t>Halmozódás mentes általános működési és ágazati feladatokhoz kapcsolódó támogatás    összesen:</t>
  </si>
  <si>
    <t>Az előző évi (2013.) kötelezettségvállalással terhelt központosított előirányzatok és egyéb kötött felhasználású támogatások maradványainak elszámolása elszámolása</t>
  </si>
  <si>
    <t>Önkormányzat által a 2013. évben fel nem használt, de 2014. évben jogszerűen felhasználható összeg (2014. évi)</t>
  </si>
  <si>
    <t>Ebből 2014. évben az előírt határidőig ténylegesen felhasznált</t>
  </si>
  <si>
    <t>Eltérés ( fel nem használt)</t>
  </si>
  <si>
    <r>
      <t xml:space="preserve">Építményadó: </t>
    </r>
    <r>
      <rPr>
        <sz val="11"/>
        <color indexed="8"/>
        <rFont val="Times New Roman"/>
        <family val="1"/>
        <charset val="238"/>
      </rPr>
      <t>lakás, üdülő, egyéb építmény, 100 %-os adókedvezmény az állandó lakóhellyel rendelkező magánszemély részére, 3.234 db adótárgy, 293.070 m</t>
    </r>
    <r>
      <rPr>
        <vertAlign val="superscript"/>
        <sz val="11"/>
        <color indexed="8"/>
        <rFont val="Times New Roman"/>
        <family val="1"/>
        <charset val="238"/>
      </rPr>
      <t>2</t>
    </r>
    <r>
      <rPr>
        <sz val="11"/>
        <color indexed="8"/>
        <rFont val="Times New Roman"/>
        <family val="1"/>
        <charset val="238"/>
      </rPr>
      <t>-re vonatkozóan</t>
    </r>
  </si>
  <si>
    <r>
      <t>Iparűzési adó</t>
    </r>
    <r>
      <rPr>
        <sz val="12"/>
        <color indexed="8"/>
        <rFont val="Times New Roman"/>
        <family val="1"/>
        <charset val="238"/>
      </rPr>
      <t>:    Az adóalany vállalkozó szintú adóalapja legfeljebb 2.500 e Ft, kedvezmény: 25%, 333 adóalany esetén</t>
    </r>
  </si>
  <si>
    <t>T/2 . számú melléklet</t>
  </si>
  <si>
    <t>T/3. számú melléklet</t>
  </si>
  <si>
    <t>T/4. számú melléklet</t>
  </si>
  <si>
    <t>befektetett pénzügyi eszközök, készletek, követelések és értékpapírok állományának és</t>
  </si>
  <si>
    <t>értékvesztésének alakulása</t>
  </si>
  <si>
    <t>Nyitó adatok</t>
  </si>
  <si>
    <t>Tárgyévben elszámolt értékvesztés</t>
  </si>
  <si>
    <t>Tárgyévben kivezetett értékvesztés</t>
  </si>
  <si>
    <t>Záró adatok</t>
  </si>
  <si>
    <t>Bekerülési érték</t>
  </si>
  <si>
    <t>Elszámolt értékvesztés nyitó értéke</t>
  </si>
  <si>
    <t>Értékvesztés záró értéke</t>
  </si>
  <si>
    <t>Könyv szerinti érték</t>
  </si>
  <si>
    <t>Immateriális javakra adott előlegek</t>
  </si>
  <si>
    <t>Beruházásre adott előlegek</t>
  </si>
  <si>
    <t>Készletekre adott előlegek, foglalkoztaottaknak adott előlegek, egyéb előlegek</t>
  </si>
  <si>
    <t>Tartós részesedések</t>
  </si>
  <si>
    <t>Tartós hitelviszonyt megtestesítő értékpapír</t>
  </si>
  <si>
    <t>Készletek</t>
  </si>
  <si>
    <t>Hosszú lejáratú betétek</t>
  </si>
  <si>
    <t>Kincstáron kívüli forintszámlák</t>
  </si>
  <si>
    <t>Kincstáron kívüli devizában vezetett fizetési számlák</t>
  </si>
  <si>
    <t>Belföldi idegen pénzeszközök</t>
  </si>
  <si>
    <t>Nemzetközi támogatási programok idegen pénzeszközei</t>
  </si>
  <si>
    <t>Követelések</t>
  </si>
  <si>
    <t>Nem tartós részesedések</t>
  </si>
  <si>
    <t>Forgatási célú hitelviszonyt megtestesítő értékpapírok</t>
  </si>
  <si>
    <t xml:space="preserve">    2.2.Felhalmozási célú visszatéritendő támogatások</t>
  </si>
  <si>
    <t xml:space="preserve">    2.2 Felhalmozási célú visszatéritendő támogatások</t>
  </si>
  <si>
    <t xml:space="preserve">    2.3. Egyéb felhalmozási célú támogatások államháztartáson belülről </t>
  </si>
  <si>
    <t xml:space="preserve">    2.3. Egyéb felhalmozási célú támogatások bevételei államh. belülről </t>
  </si>
  <si>
    <t>23/2015. (IV. 29.) önkormányzati rendelet 1. melléklete</t>
  </si>
  <si>
    <t>23/2015. (IV. 29.) önkormányzati rendelet 1/1. melléklete</t>
  </si>
  <si>
    <t>23/2015. (IV. 29.) önkormányzati rendelet 1/2 melléklete</t>
  </si>
  <si>
    <t>23/2015. (IV. 29.) önkormányzati rendelet 1/3. melléklete</t>
  </si>
  <si>
    <t>23/2015. (IV. 29.) önkormányzati rendelet 1/4. melléklete</t>
  </si>
  <si>
    <t>23/2015. (IV. 29.) önkormányzati rendelet 1/5. melléklete</t>
  </si>
  <si>
    <t>23/2015. (IV. 29.) önkormányzati rendelet 1/6. melléklete</t>
  </si>
  <si>
    <t xml:space="preserve">23/2015. (IV. 29.) önkormányzati rendelet 1/7 melléklete </t>
  </si>
  <si>
    <t>23/2015. (IV. 29.) önkormányzati rendelet 1/8. melléklete</t>
  </si>
  <si>
    <t>23/2015. (IV. 29.) önkormányzati rendelet 2/1. melléklete</t>
  </si>
  <si>
    <t>23/2015. (IV. 29.) önkormányzati rendelet 2/1/1. melléklete</t>
  </si>
  <si>
    <t>23/2015. (IV. 29.) önkormányzati rendelet 2/2. melléklete</t>
  </si>
  <si>
    <t>23/2015. (IV. 29.) önkormányzati rendelet 2/2/1. melléklete</t>
  </si>
  <si>
    <t>23/2015. (IV. 29.) önkormányzati rendelet 2/2/2.melléklete</t>
  </si>
  <si>
    <t>23/2015. (IV. 29.) önkormányzati rendelet 2/3. melléklete</t>
  </si>
  <si>
    <t>23/2015. (IV. 29.) önkormányzati rendelet 2/4. melléklete</t>
  </si>
  <si>
    <t>23/2015. (IV. 29.) önkormányzati rendelet 2/5. melléklete</t>
  </si>
  <si>
    <t>23/2015. (IV. 29.) önkormányzati rendelet 2/6. melléklete</t>
  </si>
  <si>
    <t>23/2015. (IV. 29.) önkormányzati rendelet 3/1. melléklete</t>
  </si>
  <si>
    <t>23/2015. (IV. 29.) önkormányzati rendelet 3/2. melléklete</t>
  </si>
  <si>
    <t>23/2015. (IV. 29.) önkormányzati rendelet 3/3. melléklete</t>
  </si>
  <si>
    <t>23/2015. (IV. 29.) önkormányzati rendelet 3/4. melléklete</t>
  </si>
  <si>
    <t>23/2015. (IV. 29.) önkormányzati rendelet 4/1. melléklete</t>
  </si>
  <si>
    <t>23/2015. (IV. 29.) önkormányzati rendelet 4/2. melléklete</t>
  </si>
  <si>
    <t>23/2015. (IV. 29.) önkormányzati rendelet 5. melléklete</t>
  </si>
  <si>
    <t>23/2015. (IV. 29.) önkormányzati rendelet 6. melléklete</t>
  </si>
  <si>
    <t>23/2015. (IV. 29.) önkormányzati rendelet 7/1. melléklete</t>
  </si>
  <si>
    <t>23/2015. (IV. 29.) önkormányzati rendelet 7/2. melléklete</t>
  </si>
  <si>
    <t>23/2015. (IV. 29.) önkormányzati rendelet 8. melléklete</t>
  </si>
  <si>
    <t>23/2015. (IV. 29.) önkormányzati rendelet 9. melléklete</t>
  </si>
  <si>
    <t xml:space="preserve">23/2015. (IV. 29.) önkormányzati rendelet 9/a. melléklete </t>
  </si>
  <si>
    <t>23/2015. (IV. 29.) önkormányzati rendelet 9/b. melléklete</t>
  </si>
  <si>
    <t>23/2015. (IV. 29.) önkormányzati rendelet 9/c.melléklete</t>
  </si>
  <si>
    <t xml:space="preserve">                                                                                  23/2015. (IV. 29.) önkormányzati rendelet 9/d. melléklete</t>
  </si>
  <si>
    <t xml:space="preserve">23/2015. (IV. 29.) önkormányzati rendelet 10. melléklete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</si>
</sst>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#,##0.0"/>
    <numFmt numFmtId="166" formatCode="m&quot;. &quot;d\.;@"/>
    <numFmt numFmtId="167" formatCode="0.0"/>
    <numFmt numFmtId="168" formatCode="#,##0.0000"/>
  </numFmts>
  <fonts count="15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u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8"/>
      <color indexed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u/>
      <sz val="11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0"/>
      <name val="Arial CE"/>
      <charset val="238"/>
    </font>
    <font>
      <sz val="8"/>
      <color indexed="48"/>
      <name val="Times New Roman"/>
      <family val="1"/>
      <charset val="238"/>
    </font>
    <font>
      <b/>
      <sz val="8"/>
      <color indexed="48"/>
      <name val="Times New Roman"/>
      <family val="1"/>
      <charset val="238"/>
    </font>
    <font>
      <b/>
      <i/>
      <sz val="8"/>
      <color indexed="48"/>
      <name val="Times New Roman"/>
      <family val="1"/>
      <charset val="238"/>
    </font>
    <font>
      <i/>
      <sz val="8"/>
      <color indexed="12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Arial CE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62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name val="Arial"/>
      <family val="2"/>
      <charset val="238"/>
    </font>
    <font>
      <b/>
      <sz val="9"/>
      <name val="Times New Roman"/>
      <family val="1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7"/>
      <name val="Times New Roman"/>
      <family val="1"/>
      <charset val="238"/>
    </font>
    <font>
      <sz val="8"/>
      <color indexed="36"/>
      <name val="Times New Roman"/>
      <family val="1"/>
      <charset val="238"/>
    </font>
    <font>
      <sz val="6"/>
      <color indexed="8"/>
      <name val="Times New Roman"/>
      <family val="1"/>
      <charset val="238"/>
    </font>
    <font>
      <i/>
      <sz val="6"/>
      <color indexed="8"/>
      <name val="Times New Roman"/>
      <family val="1"/>
      <charset val="238"/>
    </font>
    <font>
      <sz val="6"/>
      <name val="Arial"/>
      <family val="2"/>
      <charset val="238"/>
    </font>
    <font>
      <sz val="6"/>
      <name val="Times New Roman"/>
      <family val="1"/>
      <charset val="238"/>
    </font>
    <font>
      <sz val="6"/>
      <color indexed="48"/>
      <name val="Times New Roman"/>
      <family val="1"/>
      <charset val="238"/>
    </font>
    <font>
      <b/>
      <sz val="6"/>
      <name val="Times New Roman"/>
      <family val="1"/>
      <charset val="238"/>
    </font>
    <font>
      <b/>
      <i/>
      <sz val="6"/>
      <color indexed="48"/>
      <name val="Times New Roman"/>
      <family val="1"/>
      <charset val="238"/>
    </font>
    <font>
      <b/>
      <i/>
      <sz val="6"/>
      <name val="Times New Roman"/>
      <family val="1"/>
      <charset val="238"/>
    </font>
    <font>
      <b/>
      <i/>
      <sz val="6"/>
      <color indexed="8"/>
      <name val="Times New Roman"/>
      <family val="1"/>
      <charset val="238"/>
    </font>
    <font>
      <b/>
      <sz val="6"/>
      <color indexed="48"/>
      <name val="Times New Roman"/>
      <family val="1"/>
      <charset val="238"/>
    </font>
    <font>
      <i/>
      <sz val="6"/>
      <name val="Times New Roman"/>
      <family val="1"/>
      <charset val="238"/>
    </font>
    <font>
      <i/>
      <u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9"/>
      <color rgb="FFFF000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i/>
      <sz val="9"/>
      <color indexed="10"/>
      <name val="Times New Roman"/>
      <family val="1"/>
      <charset val="238"/>
    </font>
    <font>
      <b/>
      <i/>
      <u/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b/>
      <i/>
      <sz val="10"/>
      <color rgb="FF00B05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vertAlign val="superscript"/>
      <sz val="9"/>
      <color indexed="8"/>
      <name val="Times New Roman"/>
      <family val="1"/>
      <charset val="238"/>
    </font>
    <font>
      <sz val="10"/>
      <color indexed="14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4" fillId="5" borderId="0" applyNumberFormat="0" applyBorder="0" applyAlignment="0" applyProtection="0"/>
    <xf numFmtId="0" fontId="5" fillId="9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9" borderId="1" applyNumberFormat="0" applyAlignment="0" applyProtection="0"/>
    <xf numFmtId="0" fontId="69" fillId="22" borderId="7" applyNumberFormat="0" applyAlignment="0" applyProtection="0"/>
    <xf numFmtId="0" fontId="14" fillId="6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9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81" fillId="0" borderId="0"/>
    <xf numFmtId="0" fontId="1" fillId="0" borderId="0"/>
    <xf numFmtId="0" fontId="20" fillId="0" borderId="0"/>
    <xf numFmtId="0" fontId="19" fillId="0" borderId="0"/>
    <xf numFmtId="0" fontId="18" fillId="0" borderId="0"/>
    <xf numFmtId="0" fontId="69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5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0"/>
    <xf numFmtId="0" fontId="1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0" fillId="0" borderId="0"/>
    <xf numFmtId="0" fontId="20" fillId="0" borderId="0"/>
  </cellStyleXfs>
  <cellXfs count="1791">
    <xf numFmtId="0" fontId="0" fillId="0" borderId="0" xfId="0"/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4" fillId="0" borderId="0" xfId="69" applyFont="1" applyAlignment="1">
      <alignment vertical="center"/>
    </xf>
    <xf numFmtId="0" fontId="34" fillId="0" borderId="0" xfId="69" applyFont="1" applyBorder="1" applyAlignment="1">
      <alignment vertical="center"/>
    </xf>
    <xf numFmtId="0" fontId="35" fillId="0" borderId="0" xfId="0" applyFont="1"/>
    <xf numFmtId="0" fontId="38" fillId="0" borderId="0" xfId="0" applyFont="1"/>
    <xf numFmtId="0" fontId="37" fillId="0" borderId="0" xfId="0" applyFont="1"/>
    <xf numFmtId="0" fontId="32" fillId="0" borderId="0" xfId="0" applyFont="1"/>
    <xf numFmtId="0" fontId="41" fillId="0" borderId="0" xfId="0" applyFont="1"/>
    <xf numFmtId="0" fontId="42" fillId="0" borderId="0" xfId="0" applyFont="1"/>
    <xf numFmtId="0" fontId="29" fillId="0" borderId="0" xfId="0" applyFont="1" applyAlignment="1">
      <alignment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27" fillId="0" borderId="0" xfId="0" applyFont="1" applyAlignment="1"/>
    <xf numFmtId="0" fontId="28" fillId="0" borderId="0" xfId="0" applyFont="1" applyAlignment="1">
      <alignment horizontal="right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46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6" fillId="0" borderId="0" xfId="0" applyFont="1" applyBorder="1" applyAlignment="1">
      <alignment horizontal="center" vertical="center"/>
    </xf>
    <xf numFmtId="0" fontId="52" fillId="0" borderId="0" xfId="0" applyFont="1"/>
    <xf numFmtId="0" fontId="46" fillId="0" borderId="0" xfId="0" applyFont="1" applyBorder="1" applyAlignment="1">
      <alignment horizontal="left" vertical="center"/>
    </xf>
    <xf numFmtId="0" fontId="45" fillId="0" borderId="0" xfId="0" applyFont="1" applyAlignment="1">
      <alignment wrapText="1"/>
    </xf>
    <xf numFmtId="3" fontId="45" fillId="0" borderId="0" xfId="0" applyNumberFormat="1" applyFont="1"/>
    <xf numFmtId="0" fontId="51" fillId="0" borderId="0" xfId="0" applyFont="1" applyFill="1" applyAlignment="1">
      <alignment wrapText="1"/>
    </xf>
    <xf numFmtId="3" fontId="46" fillId="0" borderId="0" xfId="0" applyNumberFormat="1" applyFont="1"/>
    <xf numFmtId="0" fontId="46" fillId="0" borderId="0" xfId="0" applyFont="1" applyAlignment="1">
      <alignment wrapText="1"/>
    </xf>
    <xf numFmtId="0" fontId="46" fillId="0" borderId="0" xfId="0" applyFont="1"/>
    <xf numFmtId="0" fontId="48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45" fillId="0" borderId="0" xfId="0" applyFont="1" applyBorder="1"/>
    <xf numFmtId="0" fontId="20" fillId="0" borderId="0" xfId="0" applyFont="1"/>
    <xf numFmtId="0" fontId="20" fillId="0" borderId="0" xfId="0" applyFont="1" applyBorder="1"/>
    <xf numFmtId="0" fontId="56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56" fillId="0" borderId="0" xfId="0" applyFont="1"/>
    <xf numFmtId="3" fontId="20" fillId="0" borderId="0" xfId="0" applyNumberFormat="1" applyFont="1"/>
    <xf numFmtId="0" fontId="56" fillId="0" borderId="11" xfId="0" applyFont="1" applyBorder="1"/>
    <xf numFmtId="3" fontId="56" fillId="0" borderId="0" xfId="0" applyNumberFormat="1" applyFont="1"/>
    <xf numFmtId="3" fontId="56" fillId="0" borderId="0" xfId="0" applyNumberFormat="1" applyFont="1" applyBorder="1"/>
    <xf numFmtId="0" fontId="56" fillId="0" borderId="0" xfId="0" applyFont="1" applyBorder="1"/>
    <xf numFmtId="0" fontId="56" fillId="0" borderId="12" xfId="0" applyFont="1" applyBorder="1"/>
    <xf numFmtId="0" fontId="44" fillId="0" borderId="0" xfId="0" applyFont="1" applyAlignment="1">
      <alignment horizontal="center"/>
    </xf>
    <xf numFmtId="0" fontId="20" fillId="0" borderId="11" xfId="0" applyFont="1" applyBorder="1"/>
    <xf numFmtId="3" fontId="44" fillId="0" borderId="0" xfId="0" applyNumberFormat="1" applyFont="1"/>
    <xf numFmtId="0" fontId="57" fillId="0" borderId="0" xfId="0" applyFont="1" applyAlignment="1">
      <alignment wrapText="1"/>
    </xf>
    <xf numFmtId="0" fontId="57" fillId="0" borderId="0" xfId="0" applyFont="1"/>
    <xf numFmtId="0" fontId="51" fillId="0" borderId="0" xfId="0" applyFont="1" applyAlignment="1">
      <alignment horizontal="center" wrapText="1"/>
    </xf>
    <xf numFmtId="0" fontId="51" fillId="0" borderId="0" xfId="0" applyFont="1" applyAlignment="1">
      <alignment horizontal="center"/>
    </xf>
    <xf numFmtId="0" fontId="51" fillId="0" borderId="10" xfId="0" applyFont="1" applyBorder="1" applyAlignment="1">
      <alignment horizontal="center" wrapText="1"/>
    </xf>
    <xf numFmtId="166" fontId="29" fillId="0" borderId="10" xfId="0" applyNumberFormat="1" applyFont="1" applyBorder="1" applyAlignment="1">
      <alignment horizontal="center" vertical="center"/>
    </xf>
    <xf numFmtId="166" fontId="60" fillId="0" borderId="10" xfId="0" applyNumberFormat="1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51" fillId="24" borderId="10" xfId="0" applyFont="1" applyFill="1" applyBorder="1" applyAlignment="1">
      <alignment horizontal="left" vertical="center" wrapText="1"/>
    </xf>
    <xf numFmtId="49" fontId="51" fillId="24" borderId="10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51" fillId="0" borderId="10" xfId="0" applyFont="1" applyBorder="1" applyAlignment="1">
      <alignment wrapText="1"/>
    </xf>
    <xf numFmtId="0" fontId="51" fillId="0" borderId="10" xfId="0" applyFont="1" applyBorder="1"/>
    <xf numFmtId="0" fontId="51" fillId="0" borderId="10" xfId="0" applyFont="1" applyBorder="1" applyAlignment="1">
      <alignment horizontal="right"/>
    </xf>
    <xf numFmtId="4" fontId="51" fillId="0" borderId="10" xfId="0" applyNumberFormat="1" applyFont="1" applyBorder="1" applyAlignment="1">
      <alignment horizontal="right"/>
    </xf>
    <xf numFmtId="167" fontId="51" fillId="0" borderId="10" xfId="0" applyNumberFormat="1" applyFont="1" applyBorder="1" applyAlignment="1">
      <alignment horizontal="right"/>
    </xf>
    <xf numFmtId="0" fontId="53" fillId="0" borderId="0" xfId="0" applyFont="1" applyBorder="1" applyAlignment="1">
      <alignment wrapText="1"/>
    </xf>
    <xf numFmtId="0" fontId="53" fillId="0" borderId="0" xfId="0" applyFont="1" applyBorder="1"/>
    <xf numFmtId="0" fontId="53" fillId="0" borderId="0" xfId="0" applyFont="1" applyBorder="1" applyAlignment="1">
      <alignment horizontal="right"/>
    </xf>
    <xf numFmtId="0" fontId="51" fillId="0" borderId="0" xfId="0" applyFont="1" applyBorder="1" applyAlignment="1">
      <alignment horizontal="right"/>
    </xf>
    <xf numFmtId="0" fontId="51" fillId="0" borderId="0" xfId="0" applyFont="1" applyBorder="1" applyAlignment="1"/>
    <xf numFmtId="0" fontId="51" fillId="0" borderId="13" xfId="0" applyFont="1" applyBorder="1" applyAlignment="1">
      <alignment wrapText="1"/>
    </xf>
    <xf numFmtId="0" fontId="51" fillId="0" borderId="13" xfId="0" applyFont="1" applyBorder="1"/>
    <xf numFmtId="0" fontId="51" fillId="0" borderId="13" xfId="0" applyFont="1" applyBorder="1" applyAlignment="1">
      <alignment horizontal="right"/>
    </xf>
    <xf numFmtId="0" fontId="57" fillId="0" borderId="13" xfId="0" applyFont="1" applyBorder="1" applyAlignment="1">
      <alignment horizontal="right"/>
    </xf>
    <xf numFmtId="0" fontId="51" fillId="0" borderId="13" xfId="0" applyFont="1" applyBorder="1" applyAlignment="1"/>
    <xf numFmtId="0" fontId="57" fillId="0" borderId="10" xfId="0" applyFont="1" applyBorder="1" applyAlignment="1">
      <alignment wrapText="1"/>
    </xf>
    <xf numFmtId="0" fontId="57" fillId="0" borderId="10" xfId="0" applyFont="1" applyBorder="1"/>
    <xf numFmtId="0" fontId="57" fillId="0" borderId="10" xfId="0" applyFont="1" applyBorder="1" applyAlignment="1">
      <alignment horizontal="right"/>
    </xf>
    <xf numFmtId="0" fontId="53" fillId="0" borderId="10" xfId="0" applyFont="1" applyBorder="1" applyAlignment="1">
      <alignment horizontal="right"/>
    </xf>
    <xf numFmtId="0" fontId="53" fillId="0" borderId="14" xfId="0" applyFont="1" applyBorder="1" applyAlignment="1">
      <alignment wrapText="1"/>
    </xf>
    <xf numFmtId="0" fontId="53" fillId="0" borderId="14" xfId="0" applyFont="1" applyBorder="1"/>
    <xf numFmtId="0" fontId="53" fillId="0" borderId="14" xfId="0" applyFont="1" applyBorder="1" applyAlignment="1">
      <alignment horizontal="right"/>
    </xf>
    <xf numFmtId="0" fontId="51" fillId="0" borderId="14" xfId="0" applyFont="1" applyBorder="1" applyAlignment="1">
      <alignment horizontal="right"/>
    </xf>
    <xf numFmtId="0" fontId="51" fillId="0" borderId="11" xfId="0" applyFont="1" applyBorder="1" applyAlignment="1">
      <alignment horizontal="right"/>
    </xf>
    <xf numFmtId="0" fontId="57" fillId="0" borderId="14" xfId="0" applyFont="1" applyBorder="1" applyAlignment="1">
      <alignment horizontal="right"/>
    </xf>
    <xf numFmtId="0" fontId="51" fillId="0" borderId="0" xfId="0" applyFont="1" applyBorder="1"/>
    <xf numFmtId="0" fontId="57" fillId="0" borderId="0" xfId="0" applyFont="1" applyBorder="1" applyAlignment="1">
      <alignment horizontal="right"/>
    </xf>
    <xf numFmtId="0" fontId="58" fillId="0" borderId="13" xfId="0" applyFont="1" applyBorder="1" applyAlignment="1">
      <alignment wrapText="1"/>
    </xf>
    <xf numFmtId="0" fontId="58" fillId="0" borderId="10" xfId="0" applyFont="1" applyBorder="1"/>
    <xf numFmtId="0" fontId="58" fillId="0" borderId="10" xfId="0" applyFont="1" applyBorder="1" applyAlignment="1">
      <alignment wrapText="1"/>
    </xf>
    <xf numFmtId="49" fontId="51" fillId="0" borderId="10" xfId="0" applyNumberFormat="1" applyFont="1" applyBorder="1" applyAlignment="1">
      <alignment horizontal="right"/>
    </xf>
    <xf numFmtId="0" fontId="51" fillId="0" borderId="0" xfId="0" applyFont="1" applyBorder="1" applyAlignment="1">
      <alignment wrapText="1"/>
    </xf>
    <xf numFmtId="0" fontId="45" fillId="0" borderId="11" xfId="0" applyFont="1" applyBorder="1"/>
    <xf numFmtId="0" fontId="44" fillId="0" borderId="0" xfId="0" applyFont="1" applyAlignment="1">
      <alignment wrapText="1"/>
    </xf>
    <xf numFmtId="0" fontId="46" fillId="0" borderId="15" xfId="0" applyFont="1" applyBorder="1" applyAlignment="1">
      <alignment wrapText="1"/>
    </xf>
    <xf numFmtId="0" fontId="45" fillId="0" borderId="14" xfId="0" applyFont="1" applyBorder="1"/>
    <xf numFmtId="0" fontId="45" fillId="0" borderId="16" xfId="0" applyFont="1" applyBorder="1"/>
    <xf numFmtId="0" fontId="45" fillId="0" borderId="17" xfId="0" applyFont="1" applyBorder="1" applyAlignment="1">
      <alignment wrapText="1"/>
    </xf>
    <xf numFmtId="0" fontId="45" fillId="0" borderId="18" xfId="0" applyFont="1" applyBorder="1"/>
    <xf numFmtId="0" fontId="46" fillId="0" borderId="19" xfId="0" applyFont="1" applyBorder="1" applyAlignment="1">
      <alignment wrapText="1"/>
    </xf>
    <xf numFmtId="0" fontId="45" fillId="0" borderId="13" xfId="0" applyFont="1" applyBorder="1"/>
    <xf numFmtId="0" fontId="46" fillId="0" borderId="20" xfId="0" applyFont="1" applyBorder="1"/>
    <xf numFmtId="0" fontId="61" fillId="0" borderId="0" xfId="0" applyFont="1"/>
    <xf numFmtId="0" fontId="61" fillId="0" borderId="0" xfId="0" applyFont="1" applyBorder="1"/>
    <xf numFmtId="0" fontId="62" fillId="0" borderId="0" xfId="0" applyFont="1"/>
    <xf numFmtId="0" fontId="37" fillId="0" borderId="0" xfId="76" applyFont="1"/>
    <xf numFmtId="0" fontId="39" fillId="0" borderId="0" xfId="76" applyFont="1"/>
    <xf numFmtId="3" fontId="29" fillId="0" borderId="0" xfId="76" applyNumberFormat="1" applyFont="1"/>
    <xf numFmtId="3" fontId="37" fillId="0" borderId="0" xfId="76" applyNumberFormat="1" applyFont="1"/>
    <xf numFmtId="3" fontId="25" fillId="0" borderId="0" xfId="76" applyNumberFormat="1" applyFont="1" applyBorder="1" applyAlignment="1">
      <alignment horizontal="left" vertical="center" wrapText="1"/>
    </xf>
    <xf numFmtId="3" fontId="29" fillId="0" borderId="0" xfId="76" applyNumberFormat="1" applyFont="1" applyBorder="1"/>
    <xf numFmtId="3" fontId="25" fillId="0" borderId="0" xfId="76" applyNumberFormat="1" applyFont="1" applyBorder="1"/>
    <xf numFmtId="3" fontId="29" fillId="0" borderId="0" xfId="76" applyNumberFormat="1" applyFont="1" applyFill="1" applyBorder="1" applyAlignment="1">
      <alignment horizontal="left" vertical="center" wrapText="1"/>
    </xf>
    <xf numFmtId="3" fontId="25" fillId="0" borderId="21" xfId="76" applyNumberFormat="1" applyFont="1" applyFill="1" applyBorder="1" applyAlignment="1">
      <alignment horizontal="left" vertical="center" wrapText="1"/>
    </xf>
    <xf numFmtId="3" fontId="25" fillId="0" borderId="21" xfId="76" applyNumberFormat="1" applyFont="1" applyBorder="1"/>
    <xf numFmtId="3" fontId="25" fillId="0" borderId="12" xfId="76" applyNumberFormat="1" applyFont="1" applyBorder="1" applyAlignment="1">
      <alignment horizontal="left" vertical="center" wrapText="1"/>
    </xf>
    <xf numFmtId="3" fontId="32" fillId="0" borderId="0" xfId="76" applyNumberFormat="1" applyFont="1" applyBorder="1" applyAlignment="1">
      <alignment horizontal="left" vertical="center" wrapText="1"/>
    </xf>
    <xf numFmtId="3" fontId="37" fillId="0" borderId="0" xfId="76" applyNumberFormat="1" applyFont="1" applyFill="1" applyBorder="1" applyAlignment="1">
      <alignment horizontal="left" vertical="center" wrapText="1"/>
    </xf>
    <xf numFmtId="3" fontId="29" fillId="0" borderId="0" xfId="76" applyNumberFormat="1" applyFont="1" applyFill="1" applyBorder="1"/>
    <xf numFmtId="3" fontId="25" fillId="0" borderId="0" xfId="76" applyNumberFormat="1" applyFont="1"/>
    <xf numFmtId="3" fontId="32" fillId="0" borderId="0" xfId="76" applyNumberFormat="1" applyFont="1"/>
    <xf numFmtId="3" fontId="32" fillId="0" borderId="0" xfId="76" applyNumberFormat="1" applyFont="1" applyFill="1" applyBorder="1" applyAlignment="1">
      <alignment horizontal="left" vertical="center" wrapText="1"/>
    </xf>
    <xf numFmtId="0" fontId="29" fillId="0" borderId="0" xfId="76" applyFont="1"/>
    <xf numFmtId="3" fontId="25" fillId="0" borderId="21" xfId="76" applyNumberFormat="1" applyFont="1" applyFill="1" applyBorder="1"/>
    <xf numFmtId="3" fontId="25" fillId="0" borderId="0" xfId="76" applyNumberFormat="1" applyFont="1" applyFill="1" applyBorder="1" applyAlignment="1">
      <alignment horizontal="left" vertical="center" wrapText="1"/>
    </xf>
    <xf numFmtId="3" fontId="25" fillId="0" borderId="0" xfId="76" applyNumberFormat="1" applyFont="1" applyFill="1" applyBorder="1"/>
    <xf numFmtId="0" fontId="63" fillId="0" borderId="0" xfId="76" applyFont="1"/>
    <xf numFmtId="3" fontId="29" fillId="0" borderId="0" xfId="0" applyNumberFormat="1" applyFont="1" applyFill="1" applyAlignment="1">
      <alignment wrapText="1"/>
    </xf>
    <xf numFmtId="3" fontId="32" fillId="0" borderId="0" xfId="76" applyNumberFormat="1" applyFont="1" applyBorder="1"/>
    <xf numFmtId="3" fontId="25" fillId="0" borderId="21" xfId="76" applyNumberFormat="1" applyFont="1" applyBorder="1" applyAlignment="1">
      <alignment horizontal="left" vertical="center" wrapText="1"/>
    </xf>
    <xf numFmtId="3" fontId="29" fillId="0" borderId="0" xfId="76" applyNumberFormat="1" applyFont="1" applyBorder="1" applyAlignment="1">
      <alignment horizontal="left" vertical="center" wrapText="1"/>
    </xf>
    <xf numFmtId="3" fontId="25" fillId="0" borderId="22" xfId="76" applyNumberFormat="1" applyFont="1" applyFill="1" applyBorder="1" applyAlignment="1">
      <alignment horizontal="left" vertical="center" wrapText="1"/>
    </xf>
    <xf numFmtId="3" fontId="25" fillId="0" borderId="23" xfId="76" applyNumberFormat="1" applyFont="1" applyBorder="1"/>
    <xf numFmtId="3" fontId="39" fillId="0" borderId="0" xfId="76" applyNumberFormat="1" applyFont="1" applyFill="1" applyBorder="1" applyAlignment="1">
      <alignment horizontal="left" vertical="center" wrapText="1"/>
    </xf>
    <xf numFmtId="0" fontId="64" fillId="0" borderId="0" xfId="76" applyFont="1"/>
    <xf numFmtId="3" fontId="65" fillId="0" borderId="0" xfId="76" applyNumberFormat="1" applyFont="1" applyBorder="1" applyAlignment="1">
      <alignment horizontal="left" vertical="center" wrapText="1"/>
    </xf>
    <xf numFmtId="0" fontId="32" fillId="0" borderId="0" xfId="76" applyFont="1"/>
    <xf numFmtId="3" fontId="25" fillId="0" borderId="22" xfId="76" applyNumberFormat="1" applyFont="1" applyBorder="1" applyAlignment="1">
      <alignment horizontal="left" vertical="center" wrapText="1"/>
    </xf>
    <xf numFmtId="3" fontId="29" fillId="0" borderId="21" xfId="76" applyNumberFormat="1" applyFont="1" applyBorder="1"/>
    <xf numFmtId="3" fontId="39" fillId="0" borderId="0" xfId="76" applyNumberFormat="1" applyFont="1"/>
    <xf numFmtId="3" fontId="63" fillId="0" borderId="0" xfId="76" applyNumberFormat="1" applyFont="1"/>
    <xf numFmtId="0" fontId="60" fillId="0" borderId="0" xfId="0" applyFont="1"/>
    <xf numFmtId="3" fontId="60" fillId="0" borderId="0" xfId="0" applyNumberFormat="1" applyFont="1"/>
    <xf numFmtId="3" fontId="60" fillId="0" borderId="0" xfId="0" applyNumberFormat="1" applyFont="1" applyBorder="1"/>
    <xf numFmtId="0" fontId="37" fillId="0" borderId="0" xfId="0" applyFont="1" applyAlignment="1"/>
    <xf numFmtId="0" fontId="32" fillId="0" borderId="0" xfId="0" applyFont="1" applyAlignment="1">
      <alignment horizontal="center" vertical="center"/>
    </xf>
    <xf numFmtId="0" fontId="68" fillId="0" borderId="0" xfId="0" applyFont="1"/>
    <xf numFmtId="3" fontId="36" fillId="0" borderId="0" xfId="0" applyNumberFormat="1" applyFont="1" applyBorder="1"/>
    <xf numFmtId="3" fontId="67" fillId="0" borderId="0" xfId="0" applyNumberFormat="1" applyFont="1" applyBorder="1"/>
    <xf numFmtId="3" fontId="67" fillId="0" borderId="17" xfId="0" applyNumberFormat="1" applyFont="1" applyBorder="1"/>
    <xf numFmtId="0" fontId="60" fillId="0" borderId="0" xfId="0" applyFont="1" applyBorder="1" applyAlignment="1">
      <alignment wrapText="1"/>
    </xf>
    <xf numFmtId="3" fontId="37" fillId="0" borderId="0" xfId="76" applyNumberFormat="1" applyFont="1" applyBorder="1"/>
    <xf numFmtId="3" fontId="70" fillId="0" borderId="0" xfId="0" applyNumberFormat="1" applyFont="1" applyBorder="1"/>
    <xf numFmtId="49" fontId="29" fillId="0" borderId="0" xfId="76" applyNumberFormat="1" applyFont="1" applyBorder="1" applyAlignment="1">
      <alignment horizontal="center" vertical="top" wrapText="1"/>
    </xf>
    <xf numFmtId="49" fontId="25" fillId="0" borderId="0" xfId="76" applyNumberFormat="1" applyFont="1" applyBorder="1" applyAlignment="1">
      <alignment horizontal="center" vertical="top" wrapText="1"/>
    </xf>
    <xf numFmtId="49" fontId="25" fillId="0" borderId="12" xfId="76" applyNumberFormat="1" applyFont="1" applyBorder="1" applyAlignment="1">
      <alignment horizontal="center" vertical="top" wrapText="1"/>
    </xf>
    <xf numFmtId="49" fontId="29" fillId="0" borderId="0" xfId="76" applyNumberFormat="1" applyFont="1" applyBorder="1" applyAlignment="1">
      <alignment horizontal="center" vertical="center" wrapText="1"/>
    </xf>
    <xf numFmtId="49" fontId="29" fillId="0" borderId="0" xfId="76" applyNumberFormat="1" applyFont="1" applyAlignment="1">
      <alignment wrapText="1"/>
    </xf>
    <xf numFmtId="3" fontId="1" fillId="0" borderId="0" xfId="74" applyNumberFormat="1" applyFont="1"/>
    <xf numFmtId="3" fontId="1" fillId="0" borderId="0" xfId="74" applyNumberFormat="1" applyFont="1" applyAlignment="1">
      <alignment wrapText="1"/>
    </xf>
    <xf numFmtId="3" fontId="1" fillId="0" borderId="0" xfId="74" applyNumberFormat="1" applyAlignment="1">
      <alignment wrapText="1"/>
    </xf>
    <xf numFmtId="3" fontId="37" fillId="0" borderId="0" xfId="74" applyNumberFormat="1" applyFont="1" applyAlignment="1">
      <alignment wrapText="1"/>
    </xf>
    <xf numFmtId="0" fontId="53" fillId="0" borderId="24" xfId="0" applyFont="1" applyBorder="1" applyAlignment="1">
      <alignment wrapText="1"/>
    </xf>
    <xf numFmtId="0" fontId="53" fillId="0" borderId="24" xfId="0" applyFont="1" applyBorder="1"/>
    <xf numFmtId="0" fontId="53" fillId="0" borderId="24" xfId="0" applyFont="1" applyBorder="1" applyAlignment="1">
      <alignment horizontal="right"/>
    </xf>
    <xf numFmtId="0" fontId="51" fillId="0" borderId="24" xfId="0" applyFont="1" applyBorder="1" applyAlignment="1">
      <alignment horizontal="right"/>
    </xf>
    <xf numFmtId="3" fontId="72" fillId="0" borderId="10" xfId="0" applyNumberFormat="1" applyFont="1" applyBorder="1" applyAlignment="1">
      <alignment horizontal="center" vertical="center" wrapText="1"/>
    </xf>
    <xf numFmtId="3" fontId="60" fillId="0" borderId="0" xfId="0" applyNumberFormat="1" applyFont="1" applyAlignment="1">
      <alignment wrapText="1"/>
    </xf>
    <xf numFmtId="3" fontId="60" fillId="0" borderId="0" xfId="0" applyNumberFormat="1" applyFont="1" applyBorder="1" applyAlignment="1">
      <alignment wrapText="1"/>
    </xf>
    <xf numFmtId="3" fontId="67" fillId="0" borderId="25" xfId="0" applyNumberFormat="1" applyFont="1" applyBorder="1"/>
    <xf numFmtId="3" fontId="60" fillId="0" borderId="26" xfId="0" applyNumberFormat="1" applyFont="1" applyBorder="1"/>
    <xf numFmtId="3" fontId="67" fillId="0" borderId="26" xfId="0" applyNumberFormat="1" applyFont="1" applyBorder="1"/>
    <xf numFmtId="3" fontId="25" fillId="0" borderId="27" xfId="76" applyNumberFormat="1" applyFont="1" applyBorder="1" applyAlignment="1">
      <alignment horizontal="center" vertical="center"/>
    </xf>
    <xf numFmtId="3" fontId="25" fillId="0" borderId="17" xfId="76" applyNumberFormat="1" applyFont="1" applyBorder="1" applyAlignment="1">
      <alignment horizontal="center" vertical="center"/>
    </xf>
    <xf numFmtId="0" fontId="26" fillId="0" borderId="0" xfId="0" applyFont="1"/>
    <xf numFmtId="0" fontId="23" fillId="0" borderId="0" xfId="0" applyFont="1" applyBorder="1"/>
    <xf numFmtId="0" fontId="27" fillId="0" borderId="0" xfId="0" applyFont="1" applyBorder="1"/>
    <xf numFmtId="0" fontId="27" fillId="0" borderId="0" xfId="0" applyFont="1"/>
    <xf numFmtId="0" fontId="54" fillId="0" borderId="0" xfId="0" applyFont="1"/>
    <xf numFmtId="0" fontId="31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horizontal="center"/>
    </xf>
    <xf numFmtId="3" fontId="59" fillId="0" borderId="0" xfId="0" applyNumberFormat="1" applyFont="1"/>
    <xf numFmtId="0" fontId="31" fillId="0" borderId="0" xfId="0" applyFont="1" applyAlignment="1">
      <alignment wrapText="1"/>
    </xf>
    <xf numFmtId="0" fontId="59" fillId="0" borderId="0" xfId="0" applyFont="1" applyAlignment="1">
      <alignment wrapText="1"/>
    </xf>
    <xf numFmtId="3" fontId="33" fillId="0" borderId="0" xfId="0" applyNumberFormat="1" applyFont="1"/>
    <xf numFmtId="0" fontId="59" fillId="0" borderId="0" xfId="0" applyFont="1" applyAlignment="1">
      <alignment horizontal="left" wrapText="1"/>
    </xf>
    <xf numFmtId="0" fontId="59" fillId="0" borderId="0" xfId="0" applyFont="1" applyBorder="1" applyAlignment="1">
      <alignment wrapText="1"/>
    </xf>
    <xf numFmtId="3" fontId="59" fillId="0" borderId="0" xfId="0" applyNumberFormat="1" applyFont="1" applyBorder="1"/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59" fillId="0" borderId="0" xfId="0" applyFont="1" applyBorder="1" applyAlignment="1">
      <alignment horizontal="left" wrapText="1"/>
    </xf>
    <xf numFmtId="0" fontId="31" fillId="0" borderId="0" xfId="0" applyFont="1" applyBorder="1" applyAlignment="1">
      <alignment horizontal="left" wrapText="1"/>
    </xf>
    <xf numFmtId="0" fontId="75" fillId="0" borderId="0" xfId="0" applyFont="1"/>
    <xf numFmtId="0" fontId="59" fillId="0" borderId="0" xfId="0" applyFont="1" applyAlignment="1"/>
    <xf numFmtId="3" fontId="59" fillId="0" borderId="0" xfId="0" applyNumberFormat="1" applyFont="1" applyAlignment="1"/>
    <xf numFmtId="0" fontId="33" fillId="0" borderId="0" xfId="0" applyFont="1"/>
    <xf numFmtId="0" fontId="59" fillId="0" borderId="0" xfId="0" applyFont="1" applyAlignment="1">
      <alignment horizontal="center"/>
    </xf>
    <xf numFmtId="0" fontId="59" fillId="0" borderId="0" xfId="0" applyFont="1"/>
    <xf numFmtId="0" fontId="74" fillId="0" borderId="0" xfId="0" applyFont="1" applyBorder="1" applyAlignment="1">
      <alignment vertical="center" wrapText="1"/>
    </xf>
    <xf numFmtId="3" fontId="31" fillId="0" borderId="28" xfId="0" applyNumberFormat="1" applyFont="1" applyBorder="1" applyAlignment="1">
      <alignment horizontal="center" vertical="center" wrapText="1"/>
    </xf>
    <xf numFmtId="3" fontId="59" fillId="0" borderId="29" xfId="0" applyNumberFormat="1" applyFont="1" applyBorder="1" applyAlignment="1">
      <alignment horizontal="center" vertical="center" wrapText="1"/>
    </xf>
    <xf numFmtId="3" fontId="59" fillId="0" borderId="30" xfId="0" applyNumberFormat="1" applyFont="1" applyBorder="1"/>
    <xf numFmtId="3" fontId="75" fillId="0" borderId="30" xfId="0" applyNumberFormat="1" applyFont="1" applyBorder="1"/>
    <xf numFmtId="3" fontId="59" fillId="0" borderId="30" xfId="0" applyNumberFormat="1" applyFont="1" applyBorder="1" applyAlignment="1">
      <alignment horizontal="right"/>
    </xf>
    <xf numFmtId="3" fontId="31" fillId="0" borderId="30" xfId="0" applyNumberFormat="1" applyFont="1" applyBorder="1"/>
    <xf numFmtId="3" fontId="59" fillId="0" borderId="29" xfId="0" applyNumberFormat="1" applyFont="1" applyBorder="1"/>
    <xf numFmtId="3" fontId="64" fillId="0" borderId="0" xfId="76" applyNumberFormat="1" applyFont="1"/>
    <xf numFmtId="3" fontId="25" fillId="0" borderId="31" xfId="76" applyNumberFormat="1" applyFont="1" applyBorder="1" applyAlignment="1">
      <alignment horizontal="left" vertical="center" wrapText="1"/>
    </xf>
    <xf numFmtId="3" fontId="25" fillId="0" borderId="32" xfId="76" applyNumberFormat="1" applyFont="1" applyBorder="1"/>
    <xf numFmtId="3" fontId="25" fillId="0" borderId="33" xfId="76" applyNumberFormat="1" applyFont="1" applyBorder="1" applyAlignment="1">
      <alignment horizontal="left" vertical="center" wrapText="1"/>
    </xf>
    <xf numFmtId="3" fontId="25" fillId="0" borderId="34" xfId="76" applyNumberFormat="1" applyFont="1" applyBorder="1"/>
    <xf numFmtId="0" fontId="33" fillId="0" borderId="0" xfId="76" applyFont="1" applyBorder="1" applyAlignment="1">
      <alignment horizontal="left" vertical="center" wrapText="1"/>
    </xf>
    <xf numFmtId="0" fontId="45" fillId="0" borderId="0" xfId="71" applyFont="1"/>
    <xf numFmtId="0" fontId="20" fillId="0" borderId="0" xfId="71" applyFont="1"/>
    <xf numFmtId="0" fontId="46" fillId="0" borderId="0" xfId="71" applyFont="1"/>
    <xf numFmtId="0" fontId="56" fillId="0" borderId="0" xfId="71" applyFont="1"/>
    <xf numFmtId="0" fontId="50" fillId="0" borderId="0" xfId="71" applyFont="1"/>
    <xf numFmtId="0" fontId="50" fillId="0" borderId="0" xfId="71" applyFont="1" applyAlignment="1">
      <alignment horizontal="center"/>
    </xf>
    <xf numFmtId="0" fontId="54" fillId="0" borderId="0" xfId="71" applyFont="1"/>
    <xf numFmtId="0" fontId="46" fillId="0" borderId="28" xfId="71" applyFont="1" applyBorder="1" applyAlignment="1">
      <alignment horizontal="center"/>
    </xf>
    <xf numFmtId="0" fontId="46" fillId="0" borderId="28" xfId="71" applyFont="1" applyBorder="1" applyAlignment="1">
      <alignment horizontal="center" vertical="center" wrapText="1"/>
    </xf>
    <xf numFmtId="0" fontId="45" fillId="0" borderId="0" xfId="71" applyFont="1" applyAlignment="1">
      <alignment horizontal="center"/>
    </xf>
    <xf numFmtId="0" fontId="45" fillId="0" borderId="0" xfId="71" applyFont="1" applyAlignment="1">
      <alignment horizontal="center" vertical="center"/>
    </xf>
    <xf numFmtId="0" fontId="79" fillId="0" borderId="0" xfId="71" applyFont="1" applyAlignment="1">
      <alignment wrapText="1"/>
    </xf>
    <xf numFmtId="3" fontId="45" fillId="0" borderId="0" xfId="71" applyNumberFormat="1" applyFont="1" applyAlignment="1">
      <alignment vertical="center"/>
    </xf>
    <xf numFmtId="3" fontId="45" fillId="0" borderId="0" xfId="71" applyNumberFormat="1" applyFont="1"/>
    <xf numFmtId="0" fontId="80" fillId="0" borderId="0" xfId="71" applyFont="1" applyAlignment="1">
      <alignment wrapText="1"/>
    </xf>
    <xf numFmtId="3" fontId="45" fillId="0" borderId="0" xfId="71" applyNumberFormat="1" applyFont="1" applyAlignment="1">
      <alignment horizontal="right" vertical="center"/>
    </xf>
    <xf numFmtId="0" fontId="45" fillId="0" borderId="0" xfId="71" applyFont="1" applyAlignment="1">
      <alignment wrapText="1"/>
    </xf>
    <xf numFmtId="0" fontId="57" fillId="0" borderId="0" xfId="71" applyFont="1"/>
    <xf numFmtId="3" fontId="46" fillId="0" borderId="0" xfId="71" applyNumberFormat="1" applyFont="1"/>
    <xf numFmtId="3" fontId="25" fillId="0" borderId="15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82" fillId="0" borderId="0" xfId="0" applyFont="1"/>
    <xf numFmtId="0" fontId="29" fillId="0" borderId="0" xfId="76" applyFont="1" applyAlignment="1">
      <alignment horizontal="center"/>
    </xf>
    <xf numFmtId="3" fontId="29" fillId="0" borderId="0" xfId="74" applyNumberFormat="1" applyFont="1" applyAlignment="1">
      <alignment wrapText="1"/>
    </xf>
    <xf numFmtId="0" fontId="64" fillId="0" borderId="0" xfId="0" applyFont="1"/>
    <xf numFmtId="0" fontId="86" fillId="0" borderId="0" xfId="0" applyFont="1"/>
    <xf numFmtId="0" fontId="85" fillId="0" borderId="0" xfId="0" applyFont="1"/>
    <xf numFmtId="0" fontId="29" fillId="0" borderId="0" xfId="0" applyFont="1"/>
    <xf numFmtId="3" fontId="29" fillId="0" borderId="0" xfId="0" applyNumberFormat="1" applyFont="1"/>
    <xf numFmtId="3" fontId="36" fillId="0" borderId="0" xfId="0" applyNumberFormat="1" applyFont="1" applyAlignment="1">
      <alignment horizontal="right"/>
    </xf>
    <xf numFmtId="0" fontId="29" fillId="0" borderId="0" xfId="0" applyFont="1" applyAlignment="1"/>
    <xf numFmtId="0" fontId="25" fillId="0" borderId="35" xfId="0" applyFont="1" applyBorder="1" applyAlignment="1">
      <alignment horizontal="center" vertical="center"/>
    </xf>
    <xf numFmtId="3" fontId="72" fillId="0" borderId="36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67" fillId="0" borderId="14" xfId="0" applyFont="1" applyBorder="1"/>
    <xf numFmtId="3" fontId="25" fillId="0" borderId="14" xfId="0" applyNumberFormat="1" applyFont="1" applyBorder="1"/>
    <xf numFmtId="0" fontId="60" fillId="0" borderId="0" xfId="0" applyFont="1" applyBorder="1"/>
    <xf numFmtId="3" fontId="60" fillId="0" borderId="0" xfId="72" applyNumberFormat="1" applyFont="1" applyBorder="1"/>
    <xf numFmtId="3" fontId="29" fillId="0" borderId="0" xfId="0" applyNumberFormat="1" applyFont="1" applyBorder="1"/>
    <xf numFmtId="0" fontId="66" fillId="0" borderId="0" xfId="0" applyFont="1" applyBorder="1"/>
    <xf numFmtId="3" fontId="29" fillId="0" borderId="26" xfId="0" applyNumberFormat="1" applyFont="1" applyBorder="1"/>
    <xf numFmtId="3" fontId="36" fillId="0" borderId="26" xfId="0" applyNumberFormat="1" applyFont="1" applyBorder="1"/>
    <xf numFmtId="3" fontId="25" fillId="0" borderId="0" xfId="0" applyNumberFormat="1" applyFont="1" applyBorder="1"/>
    <xf numFmtId="0" fontId="36" fillId="0" borderId="0" xfId="0" applyFont="1"/>
    <xf numFmtId="0" fontId="70" fillId="0" borderId="0" xfId="0" applyFont="1" applyBorder="1"/>
    <xf numFmtId="3" fontId="70" fillId="0" borderId="26" xfId="0" applyNumberFormat="1" applyFont="1" applyBorder="1"/>
    <xf numFmtId="3" fontId="40" fillId="0" borderId="0" xfId="0" applyNumberFormat="1" applyFont="1" applyBorder="1"/>
    <xf numFmtId="0" fontId="25" fillId="0" borderId="0" xfId="0" applyFont="1" applyBorder="1"/>
    <xf numFmtId="3" fontId="25" fillId="0" borderId="26" xfId="0" applyNumberFormat="1" applyFont="1" applyBorder="1"/>
    <xf numFmtId="0" fontId="29" fillId="0" borderId="0" xfId="0" applyFont="1" applyBorder="1"/>
    <xf numFmtId="3" fontId="60" fillId="0" borderId="26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9" fillId="0" borderId="26" xfId="0" applyFont="1" applyBorder="1"/>
    <xf numFmtId="3" fontId="67" fillId="0" borderId="0" xfId="0" applyNumberFormat="1" applyFont="1" applyBorder="1" applyAlignment="1">
      <alignment wrapText="1"/>
    </xf>
    <xf numFmtId="0" fontId="25" fillId="0" borderId="12" xfId="0" applyFont="1" applyBorder="1"/>
    <xf numFmtId="3" fontId="25" fillId="0" borderId="21" xfId="0" applyNumberFormat="1" applyFont="1" applyBorder="1"/>
    <xf numFmtId="0" fontId="25" fillId="0" borderId="38" xfId="0" applyFont="1" applyBorder="1"/>
    <xf numFmtId="3" fontId="25" fillId="0" borderId="39" xfId="0" applyNumberFormat="1" applyFont="1" applyBorder="1"/>
    <xf numFmtId="0" fontId="25" fillId="0" borderId="0" xfId="0" applyFont="1" applyAlignment="1">
      <alignment horizontal="center" vertical="center"/>
    </xf>
    <xf numFmtId="0" fontId="40" fillId="0" borderId="0" xfId="0" applyFont="1"/>
    <xf numFmtId="3" fontId="66" fillId="0" borderId="0" xfId="72" applyNumberFormat="1" applyFont="1" applyBorder="1"/>
    <xf numFmtId="3" fontId="32" fillId="0" borderId="0" xfId="0" applyNumberFormat="1" applyFont="1"/>
    <xf numFmtId="0" fontId="37" fillId="0" borderId="26" xfId="0" applyFont="1" applyBorder="1"/>
    <xf numFmtId="0" fontId="37" fillId="0" borderId="40" xfId="0" applyFont="1" applyBorder="1"/>
    <xf numFmtId="0" fontId="59" fillId="0" borderId="0" xfId="69" applyFont="1" applyAlignment="1">
      <alignment vertical="center"/>
    </xf>
    <xf numFmtId="3" fontId="59" fillId="0" borderId="0" xfId="69" applyNumberFormat="1" applyFont="1" applyAlignment="1">
      <alignment horizontal="right" vertical="center"/>
    </xf>
    <xf numFmtId="0" fontId="59" fillId="0" borderId="41" xfId="69" applyFont="1" applyFill="1" applyBorder="1" applyAlignment="1">
      <alignment vertical="center"/>
    </xf>
    <xf numFmtId="0" fontId="88" fillId="0" borderId="42" xfId="69" applyFont="1" applyFill="1" applyBorder="1" applyAlignment="1">
      <alignment horizontal="center" vertical="center"/>
    </xf>
    <xf numFmtId="3" fontId="88" fillId="0" borderId="43" xfId="69" applyNumberFormat="1" applyFont="1" applyFill="1" applyBorder="1" applyAlignment="1">
      <alignment horizontal="center" vertical="center" wrapText="1"/>
    </xf>
    <xf numFmtId="3" fontId="88" fillId="0" borderId="44" xfId="69" applyNumberFormat="1" applyFont="1" applyFill="1" applyBorder="1" applyAlignment="1">
      <alignment horizontal="center" vertical="center" wrapText="1"/>
    </xf>
    <xf numFmtId="3" fontId="88" fillId="0" borderId="45" xfId="69" applyNumberFormat="1" applyFont="1" applyFill="1" applyBorder="1" applyAlignment="1">
      <alignment horizontal="center" vertical="center" wrapText="1"/>
    </xf>
    <xf numFmtId="0" fontId="31" fillId="0" borderId="46" xfId="69" applyFont="1" applyBorder="1" applyAlignment="1">
      <alignment vertical="center"/>
    </xf>
    <xf numFmtId="3" fontId="22" fillId="0" borderId="46" xfId="69" applyNumberFormat="1" applyFont="1" applyFill="1" applyBorder="1" applyAlignment="1">
      <alignment vertical="center"/>
    </xf>
    <xf numFmtId="3" fontId="22" fillId="0" borderId="19" xfId="69" applyNumberFormat="1" applyFont="1" applyFill="1" applyBorder="1" applyAlignment="1">
      <alignment vertical="center"/>
    </xf>
    <xf numFmtId="3" fontId="22" fillId="0" borderId="47" xfId="69" applyNumberFormat="1" applyFont="1" applyFill="1" applyBorder="1" applyAlignment="1">
      <alignment vertical="center"/>
    </xf>
    <xf numFmtId="0" fontId="59" fillId="0" borderId="10" xfId="69" applyFont="1" applyBorder="1" applyAlignment="1">
      <alignment vertical="center"/>
    </xf>
    <xf numFmtId="4" fontId="22" fillId="0" borderId="10" xfId="69" applyNumberFormat="1" applyFont="1" applyFill="1" applyBorder="1" applyAlignment="1">
      <alignment vertical="center"/>
    </xf>
    <xf numFmtId="2" fontId="22" fillId="0" borderId="10" xfId="69" applyNumberFormat="1" applyFont="1" applyFill="1" applyBorder="1" applyAlignment="1">
      <alignment vertical="center"/>
    </xf>
    <xf numFmtId="3" fontId="22" fillId="0" borderId="36" xfId="69" applyNumberFormat="1" applyFont="1" applyFill="1" applyBorder="1" applyAlignment="1">
      <alignment vertical="center"/>
    </xf>
    <xf numFmtId="3" fontId="89" fillId="0" borderId="48" xfId="69" applyNumberFormat="1" applyFont="1" applyFill="1" applyBorder="1" applyAlignment="1">
      <alignment vertical="center"/>
    </xf>
    <xf numFmtId="3" fontId="22" fillId="0" borderId="10" xfId="69" applyNumberFormat="1" applyFont="1" applyFill="1" applyBorder="1" applyAlignment="1">
      <alignment vertical="center"/>
    </xf>
    <xf numFmtId="3" fontId="22" fillId="0" borderId="48" xfId="69" applyNumberFormat="1" applyFont="1" applyFill="1" applyBorder="1" applyAlignment="1">
      <alignment vertical="center"/>
    </xf>
    <xf numFmtId="3" fontId="89" fillId="0" borderId="36" xfId="69" applyNumberFormat="1" applyFont="1" applyFill="1" applyBorder="1" applyAlignment="1">
      <alignment vertical="center"/>
    </xf>
    <xf numFmtId="0" fontId="59" fillId="0" borderId="10" xfId="69" applyFont="1" applyBorder="1" applyAlignment="1">
      <alignment vertical="center" shrinkToFit="1"/>
    </xf>
    <xf numFmtId="3" fontId="89" fillId="0" borderId="36" xfId="69" applyNumberFormat="1" applyFont="1" applyFill="1" applyBorder="1" applyAlignment="1">
      <alignment vertical="center" shrinkToFit="1"/>
    </xf>
    <xf numFmtId="3" fontId="22" fillId="0" borderId="36" xfId="69" applyNumberFormat="1" applyFont="1" applyFill="1" applyBorder="1" applyAlignment="1">
      <alignment horizontal="right" vertical="center"/>
    </xf>
    <xf numFmtId="0" fontId="31" fillId="0" borderId="10" xfId="69" applyFont="1" applyBorder="1" applyAlignment="1">
      <alignment vertical="center"/>
    </xf>
    <xf numFmtId="0" fontId="59" fillId="0" borderId="10" xfId="69" applyFont="1" applyBorder="1" applyAlignment="1">
      <alignment vertical="center" wrapText="1"/>
    </xf>
    <xf numFmtId="3" fontId="29" fillId="0" borderId="36" xfId="69" applyNumberFormat="1" applyFont="1" applyFill="1" applyBorder="1" applyAlignment="1">
      <alignment vertical="center" wrapText="1"/>
    </xf>
    <xf numFmtId="164" fontId="22" fillId="0" borderId="10" xfId="69" applyNumberFormat="1" applyFont="1" applyFill="1" applyBorder="1" applyAlignment="1">
      <alignment vertical="center"/>
    </xf>
    <xf numFmtId="168" fontId="22" fillId="0" borderId="10" xfId="69" applyNumberFormat="1" applyFont="1" applyFill="1" applyBorder="1" applyAlignment="1">
      <alignment vertical="center"/>
    </xf>
    <xf numFmtId="3" fontId="22" fillId="0" borderId="10" xfId="69" applyNumberFormat="1" applyFont="1" applyBorder="1" applyAlignment="1">
      <alignment vertical="center"/>
    </xf>
    <xf numFmtId="3" fontId="22" fillId="0" borderId="10" xfId="69" applyNumberFormat="1" applyFont="1" applyBorder="1" applyAlignment="1">
      <alignment horizontal="right" vertical="center"/>
    </xf>
    <xf numFmtId="3" fontId="59" fillId="0" borderId="36" xfId="69" applyNumberFormat="1" applyFont="1" applyBorder="1" applyAlignment="1">
      <alignment vertical="center"/>
    </xf>
    <xf numFmtId="0" fontId="59" fillId="0" borderId="10" xfId="69" applyFont="1" applyFill="1" applyBorder="1" applyAlignment="1">
      <alignment vertical="center"/>
    </xf>
    <xf numFmtId="3" fontId="59" fillId="0" borderId="36" xfId="69" applyNumberFormat="1" applyFont="1" applyFill="1" applyBorder="1" applyAlignment="1">
      <alignment vertical="center"/>
    </xf>
    <xf numFmtId="165" fontId="22" fillId="0" borderId="10" xfId="69" applyNumberFormat="1" applyFont="1" applyBorder="1" applyAlignment="1">
      <alignment vertical="center"/>
    </xf>
    <xf numFmtId="3" fontId="22" fillId="0" borderId="49" xfId="69" applyNumberFormat="1" applyFont="1" applyFill="1" applyBorder="1" applyAlignment="1">
      <alignment vertical="center"/>
    </xf>
    <xf numFmtId="3" fontId="89" fillId="0" borderId="28" xfId="69" applyNumberFormat="1" applyFont="1" applyFill="1" applyBorder="1" applyAlignment="1">
      <alignment vertical="center"/>
    </xf>
    <xf numFmtId="3" fontId="22" fillId="0" borderId="14" xfId="69" applyNumberFormat="1" applyFont="1" applyFill="1" applyBorder="1" applyAlignment="1">
      <alignment vertical="center"/>
    </xf>
    <xf numFmtId="0" fontId="59" fillId="0" borderId="28" xfId="69" applyFont="1" applyBorder="1" applyAlignment="1">
      <alignment vertical="center"/>
    </xf>
    <xf numFmtId="3" fontId="22" fillId="0" borderId="16" xfId="69" applyNumberFormat="1" applyFont="1" applyFill="1" applyBorder="1" applyAlignment="1">
      <alignment vertical="center"/>
    </xf>
    <xf numFmtId="3" fontId="22" fillId="0" borderId="50" xfId="69" applyNumberFormat="1" applyFont="1" applyFill="1" applyBorder="1" applyAlignment="1">
      <alignment vertical="center"/>
    </xf>
    <xf numFmtId="3" fontId="22" fillId="0" borderId="15" xfId="69" applyNumberFormat="1" applyFont="1" applyFill="1" applyBorder="1" applyAlignment="1">
      <alignment vertical="center"/>
    </xf>
    <xf numFmtId="0" fontId="91" fillId="0" borderId="28" xfId="73" applyFont="1" applyBorder="1" applyAlignment="1">
      <alignment vertical="center"/>
    </xf>
    <xf numFmtId="0" fontId="31" fillId="0" borderId="28" xfId="69" applyFont="1" applyBorder="1" applyAlignment="1">
      <alignment vertical="center"/>
    </xf>
    <xf numFmtId="0" fontId="59" fillId="0" borderId="27" xfId="69" applyFont="1" applyBorder="1" applyAlignment="1">
      <alignment vertical="center"/>
    </xf>
    <xf numFmtId="3" fontId="22" fillId="0" borderId="28" xfId="73" applyNumberFormat="1" applyFont="1" applyBorder="1" applyAlignment="1">
      <alignment vertical="center"/>
    </xf>
    <xf numFmtId="0" fontId="59" fillId="0" borderId="28" xfId="69" applyFont="1" applyBorder="1" applyAlignment="1">
      <alignment vertical="center" wrapText="1"/>
    </xf>
    <xf numFmtId="3" fontId="22" fillId="0" borderId="28" xfId="69" applyNumberFormat="1" applyFont="1" applyBorder="1" applyAlignment="1">
      <alignment vertical="center"/>
    </xf>
    <xf numFmtId="3" fontId="22" fillId="0" borderId="28" xfId="69" applyNumberFormat="1" applyFont="1" applyFill="1" applyBorder="1" applyAlignment="1">
      <alignment vertical="center"/>
    </xf>
    <xf numFmtId="165" fontId="22" fillId="0" borderId="28" xfId="69" applyNumberFormat="1" applyFont="1" applyFill="1" applyBorder="1" applyAlignment="1">
      <alignment vertical="center"/>
    </xf>
    <xf numFmtId="0" fontId="31" fillId="0" borderId="28" xfId="69" applyFont="1" applyBorder="1" applyAlignment="1">
      <alignment vertical="center" wrapText="1"/>
    </xf>
    <xf numFmtId="9" fontId="22" fillId="0" borderId="28" xfId="69" applyNumberFormat="1" applyFont="1" applyFill="1" applyBorder="1" applyAlignment="1">
      <alignment vertical="center"/>
    </xf>
    <xf numFmtId="0" fontId="59" fillId="0" borderId="18" xfId="69" applyFont="1" applyBorder="1" applyAlignment="1">
      <alignment vertical="center" wrapText="1"/>
    </xf>
    <xf numFmtId="3" fontId="22" fillId="0" borderId="27" xfId="69" applyNumberFormat="1" applyFont="1" applyBorder="1" applyAlignment="1">
      <alignment vertical="center"/>
    </xf>
    <xf numFmtId="3" fontId="22" fillId="0" borderId="27" xfId="69" applyNumberFormat="1" applyFont="1" applyFill="1" applyBorder="1" applyAlignment="1">
      <alignment vertical="center"/>
    </xf>
    <xf numFmtId="165" fontId="22" fillId="0" borderId="17" xfId="69" applyNumberFormat="1" applyFont="1" applyFill="1" applyBorder="1" applyAlignment="1">
      <alignment vertical="center"/>
    </xf>
    <xf numFmtId="3" fontId="22" fillId="0" borderId="30" xfId="69" applyNumberFormat="1" applyFont="1" applyFill="1" applyBorder="1" applyAlignment="1">
      <alignment vertical="center"/>
    </xf>
    <xf numFmtId="0" fontId="31" fillId="0" borderId="51" xfId="69" applyFont="1" applyFill="1" applyBorder="1" applyAlignment="1">
      <alignment vertical="center"/>
    </xf>
    <xf numFmtId="3" fontId="31" fillId="0" borderId="52" xfId="69" applyNumberFormat="1" applyFont="1" applyFill="1" applyBorder="1" applyAlignment="1">
      <alignment vertical="center"/>
    </xf>
    <xf numFmtId="3" fontId="31" fillId="0" borderId="53" xfId="69" applyNumberFormat="1" applyFont="1" applyFill="1" applyBorder="1" applyAlignment="1">
      <alignment vertical="center"/>
    </xf>
    <xf numFmtId="3" fontId="31" fillId="0" borderId="34" xfId="69" applyNumberFormat="1" applyFont="1" applyFill="1" applyBorder="1" applyAlignment="1">
      <alignment vertical="center"/>
    </xf>
    <xf numFmtId="3" fontId="59" fillId="0" borderId="0" xfId="69" applyNumberFormat="1" applyFont="1" applyAlignment="1">
      <alignment vertical="center"/>
    </xf>
    <xf numFmtId="0" fontId="92" fillId="0" borderId="0" xfId="0" applyFont="1"/>
    <xf numFmtId="0" fontId="29" fillId="0" borderId="0" xfId="0" applyFont="1" applyAlignment="1">
      <alignment horizontal="right"/>
    </xf>
    <xf numFmtId="0" fontId="25" fillId="0" borderId="0" xfId="0" applyFont="1" applyBorder="1" applyAlignment="1">
      <alignment horizontal="center"/>
    </xf>
    <xf numFmtId="3" fontId="25" fillId="0" borderId="10" xfId="0" applyNumberFormat="1" applyFont="1" applyBorder="1" applyAlignment="1">
      <alignment horizontal="center" vertical="center" wrapText="1"/>
    </xf>
    <xf numFmtId="3" fontId="67" fillId="0" borderId="10" xfId="0" applyNumberFormat="1" applyFont="1" applyBorder="1" applyAlignment="1">
      <alignment horizontal="center" vertical="center" wrapText="1"/>
    </xf>
    <xf numFmtId="0" fontId="9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36" fillId="0" borderId="0" xfId="0" applyFont="1" applyBorder="1"/>
    <xf numFmtId="0" fontId="93" fillId="0" borderId="0" xfId="0" applyFont="1"/>
    <xf numFmtId="0" fontId="25" fillId="0" borderId="0" xfId="0" applyFont="1" applyAlignment="1">
      <alignment horizontal="left"/>
    </xf>
    <xf numFmtId="0" fontId="25" fillId="0" borderId="34" xfId="0" applyFont="1" applyBorder="1"/>
    <xf numFmtId="3" fontId="25" fillId="0" borderId="34" xfId="0" applyNumberFormat="1" applyFont="1" applyBorder="1"/>
    <xf numFmtId="0" fontId="95" fillId="0" borderId="0" xfId="0" applyFont="1" applyBorder="1" applyAlignment="1">
      <alignment horizontal="left" vertical="center" wrapText="1"/>
    </xf>
    <xf numFmtId="3" fontId="36" fillId="0" borderId="0" xfId="0" applyNumberFormat="1" applyFont="1"/>
    <xf numFmtId="0" fontId="25" fillId="0" borderId="0" xfId="0" applyFont="1" applyAlignment="1">
      <alignment horizontal="left" wrapText="1"/>
    </xf>
    <xf numFmtId="0" fontId="96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96" fillId="0" borderId="0" xfId="0" applyFont="1" applyAlignment="1">
      <alignment wrapText="1"/>
    </xf>
    <xf numFmtId="0" fontId="29" fillId="0" borderId="0" xfId="0" applyFont="1" applyBorder="1" applyAlignment="1">
      <alignment wrapText="1"/>
    </xf>
    <xf numFmtId="0" fontId="24" fillId="0" borderId="0" xfId="0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31" fillId="0" borderId="10" xfId="0" applyNumberFormat="1" applyFont="1" applyBorder="1" applyAlignment="1">
      <alignment horizontal="center" vertical="center" wrapText="1"/>
    </xf>
    <xf numFmtId="0" fontId="97" fillId="0" borderId="0" xfId="0" applyFont="1"/>
    <xf numFmtId="0" fontId="24" fillId="0" borderId="0" xfId="0" applyFont="1"/>
    <xf numFmtId="0" fontId="22" fillId="0" borderId="17" xfId="0" applyFont="1" applyBorder="1"/>
    <xf numFmtId="3" fontId="22" fillId="0" borderId="0" xfId="0" applyNumberFormat="1" applyFont="1" applyBorder="1"/>
    <xf numFmtId="0" fontId="22" fillId="0" borderId="0" xfId="0" applyFont="1" applyBorder="1"/>
    <xf numFmtId="3" fontId="22" fillId="0" borderId="17" xfId="0" applyNumberFormat="1" applyFont="1" applyBorder="1"/>
    <xf numFmtId="9" fontId="22" fillId="0" borderId="0" xfId="0" applyNumberFormat="1" applyFont="1" applyBorder="1" applyAlignment="1">
      <alignment horizontal="left"/>
    </xf>
    <xf numFmtId="3" fontId="24" fillId="0" borderId="17" xfId="0" applyNumberFormat="1" applyFont="1" applyBorder="1"/>
    <xf numFmtId="3" fontId="24" fillId="0" borderId="0" xfId="0" applyNumberFormat="1" applyFont="1" applyBorder="1"/>
    <xf numFmtId="0" fontId="97" fillId="0" borderId="0" xfId="0" applyFont="1" applyFill="1"/>
    <xf numFmtId="10" fontId="22" fillId="0" borderId="0" xfId="0" applyNumberFormat="1" applyFont="1" applyFill="1" applyBorder="1" applyAlignment="1">
      <alignment horizontal="left"/>
    </xf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0" xfId="0" applyFont="1" applyBorder="1"/>
    <xf numFmtId="0" fontId="22" fillId="0" borderId="10" xfId="0" applyFont="1" applyBorder="1"/>
    <xf numFmtId="3" fontId="24" fillId="0" borderId="10" xfId="0" applyNumberFormat="1" applyFont="1" applyFill="1" applyBorder="1"/>
    <xf numFmtId="3" fontId="22" fillId="0" borderId="0" xfId="0" applyNumberFormat="1" applyFont="1"/>
    <xf numFmtId="3" fontId="25" fillId="0" borderId="56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2" fillId="0" borderId="15" xfId="0" applyFont="1" applyBorder="1"/>
    <xf numFmtId="0" fontId="22" fillId="0" borderId="57" xfId="0" applyFont="1" applyBorder="1"/>
    <xf numFmtId="0" fontId="22" fillId="0" borderId="30" xfId="0" applyFont="1" applyBorder="1"/>
    <xf numFmtId="0" fontId="24" fillId="0" borderId="0" xfId="0" applyFont="1" applyAlignment="1"/>
    <xf numFmtId="0" fontId="22" fillId="0" borderId="26" xfId="0" applyFont="1" applyBorder="1"/>
    <xf numFmtId="0" fontId="22" fillId="0" borderId="0" xfId="0" applyFont="1" applyAlignment="1">
      <alignment horizontal="left"/>
    </xf>
    <xf numFmtId="0" fontId="98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3" fontId="22" fillId="0" borderId="26" xfId="0" applyNumberFormat="1" applyFont="1" applyBorder="1"/>
    <xf numFmtId="3" fontId="22" fillId="0" borderId="30" xfId="0" applyNumberFormat="1" applyFon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3" fontId="28" fillId="0" borderId="17" xfId="0" applyNumberFormat="1" applyFont="1" applyBorder="1"/>
    <xf numFmtId="3" fontId="28" fillId="0" borderId="26" xfId="0" applyNumberFormat="1" applyFont="1" applyBorder="1"/>
    <xf numFmtId="0" fontId="22" fillId="0" borderId="0" xfId="0" applyFont="1" applyFill="1" applyAlignment="1">
      <alignment horizontal="left" wrapText="1"/>
    </xf>
    <xf numFmtId="0" fontId="98" fillId="0" borderId="0" xfId="0" applyFont="1" applyAlignment="1">
      <alignment wrapText="1"/>
    </xf>
    <xf numFmtId="0" fontId="22" fillId="0" borderId="58" xfId="0" applyFont="1" applyBorder="1" applyAlignment="1">
      <alignment horizontal="center"/>
    </xf>
    <xf numFmtId="0" fontId="24" fillId="0" borderId="0" xfId="0" applyFont="1" applyAlignment="1">
      <alignment wrapText="1"/>
    </xf>
    <xf numFmtId="0" fontId="22" fillId="0" borderId="28" xfId="0" applyFont="1" applyBorder="1" applyAlignment="1">
      <alignment horizontal="center"/>
    </xf>
    <xf numFmtId="3" fontId="24" fillId="0" borderId="59" xfId="0" applyNumberFormat="1" applyFont="1" applyBorder="1"/>
    <xf numFmtId="3" fontId="24" fillId="0" borderId="28" xfId="0" applyNumberFormat="1" applyFont="1" applyBorder="1"/>
    <xf numFmtId="0" fontId="45" fillId="0" borderId="0" xfId="70" applyFont="1" applyAlignment="1"/>
    <xf numFmtId="0" fontId="44" fillId="0" borderId="0" xfId="70" applyFont="1" applyAlignment="1"/>
    <xf numFmtId="0" fontId="46" fillId="0" borderId="0" xfId="70" applyFont="1" applyBorder="1" applyAlignment="1"/>
    <xf numFmtId="0" fontId="43" fillId="0" borderId="0" xfId="70" applyFont="1" applyAlignment="1"/>
    <xf numFmtId="49" fontId="46" fillId="0" borderId="0" xfId="70" applyNumberFormat="1" applyFont="1" applyBorder="1" applyAlignment="1">
      <alignment horizontal="center"/>
    </xf>
    <xf numFmtId="0" fontId="46" fillId="0" borderId="0" xfId="70" applyFont="1" applyAlignment="1"/>
    <xf numFmtId="0" fontId="45" fillId="0" borderId="0" xfId="70" applyFont="1" applyAlignment="1">
      <alignment horizontal="right" wrapText="1"/>
    </xf>
    <xf numFmtId="0" fontId="20" fillId="0" borderId="0" xfId="70" applyFont="1" applyAlignment="1"/>
    <xf numFmtId="0" fontId="45" fillId="0" borderId="0" xfId="70" applyFont="1" applyBorder="1" applyAlignment="1"/>
    <xf numFmtId="1" fontId="45" fillId="0" borderId="0" xfId="70" applyNumberFormat="1" applyFont="1" applyBorder="1" applyAlignment="1" applyProtection="1">
      <protection locked="0"/>
    </xf>
    <xf numFmtId="0" fontId="45" fillId="0" borderId="0" xfId="70" applyFont="1" applyBorder="1" applyAlignment="1">
      <alignment horizontal="right" wrapText="1"/>
    </xf>
    <xf numFmtId="0" fontId="44" fillId="0" borderId="0" xfId="70" applyFont="1" applyBorder="1" applyAlignment="1"/>
    <xf numFmtId="0" fontId="44" fillId="0" borderId="0" xfId="70" applyFont="1" applyBorder="1" applyAlignment="1">
      <alignment wrapText="1"/>
    </xf>
    <xf numFmtId="0" fontId="20" fillId="0" borderId="0" xfId="70" applyFont="1" applyAlignment="1">
      <alignment wrapText="1"/>
    </xf>
    <xf numFmtId="0" fontId="45" fillId="0" borderId="0" xfId="70" applyFont="1" applyBorder="1" applyAlignment="1" applyProtection="1">
      <alignment horizontal="right" wrapText="1"/>
      <protection locked="0"/>
    </xf>
    <xf numFmtId="0" fontId="20" fillId="0" borderId="0" xfId="70" applyFont="1" applyBorder="1" applyAlignment="1"/>
    <xf numFmtId="0" fontId="20" fillId="0" borderId="0" xfId="70" applyFont="1" applyBorder="1" applyAlignment="1" applyProtection="1">
      <alignment wrapText="1"/>
      <protection locked="0"/>
    </xf>
    <xf numFmtId="0" fontId="45" fillId="0" borderId="0" xfId="70" applyFont="1" applyBorder="1" applyAlignment="1" applyProtection="1">
      <alignment wrapText="1"/>
      <protection locked="0"/>
    </xf>
    <xf numFmtId="1" fontId="48" fillId="0" borderId="0" xfId="70" applyNumberFormat="1" applyFont="1" applyBorder="1" applyAlignment="1" applyProtection="1">
      <protection locked="0"/>
    </xf>
    <xf numFmtId="0" fontId="48" fillId="0" borderId="0" xfId="70" applyFont="1" applyBorder="1" applyAlignment="1" applyProtection="1">
      <alignment horizontal="right" wrapText="1"/>
      <protection locked="0"/>
    </xf>
    <xf numFmtId="0" fontId="55" fillId="0" borderId="0" xfId="70" applyFont="1" applyBorder="1" applyAlignment="1"/>
    <xf numFmtId="0" fontId="55" fillId="0" borderId="0" xfId="70" applyFont="1" applyBorder="1" applyAlignment="1" applyProtection="1">
      <alignment wrapText="1"/>
      <protection locked="0"/>
    </xf>
    <xf numFmtId="0" fontId="49" fillId="0" borderId="0" xfId="70" applyFont="1" applyBorder="1" applyAlignment="1"/>
    <xf numFmtId="0" fontId="49" fillId="0" borderId="0" xfId="70" applyFont="1" applyBorder="1" applyAlignment="1" applyProtection="1">
      <alignment wrapText="1"/>
      <protection locked="0"/>
    </xf>
    <xf numFmtId="3" fontId="23" fillId="0" borderId="0" xfId="0" applyNumberFormat="1" applyFont="1"/>
    <xf numFmtId="3" fontId="69" fillId="0" borderId="0" xfId="0" applyNumberFormat="1" applyFont="1"/>
    <xf numFmtId="3" fontId="23" fillId="0" borderId="0" xfId="0" applyNumberFormat="1" applyFont="1" applyBorder="1"/>
    <xf numFmtId="3" fontId="26" fillId="0" borderId="11" xfId="0" applyNumberFormat="1" applyFont="1" applyBorder="1"/>
    <xf numFmtId="3" fontId="26" fillId="0" borderId="35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3" fontId="26" fillId="0" borderId="21" xfId="0" applyNumberFormat="1" applyFont="1" applyBorder="1"/>
    <xf numFmtId="3" fontId="26" fillId="0" borderId="39" xfId="0" applyNumberFormat="1" applyFont="1" applyBorder="1"/>
    <xf numFmtId="3" fontId="99" fillId="0" borderId="0" xfId="0" applyNumberFormat="1" applyFont="1"/>
    <xf numFmtId="3" fontId="23" fillId="0" borderId="11" xfId="0" applyNumberFormat="1" applyFont="1" applyBorder="1"/>
    <xf numFmtId="0" fontId="25" fillId="0" borderId="0" xfId="76" applyFont="1"/>
    <xf numFmtId="3" fontId="82" fillId="0" borderId="0" xfId="0" applyNumberFormat="1" applyFont="1"/>
    <xf numFmtId="0" fontId="100" fillId="0" borderId="0" xfId="70" applyFont="1" applyAlignment="1">
      <alignment horizontal="center"/>
    </xf>
    <xf numFmtId="0" fontId="57" fillId="0" borderId="0" xfId="70" applyFont="1" applyAlignment="1"/>
    <xf numFmtId="0" fontId="101" fillId="0" borderId="0" xfId="70" applyFont="1" applyAlignment="1">
      <alignment horizontal="center"/>
    </xf>
    <xf numFmtId="0" fontId="57" fillId="0" borderId="0" xfId="70" applyFont="1" applyAlignment="1">
      <alignment horizontal="center"/>
    </xf>
    <xf numFmtId="0" fontId="51" fillId="0" borderId="28" xfId="70" applyFont="1" applyBorder="1" applyAlignment="1">
      <alignment horizontal="center"/>
    </xf>
    <xf numFmtId="0" fontId="51" fillId="0" borderId="0" xfId="70" applyFont="1" applyBorder="1" applyAlignment="1"/>
    <xf numFmtId="49" fontId="51" fillId="0" borderId="0" xfId="70" applyNumberFormat="1" applyFont="1" applyBorder="1" applyAlignment="1">
      <alignment horizontal="center"/>
    </xf>
    <xf numFmtId="0" fontId="57" fillId="0" borderId="0" xfId="70" applyFont="1" applyBorder="1" applyAlignment="1">
      <alignment horizontal="center"/>
    </xf>
    <xf numFmtId="0" fontId="51" fillId="0" borderId="0" xfId="70" applyFont="1" applyAlignment="1">
      <alignment horizontal="left"/>
    </xf>
    <xf numFmtId="0" fontId="51" fillId="0" borderId="0" xfId="70" applyFont="1" applyBorder="1" applyAlignment="1">
      <alignment horizontal="center"/>
    </xf>
    <xf numFmtId="0" fontId="51" fillId="0" borderId="0" xfId="70" applyFont="1" applyBorder="1" applyAlignment="1">
      <alignment horizontal="right"/>
    </xf>
    <xf numFmtId="0" fontId="51" fillId="0" borderId="0" xfId="70" applyFont="1" applyAlignment="1"/>
    <xf numFmtId="0" fontId="53" fillId="0" borderId="0" xfId="70" applyFont="1" applyBorder="1" applyAlignment="1">
      <alignment horizontal="left"/>
    </xf>
    <xf numFmtId="0" fontId="57" fillId="0" borderId="0" xfId="70" applyFont="1" applyAlignment="1">
      <alignment horizontal="right"/>
    </xf>
    <xf numFmtId="0" fontId="57" fillId="0" borderId="0" xfId="70" applyFont="1" applyAlignment="1">
      <alignment horizontal="left" wrapText="1"/>
    </xf>
    <xf numFmtId="0" fontId="57" fillId="0" borderId="0" xfId="70" applyFont="1" applyAlignment="1">
      <alignment wrapText="1"/>
    </xf>
    <xf numFmtId="0" fontId="57" fillId="0" borderId="0" xfId="70" applyFont="1" applyAlignment="1">
      <alignment horizontal="right" wrapText="1"/>
    </xf>
    <xf numFmtId="3" fontId="57" fillId="0" borderId="0" xfId="70" applyNumberFormat="1" applyFont="1" applyAlignment="1">
      <alignment wrapText="1"/>
    </xf>
    <xf numFmtId="0" fontId="57" fillId="0" borderId="0" xfId="70" applyFont="1" applyAlignment="1">
      <alignment horizontal="left"/>
    </xf>
    <xf numFmtId="3" fontId="57" fillId="0" borderId="0" xfId="70" applyNumberFormat="1" applyFont="1" applyAlignment="1"/>
    <xf numFmtId="14" fontId="57" fillId="0" borderId="0" xfId="70" applyNumberFormat="1" applyFont="1" applyAlignment="1">
      <alignment horizontal="right"/>
    </xf>
    <xf numFmtId="0" fontId="57" fillId="0" borderId="0" xfId="70" applyFont="1" applyBorder="1" applyAlignment="1">
      <alignment horizontal="left"/>
    </xf>
    <xf numFmtId="0" fontId="57" fillId="0" borderId="0" xfId="70" applyFont="1" applyBorder="1" applyAlignment="1">
      <alignment wrapText="1"/>
    </xf>
    <xf numFmtId="14" fontId="57" fillId="0" borderId="0" xfId="70" applyNumberFormat="1" applyFont="1" applyBorder="1" applyAlignment="1">
      <alignment horizontal="right"/>
    </xf>
    <xf numFmtId="0" fontId="57" fillId="0" borderId="0" xfId="70" applyFont="1" applyBorder="1" applyAlignment="1"/>
    <xf numFmtId="1" fontId="57" fillId="0" borderId="0" xfId="70" applyNumberFormat="1" applyFont="1" applyBorder="1" applyAlignment="1" applyProtection="1">
      <protection locked="0"/>
    </xf>
    <xf numFmtId="3" fontId="103" fillId="0" borderId="0" xfId="70" applyNumberFormat="1" applyFont="1" applyAlignment="1"/>
    <xf numFmtId="0" fontId="57" fillId="0" borderId="0" xfId="70" applyFont="1" applyBorder="1" applyAlignment="1">
      <alignment horizontal="left" wrapText="1"/>
    </xf>
    <xf numFmtId="0" fontId="57" fillId="0" borderId="0" xfId="70" applyFont="1" applyBorder="1" applyAlignment="1">
      <alignment horizontal="right"/>
    </xf>
    <xf numFmtId="3" fontId="57" fillId="0" borderId="0" xfId="70" applyNumberFormat="1" applyFont="1" applyAlignment="1">
      <alignment horizontal="center"/>
    </xf>
    <xf numFmtId="14" fontId="57" fillId="0" borderId="0" xfId="70" applyNumberFormat="1" applyFont="1" applyBorder="1" applyAlignment="1" applyProtection="1">
      <alignment horizontal="left"/>
      <protection locked="0"/>
    </xf>
    <xf numFmtId="0" fontId="57" fillId="0" borderId="0" xfId="70" applyFont="1" applyBorder="1" applyAlignment="1" applyProtection="1">
      <alignment wrapText="1"/>
      <protection locked="0"/>
    </xf>
    <xf numFmtId="14" fontId="57" fillId="0" borderId="0" xfId="70" applyNumberFormat="1" applyFont="1" applyBorder="1" applyAlignment="1" applyProtection="1">
      <alignment horizontal="right"/>
      <protection locked="0"/>
    </xf>
    <xf numFmtId="1" fontId="57" fillId="0" borderId="0" xfId="70" applyNumberFormat="1" applyFont="1" applyBorder="1" applyAlignment="1" applyProtection="1">
      <alignment horizontal="right" wrapText="1"/>
      <protection locked="0"/>
    </xf>
    <xf numFmtId="0" fontId="57" fillId="0" borderId="0" xfId="70" applyFont="1" applyBorder="1" applyAlignment="1" applyProtection="1">
      <alignment horizontal="left" wrapText="1"/>
      <protection locked="0"/>
    </xf>
    <xf numFmtId="1" fontId="57" fillId="0" borderId="0" xfId="70" applyNumberFormat="1" applyFont="1" applyBorder="1" applyAlignment="1" applyProtection="1">
      <alignment wrapText="1"/>
      <protection locked="0"/>
    </xf>
    <xf numFmtId="0" fontId="57" fillId="0" borderId="0" xfId="70" applyFont="1"/>
    <xf numFmtId="3" fontId="57" fillId="0" borderId="0" xfId="70" applyNumberFormat="1" applyFont="1"/>
    <xf numFmtId="1" fontId="57" fillId="0" borderId="0" xfId="70" applyNumberFormat="1" applyFont="1"/>
    <xf numFmtId="3" fontId="51" fillId="0" borderId="0" xfId="70" applyNumberFormat="1" applyFont="1" applyAlignment="1"/>
    <xf numFmtId="167" fontId="51" fillId="0" borderId="10" xfId="0" applyNumberFormat="1" applyFont="1" applyBorder="1"/>
    <xf numFmtId="3" fontId="29" fillId="0" borderId="0" xfId="0" applyNumberFormat="1" applyFont="1" applyBorder="1" applyAlignment="1">
      <alignment horizontal="right" vertical="center"/>
    </xf>
    <xf numFmtId="0" fontId="29" fillId="0" borderId="0" xfId="0" applyFont="1" applyBorder="1" applyAlignment="1"/>
    <xf numFmtId="0" fontId="29" fillId="0" borderId="0" xfId="76" applyFont="1" applyAlignment="1">
      <alignment wrapText="1"/>
    </xf>
    <xf numFmtId="0" fontId="46" fillId="0" borderId="50" xfId="0" applyFont="1" applyBorder="1" applyAlignment="1">
      <alignment horizontal="center"/>
    </xf>
    <xf numFmtId="0" fontId="30" fillId="0" borderId="2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3" fontId="60" fillId="0" borderId="60" xfId="0" applyNumberFormat="1" applyFont="1" applyBorder="1"/>
    <xf numFmtId="3" fontId="67" fillId="0" borderId="60" xfId="0" applyNumberFormat="1" applyFont="1" applyBorder="1"/>
    <xf numFmtId="3" fontId="61" fillId="0" borderId="0" xfId="0" applyNumberFormat="1" applyFont="1"/>
    <xf numFmtId="3" fontId="61" fillId="0" borderId="0" xfId="72" applyNumberFormat="1" applyFont="1" applyBorder="1"/>
    <xf numFmtId="3" fontId="61" fillId="0" borderId="0" xfId="0" applyNumberFormat="1" applyFont="1" applyBorder="1"/>
    <xf numFmtId="0" fontId="5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/>
    </xf>
    <xf numFmtId="3" fontId="61" fillId="0" borderId="17" xfId="0" applyNumberFormat="1" applyFont="1" applyBorder="1"/>
    <xf numFmtId="0" fontId="51" fillId="0" borderId="14" xfId="0" applyFont="1" applyBorder="1" applyAlignment="1">
      <alignment wrapText="1"/>
    </xf>
    <xf numFmtId="0" fontId="51" fillId="0" borderId="14" xfId="0" applyFont="1" applyBorder="1"/>
    <xf numFmtId="4" fontId="51" fillId="0" borderId="14" xfId="0" applyNumberFormat="1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4" fontId="51" fillId="0" borderId="0" xfId="0" applyNumberFormat="1" applyFont="1" applyBorder="1" applyAlignment="1">
      <alignment horizontal="right"/>
    </xf>
    <xf numFmtId="0" fontId="57" fillId="0" borderId="28" xfId="0" applyFont="1" applyBorder="1" applyAlignment="1">
      <alignment wrapText="1"/>
    </xf>
    <xf numFmtId="0" fontId="51" fillId="0" borderId="28" xfId="0" applyFont="1" applyBorder="1"/>
    <xf numFmtId="0" fontId="53" fillId="0" borderId="28" xfId="0" applyFont="1" applyBorder="1" applyAlignment="1">
      <alignment horizontal="right"/>
    </xf>
    <xf numFmtId="0" fontId="57" fillId="0" borderId="28" xfId="0" applyFont="1" applyBorder="1" applyAlignment="1">
      <alignment horizontal="right"/>
    </xf>
    <xf numFmtId="0" fontId="51" fillId="0" borderId="28" xfId="0" applyFont="1" applyBorder="1" applyAlignment="1">
      <alignment horizontal="right"/>
    </xf>
    <xf numFmtId="4" fontId="51" fillId="0" borderId="28" xfId="0" applyNumberFormat="1" applyFont="1" applyBorder="1" applyAlignment="1">
      <alignment horizontal="right"/>
    </xf>
    <xf numFmtId="0" fontId="51" fillId="0" borderId="0" xfId="0" applyFont="1" applyBorder="1" applyAlignment="1">
      <alignment shrinkToFit="1"/>
    </xf>
    <xf numFmtId="0" fontId="57" fillId="0" borderId="28" xfId="0" applyFont="1" applyBorder="1"/>
    <xf numFmtId="0" fontId="58" fillId="0" borderId="28" xfId="0" applyFont="1" applyBorder="1" applyAlignment="1">
      <alignment horizontal="right"/>
    </xf>
    <xf numFmtId="165" fontId="51" fillId="0" borderId="10" xfId="0" applyNumberFormat="1" applyFont="1" applyBorder="1" applyAlignment="1">
      <alignment horizontal="right"/>
    </xf>
    <xf numFmtId="167" fontId="57" fillId="0" borderId="10" xfId="0" applyNumberFormat="1" applyFont="1" applyBorder="1" applyAlignment="1">
      <alignment horizontal="right"/>
    </xf>
    <xf numFmtId="0" fontId="45" fillId="0" borderId="0" xfId="0" applyFont="1" applyAlignment="1">
      <alignment vertical="center"/>
    </xf>
    <xf numFmtId="3" fontId="59" fillId="0" borderId="0" xfId="0" applyNumberFormat="1" applyFont="1" applyBorder="1" applyAlignment="1">
      <alignment vertical="center"/>
    </xf>
    <xf numFmtId="3" fontId="59" fillId="0" borderId="30" xfId="0" applyNumberFormat="1" applyFont="1" applyBorder="1" applyAlignment="1">
      <alignment vertical="center"/>
    </xf>
    <xf numFmtId="3" fontId="29" fillId="0" borderId="0" xfId="76" applyNumberFormat="1" applyFont="1" applyBorder="1" applyAlignment="1">
      <alignment vertical="center"/>
    </xf>
    <xf numFmtId="3" fontId="25" fillId="0" borderId="0" xfId="76" applyNumberFormat="1" applyFont="1" applyBorder="1" applyAlignment="1">
      <alignment vertical="center"/>
    </xf>
    <xf numFmtId="3" fontId="32" fillId="0" borderId="0" xfId="76" applyNumberFormat="1" applyFont="1" applyAlignment="1">
      <alignment vertical="center"/>
    </xf>
    <xf numFmtId="0" fontId="62" fillId="0" borderId="0" xfId="0" applyFont="1" applyBorder="1"/>
    <xf numFmtId="3" fontId="25" fillId="0" borderId="0" xfId="0" applyNumberFormat="1" applyFont="1" applyAlignment="1">
      <alignment vertical="center"/>
    </xf>
    <xf numFmtId="3" fontId="37" fillId="0" borderId="0" xfId="0" applyNumberFormat="1" applyFont="1" applyBorder="1"/>
    <xf numFmtId="3" fontId="29" fillId="0" borderId="60" xfId="0" applyNumberFormat="1" applyFont="1" applyBorder="1"/>
    <xf numFmtId="3" fontId="25" fillId="0" borderId="60" xfId="0" applyNumberFormat="1" applyFont="1" applyBorder="1"/>
    <xf numFmtId="0" fontId="67" fillId="0" borderId="0" xfId="0" applyFont="1" applyBorder="1"/>
    <xf numFmtId="0" fontId="25" fillId="0" borderId="28" xfId="0" applyFont="1" applyBorder="1" applyAlignment="1">
      <alignment horizontal="center" vertical="center"/>
    </xf>
    <xf numFmtId="3" fontId="72" fillId="0" borderId="28" xfId="0" applyNumberFormat="1" applyFont="1" applyBorder="1" applyAlignment="1">
      <alignment horizontal="center" vertical="center" wrapText="1"/>
    </xf>
    <xf numFmtId="3" fontId="60" fillId="0" borderId="60" xfId="72" applyNumberFormat="1" applyFont="1" applyBorder="1"/>
    <xf numFmtId="3" fontId="70" fillId="0" borderId="60" xfId="0" applyNumberFormat="1" applyFont="1" applyBorder="1"/>
    <xf numFmtId="3" fontId="40" fillId="0" borderId="60" xfId="0" applyNumberFormat="1" applyFont="1" applyBorder="1"/>
    <xf numFmtId="0" fontId="37" fillId="0" borderId="0" xfId="0" applyFont="1" applyBorder="1"/>
    <xf numFmtId="0" fontId="25" fillId="0" borderId="32" xfId="0" applyFont="1" applyBorder="1"/>
    <xf numFmtId="49" fontId="112" fillId="0" borderId="0" xfId="76" applyNumberFormat="1" applyFont="1" applyBorder="1" applyAlignment="1">
      <alignment horizontal="center" vertical="center" wrapText="1"/>
    </xf>
    <xf numFmtId="3" fontId="37" fillId="0" borderId="0" xfId="76" applyNumberFormat="1" applyFont="1" applyFill="1" applyBorder="1"/>
    <xf numFmtId="49" fontId="37" fillId="0" borderId="0" xfId="76" applyNumberFormat="1" applyFont="1" applyBorder="1" applyAlignment="1">
      <alignment horizontal="center" vertical="center" wrapText="1"/>
    </xf>
    <xf numFmtId="0" fontId="37" fillId="0" borderId="0" xfId="76" applyFont="1" applyAlignment="1">
      <alignment wrapText="1"/>
    </xf>
    <xf numFmtId="3" fontId="37" fillId="0" borderId="0" xfId="76" applyNumberFormat="1" applyFont="1" applyBorder="1" applyAlignment="1">
      <alignment horizontal="left" vertical="center" wrapText="1"/>
    </xf>
    <xf numFmtId="3" fontId="32" fillId="0" borderId="21" xfId="76" applyNumberFormat="1" applyFont="1" applyBorder="1"/>
    <xf numFmtId="3" fontId="32" fillId="0" borderId="0" xfId="0" applyNumberFormat="1" applyFont="1" applyBorder="1"/>
    <xf numFmtId="3" fontId="37" fillId="0" borderId="0" xfId="0" applyNumberFormat="1" applyFont="1"/>
    <xf numFmtId="3" fontId="32" fillId="0" borderId="39" xfId="0" applyNumberFormat="1" applyFont="1" applyBorder="1"/>
    <xf numFmtId="3" fontId="62" fillId="0" borderId="0" xfId="0" applyNumberFormat="1" applyFont="1" applyBorder="1"/>
    <xf numFmtId="3" fontId="32" fillId="0" borderId="21" xfId="0" applyNumberFormat="1" applyFont="1" applyBorder="1"/>
    <xf numFmtId="3" fontId="32" fillId="0" borderId="60" xfId="0" applyNumberFormat="1" applyFont="1" applyBorder="1"/>
    <xf numFmtId="3" fontId="37" fillId="0" borderId="0" xfId="76" applyNumberFormat="1" applyFont="1" applyFill="1" applyBorder="1" applyAlignment="1">
      <alignment vertical="center"/>
    </xf>
    <xf numFmtId="0" fontId="37" fillId="0" borderId="0" xfId="76" applyFont="1" applyAlignment="1">
      <alignment vertical="center"/>
    </xf>
    <xf numFmtId="0" fontId="32" fillId="0" borderId="0" xfId="76" applyFont="1" applyAlignment="1">
      <alignment vertical="center"/>
    </xf>
    <xf numFmtId="3" fontId="37" fillId="0" borderId="0" xfId="76" applyNumberFormat="1" applyFont="1" applyAlignment="1">
      <alignment vertical="center"/>
    </xf>
    <xf numFmtId="0" fontId="59" fillId="0" borderId="0" xfId="0" applyFont="1" applyBorder="1" applyAlignment="1">
      <alignment vertical="center" wrapText="1"/>
    </xf>
    <xf numFmtId="3" fontId="29" fillId="0" borderId="0" xfId="76" applyNumberFormat="1" applyFont="1" applyFill="1" applyBorder="1" applyAlignment="1">
      <alignment vertical="center"/>
    </xf>
    <xf numFmtId="3" fontId="37" fillId="0" borderId="0" xfId="76" applyNumberFormat="1" applyFont="1" applyBorder="1" applyAlignment="1">
      <alignment vertical="center"/>
    </xf>
    <xf numFmtId="3" fontId="29" fillId="0" borderId="0" xfId="0" applyNumberFormat="1" applyFont="1" applyFill="1" applyAlignment="1">
      <alignment vertical="center" wrapText="1"/>
    </xf>
    <xf numFmtId="3" fontId="36" fillId="0" borderId="0" xfId="72" applyNumberFormat="1" applyFont="1" applyBorder="1"/>
    <xf numFmtId="3" fontId="36" fillId="0" borderId="60" xfId="72" applyNumberFormat="1" applyFont="1" applyBorder="1"/>
    <xf numFmtId="0" fontId="36" fillId="0" borderId="0" xfId="0" applyFont="1" applyBorder="1" applyAlignment="1">
      <alignment horizontal="left"/>
    </xf>
    <xf numFmtId="0" fontId="0" fillId="0" borderId="0" xfId="0" applyAlignment="1"/>
    <xf numFmtId="3" fontId="72" fillId="0" borderId="46" xfId="0" applyNumberFormat="1" applyFont="1" applyBorder="1" applyAlignment="1">
      <alignment horizontal="center" vertical="center" wrapText="1"/>
    </xf>
    <xf numFmtId="3" fontId="72" fillId="0" borderId="19" xfId="0" applyNumberFormat="1" applyFont="1" applyBorder="1" applyAlignment="1">
      <alignment horizontal="center" vertical="center" wrapText="1"/>
    </xf>
    <xf numFmtId="0" fontId="25" fillId="0" borderId="31" xfId="0" applyFont="1" applyBorder="1"/>
    <xf numFmtId="3" fontId="25" fillId="0" borderId="32" xfId="0" applyNumberFormat="1" applyFont="1" applyBorder="1"/>
    <xf numFmtId="3" fontId="25" fillId="0" borderId="62" xfId="0" applyNumberFormat="1" applyFont="1" applyBorder="1"/>
    <xf numFmtId="3" fontId="25" fillId="0" borderId="63" xfId="0" applyNumberFormat="1" applyFont="1" applyBorder="1"/>
    <xf numFmtId="3" fontId="36" fillId="0" borderId="60" xfId="0" applyNumberFormat="1" applyFont="1" applyBorder="1"/>
    <xf numFmtId="3" fontId="60" fillId="0" borderId="60" xfId="0" applyNumberFormat="1" applyFont="1" applyBorder="1" applyAlignment="1">
      <alignment wrapText="1"/>
    </xf>
    <xf numFmtId="3" fontId="72" fillId="0" borderId="64" xfId="0" applyNumberFormat="1" applyFont="1" applyBorder="1" applyAlignment="1">
      <alignment horizontal="center" vertical="center" wrapText="1"/>
    </xf>
    <xf numFmtId="3" fontId="29" fillId="0" borderId="63" xfId="0" applyNumberFormat="1" applyFont="1" applyBorder="1"/>
    <xf numFmtId="3" fontId="61" fillId="0" borderId="60" xfId="72" applyNumberFormat="1" applyFont="1" applyBorder="1"/>
    <xf numFmtId="3" fontId="37" fillId="0" borderId="60" xfId="0" applyNumberFormat="1" applyFont="1" applyBorder="1"/>
    <xf numFmtId="0" fontId="25" fillId="0" borderId="60" xfId="0" applyFont="1" applyBorder="1"/>
    <xf numFmtId="0" fontId="29" fillId="0" borderId="60" xfId="0" applyFont="1" applyBorder="1"/>
    <xf numFmtId="0" fontId="25" fillId="0" borderId="26" xfId="0" applyFont="1" applyBorder="1" applyAlignment="1">
      <alignment horizontal="center" vertical="center"/>
    </xf>
    <xf numFmtId="0" fontId="40" fillId="0" borderId="26" xfId="0" applyFont="1" applyBorder="1"/>
    <xf numFmtId="0" fontId="25" fillId="0" borderId="26" xfId="0" applyFont="1" applyBorder="1"/>
    <xf numFmtId="3" fontId="40" fillId="0" borderId="0" xfId="0" applyNumberFormat="1" applyFont="1"/>
    <xf numFmtId="3" fontId="67" fillId="0" borderId="58" xfId="0" applyNumberFormat="1" applyFont="1" applyBorder="1"/>
    <xf numFmtId="3" fontId="25" fillId="0" borderId="65" xfId="0" applyNumberFormat="1" applyFont="1" applyBorder="1"/>
    <xf numFmtId="3" fontId="67" fillId="0" borderId="32" xfId="0" applyNumberFormat="1" applyFont="1" applyBorder="1"/>
    <xf numFmtId="3" fontId="66" fillId="0" borderId="0" xfId="0" applyNumberFormat="1" applyFont="1" applyBorder="1"/>
    <xf numFmtId="3" fontId="41" fillId="0" borderId="0" xfId="0" applyNumberFormat="1" applyFont="1" applyBorder="1"/>
    <xf numFmtId="3" fontId="41" fillId="0" borderId="60" xfId="0" applyNumberFormat="1" applyFont="1" applyBorder="1"/>
    <xf numFmtId="0" fontId="25" fillId="0" borderId="66" xfId="0" applyFont="1" applyBorder="1"/>
    <xf numFmtId="3" fontId="60" fillId="0" borderId="65" xfId="0" applyNumberFormat="1" applyFont="1" applyBorder="1"/>
    <xf numFmtId="3" fontId="32" fillId="0" borderId="66" xfId="0" applyNumberFormat="1" applyFont="1" applyBorder="1"/>
    <xf numFmtId="3" fontId="32" fillId="0" borderId="65" xfId="0" applyNumberFormat="1" applyFont="1" applyBorder="1"/>
    <xf numFmtId="3" fontId="66" fillId="0" borderId="60" xfId="72" applyNumberFormat="1" applyFont="1" applyBorder="1"/>
    <xf numFmtId="3" fontId="62" fillId="0" borderId="60" xfId="0" applyNumberFormat="1" applyFont="1" applyBorder="1"/>
    <xf numFmtId="3" fontId="61" fillId="0" borderId="60" xfId="0" applyNumberFormat="1" applyFont="1" applyBorder="1"/>
    <xf numFmtId="3" fontId="29" fillId="0" borderId="61" xfId="0" applyNumberFormat="1" applyFont="1" applyBorder="1"/>
    <xf numFmtId="3" fontId="29" fillId="0" borderId="67" xfId="0" applyNumberFormat="1" applyFont="1" applyBorder="1"/>
    <xf numFmtId="0" fontId="40" fillId="0" borderId="60" xfId="0" applyFont="1" applyBorder="1"/>
    <xf numFmtId="0" fontId="29" fillId="0" borderId="30" xfId="0" applyFont="1" applyBorder="1"/>
    <xf numFmtId="0" fontId="29" fillId="0" borderId="63" xfId="0" applyFont="1" applyBorder="1"/>
    <xf numFmtId="0" fontId="29" fillId="0" borderId="29" xfId="0" applyFont="1" applyBorder="1"/>
    <xf numFmtId="3" fontId="29" fillId="0" borderId="30" xfId="0" applyNumberFormat="1" applyFont="1" applyBorder="1"/>
    <xf numFmtId="3" fontId="62" fillId="0" borderId="68" xfId="0" applyNumberFormat="1" applyFont="1" applyBorder="1"/>
    <xf numFmtId="3" fontId="32" fillId="0" borderId="21" xfId="0" applyNumberFormat="1" applyFont="1" applyBorder="1" applyAlignment="1">
      <alignment horizontal="right"/>
    </xf>
    <xf numFmtId="3" fontId="32" fillId="0" borderId="65" xfId="0" applyNumberFormat="1" applyFont="1" applyBorder="1" applyAlignment="1">
      <alignment horizontal="right"/>
    </xf>
    <xf numFmtId="3" fontId="36" fillId="0" borderId="30" xfId="0" applyNumberFormat="1" applyFont="1" applyBorder="1"/>
    <xf numFmtId="3" fontId="29" fillId="0" borderId="66" xfId="0" applyNumberFormat="1" applyFont="1" applyBorder="1"/>
    <xf numFmtId="3" fontId="25" fillId="0" borderId="61" xfId="0" applyNumberFormat="1" applyFont="1" applyBorder="1"/>
    <xf numFmtId="3" fontId="25" fillId="0" borderId="69" xfId="0" applyNumberFormat="1" applyFont="1" applyBorder="1"/>
    <xf numFmtId="3" fontId="87" fillId="0" borderId="0" xfId="0" applyNumberFormat="1" applyFont="1"/>
    <xf numFmtId="3" fontId="38" fillId="0" borderId="0" xfId="0" applyNumberFormat="1" applyFont="1"/>
    <xf numFmtId="3" fontId="92" fillId="0" borderId="0" xfId="0" applyNumberFormat="1" applyFont="1"/>
    <xf numFmtId="3" fontId="35" fillId="0" borderId="0" xfId="0" applyNumberFormat="1" applyFont="1"/>
    <xf numFmtId="3" fontId="38" fillId="0" borderId="65" xfId="0" applyNumberFormat="1" applyFont="1" applyBorder="1"/>
    <xf numFmtId="0" fontId="6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94" fillId="0" borderId="0" xfId="0" applyFont="1" applyAlignment="1">
      <alignment horizontal="center" wrapText="1"/>
    </xf>
    <xf numFmtId="3" fontId="85" fillId="0" borderId="0" xfId="0" applyNumberFormat="1" applyFont="1"/>
    <xf numFmtId="3" fontId="41" fillId="0" borderId="0" xfId="0" applyNumberFormat="1" applyFont="1"/>
    <xf numFmtId="3" fontId="64" fillId="0" borderId="0" xfId="0" applyNumberFormat="1" applyFont="1"/>
    <xf numFmtId="3" fontId="76" fillId="0" borderId="0" xfId="0" applyNumberFormat="1" applyFont="1"/>
    <xf numFmtId="0" fontId="59" fillId="0" borderId="31" xfId="0" applyFont="1" applyBorder="1" applyAlignment="1">
      <alignment horizontal="center" vertical="center"/>
    </xf>
    <xf numFmtId="0" fontId="31" fillId="0" borderId="34" xfId="0" applyFont="1" applyBorder="1" applyAlignment="1">
      <alignment wrapText="1"/>
    </xf>
    <xf numFmtId="3" fontId="31" fillId="0" borderId="34" xfId="0" applyNumberFormat="1" applyFont="1" applyBorder="1"/>
    <xf numFmtId="0" fontId="42" fillId="0" borderId="63" xfId="0" applyFont="1" applyBorder="1"/>
    <xf numFmtId="0" fontId="42" fillId="0" borderId="60" xfId="0" applyFont="1" applyBorder="1"/>
    <xf numFmtId="3" fontId="31" fillId="0" borderId="60" xfId="0" applyNumberFormat="1" applyFont="1" applyBorder="1"/>
    <xf numFmtId="3" fontId="31" fillId="0" borderId="70" xfId="0" applyNumberFormat="1" applyFont="1" applyBorder="1"/>
    <xf numFmtId="0" fontId="42" fillId="0" borderId="49" xfId="0" applyFont="1" applyBorder="1"/>
    <xf numFmtId="0" fontId="42" fillId="0" borderId="30" xfId="0" applyFont="1" applyBorder="1"/>
    <xf numFmtId="0" fontId="42" fillId="0" borderId="29" xfId="0" applyFont="1" applyBorder="1"/>
    <xf numFmtId="3" fontId="42" fillId="0" borderId="30" xfId="0" applyNumberFormat="1" applyFont="1" applyBorder="1"/>
    <xf numFmtId="3" fontId="42" fillId="0" borderId="0" xfId="0" applyNumberFormat="1" applyFont="1"/>
    <xf numFmtId="3" fontId="35" fillId="0" borderId="30" xfId="0" applyNumberFormat="1" applyFont="1" applyBorder="1"/>
    <xf numFmtId="3" fontId="42" fillId="0" borderId="71" xfId="0" applyNumberFormat="1" applyFont="1" applyBorder="1"/>
    <xf numFmtId="3" fontId="35" fillId="0" borderId="66" xfId="0" applyNumberFormat="1" applyFont="1" applyBorder="1"/>
    <xf numFmtId="3" fontId="31" fillId="0" borderId="64" xfId="0" applyNumberFormat="1" applyFont="1" applyBorder="1" applyAlignment="1">
      <alignment horizontal="center" vertical="center" wrapText="1"/>
    </xf>
    <xf numFmtId="3" fontId="25" fillId="0" borderId="64" xfId="0" applyNumberFormat="1" applyFont="1" applyBorder="1" applyAlignment="1">
      <alignment horizontal="center" vertical="center" wrapText="1"/>
    </xf>
    <xf numFmtId="0" fontId="39" fillId="0" borderId="28" xfId="76" applyFont="1" applyBorder="1"/>
    <xf numFmtId="0" fontId="39" fillId="0" borderId="0" xfId="76" applyFont="1" applyBorder="1"/>
    <xf numFmtId="3" fontId="25" fillId="0" borderId="72" xfId="76" applyNumberFormat="1" applyFont="1" applyBorder="1" applyAlignment="1">
      <alignment horizontal="center" vertical="center"/>
    </xf>
    <xf numFmtId="3" fontId="25" fillId="0" borderId="73" xfId="76" applyNumberFormat="1" applyFont="1" applyBorder="1" applyAlignment="1">
      <alignment horizontal="center" vertical="center"/>
    </xf>
    <xf numFmtId="3" fontId="39" fillId="0" borderId="0" xfId="76" applyNumberFormat="1" applyFont="1" applyBorder="1"/>
    <xf numFmtId="0" fontId="39" fillId="0" borderId="74" xfId="76" applyFont="1" applyBorder="1"/>
    <xf numFmtId="3" fontId="25" fillId="0" borderId="75" xfId="0" applyNumberFormat="1" applyFont="1" applyBorder="1" applyAlignment="1">
      <alignment horizontal="center" vertical="center" wrapText="1"/>
    </xf>
    <xf numFmtId="3" fontId="25" fillId="0" borderId="44" xfId="0" applyNumberFormat="1" applyFont="1" applyBorder="1" applyAlignment="1">
      <alignment horizontal="center" vertical="center" wrapText="1"/>
    </xf>
    <xf numFmtId="3" fontId="25" fillId="0" borderId="76" xfId="0" applyNumberFormat="1" applyFont="1" applyBorder="1" applyAlignment="1">
      <alignment horizontal="center" vertical="center" wrapText="1"/>
    </xf>
    <xf numFmtId="0" fontId="37" fillId="0" borderId="0" xfId="76" applyFont="1" applyBorder="1"/>
    <xf numFmtId="0" fontId="29" fillId="0" borderId="0" xfId="76" applyFont="1" applyBorder="1"/>
    <xf numFmtId="0" fontId="32" fillId="0" borderId="77" xfId="76" applyFont="1" applyBorder="1" applyAlignment="1">
      <alignment horizontal="center" vertical="center"/>
    </xf>
    <xf numFmtId="3" fontId="25" fillId="0" borderId="78" xfId="0" applyNumberFormat="1" applyFont="1" applyBorder="1" applyAlignment="1">
      <alignment horizontal="center" vertical="center" wrapText="1"/>
    </xf>
    <xf numFmtId="0" fontId="39" fillId="0" borderId="26" xfId="76" applyFont="1" applyBorder="1"/>
    <xf numFmtId="3" fontId="25" fillId="0" borderId="79" xfId="76" applyNumberFormat="1" applyFont="1" applyBorder="1"/>
    <xf numFmtId="3" fontId="25" fillId="0" borderId="70" xfId="76" applyNumberFormat="1" applyFont="1" applyBorder="1"/>
    <xf numFmtId="3" fontId="39" fillId="0" borderId="60" xfId="76" applyNumberFormat="1" applyFont="1" applyBorder="1"/>
    <xf numFmtId="3" fontId="25" fillId="0" borderId="60" xfId="76" applyNumberFormat="1" applyFont="1" applyBorder="1"/>
    <xf numFmtId="3" fontId="25" fillId="0" borderId="80" xfId="76" applyNumberFormat="1" applyFont="1" applyBorder="1"/>
    <xf numFmtId="3" fontId="25" fillId="0" borderId="60" xfId="76" applyNumberFormat="1" applyFont="1" applyBorder="1" applyAlignment="1">
      <alignment vertical="center"/>
    </xf>
    <xf numFmtId="3" fontId="32" fillId="0" borderId="60" xfId="76" applyNumberFormat="1" applyFont="1" applyBorder="1" applyAlignment="1">
      <alignment vertical="center"/>
    </xf>
    <xf numFmtId="0" fontId="25" fillId="0" borderId="60" xfId="76" applyFont="1" applyBorder="1"/>
    <xf numFmtId="0" fontId="32" fillId="0" borderId="60" xfId="76" applyFont="1" applyBorder="1" applyAlignment="1">
      <alignment vertical="center"/>
    </xf>
    <xf numFmtId="0" fontId="32" fillId="0" borderId="60" xfId="76" applyFont="1" applyBorder="1"/>
    <xf numFmtId="3" fontId="32" fillId="0" borderId="60" xfId="76" applyNumberFormat="1" applyFont="1" applyBorder="1"/>
    <xf numFmtId="3" fontId="29" fillId="0" borderId="60" xfId="76" applyNumberFormat="1" applyFont="1" applyBorder="1"/>
    <xf numFmtId="3" fontId="63" fillId="0" borderId="60" xfId="76" applyNumberFormat="1" applyFont="1" applyBorder="1"/>
    <xf numFmtId="3" fontId="37" fillId="0" borderId="60" xfId="76" applyNumberFormat="1" applyFont="1" applyBorder="1"/>
    <xf numFmtId="3" fontId="25" fillId="0" borderId="81" xfId="76" applyNumberFormat="1" applyFont="1" applyBorder="1"/>
    <xf numFmtId="3" fontId="32" fillId="0" borderId="80" xfId="76" applyNumberFormat="1" applyFont="1" applyBorder="1"/>
    <xf numFmtId="0" fontId="39" fillId="0" borderId="60" xfId="76" applyFont="1" applyBorder="1"/>
    <xf numFmtId="0" fontId="32" fillId="0" borderId="0" xfId="76" applyFont="1" applyBorder="1"/>
    <xf numFmtId="0" fontId="32" fillId="0" borderId="82" xfId="76" applyFont="1" applyBorder="1" applyAlignment="1">
      <alignment horizontal="center" vertical="center"/>
    </xf>
    <xf numFmtId="0" fontId="39" fillId="0" borderId="83" xfId="76" applyFont="1" applyBorder="1"/>
    <xf numFmtId="3" fontId="32" fillId="0" borderId="32" xfId="76" applyNumberFormat="1" applyFont="1" applyBorder="1"/>
    <xf numFmtId="3" fontId="32" fillId="0" borderId="70" xfId="76" applyNumberFormat="1" applyFont="1" applyBorder="1"/>
    <xf numFmtId="3" fontId="32" fillId="0" borderId="79" xfId="76" applyNumberFormat="1" applyFont="1" applyBorder="1"/>
    <xf numFmtId="3" fontId="32" fillId="0" borderId="23" xfId="76" applyNumberFormat="1" applyFont="1" applyBorder="1"/>
    <xf numFmtId="3" fontId="32" fillId="0" borderId="81" xfId="76" applyNumberFormat="1" applyFont="1" applyBorder="1"/>
    <xf numFmtId="3" fontId="32" fillId="0" borderId="34" xfId="76" applyNumberFormat="1" applyFont="1" applyBorder="1"/>
    <xf numFmtId="3" fontId="37" fillId="0" borderId="84" xfId="76" applyNumberFormat="1" applyFont="1" applyBorder="1"/>
    <xf numFmtId="3" fontId="32" fillId="0" borderId="67" xfId="76" applyNumberFormat="1" applyFont="1" applyBorder="1"/>
    <xf numFmtId="3" fontId="32" fillId="0" borderId="66" xfId="76" applyNumberFormat="1" applyFont="1" applyBorder="1"/>
    <xf numFmtId="3" fontId="32" fillId="0" borderId="85" xfId="76" applyNumberFormat="1" applyFont="1" applyBorder="1"/>
    <xf numFmtId="3" fontId="32" fillId="0" borderId="86" xfId="76" applyNumberFormat="1" applyFont="1" applyBorder="1"/>
    <xf numFmtId="3" fontId="32" fillId="0" borderId="74" xfId="76" applyNumberFormat="1" applyFont="1" applyBorder="1"/>
    <xf numFmtId="3" fontId="32" fillId="0" borderId="87" xfId="76" applyNumberFormat="1" applyFont="1" applyBorder="1"/>
    <xf numFmtId="3" fontId="32" fillId="0" borderId="38" xfId="76" applyNumberFormat="1" applyFont="1" applyBorder="1"/>
    <xf numFmtId="3" fontId="25" fillId="0" borderId="88" xfId="0" applyNumberFormat="1" applyFont="1" applyBorder="1" applyAlignment="1">
      <alignment horizontal="center" vertical="center" wrapText="1"/>
    </xf>
    <xf numFmtId="3" fontId="25" fillId="0" borderId="89" xfId="0" applyNumberFormat="1" applyFont="1" applyBorder="1" applyAlignment="1">
      <alignment horizontal="center" vertical="center" wrapText="1"/>
    </xf>
    <xf numFmtId="3" fontId="23" fillId="0" borderId="0" xfId="74" applyNumberFormat="1" applyFont="1" applyAlignment="1">
      <alignment wrapText="1"/>
    </xf>
    <xf numFmtId="3" fontId="26" fillId="0" borderId="12" xfId="74" applyNumberFormat="1" applyFont="1" applyBorder="1" applyAlignment="1">
      <alignment wrapText="1"/>
    </xf>
    <xf numFmtId="3" fontId="26" fillId="0" borderId="21" xfId="74" applyNumberFormat="1" applyFont="1" applyBorder="1" applyAlignment="1">
      <alignment horizontal="center"/>
    </xf>
    <xf numFmtId="3" fontId="106" fillId="0" borderId="0" xfId="74" applyNumberFormat="1" applyFont="1" applyAlignment="1">
      <alignment wrapText="1"/>
    </xf>
    <xf numFmtId="3" fontId="106" fillId="0" borderId="0" xfId="74" applyNumberFormat="1" applyFont="1"/>
    <xf numFmtId="3" fontId="33" fillId="0" borderId="0" xfId="76" applyNumberFormat="1" applyFont="1" applyAlignment="1">
      <alignment horizontal="right" wrapText="1"/>
    </xf>
    <xf numFmtId="3" fontId="33" fillId="0" borderId="0" xfId="76" applyNumberFormat="1" applyFont="1" applyAlignment="1">
      <alignment horizontal="right"/>
    </xf>
    <xf numFmtId="3" fontId="107" fillId="0" borderId="0" xfId="76" applyNumberFormat="1" applyFont="1" applyBorder="1" applyAlignment="1">
      <alignment horizontal="center"/>
    </xf>
    <xf numFmtId="3" fontId="107" fillId="0" borderId="0" xfId="76" applyNumberFormat="1" applyFont="1" applyBorder="1" applyAlignment="1">
      <alignment horizontal="center" wrapText="1"/>
    </xf>
    <xf numFmtId="3" fontId="107" fillId="0" borderId="10" xfId="74" applyNumberFormat="1" applyFont="1" applyBorder="1" applyAlignment="1">
      <alignment horizontal="center" wrapText="1"/>
    </xf>
    <xf numFmtId="3" fontId="107" fillId="0" borderId="10" xfId="74" applyNumberFormat="1" applyFont="1" applyBorder="1" applyAlignment="1">
      <alignment horizontal="center"/>
    </xf>
    <xf numFmtId="3" fontId="33" fillId="0" borderId="0" xfId="74" applyNumberFormat="1" applyFont="1" applyAlignment="1">
      <alignment horizontal="center" vertical="center" wrapText="1"/>
    </xf>
    <xf numFmtId="3" fontId="33" fillId="0" borderId="0" xfId="74" applyNumberFormat="1" applyFont="1" applyAlignment="1">
      <alignment wrapText="1"/>
    </xf>
    <xf numFmtId="3" fontId="33" fillId="0" borderId="0" xfId="74" applyNumberFormat="1" applyFont="1"/>
    <xf numFmtId="3" fontId="107" fillId="0" borderId="0" xfId="74" applyNumberFormat="1" applyFont="1" applyAlignment="1">
      <alignment wrapText="1"/>
    </xf>
    <xf numFmtId="3" fontId="33" fillId="0" borderId="0" xfId="74" applyNumberFormat="1" applyFont="1" applyAlignment="1">
      <alignment horizontal="center" vertical="center"/>
    </xf>
    <xf numFmtId="3" fontId="84" fillId="0" borderId="0" xfId="0" applyNumberFormat="1" applyFont="1"/>
    <xf numFmtId="3" fontId="83" fillId="0" borderId="0" xfId="0" applyNumberFormat="1" applyFont="1"/>
    <xf numFmtId="3" fontId="37" fillId="0" borderId="65" xfId="0" applyNumberFormat="1" applyFont="1" applyBorder="1"/>
    <xf numFmtId="3" fontId="25" fillId="0" borderId="90" xfId="0" applyNumberFormat="1" applyFont="1" applyBorder="1" applyAlignment="1">
      <alignment horizontal="center" vertical="center"/>
    </xf>
    <xf numFmtId="3" fontId="29" fillId="0" borderId="0" xfId="72" applyNumberFormat="1" applyFont="1" applyBorder="1"/>
    <xf numFmtId="3" fontId="25" fillId="0" borderId="0" xfId="0" applyNumberFormat="1" applyFont="1" applyBorder="1" applyAlignment="1">
      <alignment wrapText="1"/>
    </xf>
    <xf numFmtId="3" fontId="29" fillId="0" borderId="60" xfId="72" applyNumberFormat="1" applyFont="1" applyBorder="1"/>
    <xf numFmtId="3" fontId="25" fillId="0" borderId="60" xfId="0" applyNumberFormat="1" applyFont="1" applyBorder="1" applyAlignment="1">
      <alignment wrapText="1"/>
    </xf>
    <xf numFmtId="0" fontId="22" fillId="0" borderId="49" xfId="0" applyFont="1" applyBorder="1"/>
    <xf numFmtId="3" fontId="28" fillId="0" borderId="30" xfId="0" applyNumberFormat="1" applyFont="1" applyBorder="1"/>
    <xf numFmtId="3" fontId="22" fillId="0" borderId="91" xfId="0" applyNumberFormat="1" applyFont="1" applyBorder="1"/>
    <xf numFmtId="0" fontId="23" fillId="0" borderId="49" xfId="0" applyFont="1" applyBorder="1"/>
    <xf numFmtId="0" fontId="23" fillId="0" borderId="30" xfId="0" applyFont="1" applyBorder="1"/>
    <xf numFmtId="3" fontId="23" fillId="0" borderId="30" xfId="0" applyNumberFormat="1" applyFont="1" applyBorder="1"/>
    <xf numFmtId="3" fontId="23" fillId="0" borderId="91" xfId="0" applyNumberFormat="1" applyFont="1" applyBorder="1"/>
    <xf numFmtId="0" fontId="23" fillId="0" borderId="29" xfId="0" applyFont="1" applyBorder="1"/>
    <xf numFmtId="3" fontId="23" fillId="0" borderId="28" xfId="0" applyNumberFormat="1" applyFont="1" applyBorder="1"/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wrapText="1"/>
    </xf>
    <xf numFmtId="0" fontId="22" fillId="0" borderId="59" xfId="0" applyFont="1" applyBorder="1" applyAlignment="1">
      <alignment horizontal="center"/>
    </xf>
    <xf numFmtId="0" fontId="24" fillId="0" borderId="92" xfId="0" applyFont="1" applyBorder="1" applyAlignment="1">
      <alignment horizontal="left"/>
    </xf>
    <xf numFmtId="0" fontId="24" fillId="0" borderId="92" xfId="0" applyFont="1" applyBorder="1" applyAlignment="1">
      <alignment wrapText="1"/>
    </xf>
    <xf numFmtId="3" fontId="24" fillId="0" borderId="93" xfId="0" applyNumberFormat="1" applyFont="1" applyBorder="1"/>
    <xf numFmtId="3" fontId="26" fillId="0" borderId="28" xfId="0" applyNumberFormat="1" applyFont="1" applyBorder="1"/>
    <xf numFmtId="0" fontId="22" fillId="0" borderId="59" xfId="0" applyFont="1" applyBorder="1"/>
    <xf numFmtId="0" fontId="20" fillId="0" borderId="29" xfId="0" applyFont="1" applyBorder="1"/>
    <xf numFmtId="0" fontId="20" fillId="0" borderId="30" xfId="0" applyFont="1" applyBorder="1"/>
    <xf numFmtId="0" fontId="56" fillId="0" borderId="28" xfId="0" applyFont="1" applyBorder="1"/>
    <xf numFmtId="3" fontId="20" fillId="0" borderId="30" xfId="0" applyNumberFormat="1" applyFont="1" applyBorder="1"/>
    <xf numFmtId="3" fontId="56" fillId="0" borderId="28" xfId="0" applyNumberFormat="1" applyFont="1" applyBorder="1"/>
    <xf numFmtId="3" fontId="24" fillId="0" borderId="36" xfId="0" applyNumberFormat="1" applyFont="1" applyFill="1" applyBorder="1"/>
    <xf numFmtId="0" fontId="61" fillId="0" borderId="60" xfId="0" applyFont="1" applyBorder="1"/>
    <xf numFmtId="3" fontId="61" fillId="0" borderId="32" xfId="0" applyNumberFormat="1" applyFont="1" applyBorder="1"/>
    <xf numFmtId="0" fontId="61" fillId="0" borderId="66" xfId="0" applyFont="1" applyBorder="1"/>
    <xf numFmtId="0" fontId="61" fillId="0" borderId="97" xfId="0" applyFont="1" applyBorder="1"/>
    <xf numFmtId="0" fontId="61" fillId="0" borderId="61" xfId="0" applyFont="1" applyBorder="1"/>
    <xf numFmtId="3" fontId="61" fillId="0" borderId="66" xfId="0" applyNumberFormat="1" applyFont="1" applyBorder="1"/>
    <xf numFmtId="3" fontId="67" fillId="0" borderId="64" xfId="0" applyNumberFormat="1" applyFont="1" applyBorder="1" applyAlignment="1">
      <alignment horizontal="center" vertical="center" wrapText="1"/>
    </xf>
    <xf numFmtId="0" fontId="32" fillId="0" borderId="0" xfId="0" applyFont="1" applyBorder="1"/>
    <xf numFmtId="3" fontId="25" fillId="0" borderId="67" xfId="0" applyNumberFormat="1" applyFont="1" applyBorder="1"/>
    <xf numFmtId="0" fontId="37" fillId="0" borderId="63" xfId="0" applyFont="1" applyBorder="1"/>
    <xf numFmtId="0" fontId="37" fillId="0" borderId="29" xfId="0" applyFont="1" applyBorder="1"/>
    <xf numFmtId="3" fontId="37" fillId="0" borderId="30" xfId="0" applyNumberFormat="1" applyFont="1" applyBorder="1"/>
    <xf numFmtId="3" fontId="41" fillId="0" borderId="30" xfId="0" applyNumberFormat="1" applyFont="1" applyBorder="1"/>
    <xf numFmtId="3" fontId="32" fillId="0" borderId="30" xfId="0" applyNumberFormat="1" applyFont="1" applyBorder="1"/>
    <xf numFmtId="3" fontId="37" fillId="0" borderId="71" xfId="0" applyNumberFormat="1" applyFont="1" applyBorder="1"/>
    <xf numFmtId="3" fontId="67" fillId="0" borderId="60" xfId="0" applyNumberFormat="1" applyFont="1" applyBorder="1" applyAlignment="1">
      <alignment wrapText="1"/>
    </xf>
    <xf numFmtId="3" fontId="67" fillId="0" borderId="61" xfId="0" applyNumberFormat="1" applyFont="1" applyBorder="1"/>
    <xf numFmtId="3" fontId="68" fillId="0" borderId="60" xfId="0" applyNumberFormat="1" applyFont="1" applyBorder="1"/>
    <xf numFmtId="0" fontId="37" fillId="0" borderId="96" xfId="0" applyFont="1" applyBorder="1"/>
    <xf numFmtId="3" fontId="25" fillId="0" borderId="30" xfId="0" applyNumberFormat="1" applyFont="1" applyBorder="1"/>
    <xf numFmtId="3" fontId="29" fillId="0" borderId="71" xfId="0" applyNumberFormat="1" applyFont="1" applyBorder="1"/>
    <xf numFmtId="3" fontId="25" fillId="0" borderId="35" xfId="0" applyNumberFormat="1" applyFont="1" applyBorder="1" applyAlignment="1">
      <alignment horizontal="center" vertical="center"/>
    </xf>
    <xf numFmtId="3" fontId="67" fillId="0" borderId="14" xfId="0" applyNumberFormat="1" applyFont="1" applyBorder="1"/>
    <xf numFmtId="3" fontId="25" fillId="0" borderId="98" xfId="0" applyNumberFormat="1" applyFont="1" applyBorder="1"/>
    <xf numFmtId="3" fontId="72" fillId="0" borderId="37" xfId="0" applyNumberFormat="1" applyFont="1" applyBorder="1" applyAlignment="1">
      <alignment horizontal="center" vertical="center" wrapText="1"/>
    </xf>
    <xf numFmtId="3" fontId="25" fillId="0" borderId="25" xfId="0" applyNumberFormat="1" applyFont="1" applyBorder="1"/>
    <xf numFmtId="3" fontId="60" fillId="0" borderId="26" xfId="72" applyNumberFormat="1" applyFont="1" applyBorder="1"/>
    <xf numFmtId="3" fontId="36" fillId="0" borderId="26" xfId="72" applyNumberFormat="1" applyFont="1" applyBorder="1"/>
    <xf numFmtId="3" fontId="40" fillId="0" borderId="26" xfId="0" applyNumberFormat="1" applyFont="1" applyBorder="1"/>
    <xf numFmtId="3" fontId="67" fillId="0" borderId="26" xfId="0" applyNumberFormat="1" applyFont="1" applyBorder="1" applyAlignment="1">
      <alignment wrapText="1"/>
    </xf>
    <xf numFmtId="3" fontId="67" fillId="0" borderId="99" xfId="0" applyNumberFormat="1" applyFont="1" applyBorder="1"/>
    <xf numFmtId="3" fontId="67" fillId="0" borderId="100" xfId="0" applyNumberFormat="1" applyFont="1" applyBorder="1"/>
    <xf numFmtId="3" fontId="29" fillId="0" borderId="101" xfId="0" applyNumberFormat="1" applyFont="1" applyBorder="1"/>
    <xf numFmtId="3" fontId="67" fillId="0" borderId="101" xfId="0" applyNumberFormat="1" applyFont="1" applyBorder="1"/>
    <xf numFmtId="3" fontId="72" fillId="0" borderId="35" xfId="0" applyNumberFormat="1" applyFont="1" applyBorder="1" applyAlignment="1">
      <alignment horizontal="center" vertical="center" wrapText="1"/>
    </xf>
    <xf numFmtId="3" fontId="25" fillId="0" borderId="96" xfId="0" applyNumberFormat="1" applyFont="1" applyBorder="1"/>
    <xf numFmtId="3" fontId="25" fillId="0" borderId="33" xfId="0" applyNumberFormat="1" applyFont="1" applyBorder="1"/>
    <xf numFmtId="3" fontId="32" fillId="0" borderId="34" xfId="0" applyNumberFormat="1" applyFont="1" applyBorder="1"/>
    <xf numFmtId="0" fontId="46" fillId="0" borderId="28" xfId="7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0" fontId="0" fillId="0" borderId="0" xfId="0" applyFont="1" applyAlignment="1"/>
    <xf numFmtId="0" fontId="27" fillId="0" borderId="0" xfId="0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72" xfId="0" applyFont="1" applyBorder="1" applyAlignment="1">
      <alignment horizontal="center"/>
    </xf>
    <xf numFmtId="0" fontId="26" fillId="0" borderId="13" xfId="0" applyFont="1" applyBorder="1" applyAlignment="1">
      <alignment horizontal="center" vertical="center"/>
    </xf>
    <xf numFmtId="0" fontId="26" fillId="0" borderId="102" xfId="0" applyFont="1" applyBorder="1" applyAlignment="1">
      <alignment horizontal="center"/>
    </xf>
    <xf numFmtId="0" fontId="23" fillId="0" borderId="60" xfId="0" applyFont="1" applyBorder="1"/>
    <xf numFmtId="0" fontId="23" fillId="0" borderId="26" xfId="0" applyFont="1" applyBorder="1"/>
    <xf numFmtId="0" fontId="26" fillId="0" borderId="75" xfId="0" applyFont="1" applyBorder="1" applyAlignment="1">
      <alignment horizontal="center" vertical="center" wrapText="1"/>
    </xf>
    <xf numFmtId="0" fontId="23" fillId="0" borderId="58" xfId="0" applyFont="1" applyBorder="1"/>
    <xf numFmtId="0" fontId="23" fillId="0" borderId="103" xfId="0" applyFont="1" applyBorder="1" applyAlignment="1">
      <alignment horizontal="right"/>
    </xf>
    <xf numFmtId="0" fontId="23" fillId="0" borderId="97" xfId="0" applyFont="1" applyBorder="1"/>
    <xf numFmtId="3" fontId="23" fillId="0" borderId="97" xfId="0" applyNumberFormat="1" applyFont="1" applyBorder="1"/>
    <xf numFmtId="3" fontId="23" fillId="0" borderId="100" xfId="0" applyNumberFormat="1" applyFont="1" applyBorder="1"/>
    <xf numFmtId="3" fontId="23" fillId="0" borderId="99" xfId="0" applyNumberFormat="1" applyFont="1" applyBorder="1"/>
    <xf numFmtId="3" fontId="23" fillId="0" borderId="60" xfId="0" applyNumberFormat="1" applyFont="1" applyBorder="1"/>
    <xf numFmtId="0" fontId="27" fillId="0" borderId="60" xfId="0" applyFont="1" applyBorder="1"/>
    <xf numFmtId="0" fontId="23" fillId="0" borderId="60" xfId="0" applyFont="1" applyBorder="1" applyAlignment="1">
      <alignment vertical="center" wrapText="1"/>
    </xf>
    <xf numFmtId="3" fontId="23" fillId="0" borderId="0" xfId="0" applyNumberFormat="1" applyFont="1" applyBorder="1" applyAlignment="1">
      <alignment vertical="center"/>
    </xf>
    <xf numFmtId="3" fontId="23" fillId="0" borderId="60" xfId="0" applyNumberFormat="1" applyFont="1" applyBorder="1" applyAlignment="1">
      <alignment vertical="center"/>
    </xf>
    <xf numFmtId="0" fontId="23" fillId="0" borderId="104" xfId="0" applyFont="1" applyBorder="1" applyAlignment="1">
      <alignment horizontal="right"/>
    </xf>
    <xf numFmtId="0" fontId="23" fillId="0" borderId="61" xfId="0" applyFont="1" applyBorder="1"/>
    <xf numFmtId="3" fontId="23" fillId="0" borderId="67" xfId="0" applyNumberFormat="1" applyFont="1" applyBorder="1"/>
    <xf numFmtId="3" fontId="23" fillId="0" borderId="61" xfId="0" applyNumberFormat="1" applyFont="1" applyBorder="1"/>
    <xf numFmtId="3" fontId="26" fillId="0" borderId="79" xfId="0" applyNumberFormat="1" applyFont="1" applyBorder="1"/>
    <xf numFmtId="3" fontId="26" fillId="0" borderId="23" xfId="0" applyNumberFormat="1" applyFont="1" applyBorder="1"/>
    <xf numFmtId="3" fontId="26" fillId="0" borderId="81" xfId="0" applyNumberFormat="1" applyFont="1" applyBorder="1"/>
    <xf numFmtId="3" fontId="26" fillId="0" borderId="105" xfId="0" applyNumberFormat="1" applyFont="1" applyBorder="1"/>
    <xf numFmtId="3" fontId="26" fillId="0" borderId="34" xfId="0" applyNumberFormat="1" applyFont="1" applyBorder="1"/>
    <xf numFmtId="3" fontId="23" fillId="0" borderId="34" xfId="0" applyNumberFormat="1" applyFont="1" applyBorder="1"/>
    <xf numFmtId="0" fontId="23" fillId="0" borderId="106" xfId="0" applyFont="1" applyBorder="1"/>
    <xf numFmtId="0" fontId="56" fillId="0" borderId="0" xfId="0" applyFont="1" applyAlignment="1">
      <alignment horizontal="center" wrapText="1"/>
    </xf>
    <xf numFmtId="3" fontId="32" fillId="0" borderId="56" xfId="0" applyNumberFormat="1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50" xfId="0" applyNumberFormat="1" applyFont="1" applyBorder="1" applyAlignment="1">
      <alignment horizontal="center" vertical="center" wrapText="1"/>
    </xf>
    <xf numFmtId="3" fontId="32" fillId="0" borderId="64" xfId="0" applyNumberFormat="1" applyFont="1" applyBorder="1" applyAlignment="1">
      <alignment horizontal="center" vertical="center" wrapText="1"/>
    </xf>
    <xf numFmtId="0" fontId="56" fillId="0" borderId="0" xfId="0" applyFont="1" applyAlignment="1"/>
    <xf numFmtId="0" fontId="20" fillId="0" borderId="0" xfId="0" applyFont="1" applyAlignment="1">
      <alignment horizontal="left"/>
    </xf>
    <xf numFmtId="0" fontId="54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54" fillId="0" borderId="0" xfId="0" applyFont="1" applyAlignment="1">
      <alignment horizontal="left"/>
    </xf>
    <xf numFmtId="0" fontId="110" fillId="0" borderId="0" xfId="0" applyFont="1" applyAlignment="1">
      <alignment wrapText="1"/>
    </xf>
    <xf numFmtId="0" fontId="54" fillId="0" borderId="30" xfId="0" applyFont="1" applyBorder="1"/>
    <xf numFmtId="3" fontId="54" fillId="0" borderId="0" xfId="0" applyNumberFormat="1" applyFont="1"/>
    <xf numFmtId="3" fontId="54" fillId="0" borderId="30" xfId="0" applyNumberFormat="1" applyFont="1" applyBorder="1"/>
    <xf numFmtId="0" fontId="20" fillId="0" borderId="0" xfId="0" applyFont="1" applyAlignment="1">
      <alignment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59" xfId="0" applyFont="1" applyBorder="1" applyAlignment="1">
      <alignment horizontal="center"/>
    </xf>
    <xf numFmtId="0" fontId="56" fillId="0" borderId="92" xfId="0" applyFont="1" applyBorder="1" applyAlignment="1">
      <alignment horizontal="left"/>
    </xf>
    <xf numFmtId="0" fontId="56" fillId="0" borderId="92" xfId="0" applyFont="1" applyBorder="1" applyAlignment="1">
      <alignment wrapText="1"/>
    </xf>
    <xf numFmtId="3" fontId="56" fillId="0" borderId="59" xfId="0" applyNumberFormat="1" applyFont="1" applyBorder="1"/>
    <xf numFmtId="3" fontId="56" fillId="0" borderId="92" xfId="0" applyNumberFormat="1" applyFont="1" applyBorder="1"/>
    <xf numFmtId="0" fontId="56" fillId="0" borderId="0" xfId="0" applyFont="1" applyAlignment="1">
      <alignment wrapText="1"/>
    </xf>
    <xf numFmtId="0" fontId="55" fillId="0" borderId="0" xfId="0" applyFont="1" applyAlignment="1">
      <alignment wrapText="1"/>
    </xf>
    <xf numFmtId="0" fontId="56" fillId="0" borderId="30" xfId="0" applyFont="1" applyBorder="1"/>
    <xf numFmtId="0" fontId="20" fillId="0" borderId="0" xfId="0" applyFont="1" applyAlignment="1"/>
    <xf numFmtId="0" fontId="20" fillId="0" borderId="0" xfId="0" applyFont="1" applyBorder="1" applyAlignment="1"/>
    <xf numFmtId="0" fontId="20" fillId="0" borderId="0" xfId="0" applyFont="1" applyBorder="1" applyAlignment="1">
      <alignment wrapText="1"/>
    </xf>
    <xf numFmtId="0" fontId="56" fillId="0" borderId="92" xfId="0" applyFont="1" applyBorder="1"/>
    <xf numFmtId="0" fontId="20" fillId="0" borderId="92" xfId="0" applyFont="1" applyBorder="1" applyAlignment="1">
      <alignment horizontal="center"/>
    </xf>
    <xf numFmtId="0" fontId="56" fillId="0" borderId="0" xfId="0" applyFont="1" applyBorder="1" applyAlignment="1">
      <alignment wrapText="1"/>
    </xf>
    <xf numFmtId="0" fontId="20" fillId="0" borderId="60" xfId="0" applyFont="1" applyBorder="1"/>
    <xf numFmtId="0" fontId="20" fillId="0" borderId="100" xfId="0" applyFont="1" applyBorder="1"/>
    <xf numFmtId="0" fontId="54" fillId="0" borderId="92" xfId="0" applyFont="1" applyBorder="1" applyAlignment="1">
      <alignment wrapText="1"/>
    </xf>
    <xf numFmtId="3" fontId="54" fillId="0" borderId="28" xfId="0" applyNumberFormat="1" applyFont="1" applyBorder="1"/>
    <xf numFmtId="3" fontId="54" fillId="0" borderId="59" xfId="0" applyNumberFormat="1" applyFont="1" applyBorder="1"/>
    <xf numFmtId="3" fontId="54" fillId="0" borderId="92" xfId="0" applyNumberFormat="1" applyFont="1" applyBorder="1"/>
    <xf numFmtId="0" fontId="54" fillId="0" borderId="0" xfId="0" applyFont="1" applyAlignment="1">
      <alignment wrapText="1"/>
    </xf>
    <xf numFmtId="0" fontId="20" fillId="0" borderId="92" xfId="0" applyFont="1" applyBorder="1"/>
    <xf numFmtId="3" fontId="62" fillId="0" borderId="58" xfId="0" applyNumberFormat="1" applyFont="1" applyBorder="1" applyAlignment="1">
      <alignment horizontal="center"/>
    </xf>
    <xf numFmtId="3" fontId="62" fillId="0" borderId="43" xfId="0" applyNumberFormat="1" applyFont="1" applyBorder="1" applyAlignment="1">
      <alignment horizontal="center" vertical="center" wrapText="1"/>
    </xf>
    <xf numFmtId="3" fontId="62" fillId="0" borderId="95" xfId="0" applyNumberFormat="1" applyFont="1" applyBorder="1" applyAlignment="1">
      <alignment horizontal="center" vertical="center" wrapText="1"/>
    </xf>
    <xf numFmtId="3" fontId="61" fillId="0" borderId="0" xfId="0" applyNumberFormat="1" applyFont="1" applyFill="1" applyBorder="1"/>
    <xf numFmtId="3" fontId="62" fillId="0" borderId="23" xfId="0" applyNumberFormat="1" applyFont="1" applyFill="1" applyBorder="1"/>
    <xf numFmtId="3" fontId="62" fillId="0" borderId="0" xfId="0" applyNumberFormat="1" applyFont="1" applyAlignment="1">
      <alignment horizontal="center"/>
    </xf>
    <xf numFmtId="3" fontId="62" fillId="0" borderId="107" xfId="0" applyNumberFormat="1" applyFont="1" applyBorder="1" applyAlignment="1">
      <alignment horizontal="center" vertical="center" wrapText="1"/>
    </xf>
    <xf numFmtId="3" fontId="62" fillId="0" borderId="108" xfId="0" applyNumberFormat="1" applyFont="1" applyBorder="1" applyAlignment="1">
      <alignment horizontal="center" vertical="center" wrapText="1"/>
    </xf>
    <xf numFmtId="3" fontId="61" fillId="0" borderId="84" xfId="0" applyNumberFormat="1" applyFont="1" applyBorder="1"/>
    <xf numFmtId="3" fontId="61" fillId="0" borderId="0" xfId="0" applyNumberFormat="1" applyFont="1" applyBorder="1" applyAlignment="1">
      <alignment vertical="center"/>
    </xf>
    <xf numFmtId="3" fontId="61" fillId="0" borderId="67" xfId="0" applyNumberFormat="1" applyFont="1" applyBorder="1" applyAlignment="1">
      <alignment vertical="center"/>
    </xf>
    <xf numFmtId="3" fontId="62" fillId="0" borderId="79" xfId="0" applyNumberFormat="1" applyFont="1" applyFill="1" applyBorder="1"/>
    <xf numFmtId="0" fontId="62" fillId="0" borderId="0" xfId="0" applyFont="1" applyAlignment="1">
      <alignment horizontal="right"/>
    </xf>
    <xf numFmtId="0" fontId="62" fillId="0" borderId="58" xfId="0" applyFont="1" applyBorder="1" applyAlignment="1">
      <alignment horizontal="center"/>
    </xf>
    <xf numFmtId="0" fontId="62" fillId="0" borderId="109" xfId="0" applyFont="1" applyBorder="1" applyAlignment="1">
      <alignment horizontal="center" vertical="center" readingOrder="2"/>
    </xf>
    <xf numFmtId="3" fontId="62" fillId="0" borderId="44" xfId="0" applyNumberFormat="1" applyFont="1" applyBorder="1" applyAlignment="1">
      <alignment horizontal="center" vertical="center" wrapText="1"/>
    </xf>
    <xf numFmtId="3" fontId="62" fillId="0" borderId="76" xfId="0" applyNumberFormat="1" applyFont="1" applyBorder="1" applyAlignment="1">
      <alignment horizontal="center" vertical="center" wrapText="1"/>
    </xf>
    <xf numFmtId="3" fontId="62" fillId="0" borderId="110" xfId="0" applyNumberFormat="1" applyFont="1" applyBorder="1" applyAlignment="1">
      <alignment horizontal="center" vertical="center" wrapText="1"/>
    </xf>
    <xf numFmtId="0" fontId="61" fillId="0" borderId="27" xfId="0" applyFont="1" applyBorder="1" applyAlignment="1">
      <alignment horizontal="right"/>
    </xf>
    <xf numFmtId="0" fontId="61" fillId="0" borderId="0" xfId="0" applyFont="1" applyFill="1" applyBorder="1"/>
    <xf numFmtId="3" fontId="61" fillId="0" borderId="26" xfId="0" applyNumberFormat="1" applyFont="1" applyFill="1" applyBorder="1"/>
    <xf numFmtId="3" fontId="61" fillId="0" borderId="17" xfId="0" applyNumberFormat="1" applyFont="1" applyFill="1" applyBorder="1"/>
    <xf numFmtId="3" fontId="61" fillId="0" borderId="106" xfId="0" applyNumberFormat="1" applyFont="1" applyFill="1" applyBorder="1"/>
    <xf numFmtId="3" fontId="61" fillId="0" borderId="60" xfId="0" applyNumberFormat="1" applyFont="1" applyFill="1" applyBorder="1"/>
    <xf numFmtId="3" fontId="62" fillId="0" borderId="17" xfId="0" applyNumberFormat="1" applyFont="1" applyBorder="1"/>
    <xf numFmtId="3" fontId="61" fillId="0" borderId="26" xfId="0" applyNumberFormat="1" applyFont="1" applyBorder="1"/>
    <xf numFmtId="0" fontId="61" fillId="0" borderId="0" xfId="0" applyFont="1" applyBorder="1" applyAlignment="1">
      <alignment horizontal="left" vertical="center"/>
    </xf>
    <xf numFmtId="3" fontId="61" fillId="0" borderId="26" xfId="0" applyNumberFormat="1" applyFont="1" applyBorder="1" applyAlignment="1">
      <alignment horizontal="right" vertical="center" wrapText="1"/>
    </xf>
    <xf numFmtId="3" fontId="61" fillId="0" borderId="17" xfId="0" applyNumberFormat="1" applyFont="1" applyBorder="1" applyAlignment="1">
      <alignment horizontal="right" vertical="center" wrapText="1"/>
    </xf>
    <xf numFmtId="3" fontId="61" fillId="0" borderId="0" xfId="0" applyNumberFormat="1" applyFont="1" applyBorder="1" applyAlignment="1">
      <alignment horizontal="center" vertical="center" wrapText="1"/>
    </xf>
    <xf numFmtId="3" fontId="61" fillId="0" borderId="17" xfId="0" applyNumberFormat="1" applyFont="1" applyBorder="1" applyAlignment="1">
      <alignment horizontal="center" vertical="center" wrapText="1"/>
    </xf>
    <xf numFmtId="3" fontId="61" fillId="0" borderId="60" xfId="0" applyNumberFormat="1" applyFont="1" applyBorder="1" applyAlignment="1">
      <alignment horizontal="center" vertical="center" wrapText="1"/>
    </xf>
    <xf numFmtId="3" fontId="62" fillId="0" borderId="0" xfId="0" applyNumberFormat="1" applyFont="1"/>
    <xf numFmtId="0" fontId="61" fillId="0" borderId="0" xfId="0" applyFont="1" applyBorder="1" applyAlignment="1">
      <alignment horizontal="left" indent="2"/>
    </xf>
    <xf numFmtId="0" fontId="111" fillId="0" borderId="0" xfId="0" applyFont="1" applyBorder="1"/>
    <xf numFmtId="3" fontId="61" fillId="0" borderId="68" xfId="0" applyNumberFormat="1" applyFont="1" applyFill="1" applyBorder="1"/>
    <xf numFmtId="3" fontId="62" fillId="0" borderId="67" xfId="0" applyNumberFormat="1" applyFont="1" applyBorder="1"/>
    <xf numFmtId="3" fontId="62" fillId="0" borderId="108" xfId="0" applyNumberFormat="1" applyFont="1" applyBorder="1"/>
    <xf numFmtId="3" fontId="62" fillId="0" borderId="81" xfId="0" applyNumberFormat="1" applyFont="1" applyFill="1" applyBorder="1"/>
    <xf numFmtId="0" fontId="61" fillId="0" borderId="0" xfId="0" applyFont="1" applyAlignment="1">
      <alignment horizontal="right"/>
    </xf>
    <xf numFmtId="0" fontId="62" fillId="0" borderId="0" xfId="0" applyFont="1" applyAlignment="1">
      <alignment horizontal="center"/>
    </xf>
    <xf numFmtId="0" fontId="62" fillId="0" borderId="111" xfId="0" applyFont="1" applyBorder="1" applyAlignment="1">
      <alignment horizontal="center"/>
    </xf>
    <xf numFmtId="0" fontId="61" fillId="0" borderId="112" xfId="0" applyFont="1" applyBorder="1" applyAlignment="1">
      <alignment horizontal="right"/>
    </xf>
    <xf numFmtId="0" fontId="61" fillId="0" borderId="84" xfId="0" applyFont="1" applyBorder="1"/>
    <xf numFmtId="3" fontId="61" fillId="0" borderId="113" xfId="0" applyNumberFormat="1" applyFont="1" applyBorder="1"/>
    <xf numFmtId="0" fontId="61" fillId="0" borderId="114" xfId="0" applyFont="1" applyBorder="1" applyAlignment="1">
      <alignment horizontal="right"/>
    </xf>
    <xf numFmtId="0" fontId="61" fillId="0" borderId="98" xfId="0" applyFont="1" applyBorder="1" applyAlignment="1">
      <alignment horizontal="right" vertical="center"/>
    </xf>
    <xf numFmtId="0" fontId="61" fillId="0" borderId="68" xfId="0" applyFont="1" applyBorder="1" applyAlignment="1">
      <alignment vertical="center" wrapText="1"/>
    </xf>
    <xf numFmtId="3" fontId="61" fillId="0" borderId="68" xfId="0" applyNumberFormat="1" applyFont="1" applyBorder="1" applyAlignment="1">
      <alignment vertical="center"/>
    </xf>
    <xf numFmtId="3" fontId="61" fillId="0" borderId="0" xfId="0" applyNumberFormat="1" applyFont="1" applyAlignment="1">
      <alignment vertical="center"/>
    </xf>
    <xf numFmtId="3" fontId="61" fillId="0" borderId="60" xfId="0" applyNumberFormat="1" applyFont="1" applyBorder="1" applyAlignment="1">
      <alignment vertical="center"/>
    </xf>
    <xf numFmtId="3" fontId="62" fillId="0" borderId="26" xfId="0" applyNumberFormat="1" applyFont="1" applyBorder="1"/>
    <xf numFmtId="0" fontId="61" fillId="0" borderId="98" xfId="0" applyFont="1" applyBorder="1" applyAlignment="1">
      <alignment horizontal="right"/>
    </xf>
    <xf numFmtId="0" fontId="62" fillId="0" borderId="79" xfId="0" applyFont="1" applyFill="1" applyBorder="1"/>
    <xf numFmtId="3" fontId="62" fillId="0" borderId="21" xfId="0" applyNumberFormat="1" applyFont="1" applyFill="1" applyBorder="1"/>
    <xf numFmtId="3" fontId="62" fillId="0" borderId="31" xfId="0" applyNumberFormat="1" applyFont="1" applyBorder="1"/>
    <xf numFmtId="3" fontId="61" fillId="0" borderId="0" xfId="0" applyNumberFormat="1" applyFont="1" applyBorder="1" applyAlignment="1">
      <alignment horizontal="right" wrapText="1"/>
    </xf>
    <xf numFmtId="0" fontId="113" fillId="0" borderId="0" xfId="0" applyFont="1"/>
    <xf numFmtId="0" fontId="116" fillId="0" borderId="0" xfId="0" applyFont="1"/>
    <xf numFmtId="3" fontId="113" fillId="0" borderId="0" xfId="0" applyNumberFormat="1" applyFont="1"/>
    <xf numFmtId="3" fontId="114" fillId="0" borderId="0" xfId="0" applyNumberFormat="1" applyFont="1" applyAlignment="1">
      <alignment horizontal="right"/>
    </xf>
    <xf numFmtId="0" fontId="117" fillId="0" borderId="0" xfId="0" applyFont="1"/>
    <xf numFmtId="0" fontId="116" fillId="0" borderId="0" xfId="0" applyFont="1" applyAlignment="1"/>
    <xf numFmtId="0" fontId="113" fillId="0" borderId="0" xfId="0" applyFont="1" applyAlignment="1"/>
    <xf numFmtId="0" fontId="72" fillId="0" borderId="35" xfId="0" applyFont="1" applyBorder="1" applyAlignment="1">
      <alignment horizontal="center" vertical="center"/>
    </xf>
    <xf numFmtId="3" fontId="72" fillId="0" borderId="37" xfId="0" applyNumberFormat="1" applyFont="1" applyBorder="1" applyAlignment="1">
      <alignment horizontal="center" vertical="center"/>
    </xf>
    <xf numFmtId="0" fontId="118" fillId="0" borderId="0" xfId="0" applyFont="1" applyAlignment="1">
      <alignment horizontal="center" vertical="center"/>
    </xf>
    <xf numFmtId="0" fontId="113" fillId="0" borderId="0" xfId="0" applyFont="1" applyAlignment="1">
      <alignment horizontal="center"/>
    </xf>
    <xf numFmtId="0" fontId="72" fillId="0" borderId="14" xfId="0" applyFont="1" applyBorder="1"/>
    <xf numFmtId="3" fontId="72" fillId="0" borderId="14" xfId="0" applyNumberFormat="1" applyFont="1" applyBorder="1"/>
    <xf numFmtId="3" fontId="72" fillId="0" borderId="63" xfId="0" applyNumberFormat="1" applyFont="1" applyBorder="1"/>
    <xf numFmtId="3" fontId="72" fillId="0" borderId="25" xfId="0" applyNumberFormat="1" applyFont="1" applyBorder="1"/>
    <xf numFmtId="3" fontId="113" fillId="0" borderId="63" xfId="0" applyNumberFormat="1" applyFont="1" applyBorder="1"/>
    <xf numFmtId="0" fontId="116" fillId="0" borderId="63" xfId="0" applyFont="1" applyBorder="1"/>
    <xf numFmtId="0" fontId="116" fillId="0" borderId="29" xfId="0" applyFont="1" applyBorder="1"/>
    <xf numFmtId="0" fontId="113" fillId="0" borderId="0" xfId="0" applyFont="1" applyBorder="1"/>
    <xf numFmtId="3" fontId="113" fillId="0" borderId="60" xfId="0" applyNumberFormat="1" applyFont="1" applyBorder="1"/>
    <xf numFmtId="3" fontId="113" fillId="0" borderId="0" xfId="0" applyNumberFormat="1" applyFont="1" applyBorder="1"/>
    <xf numFmtId="3" fontId="113" fillId="0" borderId="26" xfId="0" applyNumberFormat="1" applyFont="1" applyBorder="1"/>
    <xf numFmtId="3" fontId="113" fillId="0" borderId="60" xfId="72" applyNumberFormat="1" applyFont="1" applyBorder="1"/>
    <xf numFmtId="3" fontId="116" fillId="0" borderId="0" xfId="0" applyNumberFormat="1" applyFont="1"/>
    <xf numFmtId="3" fontId="116" fillId="0" borderId="60" xfId="0" applyNumberFormat="1" applyFont="1" applyBorder="1"/>
    <xf numFmtId="3" fontId="116" fillId="0" borderId="30" xfId="0" applyNumberFormat="1" applyFont="1" applyBorder="1"/>
    <xf numFmtId="0" fontId="113" fillId="0" borderId="0" xfId="0" applyFont="1" applyBorder="1" applyAlignment="1">
      <alignment wrapText="1"/>
    </xf>
    <xf numFmtId="0" fontId="114" fillId="0" borderId="0" xfId="0" applyFont="1" applyBorder="1"/>
    <xf numFmtId="3" fontId="113" fillId="0" borderId="0" xfId="72" applyNumberFormat="1" applyFont="1" applyBorder="1"/>
    <xf numFmtId="3" fontId="116" fillId="0" borderId="0" xfId="72" applyNumberFormat="1" applyFont="1" applyBorder="1"/>
    <xf numFmtId="3" fontId="116" fillId="0" borderId="60" xfId="72" applyNumberFormat="1" applyFont="1" applyBorder="1"/>
    <xf numFmtId="3" fontId="117" fillId="0" borderId="0" xfId="0" applyNumberFormat="1" applyFont="1"/>
    <xf numFmtId="3" fontId="116" fillId="0" borderId="0" xfId="0" applyNumberFormat="1" applyFont="1" applyBorder="1"/>
    <xf numFmtId="3" fontId="119" fillId="0" borderId="0" xfId="0" applyNumberFormat="1" applyFont="1"/>
    <xf numFmtId="0" fontId="120" fillId="0" borderId="0" xfId="0" applyFont="1"/>
    <xf numFmtId="3" fontId="121" fillId="0" borderId="0" xfId="0" applyNumberFormat="1" applyFont="1" applyBorder="1"/>
    <xf numFmtId="3" fontId="121" fillId="0" borderId="60" xfId="0" applyNumberFormat="1" applyFont="1" applyBorder="1"/>
    <xf numFmtId="3" fontId="114" fillId="0" borderId="26" xfId="0" applyNumberFormat="1" applyFont="1" applyBorder="1"/>
    <xf numFmtId="3" fontId="114" fillId="0" borderId="0" xfId="0" applyNumberFormat="1" applyFont="1" applyBorder="1"/>
    <xf numFmtId="3" fontId="114" fillId="0" borderId="60" xfId="0" applyNumberFormat="1" applyFont="1" applyBorder="1"/>
    <xf numFmtId="3" fontId="72" fillId="0" borderId="0" xfId="0" applyNumberFormat="1" applyFont="1" applyBorder="1"/>
    <xf numFmtId="3" fontId="72" fillId="0" borderId="26" xfId="0" applyNumberFormat="1" applyFont="1" applyBorder="1"/>
    <xf numFmtId="3" fontId="118" fillId="0" borderId="0" xfId="0" applyNumberFormat="1" applyFont="1" applyBorder="1"/>
    <xf numFmtId="0" fontId="114" fillId="0" borderId="0" xfId="0" applyFont="1"/>
    <xf numFmtId="3" fontId="114" fillId="0" borderId="0" xfId="72" applyNumberFormat="1" applyFont="1" applyBorder="1"/>
    <xf numFmtId="3" fontId="114" fillId="0" borderId="60" xfId="72" applyNumberFormat="1" applyFont="1" applyBorder="1"/>
    <xf numFmtId="3" fontId="122" fillId="0" borderId="0" xfId="0" applyNumberFormat="1" applyFont="1"/>
    <xf numFmtId="0" fontId="118" fillId="0" borderId="0" xfId="0" applyFont="1"/>
    <xf numFmtId="0" fontId="121" fillId="0" borderId="0" xfId="0" applyFont="1" applyBorder="1"/>
    <xf numFmtId="3" fontId="121" fillId="0" borderId="26" xfId="0" applyNumberFormat="1" applyFont="1" applyBorder="1"/>
    <xf numFmtId="3" fontId="123" fillId="0" borderId="0" xfId="0" applyNumberFormat="1" applyFont="1" applyBorder="1"/>
    <xf numFmtId="3" fontId="123" fillId="0" borderId="60" xfId="0" applyNumberFormat="1" applyFont="1" applyBorder="1"/>
    <xf numFmtId="3" fontId="123" fillId="0" borderId="30" xfId="0" applyNumberFormat="1" applyFont="1" applyBorder="1"/>
    <xf numFmtId="0" fontId="72" fillId="0" borderId="0" xfId="0" applyFont="1" applyBorder="1"/>
    <xf numFmtId="3" fontId="72" fillId="0" borderId="60" xfId="0" applyNumberFormat="1" applyFont="1" applyBorder="1"/>
    <xf numFmtId="3" fontId="118" fillId="0" borderId="30" xfId="0" applyNumberFormat="1" applyFont="1" applyBorder="1"/>
    <xf numFmtId="0" fontId="116" fillId="0" borderId="0" xfId="0" applyFont="1" applyBorder="1"/>
    <xf numFmtId="3" fontId="118" fillId="0" borderId="60" xfId="0" applyNumberFormat="1" applyFont="1" applyBorder="1"/>
    <xf numFmtId="3" fontId="72" fillId="0" borderId="17" xfId="0" applyNumberFormat="1" applyFont="1" applyBorder="1"/>
    <xf numFmtId="3" fontId="113" fillId="0" borderId="0" xfId="0" applyNumberFormat="1" applyFont="1" applyAlignment="1">
      <alignment wrapText="1"/>
    </xf>
    <xf numFmtId="3" fontId="113" fillId="0" borderId="26" xfId="0" applyNumberFormat="1" applyFont="1" applyBorder="1" applyAlignment="1">
      <alignment wrapText="1"/>
    </xf>
    <xf numFmtId="3" fontId="72" fillId="0" borderId="0" xfId="0" applyNumberFormat="1" applyFont="1"/>
    <xf numFmtId="0" fontId="72" fillId="0" borderId="0" xfId="0" applyFont="1"/>
    <xf numFmtId="0" fontId="72" fillId="0" borderId="60" xfId="0" applyFont="1" applyBorder="1"/>
    <xf numFmtId="0" fontId="113" fillId="0" borderId="26" xfId="0" applyFont="1" applyBorder="1"/>
    <xf numFmtId="3" fontId="72" fillId="0" borderId="0" xfId="0" applyNumberFormat="1" applyFont="1" applyBorder="1" applyAlignment="1">
      <alignment wrapText="1"/>
    </xf>
    <xf numFmtId="3" fontId="113" fillId="0" borderId="0" xfId="0" applyNumberFormat="1" applyFont="1" applyBorder="1" applyAlignment="1">
      <alignment wrapText="1"/>
    </xf>
    <xf numFmtId="3" fontId="113" fillId="0" borderId="60" xfId="0" applyNumberFormat="1" applyFont="1" applyBorder="1" applyAlignment="1">
      <alignment wrapText="1"/>
    </xf>
    <xf numFmtId="3" fontId="72" fillId="0" borderId="68" xfId="0" applyNumberFormat="1" applyFont="1" applyBorder="1"/>
    <xf numFmtId="3" fontId="72" fillId="0" borderId="67" xfId="0" applyNumberFormat="1" applyFont="1" applyBorder="1"/>
    <xf numFmtId="3" fontId="116" fillId="0" borderId="71" xfId="0" applyNumberFormat="1" applyFont="1" applyBorder="1"/>
    <xf numFmtId="0" fontId="72" fillId="0" borderId="12" xfId="0" applyFont="1" applyBorder="1"/>
    <xf numFmtId="3" fontId="72" fillId="0" borderId="115" xfId="0" applyNumberFormat="1" applyFont="1" applyBorder="1"/>
    <xf numFmtId="3" fontId="72" fillId="0" borderId="116" xfId="0" applyNumberFormat="1" applyFont="1" applyBorder="1"/>
    <xf numFmtId="3" fontId="72" fillId="0" borderId="65" xfId="0" applyNumberFormat="1" applyFont="1" applyBorder="1"/>
    <xf numFmtId="0" fontId="72" fillId="0" borderId="66" xfId="0" applyFont="1" applyBorder="1"/>
    <xf numFmtId="3" fontId="72" fillId="0" borderId="39" xfId="0" applyNumberFormat="1" applyFont="1" applyBorder="1"/>
    <xf numFmtId="3" fontId="72" fillId="0" borderId="21" xfId="0" applyNumberFormat="1" applyFont="1" applyBorder="1"/>
    <xf numFmtId="3" fontId="116" fillId="0" borderId="65" xfId="0" applyNumberFormat="1" applyFont="1" applyBorder="1"/>
    <xf numFmtId="49" fontId="101" fillId="0" borderId="28" xfId="70" applyNumberFormat="1" applyFont="1" applyBorder="1" applyAlignment="1">
      <alignment horizontal="center"/>
    </xf>
    <xf numFmtId="0" fontId="101" fillId="0" borderId="28" xfId="70" applyFont="1" applyBorder="1" applyAlignment="1"/>
    <xf numFmtId="0" fontId="23" fillId="0" borderId="0" xfId="0" applyFont="1" applyAlignment="1">
      <alignment horizontal="right"/>
    </xf>
    <xf numFmtId="0" fontId="26" fillId="0" borderId="28" xfId="0" applyFont="1" applyBorder="1" applyAlignment="1">
      <alignment horizontal="center" vertical="center" wrapText="1"/>
    </xf>
    <xf numFmtId="0" fontId="23" fillId="0" borderId="0" xfId="75" applyFont="1"/>
    <xf numFmtId="0" fontId="27" fillId="0" borderId="0" xfId="75" applyFont="1" applyAlignment="1">
      <alignment horizontal="center"/>
    </xf>
    <xf numFmtId="0" fontId="56" fillId="0" borderId="0" xfId="75" applyFont="1" applyAlignment="1">
      <alignment horizontal="center"/>
    </xf>
    <xf numFmtId="0" fontId="26" fillId="0" borderId="28" xfId="75" applyFont="1" applyBorder="1" applyAlignment="1">
      <alignment horizontal="center"/>
    </xf>
    <xf numFmtId="0" fontId="26" fillId="0" borderId="0" xfId="75" applyFont="1"/>
    <xf numFmtId="0" fontId="26" fillId="0" borderId="0" xfId="75" applyFont="1" applyBorder="1" applyAlignment="1">
      <alignment horizontal="center" vertical="center"/>
    </xf>
    <xf numFmtId="0" fontId="26" fillId="0" borderId="0" xfId="75" applyFont="1" applyBorder="1" applyAlignment="1">
      <alignment horizontal="center" vertical="center" wrapText="1"/>
    </xf>
    <xf numFmtId="0" fontId="26" fillId="0" borderId="0" xfId="75" applyFont="1" applyBorder="1" applyAlignment="1">
      <alignment horizontal="center"/>
    </xf>
    <xf numFmtId="0" fontId="23" fillId="0" borderId="0" xfId="75" applyFont="1" applyAlignment="1">
      <alignment horizontal="center"/>
    </xf>
    <xf numFmtId="0" fontId="124" fillId="0" borderId="0" xfId="75" applyFont="1"/>
    <xf numFmtId="0" fontId="23" fillId="0" borderId="0" xfId="75" applyFont="1" applyAlignment="1">
      <alignment horizontal="right"/>
    </xf>
    <xf numFmtId="0" fontId="27" fillId="0" borderId="0" xfId="75" applyFont="1"/>
    <xf numFmtId="3" fontId="27" fillId="0" borderId="0" xfId="75" applyNumberFormat="1" applyFont="1"/>
    <xf numFmtId="3" fontId="27" fillId="0" borderId="0" xfId="75" applyNumberFormat="1" applyFont="1" applyAlignment="1">
      <alignment horizontal="right"/>
    </xf>
    <xf numFmtId="0" fontId="27" fillId="0" borderId="0" xfId="75" applyFont="1" applyAlignment="1">
      <alignment horizontal="right"/>
    </xf>
    <xf numFmtId="9" fontId="27" fillId="0" borderId="0" xfId="75" applyNumberFormat="1" applyFont="1"/>
    <xf numFmtId="0" fontId="27" fillId="0" borderId="0" xfId="75" applyFont="1" applyAlignment="1">
      <alignment horizontal="left"/>
    </xf>
    <xf numFmtId="0" fontId="26" fillId="0" borderId="0" xfId="75" applyFont="1" applyAlignment="1">
      <alignment horizontal="right"/>
    </xf>
    <xf numFmtId="0" fontId="20" fillId="0" borderId="0" xfId="75" applyFont="1" applyAlignment="1">
      <alignment horizontal="center"/>
    </xf>
    <xf numFmtId="0" fontId="28" fillId="0" borderId="0" xfId="75" applyFont="1" applyAlignment="1">
      <alignment wrapText="1"/>
    </xf>
    <xf numFmtId="3" fontId="28" fillId="0" borderId="0" xfId="75" applyNumberFormat="1" applyFont="1"/>
    <xf numFmtId="0" fontId="28" fillId="0" borderId="0" xfId="75" applyFont="1"/>
    <xf numFmtId="0" fontId="28" fillId="0" borderId="0" xfId="75" applyFont="1" applyAlignment="1">
      <alignment horizontal="right"/>
    </xf>
    <xf numFmtId="9" fontId="28" fillId="0" borderId="0" xfId="75" applyNumberFormat="1" applyFont="1" applyAlignment="1">
      <alignment horizontal="right"/>
    </xf>
    <xf numFmtId="9" fontId="22" fillId="0" borderId="0" xfId="75" applyNumberFormat="1" applyFont="1"/>
    <xf numFmtId="0" fontId="20" fillId="0" borderId="0" xfId="75" applyFont="1"/>
    <xf numFmtId="3" fontId="26" fillId="0" borderId="0" xfId="75" applyNumberFormat="1" applyFont="1"/>
    <xf numFmtId="3" fontId="107" fillId="0" borderId="0" xfId="87" applyNumberFormat="1" applyFont="1" applyBorder="1" applyAlignment="1">
      <alignment horizontal="right"/>
    </xf>
    <xf numFmtId="3" fontId="33" fillId="0" borderId="0" xfId="87" applyNumberFormat="1" applyFont="1" applyBorder="1" applyAlignment="1">
      <alignment horizontal="right"/>
    </xf>
    <xf numFmtId="0" fontId="126" fillId="0" borderId="0" xfId="0" applyFont="1"/>
    <xf numFmtId="0" fontId="126" fillId="0" borderId="0" xfId="87" applyFont="1" applyBorder="1" applyAlignment="1">
      <alignment horizontal="left" vertical="center" wrapText="1"/>
    </xf>
    <xf numFmtId="3" fontId="126" fillId="0" borderId="0" xfId="87" applyNumberFormat="1" applyFont="1" applyBorder="1" applyAlignment="1">
      <alignment horizontal="right"/>
    </xf>
    <xf numFmtId="0" fontId="33" fillId="0" borderId="0" xfId="87" applyFont="1" applyBorder="1" applyAlignment="1">
      <alignment horizontal="left" vertical="center" wrapText="1"/>
    </xf>
    <xf numFmtId="3" fontId="33" fillId="0" borderId="0" xfId="0" applyNumberFormat="1" applyFont="1" applyBorder="1" applyAlignment="1">
      <alignment horizontal="right"/>
    </xf>
    <xf numFmtId="3" fontId="126" fillId="0" borderId="0" xfId="0" applyNumberFormat="1" applyFont="1" applyBorder="1" applyAlignment="1">
      <alignment horizontal="right"/>
    </xf>
    <xf numFmtId="3" fontId="107" fillId="0" borderId="0" xfId="0" applyNumberFormat="1" applyFont="1" applyBorder="1" applyAlignment="1">
      <alignment horizontal="right"/>
    </xf>
    <xf numFmtId="0" fontId="125" fillId="0" borderId="0" xfId="0" applyFont="1" applyAlignment="1"/>
    <xf numFmtId="0" fontId="127" fillId="0" borderId="0" xfId="88" applyFont="1" applyAlignment="1" applyProtection="1">
      <alignment horizontal="center"/>
    </xf>
    <xf numFmtId="0" fontId="33" fillId="0" borderId="0" xfId="0" applyFont="1" applyAlignment="1"/>
    <xf numFmtId="0" fontId="107" fillId="0" borderId="0" xfId="0" applyFont="1" applyAlignment="1">
      <alignment horizontal="center"/>
    </xf>
    <xf numFmtId="0" fontId="126" fillId="0" borderId="0" xfId="0" applyFont="1" applyAlignment="1">
      <alignment horizontal="center"/>
    </xf>
    <xf numFmtId="0" fontId="107" fillId="0" borderId="28" xfId="0" applyFont="1" applyBorder="1" applyAlignment="1">
      <alignment horizontal="center"/>
    </xf>
    <xf numFmtId="0" fontId="126" fillId="0" borderId="92" xfId="0" applyFont="1" applyBorder="1" applyAlignment="1">
      <alignment horizontal="center" vertical="center" wrapText="1"/>
    </xf>
    <xf numFmtId="0" fontId="107" fillId="0" borderId="28" xfId="0" applyFont="1" applyBorder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126" fillId="0" borderId="0" xfId="0" applyFont="1" applyBorder="1" applyAlignment="1">
      <alignment horizontal="center" vertical="center" wrapText="1"/>
    </xf>
    <xf numFmtId="0" fontId="126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127" fillId="0" borderId="0" xfId="0" applyFont="1" applyBorder="1" applyAlignment="1">
      <alignment horizontal="left" vertical="center"/>
    </xf>
    <xf numFmtId="0" fontId="125" fillId="0" borderId="0" xfId="0" applyFont="1" applyBorder="1" applyAlignment="1">
      <alignment horizontal="left" vertical="center"/>
    </xf>
    <xf numFmtId="3" fontId="129" fillId="0" borderId="0" xfId="0" applyNumberFormat="1" applyFont="1"/>
    <xf numFmtId="0" fontId="33" fillId="0" borderId="0" xfId="0" applyFont="1" applyBorder="1"/>
    <xf numFmtId="0" fontId="125" fillId="0" borderId="0" xfId="0" applyFont="1" applyBorder="1"/>
    <xf numFmtId="3" fontId="33" fillId="0" borderId="0" xfId="0" applyNumberFormat="1" applyFont="1" applyBorder="1"/>
    <xf numFmtId="0" fontId="107" fillId="0" borderId="0" xfId="0" applyFont="1" applyBorder="1" applyAlignment="1">
      <alignment horizontal="left" vertical="center"/>
    </xf>
    <xf numFmtId="3" fontId="107" fillId="0" borderId="0" xfId="0" applyNumberFormat="1" applyFont="1" applyBorder="1" applyAlignment="1">
      <alignment horizontal="right" vertical="center"/>
    </xf>
    <xf numFmtId="3" fontId="130" fillId="0" borderId="0" xfId="0" applyNumberFormat="1" applyFont="1" applyBorder="1" applyAlignment="1">
      <alignment horizontal="right" vertical="center"/>
    </xf>
    <xf numFmtId="3" fontId="131" fillId="0" borderId="0" xfId="0" applyNumberFormat="1" applyFont="1" applyBorder="1" applyAlignment="1">
      <alignment horizontal="right" vertical="center"/>
    </xf>
    <xf numFmtId="0" fontId="75" fillId="0" borderId="0" xfId="0" applyFont="1" applyBorder="1" applyAlignment="1">
      <alignment horizontal="left" vertical="center"/>
    </xf>
    <xf numFmtId="3" fontId="33" fillId="0" borderId="0" xfId="0" applyNumberFormat="1" applyFont="1" applyBorder="1" applyAlignment="1">
      <alignment horizontal="right" vertical="center"/>
    </xf>
    <xf numFmtId="3" fontId="75" fillId="0" borderId="0" xfId="0" applyNumberFormat="1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107" fillId="0" borderId="0" xfId="0" applyFont="1" applyBorder="1" applyAlignment="1">
      <alignment horizontal="center" vertical="center" wrapText="1"/>
    </xf>
    <xf numFmtId="3" fontId="107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25" fillId="0" borderId="0" xfId="0" applyFont="1"/>
    <xf numFmtId="3" fontId="125" fillId="0" borderId="0" xfId="0" applyNumberFormat="1" applyFont="1"/>
    <xf numFmtId="0" fontId="107" fillId="0" borderId="0" xfId="0" applyFont="1"/>
    <xf numFmtId="3" fontId="107" fillId="0" borderId="0" xfId="0" applyNumberFormat="1" applyFont="1"/>
    <xf numFmtId="0" fontId="75" fillId="0" borderId="0" xfId="0" applyFont="1" applyBorder="1"/>
    <xf numFmtId="3" fontId="75" fillId="0" borderId="0" xfId="0" applyNumberFormat="1" applyFont="1" applyBorder="1"/>
    <xf numFmtId="3" fontId="126" fillId="0" borderId="0" xfId="0" applyNumberFormat="1" applyFont="1"/>
    <xf numFmtId="0" fontId="131" fillId="0" borderId="0" xfId="0" applyFont="1"/>
    <xf numFmtId="3" fontId="75" fillId="0" borderId="0" xfId="0" applyNumberFormat="1" applyFont="1"/>
    <xf numFmtId="0" fontId="33" fillId="0" borderId="0" xfId="0" applyFont="1" applyAlignment="1">
      <alignment horizontal="center"/>
    </xf>
    <xf numFmtId="0" fontId="107" fillId="0" borderId="0" xfId="0" applyFont="1" applyAlignment="1">
      <alignment wrapText="1"/>
    </xf>
    <xf numFmtId="3" fontId="107" fillId="0" borderId="0" xfId="0" applyNumberFormat="1" applyFont="1" applyBorder="1"/>
    <xf numFmtId="0" fontId="75" fillId="0" borderId="0" xfId="0" applyFont="1" applyAlignment="1">
      <alignment horizontal="right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/>
    <xf numFmtId="49" fontId="23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3" fontId="23" fillId="0" borderId="0" xfId="0" applyNumberFormat="1" applyFont="1" applyAlignment="1">
      <alignment horizontal="right"/>
    </xf>
    <xf numFmtId="0" fontId="77" fillId="0" borderId="0" xfId="0" applyFont="1"/>
    <xf numFmtId="0" fontId="135" fillId="0" borderId="0" xfId="0" applyFont="1"/>
    <xf numFmtId="0" fontId="136" fillId="0" borderId="0" xfId="0" applyFont="1"/>
    <xf numFmtId="0" fontId="137" fillId="0" borderId="0" xfId="0" applyFont="1"/>
    <xf numFmtId="0" fontId="135" fillId="0" borderId="0" xfId="0" applyFont="1" applyAlignment="1"/>
    <xf numFmtId="3" fontId="135" fillId="0" borderId="0" xfId="0" applyNumberFormat="1" applyFont="1" applyAlignment="1">
      <alignment horizontal="right"/>
    </xf>
    <xf numFmtId="0" fontId="23" fillId="0" borderId="0" xfId="0" applyFont="1" applyAlignment="1"/>
    <xf numFmtId="3" fontId="23" fillId="25" borderId="0" xfId="0" applyNumberFormat="1" applyFont="1" applyFill="1"/>
    <xf numFmtId="0" fontId="135" fillId="0" borderId="0" xfId="0" applyFont="1" applyAlignment="1">
      <alignment horizontal="left"/>
    </xf>
    <xf numFmtId="49" fontId="77" fillId="0" borderId="0" xfId="0" applyNumberFormat="1" applyFont="1" applyAlignment="1">
      <alignment horizontal="right"/>
    </xf>
    <xf numFmtId="3" fontId="135" fillId="0" borderId="0" xfId="0" applyNumberFormat="1" applyFont="1"/>
    <xf numFmtId="0" fontId="26" fillId="0" borderId="0" xfId="0" applyFont="1" applyAlignment="1"/>
    <xf numFmtId="0" fontId="26" fillId="0" borderId="0" xfId="0" applyFont="1" applyBorder="1" applyAlignment="1">
      <alignment vertical="center"/>
    </xf>
    <xf numFmtId="0" fontId="69" fillId="0" borderId="0" xfId="0" applyFont="1" applyAlignment="1">
      <alignment vertical="center"/>
    </xf>
    <xf numFmtId="3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left"/>
    </xf>
    <xf numFmtId="3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 wrapText="1"/>
    </xf>
    <xf numFmtId="3" fontId="77" fillId="0" borderId="0" xfId="0" applyNumberFormat="1" applyFont="1"/>
    <xf numFmtId="3" fontId="23" fillId="0" borderId="0" xfId="89" applyNumberFormat="1" applyFont="1"/>
    <xf numFmtId="3" fontId="23" fillId="0" borderId="0" xfId="89" applyNumberFormat="1" applyFont="1" applyAlignment="1">
      <alignment horizontal="right"/>
    </xf>
    <xf numFmtId="0" fontId="56" fillId="0" borderId="0" xfId="89" applyFont="1" applyAlignment="1"/>
    <xf numFmtId="3" fontId="26" fillId="0" borderId="0" xfId="89" applyNumberFormat="1" applyFont="1" applyAlignment="1">
      <alignment horizontal="center"/>
    </xf>
    <xf numFmtId="3" fontId="26" fillId="0" borderId="28" xfId="89" applyNumberFormat="1" applyFont="1" applyBorder="1" applyAlignment="1">
      <alignment horizontal="center"/>
    </xf>
    <xf numFmtId="3" fontId="30" fillId="0" borderId="28" xfId="89" applyNumberFormat="1" applyFont="1" applyBorder="1" applyAlignment="1">
      <alignment horizontal="center"/>
    </xf>
    <xf numFmtId="0" fontId="26" fillId="0" borderId="100" xfId="89" applyFont="1" applyBorder="1" applyAlignment="1">
      <alignment horizontal="center"/>
    </xf>
    <xf numFmtId="0" fontId="26" fillId="0" borderId="90" xfId="89" applyFont="1" applyBorder="1" applyAlignment="1">
      <alignment horizontal="center"/>
    </xf>
    <xf numFmtId="3" fontId="26" fillId="0" borderId="0" xfId="89" applyNumberFormat="1" applyFont="1" applyAlignment="1">
      <alignment horizontal="right"/>
    </xf>
    <xf numFmtId="3" fontId="23" fillId="0" borderId="0" xfId="89" applyNumberFormat="1" applyFont="1" applyBorder="1" applyAlignment="1">
      <alignment horizontal="center"/>
    </xf>
    <xf numFmtId="0" fontId="139" fillId="0" borderId="0" xfId="89" applyFont="1" applyAlignment="1">
      <alignment horizontal="right"/>
    </xf>
    <xf numFmtId="0" fontId="140" fillId="0" borderId="0" xfId="89" applyFont="1"/>
    <xf numFmtId="3" fontId="141" fillId="0" borderId="0" xfId="89" applyNumberFormat="1" applyFont="1" applyAlignment="1"/>
    <xf numFmtId="3" fontId="27" fillId="0" borderId="0" xfId="89" applyNumberFormat="1" applyFont="1" applyAlignment="1">
      <alignment horizontal="right"/>
    </xf>
    <xf numFmtId="3" fontId="23" fillId="0" borderId="0" xfId="89" applyNumberFormat="1" applyFont="1" applyAlignment="1"/>
    <xf numFmtId="0" fontId="141" fillId="0" borderId="0" xfId="89" applyFont="1" applyAlignment="1">
      <alignment horizontal="right"/>
    </xf>
    <xf numFmtId="0" fontId="141" fillId="0" borderId="0" xfId="89" applyFont="1"/>
    <xf numFmtId="3" fontId="23" fillId="0" borderId="0" xfId="89" applyNumberFormat="1" applyFont="1" applyBorder="1"/>
    <xf numFmtId="3" fontId="27" fillId="0" borderId="0" xfId="89" applyNumberFormat="1" applyFont="1"/>
    <xf numFmtId="3" fontId="135" fillId="0" borderId="0" xfId="89" applyNumberFormat="1" applyFont="1"/>
    <xf numFmtId="3" fontId="142" fillId="0" borderId="0" xfId="89" applyNumberFormat="1" applyFont="1" applyAlignment="1">
      <alignment horizontal="right"/>
    </xf>
    <xf numFmtId="0" fontId="139" fillId="0" borderId="0" xfId="89" applyFont="1" applyAlignment="1">
      <alignment horizontal="left"/>
    </xf>
    <xf numFmtId="0" fontId="138" fillId="0" borderId="0" xfId="89" applyFont="1"/>
    <xf numFmtId="0" fontId="143" fillId="0" borderId="0" xfId="89" applyFont="1" applyAlignment="1">
      <alignment horizontal="right"/>
    </xf>
    <xf numFmtId="0" fontId="143" fillId="0" borderId="0" xfId="89" applyFont="1"/>
    <xf numFmtId="0" fontId="23" fillId="0" borderId="0" xfId="89" applyFont="1" applyAlignment="1">
      <alignment horizontal="right"/>
    </xf>
    <xf numFmtId="0" fontId="23" fillId="0" borderId="0" xfId="89" applyFont="1"/>
    <xf numFmtId="3" fontId="141" fillId="0" borderId="0" xfId="89" applyNumberFormat="1" applyFont="1"/>
    <xf numFmtId="3" fontId="143" fillId="0" borderId="0" xfId="89" applyNumberFormat="1" applyFont="1"/>
    <xf numFmtId="3" fontId="23" fillId="0" borderId="0" xfId="89" applyNumberFormat="1" applyFont="1" applyAlignment="1">
      <alignment horizontal="center"/>
    </xf>
    <xf numFmtId="0" fontId="144" fillId="0" borderId="0" xfId="89" applyFont="1" applyAlignment="1">
      <alignment horizontal="right"/>
    </xf>
    <xf numFmtId="0" fontId="144" fillId="0" borderId="0" xfId="89" applyFont="1"/>
    <xf numFmtId="3" fontId="144" fillId="0" borderId="0" xfId="89" applyNumberFormat="1" applyFont="1"/>
    <xf numFmtId="0" fontId="144" fillId="0" borderId="0" xfId="89" applyFont="1" applyBorder="1" applyAlignment="1">
      <alignment horizontal="left"/>
    </xf>
    <xf numFmtId="0" fontId="145" fillId="0" borderId="0" xfId="89" applyFont="1"/>
    <xf numFmtId="3" fontId="135" fillId="0" borderId="0" xfId="89" applyNumberFormat="1" applyFont="1" applyAlignment="1">
      <alignment horizontal="right"/>
    </xf>
    <xf numFmtId="3" fontId="141" fillId="0" borderId="0" xfId="89" applyNumberFormat="1" applyFont="1" applyAlignment="1">
      <alignment horizontal="right"/>
    </xf>
    <xf numFmtId="3" fontId="139" fillId="0" borderId="0" xfId="89" applyNumberFormat="1" applyFont="1" applyAlignment="1">
      <alignment horizontal="left"/>
    </xf>
    <xf numFmtId="3" fontId="26" fillId="0" borderId="0" xfId="89" applyNumberFormat="1" applyFont="1"/>
    <xf numFmtId="3" fontId="143" fillId="0" borderId="0" xfId="89" applyNumberFormat="1" applyFont="1" applyAlignment="1">
      <alignment horizontal="right"/>
    </xf>
    <xf numFmtId="3" fontId="139" fillId="0" borderId="0" xfId="89" applyNumberFormat="1" applyFont="1"/>
    <xf numFmtId="3" fontId="77" fillId="0" borderId="0" xfId="89" applyNumberFormat="1" applyFont="1"/>
    <xf numFmtId="3" fontId="144" fillId="0" borderId="0" xfId="89" applyNumberFormat="1" applyFont="1" applyAlignment="1">
      <alignment horizontal="right"/>
    </xf>
    <xf numFmtId="3" fontId="144" fillId="0" borderId="0" xfId="89" applyNumberFormat="1" applyFont="1" applyAlignment="1">
      <alignment wrapText="1"/>
    </xf>
    <xf numFmtId="0" fontId="55" fillId="0" borderId="0" xfId="0" applyFont="1" applyAlignment="1"/>
    <xf numFmtId="0" fontId="55" fillId="0" borderId="0" xfId="0" applyFont="1" applyAlignment="1">
      <alignment horizontal="right"/>
    </xf>
    <xf numFmtId="0" fontId="56" fillId="0" borderId="28" xfId="0" applyFont="1" applyBorder="1" applyAlignment="1">
      <alignment horizontal="center"/>
    </xf>
    <xf numFmtId="0" fontId="146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3" fontId="20" fillId="0" borderId="0" xfId="0" applyNumberFormat="1" applyFont="1" applyBorder="1"/>
    <xf numFmtId="0" fontId="20" fillId="0" borderId="0" xfId="0" applyFont="1" applyAlignment="1">
      <alignment horizontal="center" vertical="center"/>
    </xf>
    <xf numFmtId="0" fontId="146" fillId="0" borderId="0" xfId="0" applyFont="1" applyAlignment="1">
      <alignment horizontal="center"/>
    </xf>
    <xf numFmtId="3" fontId="56" fillId="0" borderId="0" xfId="0" applyNumberFormat="1" applyFont="1" applyBorder="1" applyAlignment="1">
      <alignment vertical="center"/>
    </xf>
    <xf numFmtId="0" fontId="37" fillId="0" borderId="0" xfId="90" applyFont="1"/>
    <xf numFmtId="0" fontId="32" fillId="0" borderId="28" xfId="90" applyFont="1" applyBorder="1" applyAlignment="1">
      <alignment horizontal="center"/>
    </xf>
    <xf numFmtId="0" fontId="37" fillId="0" borderId="57" xfId="0" applyFont="1" applyBorder="1" applyAlignment="1">
      <alignment horizontal="center"/>
    </xf>
    <xf numFmtId="0" fontId="37" fillId="0" borderId="96" xfId="90" applyFont="1" applyBorder="1"/>
    <xf numFmtId="3" fontId="37" fillId="0" borderId="57" xfId="0" applyNumberFormat="1" applyFont="1" applyBorder="1"/>
    <xf numFmtId="3" fontId="37" fillId="0" borderId="148" xfId="0" applyNumberFormat="1" applyFont="1" applyBorder="1"/>
    <xf numFmtId="0" fontId="37" fillId="0" borderId="148" xfId="0" applyFont="1" applyBorder="1"/>
    <xf numFmtId="0" fontId="37" fillId="0" borderId="26" xfId="0" applyFont="1" applyBorder="1" applyAlignment="1">
      <alignment horizontal="center"/>
    </xf>
    <xf numFmtId="0" fontId="37" fillId="0" borderId="60" xfId="90" applyFont="1" applyBorder="1"/>
    <xf numFmtId="3" fontId="37" fillId="0" borderId="26" xfId="0" applyNumberFormat="1" applyFont="1" applyBorder="1"/>
    <xf numFmtId="0" fontId="32" fillId="0" borderId="60" xfId="90" applyFont="1" applyBorder="1"/>
    <xf numFmtId="3" fontId="32" fillId="0" borderId="26" xfId="0" applyNumberFormat="1" applyFont="1" applyBorder="1"/>
    <xf numFmtId="0" fontId="37" fillId="0" borderId="60" xfId="90" applyFont="1" applyBorder="1" applyAlignment="1">
      <alignment shrinkToFit="1"/>
    </xf>
    <xf numFmtId="0" fontId="37" fillId="0" borderId="60" xfId="0" applyFont="1" applyBorder="1"/>
    <xf numFmtId="0" fontId="32" fillId="0" borderId="60" xfId="0" applyFont="1" applyBorder="1"/>
    <xf numFmtId="0" fontId="32" fillId="0" borderId="26" xfId="0" applyFont="1" applyBorder="1"/>
    <xf numFmtId="3" fontId="37" fillId="0" borderId="26" xfId="0" applyNumberFormat="1" applyFont="1" applyBorder="1" applyAlignment="1"/>
    <xf numFmtId="3" fontId="37" fillId="0" borderId="0" xfId="0" applyNumberFormat="1" applyFont="1" applyBorder="1" applyAlignment="1"/>
    <xf numFmtId="0" fontId="37" fillId="0" borderId="99" xfId="0" applyFont="1" applyBorder="1" applyAlignment="1">
      <alignment horizontal="center"/>
    </xf>
    <xf numFmtId="0" fontId="37" fillId="0" borderId="101" xfId="0" applyFont="1" applyBorder="1"/>
    <xf numFmtId="3" fontId="37" fillId="0" borderId="99" xfId="0" applyNumberFormat="1" applyFont="1" applyBorder="1" applyAlignment="1"/>
    <xf numFmtId="3" fontId="37" fillId="0" borderId="100" xfId="0" applyNumberFormat="1" applyFont="1" applyBorder="1" applyAlignment="1"/>
    <xf numFmtId="3" fontId="37" fillId="0" borderId="101" xfId="0" applyNumberFormat="1" applyFont="1" applyBorder="1"/>
    <xf numFmtId="3" fontId="37" fillId="0" borderId="0" xfId="90" applyNumberFormat="1" applyFont="1"/>
    <xf numFmtId="0" fontId="61" fillId="0" borderId="26" xfId="0" applyFont="1" applyBorder="1" applyAlignment="1">
      <alignment horizontal="center"/>
    </xf>
    <xf numFmtId="0" fontId="61" fillId="0" borderId="60" xfId="90" applyFont="1" applyBorder="1"/>
    <xf numFmtId="0" fontId="62" fillId="0" borderId="60" xfId="90" applyFont="1" applyBorder="1"/>
    <xf numFmtId="0" fontId="37" fillId="0" borderId="0" xfId="90" applyFont="1" applyBorder="1"/>
    <xf numFmtId="0" fontId="37" fillId="0" borderId="26" xfId="90" applyFont="1" applyBorder="1"/>
    <xf numFmtId="0" fontId="61" fillId="0" borderId="26" xfId="90" applyFont="1" applyBorder="1"/>
    <xf numFmtId="0" fontId="61" fillId="0" borderId="0" xfId="90" applyFont="1" applyBorder="1"/>
    <xf numFmtId="0" fontId="61" fillId="0" borderId="0" xfId="90" applyFont="1"/>
    <xf numFmtId="0" fontId="44" fillId="0" borderId="0" xfId="91" applyFont="1"/>
    <xf numFmtId="0" fontId="20" fillId="0" borderId="0" xfId="91" applyFont="1"/>
    <xf numFmtId="0" fontId="45" fillId="0" borderId="0" xfId="91" applyFont="1"/>
    <xf numFmtId="0" fontId="48" fillId="0" borderId="0" xfId="91" applyFont="1" applyAlignment="1">
      <alignment horizontal="right"/>
    </xf>
    <xf numFmtId="0" fontId="46" fillId="0" borderId="0" xfId="91" applyFont="1" applyAlignment="1">
      <alignment horizontal="center"/>
    </xf>
    <xf numFmtId="0" fontId="46" fillId="0" borderId="28" xfId="91" applyFont="1" applyBorder="1" applyAlignment="1">
      <alignment horizontal="center"/>
    </xf>
    <xf numFmtId="0" fontId="46" fillId="0" borderId="92" xfId="91" applyFont="1" applyBorder="1" applyAlignment="1">
      <alignment horizontal="center" vertical="center"/>
    </xf>
    <xf numFmtId="0" fontId="45" fillId="0" borderId="0" xfId="91" applyFont="1" applyAlignment="1">
      <alignment horizontal="center" vertical="center"/>
    </xf>
    <xf numFmtId="0" fontId="73" fillId="0" borderId="28" xfId="91" applyFont="1" applyBorder="1" applyAlignment="1">
      <alignment horizontal="center" vertical="center"/>
    </xf>
    <xf numFmtId="0" fontId="59" fillId="0" borderId="0" xfId="91" applyFont="1"/>
    <xf numFmtId="0" fontId="59" fillId="0" borderId="29" xfId="91" applyFont="1" applyBorder="1" applyAlignment="1">
      <alignment horizontal="center"/>
    </xf>
    <xf numFmtId="0" fontId="59" fillId="0" borderId="29" xfId="91" applyFont="1" applyBorder="1"/>
    <xf numFmtId="2" fontId="59" fillId="0" borderId="28" xfId="91" applyNumberFormat="1" applyFont="1" applyBorder="1"/>
    <xf numFmtId="0" fontId="59" fillId="0" borderId="28" xfId="91" applyFont="1" applyBorder="1"/>
    <xf numFmtId="3" fontId="59" fillId="0" borderId="28" xfId="91" applyNumberFormat="1" applyFont="1" applyBorder="1"/>
    <xf numFmtId="0" fontId="59" fillId="0" borderId="30" xfId="91" applyFont="1" applyBorder="1" applyAlignment="1">
      <alignment horizontal="center"/>
    </xf>
    <xf numFmtId="0" fontId="59" fillId="0" borderId="26" xfId="91" applyFont="1" applyBorder="1"/>
    <xf numFmtId="0" fontId="59" fillId="0" borderId="30" xfId="91" applyFont="1" applyBorder="1"/>
    <xf numFmtId="0" fontId="59" fillId="0" borderId="28" xfId="91" applyFont="1" applyBorder="1" applyAlignment="1">
      <alignment horizontal="right"/>
    </xf>
    <xf numFmtId="0" fontId="59" fillId="0" borderId="91" xfId="91" applyFont="1" applyBorder="1" applyAlignment="1">
      <alignment horizontal="center"/>
    </xf>
    <xf numFmtId="0" fontId="31" fillId="0" borderId="91" xfId="91" applyFont="1" applyBorder="1"/>
    <xf numFmtId="0" fontId="31" fillId="0" borderId="28" xfId="91" applyFont="1" applyBorder="1"/>
    <xf numFmtId="3" fontId="31" fillId="0" borderId="28" xfId="91" applyNumberFormat="1" applyFont="1" applyBorder="1"/>
    <xf numFmtId="0" fontId="77" fillId="0" borderId="0" xfId="91" applyFont="1" applyAlignment="1"/>
    <xf numFmtId="0" fontId="23" fillId="0" borderId="0" xfId="0" applyFont="1" applyAlignment="1">
      <alignment horizontal="right"/>
    </xf>
    <xf numFmtId="0" fontId="135" fillId="0" borderId="0" xfId="0" applyFont="1" applyAlignment="1">
      <alignment horizontal="left"/>
    </xf>
    <xf numFmtId="0" fontId="125" fillId="0" borderId="0" xfId="87" applyFont="1" applyBorder="1" applyAlignment="1">
      <alignment horizontal="right"/>
    </xf>
    <xf numFmtId="0" fontId="33" fillId="0" borderId="0" xfId="87" applyFont="1" applyBorder="1"/>
    <xf numFmtId="0" fontId="107" fillId="0" borderId="0" xfId="87" applyFont="1" applyBorder="1"/>
    <xf numFmtId="0" fontId="33" fillId="0" borderId="0" xfId="87" applyFont="1" applyBorder="1" applyAlignment="1">
      <alignment horizontal="center"/>
    </xf>
    <xf numFmtId="0" fontId="125" fillId="0" borderId="0" xfId="0" applyFont="1" applyFill="1" applyBorder="1" applyAlignment="1">
      <alignment wrapText="1"/>
    </xf>
    <xf numFmtId="0" fontId="33" fillId="0" borderId="0" xfId="87" applyFont="1" applyBorder="1" applyAlignment="1">
      <alignment wrapText="1"/>
    </xf>
    <xf numFmtId="0" fontId="107" fillId="0" borderId="0" xfId="87" applyFont="1" applyBorder="1" applyAlignment="1">
      <alignment horizontal="center" wrapText="1"/>
    </xf>
    <xf numFmtId="0" fontId="126" fillId="0" borderId="0" xfId="87" applyFont="1" applyBorder="1"/>
    <xf numFmtId="0" fontId="125" fillId="0" borderId="0" xfId="87" applyFont="1" applyBorder="1"/>
    <xf numFmtId="0" fontId="127" fillId="0" borderId="0" xfId="87" applyFont="1" applyBorder="1" applyAlignment="1">
      <alignment horizontal="left" wrapText="1"/>
    </xf>
    <xf numFmtId="0" fontId="33" fillId="0" borderId="0" xfId="87" applyFont="1" applyBorder="1" applyAlignment="1">
      <alignment horizontal="left" wrapText="1"/>
    </xf>
    <xf numFmtId="0" fontId="107" fillId="0" borderId="0" xfId="87" applyFont="1" applyBorder="1" applyAlignment="1">
      <alignment horizontal="left" wrapText="1"/>
    </xf>
    <xf numFmtId="3" fontId="125" fillId="0" borderId="0" xfId="87" applyNumberFormat="1" applyFont="1" applyBorder="1" applyAlignment="1">
      <alignment horizontal="right"/>
    </xf>
    <xf numFmtId="49" fontId="33" fillId="0" borderId="0" xfId="87" applyNumberFormat="1" applyFont="1" applyBorder="1" applyAlignment="1">
      <alignment horizontal="left" wrapText="1"/>
    </xf>
    <xf numFmtId="0" fontId="126" fillId="0" borderId="0" xfId="87" applyFont="1" applyBorder="1" applyAlignment="1">
      <alignment horizontal="left" wrapText="1"/>
    </xf>
    <xf numFmtId="0" fontId="126" fillId="0" borderId="0" xfId="0" applyFont="1" applyBorder="1" applyAlignment="1">
      <alignment horizontal="left" wrapText="1"/>
    </xf>
    <xf numFmtId="3" fontId="125" fillId="0" borderId="0" xfId="87" applyNumberFormat="1" applyFont="1" applyBorder="1"/>
    <xf numFmtId="0" fontId="125" fillId="0" borderId="0" xfId="87" applyFont="1" applyBorder="1" applyAlignment="1">
      <alignment horizontal="left"/>
    </xf>
    <xf numFmtId="0" fontId="126" fillId="0" borderId="0" xfId="0" applyFont="1" applyBorder="1"/>
    <xf numFmtId="0" fontId="33" fillId="0" borderId="0" xfId="0" applyFont="1" applyBorder="1" applyAlignment="1">
      <alignment horizontal="left" wrapText="1"/>
    </xf>
    <xf numFmtId="0" fontId="127" fillId="0" borderId="0" xfId="0" applyFont="1" applyBorder="1" applyAlignment="1">
      <alignment horizontal="left" wrapText="1"/>
    </xf>
    <xf numFmtId="0" fontId="127" fillId="0" borderId="0" xfId="0" applyFont="1"/>
    <xf numFmtId="0" fontId="133" fillId="0" borderId="0" xfId="0" applyFont="1" applyAlignment="1"/>
    <xf numFmtId="3" fontId="62" fillId="0" borderId="14" xfId="0" applyNumberFormat="1" applyFont="1" applyBorder="1" applyAlignment="1">
      <alignment horizontal="center" vertical="center" wrapText="1"/>
    </xf>
    <xf numFmtId="3" fontId="62" fillId="0" borderId="17" xfId="0" applyNumberFormat="1" applyFont="1" applyBorder="1" applyAlignment="1">
      <alignment horizontal="center" vertical="center" wrapText="1"/>
    </xf>
    <xf numFmtId="3" fontId="62" fillId="0" borderId="0" xfId="0" applyNumberFormat="1" applyFont="1" applyBorder="1" applyAlignment="1">
      <alignment horizontal="center" vertical="center" wrapText="1"/>
    </xf>
    <xf numFmtId="0" fontId="62" fillId="0" borderId="72" xfId="0" applyFont="1" applyBorder="1" applyAlignment="1">
      <alignment horizontal="center"/>
    </xf>
    <xf numFmtId="3" fontId="62" fillId="0" borderId="20" xfId="0" applyNumberFormat="1" applyFont="1" applyBorder="1" applyAlignment="1">
      <alignment horizontal="center" vertical="center" wrapText="1"/>
    </xf>
    <xf numFmtId="3" fontId="62" fillId="0" borderId="19" xfId="0" applyNumberFormat="1" applyFont="1" applyBorder="1" applyAlignment="1">
      <alignment horizontal="center" vertical="center" wrapText="1"/>
    </xf>
    <xf numFmtId="3" fontId="62" fillId="0" borderId="46" xfId="0" applyNumberFormat="1" applyFont="1" applyBorder="1" applyAlignment="1">
      <alignment horizontal="center" vertical="center" wrapText="1"/>
    </xf>
    <xf numFmtId="0" fontId="61" fillId="0" borderId="54" xfId="0" applyFont="1" applyBorder="1" applyAlignment="1">
      <alignment horizontal="right"/>
    </xf>
    <xf numFmtId="0" fontId="61" fillId="0" borderId="0" xfId="0" applyFont="1" applyBorder="1" applyAlignment="1">
      <alignment horizontal="left" vertical="center" wrapText="1"/>
    </xf>
    <xf numFmtId="3" fontId="61" fillId="0" borderId="26" xfId="0" applyNumberFormat="1" applyFont="1" applyBorder="1" applyAlignment="1">
      <alignment horizontal="left" vertical="center" wrapText="1"/>
    </xf>
    <xf numFmtId="3" fontId="62" fillId="0" borderId="94" xfId="0" applyNumberFormat="1" applyFont="1" applyBorder="1"/>
    <xf numFmtId="3" fontId="61" fillId="0" borderId="96" xfId="0" applyNumberFormat="1" applyFont="1" applyBorder="1"/>
    <xf numFmtId="0" fontId="61" fillId="0" borderId="55" xfId="0" applyFont="1" applyBorder="1" applyAlignment="1">
      <alignment horizontal="right"/>
    </xf>
    <xf numFmtId="0" fontId="61" fillId="0" borderId="0" xfId="0" applyFont="1" applyBorder="1" applyAlignment="1">
      <alignment horizontal="left" wrapText="1"/>
    </xf>
    <xf numFmtId="3" fontId="61" fillId="0" borderId="26" xfId="0" applyNumberFormat="1" applyFont="1" applyBorder="1" applyAlignment="1">
      <alignment horizontal="right" wrapText="1"/>
    </xf>
    <xf numFmtId="3" fontId="61" fillId="0" borderId="17" xfId="0" applyNumberFormat="1" applyFont="1" applyBorder="1" applyAlignment="1">
      <alignment horizontal="right" wrapText="1"/>
    </xf>
    <xf numFmtId="3" fontId="61" fillId="0" borderId="0" xfId="0" applyNumberFormat="1" applyFont="1" applyBorder="1" applyAlignment="1"/>
    <xf numFmtId="3" fontId="62" fillId="0" borderId="0" xfId="0" applyNumberFormat="1" applyFont="1" applyBorder="1" applyAlignment="1">
      <alignment horizontal="center" wrapText="1"/>
    </xf>
    <xf numFmtId="3" fontId="62" fillId="0" borderId="17" xfId="0" applyNumberFormat="1" applyFont="1" applyBorder="1" applyAlignment="1">
      <alignment horizontal="center" wrapText="1"/>
    </xf>
    <xf numFmtId="3" fontId="111" fillId="0" borderId="26" xfId="0" applyNumberFormat="1" applyFont="1" applyBorder="1"/>
    <xf numFmtId="3" fontId="61" fillId="0" borderId="58" xfId="0" applyNumberFormat="1" applyFont="1" applyBorder="1"/>
    <xf numFmtId="3" fontId="61" fillId="0" borderId="61" xfId="0" applyNumberFormat="1" applyFont="1" applyBorder="1"/>
    <xf numFmtId="3" fontId="62" fillId="0" borderId="95" xfId="0" applyNumberFormat="1" applyFont="1" applyBorder="1"/>
    <xf numFmtId="0" fontId="61" fillId="0" borderId="31" xfId="0" applyFont="1" applyBorder="1" applyAlignment="1">
      <alignment horizontal="right"/>
    </xf>
    <xf numFmtId="0" fontId="62" fillId="0" borderId="32" xfId="0" applyFont="1" applyBorder="1"/>
    <xf numFmtId="3" fontId="62" fillId="0" borderId="34" xfId="0" applyNumberFormat="1" applyFont="1" applyBorder="1"/>
    <xf numFmtId="3" fontId="62" fillId="0" borderId="70" xfId="0" applyNumberFormat="1" applyFont="1" applyBorder="1"/>
    <xf numFmtId="3" fontId="68" fillId="0" borderId="0" xfId="0" applyNumberFormat="1" applyFont="1"/>
    <xf numFmtId="0" fontId="107" fillId="0" borderId="0" xfId="87" applyFont="1" applyBorder="1" applyAlignment="1">
      <alignment horizontal="center"/>
    </xf>
    <xf numFmtId="0" fontId="107" fillId="0" borderId="0" xfId="87" applyFont="1" applyBorder="1" applyAlignment="1"/>
    <xf numFmtId="0" fontId="33" fillId="0" borderId="0" xfId="87" applyFont="1" applyBorder="1" applyAlignment="1"/>
    <xf numFmtId="0" fontId="26" fillId="0" borderId="28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0" borderId="28" xfId="0" applyFont="1" applyBorder="1" applyAlignment="1">
      <alignment horizontal="center" vertical="center"/>
    </xf>
    <xf numFmtId="0" fontId="27" fillId="0" borderId="0" xfId="0" applyFont="1" applyFill="1" applyAlignment="1"/>
    <xf numFmtId="0" fontId="135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3" fontId="26" fillId="0" borderId="0" xfId="0" applyNumberFormat="1" applyFont="1" applyAlignment="1">
      <alignment horizontal="right"/>
    </xf>
    <xf numFmtId="0" fontId="99" fillId="0" borderId="0" xfId="0" applyFont="1"/>
    <xf numFmtId="0" fontId="23" fillId="0" borderId="0" xfId="0" applyFont="1" applyBorder="1" applyAlignment="1">
      <alignment vertical="center"/>
    </xf>
    <xf numFmtId="0" fontId="23" fillId="0" borderId="148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3" fontId="23" fillId="0" borderId="148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vertical="center" wrapText="1"/>
    </xf>
    <xf numFmtId="3" fontId="23" fillId="0" borderId="0" xfId="0" applyNumberFormat="1" applyFont="1" applyBorder="1" applyAlignment="1">
      <alignment horizontal="right" vertical="center"/>
    </xf>
    <xf numFmtId="3" fontId="23" fillId="0" borderId="0" xfId="0" applyNumberFormat="1" applyFont="1" applyBorder="1" applyAlignment="1">
      <alignment horizontal="right"/>
    </xf>
    <xf numFmtId="0" fontId="148" fillId="0" borderId="0" xfId="0" applyFont="1"/>
    <xf numFmtId="0" fontId="26" fillId="0" borderId="0" xfId="0" applyFont="1" applyBorder="1" applyAlignment="1">
      <alignment vertical="center" wrapText="1"/>
    </xf>
    <xf numFmtId="0" fontId="99" fillId="0" borderId="0" xfId="0" applyFont="1" applyBorder="1" applyAlignment="1">
      <alignment vertical="center"/>
    </xf>
    <xf numFmtId="0" fontId="48" fillId="0" borderId="0" xfId="71" applyFont="1" applyAlignment="1">
      <alignment horizontal="right"/>
    </xf>
    <xf numFmtId="0" fontId="46" fillId="0" borderId="0" xfId="71" applyFont="1" applyAlignment="1">
      <alignment horizontal="center"/>
    </xf>
    <xf numFmtId="0" fontId="101" fillId="0" borderId="28" xfId="0" applyFont="1" applyBorder="1" applyAlignment="1">
      <alignment horizontal="center"/>
    </xf>
    <xf numFmtId="0" fontId="20" fillId="0" borderId="28" xfId="0" applyFont="1" applyBorder="1" applyAlignment="1">
      <alignment horizontal="center" vertical="center" wrapText="1"/>
    </xf>
    <xf numFmtId="0" fontId="102" fillId="0" borderId="28" xfId="0" applyFont="1" applyBorder="1" applyAlignment="1">
      <alignment horizontal="center" vertical="center" wrapText="1"/>
    </xf>
    <xf numFmtId="0" fontId="10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02" fillId="0" borderId="0" xfId="0" applyFont="1" applyBorder="1" applyAlignment="1">
      <alignment horizontal="left" vertical="center" wrapText="1"/>
    </xf>
    <xf numFmtId="3" fontId="20" fillId="0" borderId="0" xfId="0" applyNumberFormat="1" applyFont="1" applyBorder="1" applyAlignment="1">
      <alignment horizontal="right" wrapText="1"/>
    </xf>
    <xf numFmtId="0" fontId="102" fillId="0" borderId="0" xfId="0" applyFont="1" applyAlignment="1">
      <alignment wrapText="1"/>
    </xf>
    <xf numFmtId="0" fontId="102" fillId="0" borderId="0" xfId="0" applyFont="1"/>
    <xf numFmtId="0" fontId="110" fillId="0" borderId="0" xfId="0" applyFont="1"/>
    <xf numFmtId="3" fontId="55" fillId="0" borderId="0" xfId="0" applyNumberFormat="1" applyFont="1"/>
    <xf numFmtId="0" fontId="101" fillId="0" borderId="0" xfId="0" applyFont="1"/>
    <xf numFmtId="0" fontId="101" fillId="0" borderId="0" xfId="0" applyFont="1" applyAlignment="1">
      <alignment wrapText="1"/>
    </xf>
    <xf numFmtId="0" fontId="100" fillId="0" borderId="0" xfId="0" applyFont="1" applyAlignment="1">
      <alignment horizontal="center"/>
    </xf>
    <xf numFmtId="0" fontId="100" fillId="0" borderId="0" xfId="0" applyFont="1"/>
    <xf numFmtId="0" fontId="20" fillId="0" borderId="28" xfId="0" applyFont="1" applyBorder="1"/>
    <xf numFmtId="3" fontId="26" fillId="0" borderId="28" xfId="0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/>
    </xf>
    <xf numFmtId="0" fontId="20" fillId="0" borderId="28" xfId="0" applyFont="1" applyBorder="1" applyAlignment="1">
      <alignment vertical="center"/>
    </xf>
    <xf numFmtId="0" fontId="149" fillId="0" borderId="28" xfId="0" applyFont="1" applyBorder="1" applyAlignment="1">
      <alignment horizontal="left" vertical="center" wrapText="1"/>
    </xf>
    <xf numFmtId="4" fontId="138" fillId="0" borderId="28" xfId="0" applyNumberFormat="1" applyFont="1" applyBorder="1" applyAlignment="1">
      <alignment horizontal="center" vertical="center" wrapText="1"/>
    </xf>
    <xf numFmtId="3" fontId="138" fillId="0" borderId="28" xfId="0" applyNumberFormat="1" applyFont="1" applyBorder="1" applyAlignment="1">
      <alignment horizontal="right" vertical="center" wrapText="1"/>
    </xf>
    <xf numFmtId="0" fontId="150" fillId="0" borderId="28" xfId="0" applyFont="1" applyBorder="1" applyAlignment="1">
      <alignment horizontal="center" vertical="center" wrapText="1"/>
    </xf>
    <xf numFmtId="0" fontId="150" fillId="0" borderId="28" xfId="0" applyFont="1" applyBorder="1" applyAlignment="1">
      <alignment horizontal="center" vertical="center"/>
    </xf>
    <xf numFmtId="0" fontId="138" fillId="0" borderId="28" xfId="0" applyFont="1" applyBorder="1" applyAlignment="1">
      <alignment horizontal="center"/>
    </xf>
    <xf numFmtId="0" fontId="138" fillId="0" borderId="28" xfId="0" applyFont="1" applyBorder="1"/>
    <xf numFmtId="0" fontId="23" fillId="0" borderId="28" xfId="0" applyFont="1" applyBorder="1" applyAlignment="1">
      <alignment horizontal="left" vertical="center" wrapText="1"/>
    </xf>
    <xf numFmtId="4" fontId="23" fillId="0" borderId="28" xfId="0" applyNumberFormat="1" applyFont="1" applyBorder="1" applyAlignment="1">
      <alignment horizontal="center" vertical="center" wrapText="1"/>
    </xf>
    <xf numFmtId="3" fontId="23" fillId="0" borderId="28" xfId="0" applyNumberFormat="1" applyFont="1" applyBorder="1" applyAlignment="1">
      <alignment horizontal="right" vertical="center" wrapText="1"/>
    </xf>
    <xf numFmtId="3" fontId="23" fillId="0" borderId="28" xfId="0" applyNumberFormat="1" applyFont="1" applyBorder="1" applyAlignment="1">
      <alignment horizontal="center" vertical="center"/>
    </xf>
    <xf numFmtId="3" fontId="26" fillId="0" borderId="28" xfId="0" applyNumberFormat="1" applyFont="1" applyBorder="1" applyAlignment="1">
      <alignment horizontal="center" vertical="center"/>
    </xf>
    <xf numFmtId="4" fontId="23" fillId="0" borderId="28" xfId="0" applyNumberFormat="1" applyFont="1" applyBorder="1" applyAlignment="1">
      <alignment horizontal="right" vertical="center" wrapText="1"/>
    </xf>
    <xf numFmtId="3" fontId="23" fillId="0" borderId="28" xfId="0" applyNumberFormat="1" applyFont="1" applyBorder="1" applyAlignment="1">
      <alignment horizontal="center"/>
    </xf>
    <xf numFmtId="3" fontId="23" fillId="0" borderId="28" xfId="0" applyNumberFormat="1" applyFont="1" applyBorder="1" applyAlignment="1"/>
    <xf numFmtId="0" fontId="23" fillId="0" borderId="28" xfId="0" applyFont="1" applyBorder="1" applyAlignment="1">
      <alignment vertical="center" wrapText="1"/>
    </xf>
    <xf numFmtId="0" fontId="23" fillId="0" borderId="28" xfId="0" applyFont="1" applyBorder="1" applyAlignment="1">
      <alignment wrapText="1"/>
    </xf>
    <xf numFmtId="3" fontId="102" fillId="0" borderId="28" xfId="0" applyNumberFormat="1" applyFont="1" applyBorder="1" applyAlignment="1">
      <alignment vertical="center"/>
    </xf>
    <xf numFmtId="3" fontId="23" fillId="0" borderId="28" xfId="0" applyNumberFormat="1" applyFont="1" applyBorder="1" applyAlignment="1">
      <alignment vertical="center"/>
    </xf>
    <xf numFmtId="3" fontId="26" fillId="0" borderId="28" xfId="0" applyNumberFormat="1" applyFont="1" applyBorder="1" applyAlignment="1">
      <alignment vertical="center"/>
    </xf>
    <xf numFmtId="3" fontId="138" fillId="0" borderId="28" xfId="0" applyNumberFormat="1" applyFont="1" applyBorder="1" applyAlignment="1">
      <alignment vertical="center"/>
    </xf>
    <xf numFmtId="4" fontId="102" fillId="0" borderId="28" xfId="0" applyNumberFormat="1" applyFont="1" applyBorder="1" applyAlignment="1">
      <alignment vertical="center"/>
    </xf>
    <xf numFmtId="4" fontId="23" fillId="0" borderId="28" xfId="0" applyNumberFormat="1" applyFont="1" applyBorder="1" applyAlignment="1">
      <alignment vertical="center"/>
    </xf>
    <xf numFmtId="165" fontId="102" fillId="0" borderId="28" xfId="0" applyNumberFormat="1" applyFont="1" applyBorder="1" applyAlignment="1">
      <alignment vertical="center"/>
    </xf>
    <xf numFmtId="165" fontId="23" fillId="0" borderId="28" xfId="0" applyNumberFormat="1" applyFont="1" applyBorder="1" applyAlignment="1">
      <alignment vertical="center"/>
    </xf>
    <xf numFmtId="0" fontId="26" fillId="0" borderId="28" xfId="0" applyFont="1" applyBorder="1" applyAlignment="1">
      <alignment wrapText="1"/>
    </xf>
    <xf numFmtId="3" fontId="101" fillId="0" borderId="28" xfId="0" applyNumberFormat="1" applyFont="1" applyBorder="1" applyAlignment="1">
      <alignment vertical="center"/>
    </xf>
    <xf numFmtId="0" fontId="27" fillId="0" borderId="28" xfId="0" applyFont="1" applyBorder="1" applyAlignment="1">
      <alignment wrapText="1"/>
    </xf>
    <xf numFmtId="3" fontId="151" fillId="0" borderId="28" xfId="0" applyNumberFormat="1" applyFont="1" applyBorder="1" applyAlignment="1">
      <alignment vertical="center"/>
    </xf>
    <xf numFmtId="3" fontId="27" fillId="0" borderId="28" xfId="0" applyNumberFormat="1" applyFont="1" applyBorder="1" applyAlignment="1">
      <alignment vertical="center"/>
    </xf>
    <xf numFmtId="0" fontId="152" fillId="0" borderId="0" xfId="0" applyFont="1" applyAlignment="1">
      <alignment vertical="center"/>
    </xf>
    <xf numFmtId="3" fontId="142" fillId="0" borderId="28" xfId="0" applyNumberFormat="1" applyFont="1" applyBorder="1" applyAlignment="1">
      <alignment vertical="center"/>
    </xf>
    <xf numFmtId="3" fontId="27" fillId="0" borderId="28" xfId="0" applyNumberFormat="1" applyFont="1" applyBorder="1" applyAlignment="1">
      <alignment horizontal="left" vertical="center" wrapText="1"/>
    </xf>
    <xf numFmtId="3" fontId="150" fillId="0" borderId="28" xfId="0" applyNumberFormat="1" applyFont="1" applyBorder="1" applyAlignment="1">
      <alignment vertical="center"/>
    </xf>
    <xf numFmtId="2" fontId="102" fillId="0" borderId="28" xfId="0" applyNumberFormat="1" applyFont="1" applyBorder="1" applyAlignment="1">
      <alignment vertical="center"/>
    </xf>
    <xf numFmtId="2" fontId="26" fillId="0" borderId="28" xfId="0" applyNumberFormat="1" applyFont="1" applyBorder="1" applyAlignment="1">
      <alignment vertical="center"/>
    </xf>
    <xf numFmtId="167" fontId="26" fillId="0" borderId="28" xfId="0" applyNumberFormat="1" applyFont="1" applyBorder="1" applyAlignment="1">
      <alignment vertical="center"/>
    </xf>
    <xf numFmtId="0" fontId="135" fillId="0" borderId="28" xfId="0" applyFont="1" applyBorder="1" applyAlignment="1">
      <alignment wrapText="1"/>
    </xf>
    <xf numFmtId="3" fontId="153" fillId="0" borderId="28" xfId="0" applyNumberFormat="1" applyFont="1" applyBorder="1" applyAlignment="1">
      <alignment vertical="center"/>
    </xf>
    <xf numFmtId="3" fontId="135" fillId="0" borderId="28" xfId="0" applyNumberFormat="1" applyFont="1" applyBorder="1" applyAlignment="1">
      <alignment vertical="center"/>
    </xf>
    <xf numFmtId="3" fontId="154" fillId="0" borderId="28" xfId="0" applyNumberFormat="1" applyFont="1" applyBorder="1" applyAlignment="1">
      <alignment vertical="center"/>
    </xf>
    <xf numFmtId="168" fontId="102" fillId="0" borderId="28" xfId="0" applyNumberFormat="1" applyFont="1" applyBorder="1" applyAlignment="1">
      <alignment vertical="center"/>
    </xf>
    <xf numFmtId="168" fontId="23" fillId="0" borderId="28" xfId="0" applyNumberFormat="1" applyFont="1" applyBorder="1" applyAlignment="1">
      <alignment vertical="center"/>
    </xf>
    <xf numFmtId="0" fontId="26" fillId="0" borderId="28" xfId="0" applyFont="1" applyBorder="1" applyAlignment="1">
      <alignment vertical="center" wrapText="1"/>
    </xf>
    <xf numFmtId="0" fontId="155" fillId="0" borderId="0" xfId="0" applyFont="1"/>
    <xf numFmtId="0" fontId="156" fillId="0" borderId="0" xfId="0" applyFont="1"/>
    <xf numFmtId="3" fontId="156" fillId="0" borderId="0" xfId="0" applyNumberFormat="1" applyFont="1"/>
    <xf numFmtId="0" fontId="101" fillId="0" borderId="26" xfId="0" applyFont="1" applyBorder="1" applyAlignment="1">
      <alignment horizontal="center"/>
    </xf>
    <xf numFmtId="0" fontId="44" fillId="0" borderId="0" xfId="0" applyFont="1" applyBorder="1"/>
    <xf numFmtId="0" fontId="102" fillId="0" borderId="26" xfId="0" applyFont="1" applyBorder="1" applyAlignment="1">
      <alignment horizontal="center" vertical="center" wrapText="1"/>
    </xf>
    <xf numFmtId="0" fontId="46" fillId="0" borderId="0" xfId="91" applyFont="1" applyAlignment="1">
      <alignment horizontal="center"/>
    </xf>
    <xf numFmtId="0" fontId="46" fillId="0" borderId="92" xfId="91" applyFont="1" applyBorder="1" applyAlignment="1">
      <alignment horizontal="center" vertical="center"/>
    </xf>
    <xf numFmtId="0" fontId="32" fillId="0" borderId="0" xfId="90" applyFont="1" applyBorder="1"/>
    <xf numFmtId="0" fontId="62" fillId="0" borderId="26" xfId="90" applyFont="1" applyBorder="1"/>
    <xf numFmtId="0" fontId="62" fillId="0" borderId="0" xfId="90" applyFont="1" applyBorder="1"/>
    <xf numFmtId="0" fontId="111" fillId="0" borderId="60" xfId="90" applyFont="1" applyBorder="1"/>
    <xf numFmtId="0" fontId="111" fillId="0" borderId="26" xfId="90" applyFont="1" applyBorder="1"/>
    <xf numFmtId="0" fontId="111" fillId="0" borderId="0" xfId="90" applyFont="1" applyBorder="1"/>
    <xf numFmtId="3" fontId="111" fillId="0" borderId="0" xfId="0" applyNumberFormat="1" applyFont="1" applyBorder="1"/>
    <xf numFmtId="0" fontId="41" fillId="0" borderId="0" xfId="0" applyFont="1" applyBorder="1"/>
    <xf numFmtId="0" fontId="41" fillId="0" borderId="60" xfId="0" applyFont="1" applyBorder="1"/>
    <xf numFmtId="3" fontId="41" fillId="0" borderId="26" xfId="0" applyNumberFormat="1" applyFont="1" applyBorder="1"/>
    <xf numFmtId="0" fontId="41" fillId="0" borderId="60" xfId="90" applyFont="1" applyBorder="1"/>
    <xf numFmtId="3" fontId="41" fillId="0" borderId="26" xfId="90" applyNumberFormat="1" applyFont="1" applyBorder="1"/>
    <xf numFmtId="3" fontId="41" fillId="0" borderId="0" xfId="90" applyNumberFormat="1" applyFont="1" applyBorder="1"/>
    <xf numFmtId="0" fontId="41" fillId="0" borderId="0" xfId="90" applyFont="1" applyBorder="1"/>
    <xf numFmtId="0" fontId="41" fillId="0" borderId="26" xfId="90" applyFont="1" applyBorder="1"/>
    <xf numFmtId="0" fontId="32" fillId="0" borderId="26" xfId="90" applyFont="1" applyBorder="1"/>
    <xf numFmtId="0" fontId="32" fillId="0" borderId="0" xfId="90" applyFont="1"/>
    <xf numFmtId="0" fontId="32" fillId="0" borderId="101" xfId="90" applyFont="1" applyBorder="1"/>
    <xf numFmtId="0" fontId="32" fillId="0" borderId="99" xfId="90" applyFont="1" applyBorder="1"/>
    <xf numFmtId="0" fontId="32" fillId="0" borderId="100" xfId="90" applyFont="1" applyBorder="1"/>
    <xf numFmtId="3" fontId="32" fillId="0" borderId="101" xfId="0" applyNumberFormat="1" applyFont="1" applyBorder="1"/>
    <xf numFmtId="0" fontId="107" fillId="0" borderId="28" xfId="87" applyFont="1" applyBorder="1" applyAlignment="1">
      <alignment horizontal="center" wrapText="1"/>
    </xf>
    <xf numFmtId="0" fontId="107" fillId="0" borderId="28" xfId="87" applyFont="1" applyBorder="1" applyAlignment="1">
      <alignment horizontal="center"/>
    </xf>
    <xf numFmtId="0" fontId="33" fillId="0" borderId="28" xfId="87" applyFont="1" applyBorder="1" applyAlignment="1">
      <alignment horizontal="center"/>
    </xf>
    <xf numFmtId="0" fontId="107" fillId="0" borderId="28" xfId="87" applyFont="1" applyBorder="1" applyAlignment="1">
      <alignment horizontal="center" vertical="center"/>
    </xf>
    <xf numFmtId="0" fontId="33" fillId="0" borderId="28" xfId="87" applyFont="1" applyBorder="1" applyAlignment="1">
      <alignment horizontal="center" vertical="center"/>
    </xf>
    <xf numFmtId="3" fontId="33" fillId="0" borderId="0" xfId="87" applyNumberFormat="1" applyFont="1" applyBorder="1" applyAlignment="1"/>
    <xf numFmtId="3" fontId="107" fillId="0" borderId="0" xfId="87" applyNumberFormat="1" applyFont="1" applyBorder="1" applyAlignment="1"/>
    <xf numFmtId="3" fontId="126" fillId="0" borderId="0" xfId="87" applyNumberFormat="1" applyFont="1" applyBorder="1" applyAlignment="1"/>
    <xf numFmtId="0" fontId="127" fillId="0" borderId="92" xfId="0" applyFont="1" applyBorder="1" applyAlignment="1">
      <alignment horizontal="left" wrapText="1"/>
    </xf>
    <xf numFmtId="3" fontId="107" fillId="0" borderId="92" xfId="0" applyNumberFormat="1" applyFont="1" applyBorder="1" applyAlignment="1">
      <alignment horizontal="right"/>
    </xf>
    <xf numFmtId="3" fontId="107" fillId="0" borderId="92" xfId="87" applyNumberFormat="1" applyFont="1" applyBorder="1" applyAlignment="1"/>
    <xf numFmtId="3" fontId="107" fillId="0" borderId="92" xfId="87" applyNumberFormat="1" applyFont="1" applyBorder="1" applyAlignment="1">
      <alignment horizontal="right"/>
    </xf>
    <xf numFmtId="0" fontId="33" fillId="0" borderId="92" xfId="87" applyFont="1" applyBorder="1" applyAlignment="1">
      <alignment horizontal="center"/>
    </xf>
    <xf numFmtId="0" fontId="127" fillId="0" borderId="92" xfId="87" applyFont="1" applyBorder="1" applyAlignment="1">
      <alignment horizontal="left" wrapText="1"/>
    </xf>
    <xf numFmtId="3" fontId="33" fillId="0" borderId="92" xfId="87" applyNumberFormat="1" applyFont="1" applyBorder="1" applyAlignment="1">
      <alignment horizontal="right"/>
    </xf>
    <xf numFmtId="3" fontId="33" fillId="0" borderId="92" xfId="87" applyNumberFormat="1" applyFont="1" applyBorder="1" applyAlignment="1"/>
    <xf numFmtId="0" fontId="101" fillId="0" borderId="0" xfId="0" applyFont="1" applyAlignment="1">
      <alignment horizontal="center"/>
    </xf>
    <xf numFmtId="0" fontId="77" fillId="0" borderId="0" xfId="90" applyFont="1" applyAlignment="1"/>
    <xf numFmtId="0" fontId="54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3" fontId="25" fillId="0" borderId="149" xfId="0" applyNumberFormat="1" applyFont="1" applyBorder="1"/>
    <xf numFmtId="0" fontId="29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3" fontId="25" fillId="0" borderId="117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3" fontId="67" fillId="0" borderId="11" xfId="0" applyNumberFormat="1" applyFont="1" applyBorder="1" applyAlignment="1">
      <alignment horizontal="center" vertical="center"/>
    </xf>
    <xf numFmtId="3" fontId="67" fillId="0" borderId="28" xfId="0" applyNumberFormat="1" applyFont="1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3" fontId="67" fillId="0" borderId="28" xfId="0" applyNumberFormat="1" applyFont="1" applyBorder="1" applyAlignment="1">
      <alignment horizontal="center" vertical="center"/>
    </xf>
    <xf numFmtId="0" fontId="67" fillId="0" borderId="28" xfId="0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right"/>
    </xf>
    <xf numFmtId="0" fontId="25" fillId="0" borderId="13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67" fillId="0" borderId="0" xfId="0" applyFont="1" applyBorder="1" applyAlignment="1">
      <alignment horizontal="center"/>
    </xf>
    <xf numFmtId="0" fontId="0" fillId="0" borderId="92" xfId="0" applyBorder="1" applyAlignment="1">
      <alignment horizontal="center" vertical="center" wrapText="1"/>
    </xf>
    <xf numFmtId="3" fontId="67" fillId="0" borderId="46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13" xfId="0" applyBorder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0" xfId="73" applyFont="1" applyAlignment="1">
      <alignment horizontal="right"/>
    </xf>
    <xf numFmtId="0" fontId="31" fillId="0" borderId="0" xfId="69" applyFont="1" applyAlignment="1">
      <alignment horizontal="center" vertical="center"/>
    </xf>
    <xf numFmtId="3" fontId="88" fillId="0" borderId="73" xfId="69" applyNumberFormat="1" applyFont="1" applyFill="1" applyBorder="1" applyAlignment="1">
      <alignment horizontal="center" vertical="center"/>
    </xf>
    <xf numFmtId="3" fontId="88" fillId="0" borderId="118" xfId="69" applyNumberFormat="1" applyFont="1" applyFill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right"/>
    </xf>
    <xf numFmtId="0" fontId="25" fillId="0" borderId="0" xfId="0" applyFont="1" applyBorder="1" applyAlignment="1">
      <alignment horizontal="center"/>
    </xf>
    <xf numFmtId="3" fontId="29" fillId="0" borderId="13" xfId="0" applyNumberFormat="1" applyFont="1" applyBorder="1" applyAlignment="1"/>
    <xf numFmtId="0" fontId="109" fillId="0" borderId="9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right"/>
    </xf>
    <xf numFmtId="3" fontId="29" fillId="0" borderId="0" xfId="0" applyNumberFormat="1" applyFont="1" applyBorder="1" applyAlignment="1">
      <alignment horizontal="right" vertical="center"/>
    </xf>
    <xf numFmtId="3" fontId="35" fillId="0" borderId="0" xfId="0" applyNumberFormat="1" applyFont="1" applyAlignment="1">
      <alignment horizontal="right" vertical="center"/>
    </xf>
    <xf numFmtId="0" fontId="25" fillId="0" borderId="0" xfId="75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6" fillId="0" borderId="0" xfId="0" applyFont="1" applyBorder="1" applyAlignment="1">
      <alignment horizontal="right" wrapText="1"/>
    </xf>
    <xf numFmtId="3" fontId="25" fillId="0" borderId="28" xfId="0" applyNumberFormat="1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right"/>
    </xf>
    <xf numFmtId="0" fontId="31" fillId="0" borderId="28" xfId="0" applyFont="1" applyBorder="1" applyAlignment="1">
      <alignment horizontal="center" vertical="center" wrapText="1"/>
    </xf>
    <xf numFmtId="3" fontId="31" fillId="0" borderId="28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1" fillId="0" borderId="0" xfId="0" applyFont="1" applyBorder="1" applyAlignment="1">
      <alignment horizontal="center"/>
    </xf>
    <xf numFmtId="3" fontId="31" fillId="0" borderId="0" xfId="0" applyNumberFormat="1" applyFont="1" applyBorder="1" applyAlignment="1">
      <alignment horizontal="right"/>
    </xf>
    <xf numFmtId="3" fontId="31" fillId="0" borderId="11" xfId="0" applyNumberFormat="1" applyFont="1" applyBorder="1" applyAlignment="1">
      <alignment horizontal="center" vertical="center"/>
    </xf>
    <xf numFmtId="0" fontId="106" fillId="0" borderId="90" xfId="0" applyFont="1" applyBorder="1" applyAlignment="1">
      <alignment horizontal="center" vertical="center" wrapText="1"/>
    </xf>
    <xf numFmtId="3" fontId="25" fillId="0" borderId="28" xfId="0" applyNumberFormat="1" applyFont="1" applyBorder="1" applyAlignment="1">
      <alignment horizontal="center" vertical="center"/>
    </xf>
    <xf numFmtId="3" fontId="25" fillId="0" borderId="119" xfId="0" applyNumberFormat="1" applyFont="1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3" fontId="36" fillId="0" borderId="0" xfId="76" applyNumberFormat="1" applyFont="1" applyBorder="1" applyAlignment="1">
      <alignment horizontal="right"/>
    </xf>
    <xf numFmtId="3" fontId="25" fillId="0" borderId="0" xfId="76" applyNumberFormat="1" applyFont="1" applyBorder="1" applyAlignment="1">
      <alignment horizontal="center"/>
    </xf>
    <xf numFmtId="3" fontId="25" fillId="0" borderId="58" xfId="76" applyNumberFormat="1" applyFont="1" applyBorder="1" applyAlignment="1">
      <alignment horizontal="right"/>
    </xf>
    <xf numFmtId="0" fontId="0" fillId="0" borderId="58" xfId="0" applyBorder="1" applyAlignment="1">
      <alignment horizontal="right"/>
    </xf>
    <xf numFmtId="3" fontId="25" fillId="0" borderId="15" xfId="0" applyNumberFormat="1" applyFont="1" applyBorder="1" applyAlignment="1">
      <alignment horizontal="center" vertical="center" wrapText="1"/>
    </xf>
    <xf numFmtId="3" fontId="25" fillId="0" borderId="14" xfId="0" applyNumberFormat="1" applyFont="1" applyBorder="1" applyAlignment="1">
      <alignment horizontal="center" vertical="center" wrapText="1"/>
    </xf>
    <xf numFmtId="3" fontId="25" fillId="0" borderId="63" xfId="0" applyNumberFormat="1" applyFont="1" applyBorder="1" applyAlignment="1">
      <alignment horizontal="center" vertical="center" wrapText="1"/>
    </xf>
    <xf numFmtId="49" fontId="25" fillId="0" borderId="120" xfId="76" applyNumberFormat="1" applyFont="1" applyBorder="1" applyAlignment="1">
      <alignment horizontal="center" vertical="center" textRotation="255" wrapText="1"/>
    </xf>
    <xf numFmtId="49" fontId="25" fillId="0" borderId="121" xfId="76" applyNumberFormat="1" applyFont="1" applyBorder="1" applyAlignment="1">
      <alignment horizontal="center" vertical="center" textRotation="255" wrapText="1"/>
    </xf>
    <xf numFmtId="49" fontId="25" fillId="0" borderId="122" xfId="76" applyNumberFormat="1" applyFont="1" applyBorder="1" applyAlignment="1">
      <alignment horizontal="center" vertical="center" textRotation="255" wrapText="1"/>
    </xf>
    <xf numFmtId="3" fontId="25" fillId="0" borderId="123" xfId="76" applyNumberFormat="1" applyFont="1" applyBorder="1" applyAlignment="1">
      <alignment horizontal="center" vertical="center"/>
    </xf>
    <xf numFmtId="3" fontId="25" fillId="0" borderId="75" xfId="76" applyNumberFormat="1" applyFont="1" applyBorder="1" applyAlignment="1">
      <alignment horizontal="center" vertical="center"/>
    </xf>
    <xf numFmtId="3" fontId="25" fillId="0" borderId="50" xfId="76" applyNumberFormat="1" applyFont="1" applyBorder="1" applyAlignment="1">
      <alignment horizontal="center" vertical="center" wrapText="1"/>
    </xf>
    <xf numFmtId="3" fontId="25" fillId="0" borderId="44" xfId="76" applyNumberFormat="1" applyFont="1" applyBorder="1" applyAlignment="1">
      <alignment horizontal="center" vertical="center" wrapText="1"/>
    </xf>
    <xf numFmtId="3" fontId="33" fillId="0" borderId="10" xfId="74" applyNumberFormat="1" applyFont="1" applyBorder="1" applyAlignment="1">
      <alignment horizontal="center" wrapText="1"/>
    </xf>
    <xf numFmtId="3" fontId="33" fillId="0" borderId="10" xfId="74" applyNumberFormat="1" applyFont="1" applyBorder="1" applyAlignment="1">
      <alignment horizontal="center" vertical="center" wrapText="1"/>
    </xf>
    <xf numFmtId="3" fontId="33" fillId="0" borderId="35" xfId="74" applyNumberFormat="1" applyFont="1" applyBorder="1" applyAlignment="1">
      <alignment horizontal="center" vertical="center" wrapText="1"/>
    </xf>
    <xf numFmtId="3" fontId="33" fillId="0" borderId="10" xfId="74" applyNumberFormat="1" applyFont="1" applyBorder="1" applyAlignment="1">
      <alignment horizontal="center" vertical="center"/>
    </xf>
    <xf numFmtId="3" fontId="33" fillId="0" borderId="0" xfId="76" applyNumberFormat="1" applyFont="1" applyBorder="1" applyAlignment="1">
      <alignment horizontal="right"/>
    </xf>
    <xf numFmtId="3" fontId="107" fillId="0" borderId="0" xfId="76" applyNumberFormat="1" applyFont="1" applyBorder="1" applyAlignment="1">
      <alignment horizontal="right"/>
    </xf>
    <xf numFmtId="3" fontId="33" fillId="0" borderId="0" xfId="74" applyNumberFormat="1" applyFont="1" applyAlignment="1">
      <alignment horizontal="right" wrapText="1"/>
    </xf>
    <xf numFmtId="0" fontId="33" fillId="0" borderId="0" xfId="0" applyFont="1" applyAlignment="1">
      <alignment horizontal="right"/>
    </xf>
    <xf numFmtId="3" fontId="107" fillId="0" borderId="0" xfId="76" applyNumberFormat="1" applyFont="1" applyBorder="1" applyAlignment="1">
      <alignment horizontal="center"/>
    </xf>
    <xf numFmtId="0" fontId="106" fillId="0" borderId="0" xfId="0" applyFont="1" applyAlignment="1">
      <alignment horizontal="center"/>
    </xf>
    <xf numFmtId="3" fontId="107" fillId="0" borderId="0" xfId="76" applyNumberFormat="1" applyFont="1" applyBorder="1" applyAlignment="1">
      <alignment horizontal="center" wrapText="1"/>
    </xf>
    <xf numFmtId="0" fontId="106" fillId="0" borderId="0" xfId="0" applyFont="1" applyAlignment="1">
      <alignment horizontal="center" wrapText="1"/>
    </xf>
    <xf numFmtId="3" fontId="107" fillId="0" borderId="0" xfId="74" applyNumberFormat="1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46" fillId="0" borderId="0" xfId="0" applyFont="1" applyBorder="1" applyAlignment="1">
      <alignment horizontal="center"/>
    </xf>
    <xf numFmtId="0" fontId="48" fillId="0" borderId="13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28" fillId="0" borderId="0" xfId="0" applyFont="1" applyBorder="1" applyAlignment="1">
      <alignment horizontal="right"/>
    </xf>
    <xf numFmtId="0" fontId="5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6" fillId="0" borderId="0" xfId="0" applyFont="1" applyBorder="1" applyAlignment="1">
      <alignment horizontal="center" wrapText="1"/>
    </xf>
    <xf numFmtId="3" fontId="114" fillId="0" borderId="0" xfId="0" applyNumberFormat="1" applyFont="1" applyBorder="1" applyAlignment="1">
      <alignment horizontal="right"/>
    </xf>
    <xf numFmtId="0" fontId="115" fillId="0" borderId="0" xfId="0" applyFont="1" applyAlignment="1">
      <alignment horizontal="right"/>
    </xf>
    <xf numFmtId="0" fontId="72" fillId="0" borderId="0" xfId="0" applyFont="1" applyBorder="1" applyAlignment="1">
      <alignment horizontal="center"/>
    </xf>
    <xf numFmtId="0" fontId="115" fillId="0" borderId="0" xfId="0" applyFont="1" applyAlignment="1">
      <alignment horizontal="center"/>
    </xf>
    <xf numFmtId="0" fontId="72" fillId="0" borderId="0" xfId="0" applyFont="1" applyBorder="1" applyAlignment="1">
      <alignment horizontal="right"/>
    </xf>
    <xf numFmtId="0" fontId="113" fillId="0" borderId="10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/>
    </xf>
    <xf numFmtId="0" fontId="115" fillId="0" borderId="11" xfId="0" applyFont="1" applyBorder="1" applyAlignment="1">
      <alignment horizontal="center" vertical="center"/>
    </xf>
    <xf numFmtId="0" fontId="115" fillId="0" borderId="63" xfId="0" applyFont="1" applyBorder="1" applyAlignment="1">
      <alignment horizontal="center" vertical="center"/>
    </xf>
    <xf numFmtId="3" fontId="72" fillId="0" borderId="11" xfId="0" applyNumberFormat="1" applyFont="1" applyBorder="1" applyAlignment="1">
      <alignment horizontal="center" vertical="center"/>
    </xf>
    <xf numFmtId="3" fontId="72" fillId="0" borderId="28" xfId="0" applyNumberFormat="1" applyFont="1" applyBorder="1" applyAlignment="1">
      <alignment horizontal="center" vertical="center" wrapText="1"/>
    </xf>
    <xf numFmtId="0" fontId="115" fillId="0" borderId="90" xfId="0" applyFont="1" applyBorder="1" applyAlignment="1">
      <alignment horizontal="center" vertical="center" wrapText="1"/>
    </xf>
    <xf numFmtId="3" fontId="72" fillId="0" borderId="10" xfId="0" applyNumberFormat="1" applyFont="1" applyBorder="1" applyAlignment="1">
      <alignment horizontal="center" vertical="center"/>
    </xf>
    <xf numFmtId="0" fontId="72" fillId="0" borderId="36" xfId="0" applyFont="1" applyBorder="1" applyAlignment="1">
      <alignment horizontal="center" vertical="center"/>
    </xf>
    <xf numFmtId="0" fontId="72" fillId="0" borderId="28" xfId="0" applyFont="1" applyBorder="1" applyAlignment="1">
      <alignment horizontal="center" vertical="center"/>
    </xf>
    <xf numFmtId="3" fontId="72" fillId="0" borderId="117" xfId="0" applyNumberFormat="1" applyFont="1" applyBorder="1" applyAlignment="1">
      <alignment horizontal="center" vertical="center"/>
    </xf>
    <xf numFmtId="3" fontId="72" fillId="0" borderId="28" xfId="0" applyNumberFormat="1" applyFont="1" applyBorder="1" applyAlignment="1">
      <alignment horizontal="center" vertical="center"/>
    </xf>
    <xf numFmtId="3" fontId="67" fillId="0" borderId="10" xfId="0" applyNumberFormat="1" applyFont="1" applyBorder="1" applyAlignment="1">
      <alignment horizontal="center" vertical="center"/>
    </xf>
    <xf numFmtId="0" fontId="67" fillId="0" borderId="36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7" fillId="0" borderId="0" xfId="72" applyFont="1" applyBorder="1" applyAlignment="1">
      <alignment horizontal="center"/>
    </xf>
    <xf numFmtId="0" fontId="25" fillId="0" borderId="36" xfId="0" applyFont="1" applyBorder="1" applyAlignment="1">
      <alignment horizontal="center" vertical="center"/>
    </xf>
    <xf numFmtId="3" fontId="67" fillId="0" borderId="36" xfId="0" applyNumberFormat="1" applyFont="1" applyBorder="1" applyAlignment="1">
      <alignment horizontal="center" vertical="center"/>
    </xf>
    <xf numFmtId="3" fontId="111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0" fontId="62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3" fontId="62" fillId="0" borderId="58" xfId="0" applyNumberFormat="1" applyFont="1" applyBorder="1" applyAlignment="1">
      <alignment horizontal="right"/>
    </xf>
    <xf numFmtId="0" fontId="0" fillId="0" borderId="58" xfId="0" applyFont="1" applyBorder="1" applyAlignment="1">
      <alignment horizontal="right"/>
    </xf>
    <xf numFmtId="0" fontId="62" fillId="0" borderId="90" xfId="0" applyFont="1" applyBorder="1" applyAlignment="1">
      <alignment horizontal="center" vertical="center" wrapText="1"/>
    </xf>
    <xf numFmtId="0" fontId="30" fillId="0" borderId="90" xfId="0" applyFont="1" applyBorder="1" applyAlignment="1">
      <alignment horizontal="center" vertical="center" wrapText="1"/>
    </xf>
    <xf numFmtId="0" fontId="30" fillId="0" borderId="138" xfId="0" applyFont="1" applyBorder="1" applyAlignment="1">
      <alignment horizontal="center" vertical="center" wrapText="1"/>
    </xf>
    <xf numFmtId="0" fontId="62" fillId="0" borderId="135" xfId="0" applyFont="1" applyBorder="1" applyAlignment="1">
      <alignment horizontal="center" vertical="center" wrapText="1"/>
    </xf>
    <xf numFmtId="0" fontId="30" fillId="0" borderId="135" xfId="0" applyFont="1" applyBorder="1" applyAlignment="1">
      <alignment horizontal="center" vertical="center" wrapText="1"/>
    </xf>
    <xf numFmtId="0" fontId="30" fillId="0" borderId="136" xfId="0" applyFont="1" applyBorder="1" applyAlignment="1">
      <alignment horizontal="center" vertical="center" wrapText="1"/>
    </xf>
    <xf numFmtId="0" fontId="108" fillId="0" borderId="28" xfId="0" applyFont="1" applyBorder="1" applyAlignment="1">
      <alignment horizontal="center" vertical="center" wrapText="1"/>
    </xf>
    <xf numFmtId="3" fontId="62" fillId="0" borderId="15" xfId="0" applyNumberFormat="1" applyFont="1" applyBorder="1" applyAlignment="1">
      <alignment horizontal="center" vertical="center" wrapText="1"/>
    </xf>
    <xf numFmtId="3" fontId="62" fillId="0" borderId="14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3" fontId="62" fillId="0" borderId="17" xfId="0" applyNumberFormat="1" applyFont="1" applyBorder="1" applyAlignment="1">
      <alignment horizontal="center" vertical="center" wrapText="1"/>
    </xf>
    <xf numFmtId="3" fontId="62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3" fontId="62" fillId="0" borderId="28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3" fontId="62" fillId="0" borderId="89" xfId="0" applyNumberFormat="1" applyFont="1" applyBorder="1" applyAlignment="1">
      <alignment horizontal="center" vertical="center" wrapText="1"/>
    </xf>
    <xf numFmtId="3" fontId="62" fillId="0" borderId="30" xfId="0" applyNumberFormat="1" applyFont="1" applyBorder="1" applyAlignment="1">
      <alignment horizontal="center"/>
    </xf>
    <xf numFmtId="0" fontId="0" fillId="0" borderId="91" xfId="0" applyFont="1" applyBorder="1" applyAlignment="1"/>
    <xf numFmtId="0" fontId="0" fillId="0" borderId="137" xfId="0" applyFont="1" applyBorder="1" applyAlignment="1"/>
    <xf numFmtId="3" fontId="62" fillId="0" borderId="73" xfId="0" applyNumberFormat="1" applyFont="1" applyBorder="1" applyAlignment="1">
      <alignment horizontal="center" vertical="center"/>
    </xf>
    <xf numFmtId="3" fontId="62" fillId="0" borderId="126" xfId="0" applyNumberFormat="1" applyFont="1" applyBorder="1" applyAlignment="1">
      <alignment horizontal="center" vertical="center"/>
    </xf>
    <xf numFmtId="0" fontId="0" fillId="0" borderId="126" xfId="0" applyFont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108" fillId="0" borderId="90" xfId="0" applyFont="1" applyBorder="1" applyAlignment="1">
      <alignment horizontal="center" vertical="center" wrapText="1"/>
    </xf>
    <xf numFmtId="3" fontId="62" fillId="0" borderId="111" xfId="0" applyNumberFormat="1" applyFont="1" applyBorder="1" applyAlignment="1">
      <alignment horizontal="center"/>
    </xf>
    <xf numFmtId="3" fontId="62" fillId="0" borderId="132" xfId="0" applyNumberFormat="1" applyFont="1" applyBorder="1" applyAlignment="1">
      <alignment horizontal="center"/>
    </xf>
    <xf numFmtId="0" fontId="0" fillId="0" borderId="132" xfId="0" applyFont="1" applyBorder="1" applyAlignment="1">
      <alignment horizontal="center"/>
    </xf>
    <xf numFmtId="0" fontId="0" fillId="0" borderId="133" xfId="0" applyFont="1" applyBorder="1" applyAlignment="1">
      <alignment horizontal="center"/>
    </xf>
    <xf numFmtId="3" fontId="62" fillId="0" borderId="77" xfId="0" applyNumberFormat="1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wrapText="1"/>
    </xf>
    <xf numFmtId="0" fontId="0" fillId="0" borderId="124" xfId="0" applyFont="1" applyBorder="1" applyAlignment="1">
      <alignment horizontal="center" wrapText="1"/>
    </xf>
    <xf numFmtId="0" fontId="62" fillId="0" borderId="60" xfId="0" applyFont="1" applyBorder="1" applyAlignment="1">
      <alignment horizontal="center" vertical="center" readingOrder="2"/>
    </xf>
    <xf numFmtId="0" fontId="0" fillId="0" borderId="60" xfId="0" applyFont="1" applyBorder="1" applyAlignment="1">
      <alignment horizontal="center" vertical="center" readingOrder="2"/>
    </xf>
    <xf numFmtId="0" fontId="0" fillId="0" borderId="61" xfId="0" applyFont="1" applyBorder="1" applyAlignment="1">
      <alignment horizontal="center" vertical="center" readingOrder="2"/>
    </xf>
    <xf numFmtId="3" fontId="62" fillId="0" borderId="90" xfId="0" applyNumberFormat="1" applyFont="1" applyBorder="1" applyAlignment="1">
      <alignment horizontal="center" vertical="center" wrapText="1"/>
    </xf>
    <xf numFmtId="0" fontId="61" fillId="0" borderId="130" xfId="0" applyFont="1" applyBorder="1" applyAlignment="1">
      <alignment horizontal="center" vertical="center" textRotation="255"/>
    </xf>
    <xf numFmtId="3" fontId="62" fillId="0" borderId="131" xfId="0" applyNumberFormat="1" applyFont="1" applyBorder="1" applyAlignment="1">
      <alignment horizontal="center"/>
    </xf>
    <xf numFmtId="0" fontId="62" fillId="0" borderId="31" xfId="0" applyFont="1" applyFill="1" applyBorder="1" applyAlignment="1"/>
    <xf numFmtId="0" fontId="0" fillId="0" borderId="66" xfId="0" applyFont="1" applyBorder="1" applyAlignment="1"/>
    <xf numFmtId="0" fontId="61" fillId="0" borderId="22" xfId="0" applyFont="1" applyBorder="1" applyAlignment="1">
      <alignment horizontal="center" vertical="center" textRotation="255"/>
    </xf>
    <xf numFmtId="0" fontId="61" fillId="0" borderId="128" xfId="0" applyFont="1" applyBorder="1" applyAlignment="1">
      <alignment horizontal="center" vertical="center" textRotation="255"/>
    </xf>
    <xf numFmtId="0" fontId="62" fillId="0" borderId="123" xfId="0" applyFont="1" applyBorder="1" applyAlignment="1">
      <alignment horizontal="center" vertical="center"/>
    </xf>
    <xf numFmtId="0" fontId="62" fillId="0" borderId="129" xfId="0" applyFont="1" applyBorder="1" applyAlignment="1">
      <alignment horizontal="center" vertical="center"/>
    </xf>
    <xf numFmtId="3" fontId="62" fillId="0" borderId="125" xfId="0" applyNumberFormat="1" applyFont="1" applyBorder="1" applyAlignment="1">
      <alignment horizontal="center" vertical="center"/>
    </xf>
    <xf numFmtId="0" fontId="0" fillId="0" borderId="134" xfId="0" applyFont="1" applyBorder="1" applyAlignment="1">
      <alignment horizontal="center" vertical="center"/>
    </xf>
    <xf numFmtId="0" fontId="97" fillId="0" borderId="0" xfId="0" applyFont="1" applyBorder="1" applyAlignment="1"/>
    <xf numFmtId="0" fontId="24" fillId="0" borderId="1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3" fillId="0" borderId="0" xfId="0" applyFont="1" applyAlignment="1">
      <alignment horizontal="right"/>
    </xf>
    <xf numFmtId="3" fontId="28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26" fillId="0" borderId="28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right"/>
    </xf>
    <xf numFmtId="0" fontId="62" fillId="0" borderId="29" xfId="0" applyFont="1" applyBorder="1" applyAlignment="1">
      <alignment horizontal="center" vertical="center" wrapText="1"/>
    </xf>
    <xf numFmtId="0" fontId="62" fillId="0" borderId="30" xfId="0" applyFont="1" applyBorder="1" applyAlignment="1">
      <alignment horizontal="center" vertical="center" wrapText="1"/>
    </xf>
    <xf numFmtId="0" fontId="0" fillId="0" borderId="91" xfId="0" applyFont="1" applyBorder="1" applyAlignment="1">
      <alignment horizontal="center" vertical="center" wrapText="1"/>
    </xf>
    <xf numFmtId="3" fontId="62" fillId="0" borderId="141" xfId="0" applyNumberFormat="1" applyFont="1" applyBorder="1" applyAlignment="1">
      <alignment horizontal="center" vertical="center" wrapText="1"/>
    </xf>
    <xf numFmtId="3" fontId="62" fillId="0" borderId="60" xfId="0" applyNumberFormat="1" applyFont="1" applyBorder="1" applyAlignment="1">
      <alignment horizontal="center" vertical="center" wrapText="1"/>
    </xf>
    <xf numFmtId="0" fontId="23" fillId="0" borderId="142" xfId="0" applyFont="1" applyBorder="1" applyAlignment="1">
      <alignment horizontal="center" vertical="center" wrapText="1"/>
    </xf>
    <xf numFmtId="0" fontId="61" fillId="0" borderId="139" xfId="0" applyFont="1" applyBorder="1" applyAlignment="1">
      <alignment horizontal="center" vertical="center" textRotation="255"/>
    </xf>
    <xf numFmtId="0" fontId="61" fillId="0" borderId="26" xfId="0" applyFont="1" applyBorder="1" applyAlignment="1">
      <alignment horizontal="center" vertical="center" textRotation="255"/>
    </xf>
    <xf numFmtId="0" fontId="61" fillId="0" borderId="140" xfId="0" applyFont="1" applyBorder="1" applyAlignment="1">
      <alignment horizontal="center" vertical="center" textRotation="255"/>
    </xf>
    <xf numFmtId="3" fontId="62" fillId="0" borderId="77" xfId="0" applyNumberFormat="1" applyFont="1" applyBorder="1" applyAlignment="1">
      <alignment horizontal="center"/>
    </xf>
    <xf numFmtId="0" fontId="0" fillId="0" borderId="77" xfId="0" applyFont="1" applyBorder="1" applyAlignment="1">
      <alignment horizontal="center"/>
    </xf>
    <xf numFmtId="3" fontId="62" fillId="0" borderId="73" xfId="0" applyNumberFormat="1" applyFont="1" applyBorder="1" applyAlignment="1">
      <alignment horizontal="center"/>
    </xf>
    <xf numFmtId="3" fontId="61" fillId="0" borderId="126" xfId="0" applyNumberFormat="1" applyFont="1" applyBorder="1" applyAlignment="1">
      <alignment horizontal="center"/>
    </xf>
    <xf numFmtId="0" fontId="0" fillId="0" borderId="126" xfId="0" applyFont="1" applyBorder="1" applyAlignment="1">
      <alignment horizontal="center"/>
    </xf>
    <xf numFmtId="0" fontId="0" fillId="0" borderId="127" xfId="0" applyFont="1" applyBorder="1" applyAlignment="1">
      <alignment horizontal="center"/>
    </xf>
    <xf numFmtId="3" fontId="62" fillId="0" borderId="25" xfId="0" applyNumberFormat="1" applyFont="1" applyBorder="1" applyAlignment="1">
      <alignment horizontal="center" vertical="center" wrapText="1"/>
    </xf>
    <xf numFmtId="3" fontId="62" fillId="0" borderId="26" xfId="0" applyNumberFormat="1" applyFont="1" applyBorder="1" applyAlignment="1">
      <alignment horizontal="center" vertical="center" wrapText="1"/>
    </xf>
    <xf numFmtId="0" fontId="26" fillId="0" borderId="31" xfId="0" applyFont="1" applyBorder="1" applyAlignment="1"/>
    <xf numFmtId="0" fontId="26" fillId="0" borderId="0" xfId="0" applyFont="1" applyBorder="1" applyAlignment="1">
      <alignment horizontal="right"/>
    </xf>
    <xf numFmtId="0" fontId="26" fillId="0" borderId="144" xfId="0" applyFont="1" applyBorder="1" applyAlignment="1">
      <alignment horizontal="center" vertical="center" wrapText="1"/>
    </xf>
    <xf numFmtId="0" fontId="26" fillId="0" borderId="141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/>
    </xf>
    <xf numFmtId="0" fontId="26" fillId="0" borderId="126" xfId="0" applyFont="1" applyBorder="1" applyAlignment="1">
      <alignment horizontal="center"/>
    </xf>
    <xf numFmtId="0" fontId="26" fillId="0" borderId="127" xfId="0" applyFont="1" applyBorder="1" applyAlignment="1">
      <alignment horizontal="center"/>
    </xf>
    <xf numFmtId="0" fontId="26" fillId="0" borderId="145" xfId="0" applyFont="1" applyBorder="1" applyAlignment="1">
      <alignment horizontal="center"/>
    </xf>
    <xf numFmtId="0" fontId="26" fillId="0" borderId="106" xfId="0" applyFont="1" applyBorder="1" applyAlignment="1">
      <alignment horizontal="center"/>
    </xf>
    <xf numFmtId="0" fontId="26" fillId="0" borderId="97" xfId="0" applyFont="1" applyBorder="1" applyAlignment="1">
      <alignment horizontal="center"/>
    </xf>
    <xf numFmtId="0" fontId="27" fillId="0" borderId="0" xfId="0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26" fillId="0" borderId="58" xfId="0" applyFont="1" applyBorder="1" applyAlignment="1">
      <alignment horizontal="right"/>
    </xf>
    <xf numFmtId="0" fontId="26" fillId="0" borderId="96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textRotation="255"/>
    </xf>
    <xf numFmtId="0" fontId="23" fillId="0" borderId="143" xfId="0" applyFont="1" applyBorder="1" applyAlignment="1">
      <alignment horizontal="center" vertical="center" textRotation="255"/>
    </xf>
    <xf numFmtId="0" fontId="23" fillId="0" borderId="42" xfId="0" applyFont="1" applyBorder="1" applyAlignment="1">
      <alignment horizontal="center" vertical="center" textRotation="255"/>
    </xf>
    <xf numFmtId="0" fontId="26" fillId="0" borderId="5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left"/>
    </xf>
    <xf numFmtId="0" fontId="56" fillId="0" borderId="60" xfId="0" applyFont="1" applyBorder="1" applyAlignment="1">
      <alignment horizontal="left"/>
    </xf>
    <xf numFmtId="0" fontId="20" fillId="0" borderId="0" xfId="0" applyFont="1" applyAlignment="1"/>
    <xf numFmtId="0" fontId="0" fillId="0" borderId="0" xfId="0" applyFont="1" applyBorder="1" applyAlignment="1"/>
    <xf numFmtId="0" fontId="56" fillId="0" borderId="1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wrapText="1"/>
    </xf>
    <xf numFmtId="0" fontId="56" fillId="0" borderId="0" xfId="0" applyFont="1" applyBorder="1" applyAlignment="1">
      <alignment horizontal="center"/>
    </xf>
    <xf numFmtId="0" fontId="56" fillId="0" borderId="0" xfId="0" applyFont="1" applyBorder="1" applyAlignment="1">
      <alignment horizontal="right"/>
    </xf>
    <xf numFmtId="0" fontId="0" fillId="0" borderId="11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textRotation="255"/>
    </xf>
    <xf numFmtId="0" fontId="20" fillId="0" borderId="27" xfId="0" applyFont="1" applyBorder="1" applyAlignment="1">
      <alignment horizontal="center" textRotation="255"/>
    </xf>
    <xf numFmtId="0" fontId="20" fillId="0" borderId="46" xfId="0" applyFont="1" applyBorder="1" applyAlignment="1">
      <alignment horizontal="center" textRotation="255"/>
    </xf>
    <xf numFmtId="3" fontId="32" fillId="0" borderId="11" xfId="0" applyNumberFormat="1" applyFont="1" applyBorder="1" applyAlignment="1">
      <alignment horizontal="center" vertical="center"/>
    </xf>
    <xf numFmtId="3" fontId="32" fillId="0" borderId="28" xfId="0" applyNumberFormat="1" applyFont="1" applyBorder="1" applyAlignment="1">
      <alignment horizontal="center" vertical="center" wrapText="1"/>
    </xf>
    <xf numFmtId="0" fontId="56" fillId="0" borderId="36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6" fillId="0" borderId="35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3" fontId="62" fillId="0" borderId="50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left"/>
    </xf>
    <xf numFmtId="3" fontId="25" fillId="0" borderId="10" xfId="0" applyNumberFormat="1" applyFont="1" applyBorder="1" applyAlignment="1">
      <alignment horizontal="center" vertical="center"/>
    </xf>
    <xf numFmtId="3" fontId="25" fillId="0" borderId="50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0" fontId="24" fillId="0" borderId="1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 wrapText="1"/>
    </xf>
    <xf numFmtId="0" fontId="24" fillId="0" borderId="11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textRotation="255"/>
    </xf>
    <xf numFmtId="0" fontId="22" fillId="0" borderId="27" xfId="0" applyFont="1" applyBorder="1" applyAlignment="1">
      <alignment horizontal="center" textRotation="255"/>
    </xf>
    <xf numFmtId="0" fontId="22" fillId="0" borderId="46" xfId="0" applyFont="1" applyBorder="1" applyAlignment="1">
      <alignment horizontal="center" textRotation="255"/>
    </xf>
    <xf numFmtId="0" fontId="24" fillId="0" borderId="36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24" fillId="0" borderId="0" xfId="0" applyFont="1" applyBorder="1" applyAlignment="1">
      <alignment horizontal="right"/>
    </xf>
    <xf numFmtId="0" fontId="94" fillId="0" borderId="0" xfId="0" applyFont="1" applyAlignment="1">
      <alignment horizontal="right"/>
    </xf>
    <xf numFmtId="3" fontId="87" fillId="0" borderId="11" xfId="0" applyNumberFormat="1" applyFont="1" applyBorder="1" applyAlignment="1">
      <alignment horizontal="center" vertical="center"/>
    </xf>
    <xf numFmtId="0" fontId="25" fillId="0" borderId="146" xfId="0" applyFont="1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3" fontId="67" fillId="0" borderId="117" xfId="0" applyNumberFormat="1" applyFont="1" applyBorder="1" applyAlignment="1">
      <alignment horizontal="center" vertical="center"/>
    </xf>
    <xf numFmtId="3" fontId="87" fillId="0" borderId="117" xfId="0" applyNumberFormat="1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3" fontId="87" fillId="0" borderId="28" xfId="0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right"/>
    </xf>
    <xf numFmtId="0" fontId="20" fillId="0" borderId="10" xfId="0" applyFont="1" applyBorder="1" applyAlignment="1">
      <alignment horizontal="center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91" xfId="0" applyFont="1" applyBorder="1" applyAlignment="1">
      <alignment horizontal="center" vertical="center" wrapText="1"/>
    </xf>
    <xf numFmtId="0" fontId="37" fillId="0" borderId="28" xfId="90" applyFont="1" applyBorder="1" applyAlignment="1">
      <alignment horizontal="center" textRotation="90"/>
    </xf>
    <xf numFmtId="0" fontId="32" fillId="0" borderId="28" xfId="90" applyFont="1" applyBorder="1" applyAlignment="1">
      <alignment horizontal="center" vertical="center"/>
    </xf>
    <xf numFmtId="0" fontId="32" fillId="0" borderId="28" xfId="90" applyFont="1" applyBorder="1" applyAlignment="1">
      <alignment horizontal="center" vertical="center" wrapText="1"/>
    </xf>
    <xf numFmtId="0" fontId="32" fillId="0" borderId="0" xfId="90" applyFont="1" applyAlignment="1">
      <alignment horizontal="center"/>
    </xf>
    <xf numFmtId="0" fontId="37" fillId="0" borderId="0" xfId="90" applyFont="1" applyAlignment="1">
      <alignment horizontal="right"/>
    </xf>
    <xf numFmtId="0" fontId="58" fillId="0" borderId="0" xfId="0" applyFont="1" applyBorder="1" applyAlignment="1">
      <alignment horizontal="right"/>
    </xf>
    <xf numFmtId="0" fontId="46" fillId="0" borderId="35" xfId="0" applyFont="1" applyBorder="1" applyAlignment="1">
      <alignment horizontal="right"/>
    </xf>
    <xf numFmtId="0" fontId="59" fillId="0" borderId="10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/>
    </xf>
    <xf numFmtId="0" fontId="46" fillId="0" borderId="36" xfId="0" applyFont="1" applyBorder="1" applyAlignment="1">
      <alignment horizontal="left" wrapText="1"/>
    </xf>
    <xf numFmtId="0" fontId="31" fillId="0" borderId="1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textRotation="255"/>
    </xf>
    <xf numFmtId="0" fontId="51" fillId="0" borderId="35" xfId="0" applyFont="1" applyBorder="1" applyAlignment="1">
      <alignment horizontal="center"/>
    </xf>
    <xf numFmtId="0" fontId="51" fillId="0" borderId="36" xfId="0" applyFont="1" applyBorder="1" applyAlignment="1">
      <alignment horizontal="center"/>
    </xf>
    <xf numFmtId="0" fontId="23" fillId="0" borderId="0" xfId="91" applyFont="1" applyAlignment="1">
      <alignment horizontal="right"/>
    </xf>
    <xf numFmtId="0" fontId="46" fillId="0" borderId="0" xfId="91" applyFont="1" applyAlignment="1">
      <alignment horizontal="center"/>
    </xf>
    <xf numFmtId="0" fontId="45" fillId="0" borderId="28" xfId="91" applyFont="1" applyBorder="1" applyAlignment="1">
      <alignment horizontal="center"/>
    </xf>
    <xf numFmtId="0" fontId="46" fillId="0" borderId="92" xfId="91" applyFont="1" applyBorder="1" applyAlignment="1">
      <alignment horizontal="center" vertical="center"/>
    </xf>
    <xf numFmtId="0" fontId="46" fillId="0" borderId="90" xfId="91" applyFont="1" applyBorder="1" applyAlignment="1">
      <alignment horizontal="center" vertical="center"/>
    </xf>
    <xf numFmtId="0" fontId="46" fillId="0" borderId="59" xfId="91" applyFont="1" applyBorder="1" applyAlignment="1">
      <alignment horizontal="center" vertical="center"/>
    </xf>
    <xf numFmtId="0" fontId="51" fillId="0" borderId="0" xfId="70" applyFont="1" applyAlignment="1"/>
    <xf numFmtId="0" fontId="57" fillId="0" borderId="0" xfId="70" applyFont="1" applyAlignment="1"/>
    <xf numFmtId="0" fontId="51" fillId="0" borderId="28" xfId="70" applyFont="1" applyBorder="1" applyAlignment="1">
      <alignment horizontal="center"/>
    </xf>
    <xf numFmtId="0" fontId="58" fillId="0" borderId="0" xfId="70" applyFont="1" applyAlignment="1">
      <alignment horizontal="right"/>
    </xf>
    <xf numFmtId="0" fontId="101" fillId="0" borderId="0" xfId="70" applyFont="1" applyAlignment="1">
      <alignment horizontal="center"/>
    </xf>
    <xf numFmtId="0" fontId="102" fillId="0" borderId="0" xfId="70" applyFont="1" applyAlignment="1">
      <alignment horizontal="center"/>
    </xf>
    <xf numFmtId="0" fontId="101" fillId="0" borderId="0" xfId="70" applyFont="1" applyAlignment="1">
      <alignment horizontal="right"/>
    </xf>
    <xf numFmtId="0" fontId="102" fillId="0" borderId="0" xfId="70" applyFont="1" applyAlignment="1">
      <alignment horizontal="right"/>
    </xf>
    <xf numFmtId="0" fontId="100" fillId="0" borderId="28" xfId="70" applyFont="1" applyBorder="1" applyAlignment="1">
      <alignment horizontal="center"/>
    </xf>
    <xf numFmtId="0" fontId="51" fillId="0" borderId="90" xfId="70" applyFont="1" applyBorder="1" applyAlignment="1">
      <alignment horizontal="center"/>
    </xf>
    <xf numFmtId="0" fontId="48" fillId="0" borderId="0" xfId="71" applyFont="1" applyAlignment="1">
      <alignment horizontal="right"/>
    </xf>
    <xf numFmtId="0" fontId="50" fillId="0" borderId="100" xfId="71" applyFont="1" applyBorder="1" applyAlignment="1">
      <alignment horizontal="right"/>
    </xf>
    <xf numFmtId="0" fontId="0" fillId="0" borderId="100" xfId="0" applyBorder="1" applyAlignment="1">
      <alignment horizontal="right"/>
    </xf>
    <xf numFmtId="0" fontId="45" fillId="0" borderId="28" xfId="71" applyFont="1" applyBorder="1" applyAlignment="1">
      <alignment horizontal="center"/>
    </xf>
    <xf numFmtId="0" fontId="46" fillId="0" borderId="0" xfId="71" applyFont="1" applyAlignment="1">
      <alignment horizontal="center"/>
    </xf>
    <xf numFmtId="0" fontId="23" fillId="0" borderId="28" xfId="0" applyFont="1" applyBorder="1" applyAlignment="1">
      <alignment horizontal="center" textRotation="90"/>
    </xf>
    <xf numFmtId="0" fontId="23" fillId="0" borderId="29" xfId="0" applyFont="1" applyBorder="1" applyAlignment="1">
      <alignment horizontal="center" textRotation="90"/>
    </xf>
    <xf numFmtId="0" fontId="23" fillId="0" borderId="0" xfId="0" applyFont="1" applyFill="1" applyAlignment="1">
      <alignment horizontal="right"/>
    </xf>
    <xf numFmtId="0" fontId="26" fillId="0" borderId="0" xfId="0" applyFont="1" applyAlignment="1">
      <alignment horizontal="center"/>
    </xf>
    <xf numFmtId="0" fontId="26" fillId="0" borderId="28" xfId="75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75" applyFont="1" applyAlignment="1">
      <alignment horizontal="center"/>
    </xf>
    <xf numFmtId="0" fontId="26" fillId="0" borderId="29" xfId="75" applyFont="1" applyBorder="1" applyAlignment="1">
      <alignment horizontal="center" vertical="center" wrapText="1"/>
    </xf>
    <xf numFmtId="0" fontId="26" fillId="0" borderId="91" xfId="75" applyFont="1" applyBorder="1" applyAlignment="1">
      <alignment horizontal="center" vertical="center" wrapText="1"/>
    </xf>
    <xf numFmtId="0" fontId="26" fillId="0" borderId="29" xfId="75" applyFont="1" applyBorder="1" applyAlignment="1">
      <alignment horizontal="center" vertical="center"/>
    </xf>
    <xf numFmtId="0" fontId="26" fillId="0" borderId="91" xfId="75" applyFont="1" applyBorder="1" applyAlignment="1">
      <alignment horizontal="center" vertical="center"/>
    </xf>
    <xf numFmtId="0" fontId="26" fillId="0" borderId="57" xfId="75" applyFont="1" applyBorder="1" applyAlignment="1">
      <alignment horizontal="center" vertical="center"/>
    </xf>
    <xf numFmtId="0" fontId="26" fillId="0" borderId="99" xfId="75" applyFont="1" applyBorder="1" applyAlignment="1">
      <alignment horizontal="center" vertical="center"/>
    </xf>
    <xf numFmtId="0" fontId="23" fillId="0" borderId="29" xfId="75" applyFont="1" applyBorder="1" applyAlignment="1">
      <alignment horizontal="center" textRotation="90"/>
    </xf>
    <xf numFmtId="0" fontId="23" fillId="0" borderId="30" xfId="75" applyFont="1" applyBorder="1" applyAlignment="1">
      <alignment horizontal="center" textRotation="90"/>
    </xf>
    <xf numFmtId="0" fontId="23" fillId="0" borderId="91" xfId="75" applyFont="1" applyBorder="1" applyAlignment="1">
      <alignment horizontal="center" textRotation="90"/>
    </xf>
    <xf numFmtId="0" fontId="107" fillId="0" borderId="28" xfId="87" applyFont="1" applyBorder="1" applyAlignment="1">
      <alignment horizontal="center" vertical="center" wrapText="1"/>
    </xf>
    <xf numFmtId="0" fontId="33" fillId="0" borderId="28" xfId="87" applyFont="1" applyBorder="1" applyAlignment="1">
      <alignment horizontal="center" vertical="top" textRotation="90"/>
    </xf>
    <xf numFmtId="0" fontId="107" fillId="0" borderId="28" xfId="87" applyFont="1" applyBorder="1" applyAlignment="1">
      <alignment horizontal="center" vertical="center"/>
    </xf>
    <xf numFmtId="0" fontId="33" fillId="0" borderId="28" xfId="87" applyFont="1" applyBorder="1" applyAlignment="1">
      <alignment horizontal="center" vertical="center"/>
    </xf>
    <xf numFmtId="0" fontId="107" fillId="0" borderId="0" xfId="87" applyFont="1" applyBorder="1" applyAlignment="1">
      <alignment horizontal="center"/>
    </xf>
    <xf numFmtId="0" fontId="33" fillId="0" borderId="0" xfId="0" applyFont="1" applyFill="1" applyBorder="1" applyAlignment="1">
      <alignment horizontal="right"/>
    </xf>
    <xf numFmtId="0" fontId="107" fillId="0" borderId="0" xfId="0" applyFont="1" applyBorder="1" applyAlignment="1">
      <alignment horizontal="center"/>
    </xf>
    <xf numFmtId="0" fontId="126" fillId="0" borderId="28" xfId="0" applyFont="1" applyBorder="1" applyAlignment="1">
      <alignment horizontal="center"/>
    </xf>
    <xf numFmtId="0" fontId="132" fillId="0" borderId="0" xfId="0" applyFont="1" applyBorder="1" applyAlignment="1">
      <alignment horizontal="center"/>
    </xf>
    <xf numFmtId="0" fontId="126" fillId="0" borderId="0" xfId="0" applyFont="1" applyBorder="1" applyAlignment="1">
      <alignment horizontal="center"/>
    </xf>
    <xf numFmtId="0" fontId="75" fillId="0" borderId="0" xfId="0" applyFont="1" applyBorder="1" applyAlignment="1">
      <alignment horizontal="left"/>
    </xf>
    <xf numFmtId="0" fontId="107" fillId="0" borderId="0" xfId="0" applyFont="1" applyAlignment="1">
      <alignment horizontal="center"/>
    </xf>
    <xf numFmtId="0" fontId="126" fillId="0" borderId="0" xfId="0" applyFont="1" applyAlignment="1">
      <alignment horizontal="center"/>
    </xf>
    <xf numFmtId="0" fontId="33" fillId="0" borderId="0" xfId="0" applyFont="1" applyAlignment="1"/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wrapText="1"/>
    </xf>
    <xf numFmtId="0" fontId="135" fillId="0" borderId="0" xfId="0" applyFont="1" applyAlignment="1">
      <alignment horizontal="left"/>
    </xf>
    <xf numFmtId="0" fontId="23" fillId="0" borderId="91" xfId="0" applyFont="1" applyBorder="1" applyAlignment="1">
      <alignment horizontal="center" textRotation="90"/>
    </xf>
    <xf numFmtId="0" fontId="133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/>
    </xf>
    <xf numFmtId="3" fontId="23" fillId="0" borderId="29" xfId="89" applyNumberFormat="1" applyFont="1" applyBorder="1" applyAlignment="1">
      <alignment horizontal="center" textRotation="90"/>
    </xf>
    <xf numFmtId="3" fontId="23" fillId="0" borderId="91" xfId="89" applyNumberFormat="1" applyFont="1" applyBorder="1" applyAlignment="1">
      <alignment horizontal="center" textRotation="90"/>
    </xf>
    <xf numFmtId="0" fontId="139" fillId="0" borderId="0" xfId="89" applyFont="1" applyAlignment="1">
      <alignment horizontal="left"/>
    </xf>
    <xf numFmtId="3" fontId="23" fillId="0" borderId="0" xfId="89" applyNumberFormat="1" applyFont="1" applyAlignment="1">
      <alignment horizontal="right"/>
    </xf>
    <xf numFmtId="3" fontId="26" fillId="0" borderId="0" xfId="89" applyNumberFormat="1" applyFont="1" applyAlignment="1">
      <alignment horizontal="center"/>
    </xf>
    <xf numFmtId="0" fontId="56" fillId="0" borderId="0" xfId="89" applyFont="1" applyAlignment="1">
      <alignment horizontal="center"/>
    </xf>
    <xf numFmtId="0" fontId="56" fillId="0" borderId="28" xfId="0" applyFont="1" applyBorder="1" applyAlignment="1">
      <alignment horizontal="center" vertical="center"/>
    </xf>
    <xf numFmtId="0" fontId="56" fillId="0" borderId="28" xfId="0" applyFont="1" applyBorder="1" applyAlignment="1">
      <alignment horizontal="center" vertical="center" wrapText="1"/>
    </xf>
    <xf numFmtId="0" fontId="23" fillId="0" borderId="0" xfId="90" applyFont="1" applyAlignment="1">
      <alignment horizontal="right"/>
    </xf>
    <xf numFmtId="0" fontId="101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/>
    </xf>
    <xf numFmtId="0" fontId="101" fillId="0" borderId="28" xfId="0" applyFont="1" applyBorder="1" applyAlignment="1">
      <alignment horizontal="center" vertical="center"/>
    </xf>
    <xf numFmtId="0" fontId="101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 textRotation="90"/>
    </xf>
    <xf numFmtId="0" fontId="20" fillId="0" borderId="91" xfId="0" applyFont="1" applyBorder="1" applyAlignment="1">
      <alignment horizontal="center" textRotation="90"/>
    </xf>
    <xf numFmtId="0" fontId="156" fillId="0" borderId="0" xfId="0" applyFont="1" applyAlignment="1">
      <alignment wrapText="1"/>
    </xf>
    <xf numFmtId="0" fontId="26" fillId="0" borderId="28" xfId="0" applyFont="1" applyBorder="1" applyAlignment="1">
      <alignment horizontal="center" vertical="center"/>
    </xf>
    <xf numFmtId="0" fontId="101" fillId="0" borderId="0" xfId="0" applyFont="1" applyAlignment="1">
      <alignment horizontal="center"/>
    </xf>
    <xf numFmtId="0" fontId="107" fillId="0" borderId="28" xfId="0" applyFont="1" applyBorder="1" applyAlignment="1">
      <alignment horizontal="center" vertical="center" wrapText="1"/>
    </xf>
    <xf numFmtId="0" fontId="56" fillId="0" borderId="0" xfId="0" applyFont="1" applyAlignment="1">
      <alignment horizontal="center" wrapText="1"/>
    </xf>
    <xf numFmtId="0" fontId="27" fillId="0" borderId="0" xfId="75" applyFont="1" applyAlignment="1">
      <alignment horizontal="right" wrapText="1"/>
    </xf>
    <xf numFmtId="0" fontId="0" fillId="0" borderId="0" xfId="0" applyAlignment="1">
      <alignment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ás 2" xfId="88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2 2" xfId="89"/>
    <cellStyle name="Normál_  3   _2010.évi állami" xfId="69"/>
    <cellStyle name="Normál_004.03. 2013. évi  Költségvetés táblázatai (2013.03.07.) 16 óra." xfId="70"/>
    <cellStyle name="Normál_006 00  Közvetett támogatás" xfId="71"/>
    <cellStyle name="Normál_2006.I.févi pénzügyi mérleg" xfId="72"/>
    <cellStyle name="Normál_2014%20évi%20támogatás%20MÁK%20adatok%20alapján(1)" xfId="73"/>
    <cellStyle name="Normál_beszám. 99. év" xfId="90"/>
    <cellStyle name="Normál_Eu uniós támogatás" xfId="74"/>
    <cellStyle name="Normál_helyi adóbevételek alakulása" xfId="91"/>
    <cellStyle name="Normál_Kiss Anita" xfId="75"/>
    <cellStyle name="Normál_konc. 2005. év tábl." xfId="76"/>
    <cellStyle name="Normal_tanusitv" xfId="77"/>
    <cellStyle name="Normál_vagyonmérleg" xfId="87"/>
    <cellStyle name="Note" xfId="78"/>
    <cellStyle name="Output" xfId="79"/>
    <cellStyle name="Összesen" xfId="80" builtinId="25" customBuiltin="1"/>
    <cellStyle name="Rossz" xfId="81" builtinId="27" customBuiltin="1"/>
    <cellStyle name="Semleges" xfId="82" builtinId="28" customBuiltin="1"/>
    <cellStyle name="Számítás" xfId="83" builtinId="22" customBuiltin="1"/>
    <cellStyle name="Title" xfId="84"/>
    <cellStyle name="Total" xfId="85"/>
    <cellStyle name="Warning Text" xfId="86"/>
  </cellStyles>
  <dxfs count="0"/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heviz_ph@t-online.hu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F54"/>
  <sheetViews>
    <sheetView tabSelected="1" zoomScale="120" workbookViewId="0">
      <selection activeCell="B1" sqref="B1:Q1"/>
    </sheetView>
  </sheetViews>
  <sheetFormatPr defaultRowHeight="11.25" x14ac:dyDescent="0.2"/>
  <cols>
    <col min="1" max="1" width="4.85546875" style="243" customWidth="1"/>
    <col min="2" max="2" width="37.85546875" style="243" customWidth="1"/>
    <col min="3" max="3" width="8.42578125" style="244" customWidth="1"/>
    <col min="4" max="4" width="9" style="244" customWidth="1"/>
    <col min="5" max="5" width="8" style="244" customWidth="1"/>
    <col min="6" max="6" width="8.28515625" style="244" customWidth="1"/>
    <col min="7" max="7" width="7.7109375" style="244" customWidth="1"/>
    <col min="8" max="8" width="9.7109375" style="244" customWidth="1"/>
    <col min="9" max="9" width="6.140625" style="244" customWidth="1"/>
    <col min="10" max="10" width="36.140625" style="244" customWidth="1"/>
    <col min="11" max="11" width="10.140625" style="244" customWidth="1"/>
    <col min="12" max="12" width="9" style="244" customWidth="1"/>
    <col min="13" max="13" width="9.7109375" style="244" customWidth="1"/>
    <col min="14" max="14" width="8.7109375" style="243" bestFit="1" customWidth="1"/>
    <col min="15" max="15" width="8.28515625" style="243" customWidth="1"/>
    <col min="16" max="16" width="7.5703125" style="243" customWidth="1"/>
    <col min="17" max="17" width="6.5703125" style="243" customWidth="1"/>
    <col min="18" max="32" width="9.140625" style="243"/>
    <col min="33" max="16384" width="9.140625" style="8"/>
  </cols>
  <sheetData>
    <row r="1" spans="1:32" ht="12.75" customHeight="1" x14ac:dyDescent="0.2">
      <c r="B1" s="1410" t="s">
        <v>2136</v>
      </c>
      <c r="C1" s="1410"/>
      <c r="D1" s="1410"/>
      <c r="E1" s="1410"/>
      <c r="F1" s="1410"/>
      <c r="G1" s="1410"/>
      <c r="H1" s="1410"/>
      <c r="I1" s="1410"/>
      <c r="J1" s="1410"/>
      <c r="K1" s="1410"/>
      <c r="L1" s="1410"/>
      <c r="M1" s="1410"/>
      <c r="N1" s="1410"/>
      <c r="O1" s="1410"/>
      <c r="P1" s="1410"/>
      <c r="Q1" s="1410"/>
    </row>
    <row r="2" spans="1:32" x14ac:dyDescent="0.2">
      <c r="J2" s="245"/>
      <c r="K2" s="245"/>
      <c r="L2" s="245"/>
      <c r="M2" s="245"/>
    </row>
    <row r="3" spans="1:32" s="146" customFormat="1" x14ac:dyDescent="0.2">
      <c r="A3" s="246"/>
      <c r="B3" s="1413" t="s">
        <v>970</v>
      </c>
      <c r="C3" s="1413"/>
      <c r="D3" s="1413"/>
      <c r="E3" s="1413"/>
      <c r="F3" s="1413"/>
      <c r="G3" s="1413"/>
      <c r="H3" s="1413"/>
      <c r="I3" s="1413"/>
      <c r="J3" s="1413"/>
      <c r="K3" s="1413"/>
      <c r="L3" s="1413"/>
      <c r="M3" s="1413"/>
      <c r="N3" s="1413"/>
      <c r="O3" s="1413"/>
      <c r="P3" s="1413"/>
      <c r="Q3" s="1413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</row>
    <row r="4" spans="1:32" s="146" customFormat="1" x14ac:dyDescent="0.2">
      <c r="A4" s="246"/>
      <c r="B4" s="1413" t="s">
        <v>254</v>
      </c>
      <c r="C4" s="1413"/>
      <c r="D4" s="1413"/>
      <c r="E4" s="1413"/>
      <c r="F4" s="1413"/>
      <c r="G4" s="1413"/>
      <c r="H4" s="1413"/>
      <c r="I4" s="1413"/>
      <c r="J4" s="1413"/>
      <c r="K4" s="1413"/>
      <c r="L4" s="1413"/>
      <c r="M4" s="1413"/>
      <c r="N4" s="1413"/>
      <c r="O4" s="1413"/>
      <c r="P4" s="1413"/>
      <c r="Q4" s="1413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</row>
    <row r="5" spans="1:32" s="146" customFormat="1" x14ac:dyDescent="0.2">
      <c r="A5" s="246"/>
      <c r="B5" s="1411" t="s">
        <v>586</v>
      </c>
      <c r="C5" s="1412"/>
      <c r="D5" s="1412"/>
      <c r="E5" s="1412"/>
      <c r="F5" s="1411"/>
      <c r="G5" s="1411"/>
      <c r="H5" s="1411"/>
      <c r="I5" s="1411"/>
      <c r="J5" s="1411"/>
      <c r="K5" s="1412"/>
      <c r="L5" s="1412"/>
      <c r="M5" s="1412"/>
      <c r="N5" s="1411"/>
      <c r="O5" s="1411"/>
      <c r="P5" s="1411"/>
      <c r="Q5" s="1411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</row>
    <row r="6" spans="1:32" s="146" customFormat="1" ht="12.75" customHeight="1" x14ac:dyDescent="0.2">
      <c r="A6" s="1399" t="s">
        <v>587</v>
      </c>
      <c r="B6" s="1400" t="s">
        <v>588</v>
      </c>
      <c r="C6" s="1401" t="s">
        <v>589</v>
      </c>
      <c r="D6" s="1401"/>
      <c r="E6" s="1401"/>
      <c r="F6" s="1400" t="s">
        <v>590</v>
      </c>
      <c r="G6" s="1403"/>
      <c r="H6" s="1403"/>
      <c r="I6" s="1404"/>
      <c r="J6" s="1402" t="s">
        <v>591</v>
      </c>
      <c r="K6" s="1409" t="s">
        <v>840</v>
      </c>
      <c r="L6" s="1409"/>
      <c r="M6" s="1409"/>
      <c r="N6" s="1400" t="s">
        <v>841</v>
      </c>
      <c r="O6" s="1403"/>
      <c r="P6" s="1403"/>
      <c r="Q6" s="1404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</row>
    <row r="7" spans="1:32" s="146" customFormat="1" ht="12.75" customHeight="1" x14ac:dyDescent="0.2">
      <c r="A7" s="1399"/>
      <c r="B7" s="1400"/>
      <c r="C7" s="1408" t="s">
        <v>1</v>
      </c>
      <c r="D7" s="1408"/>
      <c r="E7" s="1408"/>
      <c r="F7" s="1405" t="s">
        <v>2</v>
      </c>
      <c r="G7" s="1405"/>
      <c r="H7" s="1405"/>
      <c r="I7" s="1406" t="s">
        <v>3</v>
      </c>
      <c r="J7" s="1402"/>
      <c r="K7" s="1415" t="s">
        <v>1</v>
      </c>
      <c r="L7" s="1415"/>
      <c r="M7" s="1415"/>
      <c r="N7" s="1405" t="s">
        <v>2</v>
      </c>
      <c r="O7" s="1405"/>
      <c r="P7" s="1405"/>
      <c r="Q7" s="1406" t="s">
        <v>3</v>
      </c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</row>
    <row r="8" spans="1:32" s="147" customFormat="1" ht="36.6" customHeight="1" x14ac:dyDescent="0.2">
      <c r="A8" s="1399"/>
      <c r="B8" s="247" t="s">
        <v>592</v>
      </c>
      <c r="C8" s="566" t="s">
        <v>593</v>
      </c>
      <c r="D8" s="566" t="s">
        <v>594</v>
      </c>
      <c r="E8" s="567" t="s">
        <v>595</v>
      </c>
      <c r="F8" s="168" t="s">
        <v>593</v>
      </c>
      <c r="G8" s="168" t="s">
        <v>594</v>
      </c>
      <c r="H8" s="574" t="s">
        <v>11</v>
      </c>
      <c r="I8" s="1407"/>
      <c r="J8" s="249" t="s">
        <v>596</v>
      </c>
      <c r="K8" s="168" t="s">
        <v>593</v>
      </c>
      <c r="L8" s="168" t="s">
        <v>594</v>
      </c>
      <c r="M8" s="168" t="s">
        <v>595</v>
      </c>
      <c r="N8" s="168" t="s">
        <v>593</v>
      </c>
      <c r="O8" s="168" t="s">
        <v>594</v>
      </c>
      <c r="P8" s="574" t="s">
        <v>12</v>
      </c>
      <c r="Q8" s="1414"/>
      <c r="R8" s="580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</row>
    <row r="9" spans="1:32" ht="11.45" customHeight="1" x14ac:dyDescent="0.2">
      <c r="A9" s="250">
        <v>1</v>
      </c>
      <c r="B9" s="251" t="s">
        <v>547</v>
      </c>
      <c r="C9" s="252"/>
      <c r="D9" s="252"/>
      <c r="E9" s="571"/>
      <c r="F9" s="252"/>
      <c r="G9" s="252"/>
      <c r="H9" s="571"/>
      <c r="I9" s="259"/>
      <c r="J9" s="171" t="s">
        <v>548</v>
      </c>
      <c r="K9" s="252"/>
      <c r="L9" s="252"/>
      <c r="M9" s="575"/>
      <c r="P9" s="579"/>
      <c r="R9" s="270"/>
    </row>
    <row r="10" spans="1:32" x14ac:dyDescent="0.2">
      <c r="A10" s="250">
        <f>A9+1</f>
        <v>2</v>
      </c>
      <c r="B10" s="253" t="s">
        <v>559</v>
      </c>
      <c r="C10" s="144"/>
      <c r="D10" s="144"/>
      <c r="E10" s="499">
        <f>SUM(C10:D10)</f>
        <v>0</v>
      </c>
      <c r="F10" s="145"/>
      <c r="G10" s="145"/>
      <c r="H10" s="499"/>
      <c r="I10" s="145"/>
      <c r="J10" s="172" t="s">
        <v>549</v>
      </c>
      <c r="K10" s="145">
        <f>'műk. kiad. szakf Önkorm. '!D63+'pü.mérleg Hivatal'!K12+'püm. GAMESZ. '!K12+'püm. Művelődés'!K12+'püm-TASZII.'!K12+'püm.Brunszvik T'!K12</f>
        <v>536269</v>
      </c>
      <c r="L10" s="145">
        <f>'műk. kiad. szakf Önkorm. '!E63+'pü.mérleg Hivatal'!L12+'püm. GAMESZ. '!L12+'püm. Művelődés'!L12+'püm-TASZII.'!L12+'püm.Brunszvik T'!L12</f>
        <v>355200</v>
      </c>
      <c r="M10" s="537">
        <f>SUM(K10:L10)</f>
        <v>891469</v>
      </c>
      <c r="N10" s="244">
        <f>'pü.mérleg Önkorm.'!N10+'pü.mérleg Hivatal'!N12+'püm. GAMESZ. '!N12+'püm. Művelődés'!N12+'püm-TASZII.'!N12+'püm.Brunszvik T'!N12</f>
        <v>553268</v>
      </c>
      <c r="O10" s="244">
        <f>'pü.mérleg Önkorm.'!O10+'pü.mérleg Hivatal'!O12+'püm. GAMESZ. '!O12+'püm. Művelődés'!O12+'püm-TASZII.'!O12+'püm.Brunszvik T'!O12</f>
        <v>303073</v>
      </c>
      <c r="P10" s="537">
        <f>SUM(N10:O10)</f>
        <v>856341</v>
      </c>
      <c r="Q10" s="244">
        <f>P10/M10*100</f>
        <v>96.059537684428733</v>
      </c>
      <c r="R10" s="270"/>
    </row>
    <row r="11" spans="1:32" x14ac:dyDescent="0.2">
      <c r="A11" s="250">
        <f t="shared" ref="A11:A53" si="0">A10+1</f>
        <v>3</v>
      </c>
      <c r="B11" s="253" t="s">
        <v>560</v>
      </c>
      <c r="C11" s="144">
        <f>'tám, végl. pe.átv  '!C13+'tám, végl. pe.átv  '!C14+'tám, végl. pe.átv  '!C16+'tám, végl. pe.átv  '!C17</f>
        <v>931931</v>
      </c>
      <c r="D11" s="501">
        <f>'tám, végl. pe.átv  '!D13</f>
        <v>80732</v>
      </c>
      <c r="E11" s="499">
        <f>SUM(C11:D11)</f>
        <v>1012663</v>
      </c>
      <c r="F11" s="144">
        <f>'tám, végl. pe.átv  '!F13+'tám, végl. pe.átv  '!F14+'tám, végl. pe.átv  '!F16+'tám, végl. pe.átv  '!F17</f>
        <v>931931</v>
      </c>
      <c r="G11" s="501">
        <f>'tám, végl. pe.átv  '!G15+'tám, végl. pe.átv  '!G16+'tám, végl. pe.átv  '!G17</f>
        <v>80732</v>
      </c>
      <c r="H11" s="499">
        <f>F11+G11</f>
        <v>1012663</v>
      </c>
      <c r="I11" s="145">
        <f>H11/E11*100</f>
        <v>100</v>
      </c>
      <c r="J11" s="172" t="s">
        <v>550</v>
      </c>
      <c r="K11" s="145">
        <f>'műk. kiad. szakf Önkorm. '!H63+'pü.mérleg Hivatal'!K13+'püm. GAMESZ. '!K13+'püm. Művelődés'!K13+'püm-TASZII.'!K13+'püm.Brunszvik T'!K13</f>
        <v>141918</v>
      </c>
      <c r="L11" s="145">
        <f>'műk. kiad. szakf Önkorm. '!I63+'pü.mérleg Hivatal'!L13+'püm. GAMESZ. '!L13+'püm. Művelődés'!L13+'püm-TASZII.'!L13+'püm.Brunszvik T'!L13</f>
        <v>109400</v>
      </c>
      <c r="M11" s="537">
        <f>SUM(K11:L11)</f>
        <v>251318</v>
      </c>
      <c r="N11" s="244">
        <f>'pü.mérleg Önkorm.'!N11+'pü.mérleg Hivatal'!N13+'püm. GAMESZ. '!N13+'püm. Művelődés'!N13+'püm-TASZII.'!N13+'püm.Brunszvik T'!N13</f>
        <v>138207</v>
      </c>
      <c r="O11" s="244">
        <f>'pü.mérleg Önkorm.'!O11+'pü.mérleg Hivatal'!O13+'püm. GAMESZ. '!O13+'püm. Művelődés'!O13+'püm-TASZII.'!O13+'püm.Brunszvik T'!O13</f>
        <v>97671</v>
      </c>
      <c r="P11" s="537">
        <f t="shared" ref="P11:P23" si="1">SUM(N11:O11)</f>
        <v>235878</v>
      </c>
      <c r="Q11" s="244">
        <f>P11/M11*100</f>
        <v>93.856389116577404</v>
      </c>
      <c r="R11" s="270"/>
    </row>
    <row r="12" spans="1:32" x14ac:dyDescent="0.2">
      <c r="A12" s="250">
        <f t="shared" si="0"/>
        <v>4</v>
      </c>
      <c r="B12" s="253" t="s">
        <v>561</v>
      </c>
      <c r="C12" s="144">
        <f>'tám, végl. pe.átv  '!C19+'tám, végl. pe.átv  '!C36+'tám, végl. pe.átv  '!C73+'tám, végl. pe.átv  '!C81+'tám, végl. pe.átv  '!C90+'tám, végl. pe.átv  '!C97</f>
        <v>52506</v>
      </c>
      <c r="D12" s="501">
        <f>'mük. bev.Önkor és Hivatal '!N48-'mük. bev.Önkor és Hivatal '!N21+'püm. GAMESZ. '!D14+'püm. Művelődés'!D14+'püm-TASZII.'!D14</f>
        <v>16431</v>
      </c>
      <c r="E12" s="499">
        <f>SUM(C12:D12)</f>
        <v>68937</v>
      </c>
      <c r="F12" s="144">
        <f>'pü.mérleg Önkorm.'!F12+'pü.mérleg Hivatal'!F14+'püm. GAMESZ. '!F14+'püm. Művelődés'!F14+'püm-TASZII.'!F14+'püm.Brunszvik T'!F14</f>
        <v>44886</v>
      </c>
      <c r="G12" s="144">
        <f>'pü.mérleg Önkorm.'!G12+'pü.mérleg Hivatal'!G14+'püm. GAMESZ. '!G14+'püm. Művelődés'!G14+'püm-TASZII.'!G14+'püm.Brunszvik T'!G14</f>
        <v>16226</v>
      </c>
      <c r="H12" s="499">
        <f t="shared" ref="H12:H51" si="2">F12+G12</f>
        <v>61112</v>
      </c>
      <c r="I12" s="145">
        <f>H12/E12*100</f>
        <v>88.649056384815111</v>
      </c>
      <c r="J12" s="172" t="s">
        <v>552</v>
      </c>
      <c r="K12" s="145">
        <f>'műk. kiad. szakf Önkorm. '!L63+'püm. GAMESZ. '!K14+'püm. Művelődés'!K14+'püm-TASZII.'!K14+'pü.mérleg Hivatal'!K14+'püm.Brunszvik T'!K14</f>
        <v>488003</v>
      </c>
      <c r="L12" s="145">
        <f>'műk. kiad. szakf Önkorm. '!M63+'püm. GAMESZ. '!L14+'püm. Művelődés'!L14+'püm-TASZII.'!L14+'pü.mérleg Hivatal'!L14+'püm.Brunszvik T'!L14</f>
        <v>675631</v>
      </c>
      <c r="M12" s="537">
        <f>SUM(K12:L12)</f>
        <v>1163634</v>
      </c>
      <c r="N12" s="244">
        <f>'pü.mérleg Önkorm.'!N12+'pü.mérleg Hivatal'!N14+'püm. GAMESZ. '!N14+'püm. Művelődés'!N14+'püm-TASZII.'!N14+'püm.Brunszvik T'!N14</f>
        <v>422287</v>
      </c>
      <c r="O12" s="244">
        <f>'pü.mérleg Önkorm.'!O12+'pü.mérleg Hivatal'!O14+'püm. GAMESZ. '!O14+'püm. Művelődés'!O14+'püm-TASZII.'!O14+'püm.Brunszvik T'!O14</f>
        <v>583213</v>
      </c>
      <c r="P12" s="537">
        <f t="shared" si="1"/>
        <v>1005500</v>
      </c>
      <c r="Q12" s="244">
        <f>P12/M12*100</f>
        <v>86.410331770986417</v>
      </c>
      <c r="R12" s="270"/>
    </row>
    <row r="13" spans="1:32" ht="12" customHeight="1" x14ac:dyDescent="0.2">
      <c r="A13" s="250">
        <f t="shared" si="0"/>
        <v>5</v>
      </c>
      <c r="B13" s="152" t="s">
        <v>1054</v>
      </c>
      <c r="C13" s="144"/>
      <c r="D13" s="144"/>
      <c r="E13" s="499"/>
      <c r="F13" s="145"/>
      <c r="G13" s="145"/>
      <c r="H13" s="499">
        <f t="shared" si="2"/>
        <v>0</v>
      </c>
      <c r="I13" s="145"/>
      <c r="J13" s="172"/>
      <c r="K13" s="144"/>
      <c r="L13" s="144"/>
      <c r="M13" s="537"/>
      <c r="N13" s="244"/>
      <c r="O13" s="244"/>
      <c r="P13" s="537">
        <f t="shared" si="1"/>
        <v>0</v>
      </c>
      <c r="Q13" s="244"/>
      <c r="R13" s="270"/>
    </row>
    <row r="14" spans="1:32" x14ac:dyDescent="0.2">
      <c r="A14" s="250">
        <f t="shared" si="0"/>
        <v>6</v>
      </c>
      <c r="B14" s="253" t="s">
        <v>1056</v>
      </c>
      <c r="C14" s="144">
        <f>'felh. bev.  '!C25</f>
        <v>2601</v>
      </c>
      <c r="D14" s="144">
        <f>'felh. bev.  '!D25</f>
        <v>0</v>
      </c>
      <c r="E14" s="499">
        <f>SUM(C14:D14)</f>
        <v>2601</v>
      </c>
      <c r="F14" s="144">
        <f>'felh. bev.  '!F25</f>
        <v>2601</v>
      </c>
      <c r="G14" s="144">
        <f>'felh. bev.  '!G25</f>
        <v>0</v>
      </c>
      <c r="H14" s="499">
        <f t="shared" si="2"/>
        <v>2601</v>
      </c>
      <c r="I14" s="145">
        <f>H14/E14*100</f>
        <v>100</v>
      </c>
      <c r="J14" s="172" t="s">
        <v>551</v>
      </c>
      <c r="K14" s="255">
        <f>'műk. kiad. szakf Önkorm. '!X63+'pü.mérleg Hivatal'!K16</f>
        <v>7481</v>
      </c>
      <c r="L14" s="255">
        <f>'műk. kiad. szakf Önkorm. '!Y63+'pü.mérleg Hivatal'!L16</f>
        <v>10526</v>
      </c>
      <c r="M14" s="537">
        <f>SUM(K14:L14)</f>
        <v>18007</v>
      </c>
      <c r="N14" s="244">
        <f>'pü.mérleg Önkorm.'!N14+'pü.mérleg Hivatal'!N16+'püm. GAMESZ. '!N16+'püm. Művelődés'!N16+'püm-TASZII.'!N16+'püm.Brunszvik T'!N16</f>
        <v>7382</v>
      </c>
      <c r="O14" s="244">
        <f>'pü.mérleg Önkorm.'!O14+'pü.mérleg Hivatal'!O16+'püm. GAMESZ. '!O16+'püm. Művelődés'!O16+'püm-TASZII.'!O16+'püm.Brunszvik T'!O16</f>
        <v>10526</v>
      </c>
      <c r="P14" s="537">
        <f t="shared" si="1"/>
        <v>17908</v>
      </c>
      <c r="Q14" s="244">
        <f>P14/M14*100</f>
        <v>99.450213805742209</v>
      </c>
      <c r="R14" s="270"/>
    </row>
    <row r="15" spans="1:32" x14ac:dyDescent="0.2">
      <c r="A15" s="250">
        <f t="shared" si="0"/>
        <v>7</v>
      </c>
      <c r="B15" s="253" t="s">
        <v>2133</v>
      </c>
      <c r="C15" s="144"/>
      <c r="D15" s="144"/>
      <c r="E15" s="499"/>
      <c r="F15" s="144">
        <v>3665</v>
      </c>
      <c r="G15" s="144"/>
      <c r="H15" s="499">
        <f>SUM(F15:G15)</f>
        <v>3665</v>
      </c>
      <c r="I15" s="145"/>
      <c r="J15" s="172"/>
      <c r="K15" s="255"/>
      <c r="L15" s="255"/>
      <c r="M15" s="537"/>
      <c r="N15" s="244"/>
      <c r="O15" s="244"/>
      <c r="P15" s="537"/>
      <c r="Q15" s="244"/>
      <c r="R15" s="270"/>
    </row>
    <row r="16" spans="1:32" x14ac:dyDescent="0.2">
      <c r="A16" s="250">
        <f t="shared" si="0"/>
        <v>8</v>
      </c>
      <c r="B16" s="253" t="s">
        <v>2135</v>
      </c>
      <c r="C16" s="144">
        <f>'felh. bev.  '!C36</f>
        <v>449643</v>
      </c>
      <c r="D16" s="144">
        <f>'felh. bev.  '!D36</f>
        <v>422517</v>
      </c>
      <c r="E16" s="499">
        <f>SUM(C16:D16)</f>
        <v>872160</v>
      </c>
      <c r="F16" s="144">
        <f>'felh. bev.  '!F36</f>
        <v>380359</v>
      </c>
      <c r="G16" s="144">
        <f>'felh. bev.  '!G36</f>
        <v>245322</v>
      </c>
      <c r="H16" s="499">
        <f t="shared" si="2"/>
        <v>625681</v>
      </c>
      <c r="I16" s="145">
        <f>H16/E16*100</f>
        <v>71.739245092643557</v>
      </c>
      <c r="J16" s="172" t="s">
        <v>553</v>
      </c>
      <c r="K16" s="255"/>
      <c r="L16" s="255"/>
      <c r="M16" s="537"/>
      <c r="N16" s="244"/>
      <c r="O16" s="244"/>
      <c r="P16" s="537">
        <f t="shared" si="1"/>
        <v>0</v>
      </c>
      <c r="Q16" s="244"/>
      <c r="R16" s="270"/>
    </row>
    <row r="17" spans="1:32" x14ac:dyDescent="0.2">
      <c r="A17" s="250">
        <f t="shared" si="0"/>
        <v>9</v>
      </c>
      <c r="B17" s="253" t="s">
        <v>563</v>
      </c>
      <c r="C17" s="144">
        <f>'mük. bev.Önkor és Hivatal '!I48</f>
        <v>168698</v>
      </c>
      <c r="D17" s="501">
        <f>'mük. bev.Önkor és Hivatal '!J48</f>
        <v>907338</v>
      </c>
      <c r="E17" s="499">
        <f>SUM(C17:D17)</f>
        <v>1076036</v>
      </c>
      <c r="F17" s="144">
        <f>'mük. bev.Önkor és Hivatal '!K48</f>
        <v>171701</v>
      </c>
      <c r="G17" s="144">
        <f>'mük. bev.Önkor és Hivatal '!L48</f>
        <v>893309</v>
      </c>
      <c r="H17" s="499">
        <f t="shared" si="2"/>
        <v>1065010</v>
      </c>
      <c r="I17" s="145">
        <f>H17/E17*100</f>
        <v>98.975313093613977</v>
      </c>
      <c r="J17" s="172" t="s">
        <v>14</v>
      </c>
      <c r="K17" s="255">
        <f>'műk. kiad. szakf Önkorm. '!P63</f>
        <v>12669</v>
      </c>
      <c r="L17" s="255">
        <f>'műk. kiad. szakf Önkorm. '!Q63</f>
        <v>49138</v>
      </c>
      <c r="M17" s="537">
        <f>SUM(K17:L17)</f>
        <v>61807</v>
      </c>
      <c r="N17" s="244">
        <f>'pü.mérleg Önkorm.'!N17+'pü.mérleg Hivatal'!N18+'püm. GAMESZ. '!N18+'püm. Művelődés'!N18+'püm-TASZII.'!N18+'püm.Brunszvik T'!N18</f>
        <v>11952</v>
      </c>
      <c r="O17" s="244">
        <f>'pü.mérleg Önkorm.'!O17+'pü.mérleg Hivatal'!O18+'püm. GAMESZ. '!O18+'püm. Művelődés'!O18+'püm-TASZII.'!O18+'püm.Brunszvik T'!O18</f>
        <v>48038</v>
      </c>
      <c r="P17" s="537">
        <f t="shared" si="1"/>
        <v>59990</v>
      </c>
      <c r="Q17" s="244">
        <f>P17/M17*100</f>
        <v>97.060203536816218</v>
      </c>
      <c r="R17" s="270"/>
    </row>
    <row r="18" spans="1:32" x14ac:dyDescent="0.2">
      <c r="A18" s="250">
        <f t="shared" si="0"/>
        <v>10</v>
      </c>
      <c r="B18" s="256" t="s">
        <v>564</v>
      </c>
      <c r="C18" s="254"/>
      <c r="D18" s="502"/>
      <c r="E18" s="537"/>
      <c r="F18" s="254"/>
      <c r="G18" s="254"/>
      <c r="H18" s="499">
        <f t="shared" si="2"/>
        <v>0</v>
      </c>
      <c r="I18" s="145"/>
      <c r="J18" s="172" t="s">
        <v>801</v>
      </c>
      <c r="K18" s="255">
        <f>'műk. kiad. szakf Önkorm. '!T63</f>
        <v>144005</v>
      </c>
      <c r="L18" s="255">
        <f>'műk. kiad. szakf Önkorm. '!U63</f>
        <v>177370</v>
      </c>
      <c r="M18" s="537">
        <f>SUM(K18:L18)</f>
        <v>321375</v>
      </c>
      <c r="N18" s="244">
        <f>'pü.mérleg Önkorm.'!N18+'pü.mérleg Hivatal'!N19+'püm. GAMESZ. '!N19+'püm. Művelődés'!N19+'püm-TASZII.'!N19+'püm.Brunszvik T'!N19</f>
        <v>133206</v>
      </c>
      <c r="O18" s="244">
        <f>'pü.mérleg Önkorm.'!O18+'pü.mérleg Hivatal'!O19+'püm. GAMESZ. '!O19+'püm. Művelődés'!O19+'püm-TASZII.'!O19+'püm.Brunszvik T'!O19</f>
        <v>176921</v>
      </c>
      <c r="P18" s="537">
        <f t="shared" si="1"/>
        <v>310127</v>
      </c>
      <c r="Q18" s="244">
        <f>P18/M18*100</f>
        <v>96.500038895371461</v>
      </c>
      <c r="R18" s="270"/>
    </row>
    <row r="19" spans="1:32" x14ac:dyDescent="0.2">
      <c r="A19" s="250">
        <f t="shared" si="0"/>
        <v>11</v>
      </c>
      <c r="B19" s="143" t="s">
        <v>565</v>
      </c>
      <c r="C19" s="254">
        <f>'mük. bev.Önkor és Hivatal '!E48+'pü.mérleg Hivatal'!C20+'püm. GAMESZ. '!C20+'püm. Művelődés'!C20+'püm-TASZII.'!C20</f>
        <v>199998</v>
      </c>
      <c r="D19" s="502">
        <f>'mük. bev.Önkor és Hivatal '!F48+'pü.mérleg Hivatal'!D20+'püm. GAMESZ. '!D20+'püm. Művelődés'!D20+'püm-TASZII.'!D20</f>
        <v>163882</v>
      </c>
      <c r="E19" s="537">
        <f>SUM(C19:D19)</f>
        <v>363880</v>
      </c>
      <c r="F19" s="254">
        <f>'pü.mérleg Önkorm.'!F19+'pü.mérleg Hivatal'!F20+'püm. GAMESZ. '!F20+'püm. Művelődés'!F20+'püm-TASZII.'!F20+'püm.Brunszvik T'!F20</f>
        <v>195930</v>
      </c>
      <c r="G19" s="254">
        <f>'pü.mérleg Önkorm.'!G19+'pü.mérleg Hivatal'!G20+'püm. GAMESZ. '!G20+'püm. Művelődés'!G20+'püm-TASZII.'!G20+'püm.Brunszvik T'!G20</f>
        <v>163550</v>
      </c>
      <c r="H19" s="499">
        <f t="shared" si="2"/>
        <v>359480</v>
      </c>
      <c r="I19" s="145">
        <f>H19/E19*100</f>
        <v>98.79081015719467</v>
      </c>
      <c r="J19" s="172" t="s">
        <v>794</v>
      </c>
      <c r="K19" s="255"/>
      <c r="L19" s="255">
        <f>tartalék!D27</f>
        <v>14583</v>
      </c>
      <c r="M19" s="537">
        <f>SUM(K19:L19)</f>
        <v>14583</v>
      </c>
      <c r="N19" s="244"/>
      <c r="O19" s="244"/>
      <c r="P19" s="537">
        <f t="shared" si="1"/>
        <v>0</v>
      </c>
      <c r="Q19" s="244">
        <f>P19/M19*100</f>
        <v>0</v>
      </c>
      <c r="R19" s="270"/>
    </row>
    <row r="20" spans="1:32" x14ac:dyDescent="0.2">
      <c r="A20" s="250">
        <f t="shared" si="0"/>
        <v>12</v>
      </c>
      <c r="C20" s="254"/>
      <c r="D20" s="254"/>
      <c r="E20" s="537"/>
      <c r="F20" s="254"/>
      <c r="G20" s="254"/>
      <c r="H20" s="499"/>
      <c r="I20" s="145"/>
      <c r="J20" s="172" t="s">
        <v>795</v>
      </c>
      <c r="K20" s="255">
        <f>'pü.mérleg Önkorm.'!K20</f>
        <v>15783</v>
      </c>
      <c r="L20" s="531">
        <f>'pü.mérleg Önkorm.'!L20</f>
        <v>24183</v>
      </c>
      <c r="M20" s="576">
        <f>SUM(K20:L20)</f>
        <v>39966</v>
      </c>
      <c r="N20" s="244"/>
      <c r="O20" s="244"/>
      <c r="P20" s="537">
        <f t="shared" si="1"/>
        <v>0</v>
      </c>
      <c r="Q20" s="244">
        <f>P20/M20*100</f>
        <v>0</v>
      </c>
      <c r="R20" s="270"/>
    </row>
    <row r="21" spans="1:32" s="148" customFormat="1" x14ac:dyDescent="0.2">
      <c r="A21" s="250">
        <f t="shared" si="0"/>
        <v>13</v>
      </c>
      <c r="B21" s="243" t="s">
        <v>566</v>
      </c>
      <c r="C21" s="254"/>
      <c r="D21" s="254"/>
      <c r="E21" s="537"/>
      <c r="F21" s="254"/>
      <c r="G21" s="254"/>
      <c r="H21" s="499">
        <f t="shared" si="2"/>
        <v>0</v>
      </c>
      <c r="I21" s="145"/>
      <c r="J21" s="172" t="s">
        <v>1171</v>
      </c>
      <c r="K21" s="255"/>
      <c r="L21" s="255"/>
      <c r="M21" s="576"/>
      <c r="N21" s="244">
        <v>122</v>
      </c>
      <c r="O21" s="583"/>
      <c r="P21" s="537">
        <f t="shared" si="1"/>
        <v>122</v>
      </c>
      <c r="Q21" s="244"/>
      <c r="R21" s="581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</row>
    <row r="22" spans="1:32" s="148" customFormat="1" x14ac:dyDescent="0.2">
      <c r="A22" s="250">
        <f t="shared" si="0"/>
        <v>14</v>
      </c>
      <c r="B22" s="243" t="s">
        <v>567</v>
      </c>
      <c r="C22" s="254"/>
      <c r="D22" s="254"/>
      <c r="E22" s="537"/>
      <c r="F22" s="254"/>
      <c r="G22" s="254"/>
      <c r="H22" s="499">
        <f t="shared" si="2"/>
        <v>0</v>
      </c>
      <c r="I22" s="145"/>
      <c r="J22" s="172" t="s">
        <v>1173</v>
      </c>
      <c r="K22" s="255">
        <f>'pü.mérleg Önkorm.'!K22</f>
        <v>9506</v>
      </c>
      <c r="L22" s="255"/>
      <c r="M22" s="576">
        <f>SUM(K22:L22)</f>
        <v>9506</v>
      </c>
      <c r="N22" s="244">
        <v>8886</v>
      </c>
      <c r="O22" s="583"/>
      <c r="P22" s="537">
        <f t="shared" si="1"/>
        <v>8886</v>
      </c>
      <c r="Q22" s="244">
        <f>P22/M22*100</f>
        <v>93.477803492531024</v>
      </c>
      <c r="R22" s="581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</row>
    <row r="23" spans="1:32" s="148" customFormat="1" x14ac:dyDescent="0.2">
      <c r="A23" s="250">
        <f t="shared" si="0"/>
        <v>15</v>
      </c>
      <c r="B23" s="243" t="s">
        <v>567</v>
      </c>
      <c r="C23" s="254"/>
      <c r="D23" s="254"/>
      <c r="E23" s="537"/>
      <c r="F23" s="254"/>
      <c r="G23" s="254"/>
      <c r="H23" s="499">
        <f t="shared" si="2"/>
        <v>0</v>
      </c>
      <c r="I23" s="145"/>
      <c r="J23" s="172" t="s">
        <v>1172</v>
      </c>
      <c r="K23" s="255">
        <f>'pü.mérleg Önkorm.'!K23</f>
        <v>209</v>
      </c>
      <c r="L23" s="255"/>
      <c r="M23" s="576">
        <f>SUM(K23:L23)</f>
        <v>209</v>
      </c>
      <c r="N23" s="244">
        <v>2345</v>
      </c>
      <c r="O23" s="583"/>
      <c r="P23" s="537">
        <f t="shared" si="1"/>
        <v>2345</v>
      </c>
      <c r="Q23" s="244">
        <f>P23/M23*100</f>
        <v>1122.0095693779904</v>
      </c>
      <c r="R23" s="581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</row>
    <row r="24" spans="1:32" x14ac:dyDescent="0.2">
      <c r="A24" s="250">
        <f t="shared" si="0"/>
        <v>16</v>
      </c>
      <c r="B24" s="253" t="s">
        <v>568</v>
      </c>
      <c r="C24" s="154"/>
      <c r="D24" s="145">
        <f>'felh. bev.  '!D13</f>
        <v>5122</v>
      </c>
      <c r="E24" s="537">
        <f>SUM(C24:D24)</f>
        <v>5122</v>
      </c>
      <c r="F24" s="254">
        <f>'pü.mérleg Önkorm.'!F24+'pü.mérleg Hivatal'!F24+'püm. GAMESZ. '!F24+'püm. Művelődés'!F24+'püm-TASZII.'!F24+'püm.Brunszvik T'!F24</f>
        <v>0</v>
      </c>
      <c r="G24" s="254">
        <f>'pü.mérleg Önkorm.'!G24+'pü.mérleg Hivatal'!G24+'püm. GAMESZ. '!G24+'püm. Művelődés'!G24+'püm-TASZII.'!G24+'püm.Brunszvik T'!G24</f>
        <v>5122</v>
      </c>
      <c r="H24" s="499">
        <f t="shared" si="2"/>
        <v>5122</v>
      </c>
      <c r="I24" s="145">
        <f>H24/E24*100</f>
        <v>100</v>
      </c>
      <c r="J24" s="258" t="s">
        <v>597</v>
      </c>
      <c r="K24" s="149">
        <f t="shared" ref="K24:P24" si="3">SUM(K10:K23)</f>
        <v>1355843</v>
      </c>
      <c r="L24" s="149">
        <f t="shared" si="3"/>
        <v>1416031</v>
      </c>
      <c r="M24" s="572">
        <f t="shared" si="3"/>
        <v>2771874</v>
      </c>
      <c r="N24" s="149">
        <f t="shared" si="3"/>
        <v>1277655</v>
      </c>
      <c r="O24" s="149">
        <f t="shared" si="3"/>
        <v>1219442</v>
      </c>
      <c r="P24" s="572">
        <f t="shared" si="3"/>
        <v>2497097</v>
      </c>
      <c r="Q24" s="244">
        <f>P24/M24*100</f>
        <v>90.086959219647071</v>
      </c>
      <c r="R24" s="270"/>
    </row>
    <row r="25" spans="1:32" x14ac:dyDescent="0.2">
      <c r="A25" s="250">
        <f t="shared" si="0"/>
        <v>17</v>
      </c>
      <c r="B25" s="253" t="s">
        <v>569</v>
      </c>
      <c r="C25" s="254">
        <f>'felh. bev.  '!C57+'felh. bev.  '!C14+'felh. bev.  '!C15+'felh. bev.  '!C16++'felh. bev.  '!C17</f>
        <v>951</v>
      </c>
      <c r="D25" s="254">
        <f>'felh. bev.  '!D14+'felh. bev.  '!D15+'felh. bev.  '!D16+'felh. bev.  '!D17</f>
        <v>1878</v>
      </c>
      <c r="E25" s="537">
        <f>SUM(C25:D25)</f>
        <v>2829</v>
      </c>
      <c r="F25" s="254">
        <f>'pü.mérleg Önkorm.'!F25+'pü.mérleg Hivatal'!F25+'püm. GAMESZ. '!F25+'püm. Művelődés'!F25+'püm-TASZII.'!F25+'püm.Brunszvik T'!F25</f>
        <v>1090</v>
      </c>
      <c r="G25" s="254">
        <f>'pü.mérleg Önkorm.'!G25+'pü.mérleg Hivatal'!G25+'püm. GAMESZ. '!G25+'püm. Művelődés'!G25+'püm-TASZII.'!G25+'püm.Brunszvik T'!G25</f>
        <v>1880</v>
      </c>
      <c r="H25" s="499">
        <f t="shared" si="2"/>
        <v>2970</v>
      </c>
      <c r="I25" s="145">
        <f>H25/E25*100</f>
        <v>104.98409331919407</v>
      </c>
      <c r="J25" s="257"/>
      <c r="K25" s="255"/>
      <c r="L25" s="255"/>
      <c r="M25" s="532"/>
      <c r="N25" s="244"/>
      <c r="O25" s="244"/>
      <c r="P25" s="532"/>
      <c r="Q25" s="244"/>
      <c r="R25" s="270"/>
    </row>
    <row r="26" spans="1:32" x14ac:dyDescent="0.2">
      <c r="A26" s="250">
        <f t="shared" si="0"/>
        <v>18</v>
      </c>
      <c r="B26" s="143" t="s">
        <v>570</v>
      </c>
      <c r="C26" s="150"/>
      <c r="D26" s="145">
        <f>'felh. bev.  '!D20</f>
        <v>2300</v>
      </c>
      <c r="E26" s="537">
        <f>SUM(C26:D26)</f>
        <v>2300</v>
      </c>
      <c r="F26" s="254">
        <f>'pü.mérleg Önkorm.'!F26</f>
        <v>0</v>
      </c>
      <c r="G26" s="254">
        <f>'pü.mérleg Önkorm.'!G26</f>
        <v>2300</v>
      </c>
      <c r="H26" s="499">
        <f t="shared" si="2"/>
        <v>2300</v>
      </c>
      <c r="I26" s="145">
        <f>H26/E26*100</f>
        <v>100</v>
      </c>
      <c r="J26" s="173" t="s">
        <v>558</v>
      </c>
      <c r="K26" s="259"/>
      <c r="L26" s="259"/>
      <c r="M26" s="532"/>
      <c r="N26" s="244"/>
      <c r="O26" s="244"/>
      <c r="P26" s="532"/>
      <c r="Q26" s="244"/>
      <c r="R26" s="270"/>
    </row>
    <row r="27" spans="1:32" x14ac:dyDescent="0.2">
      <c r="A27" s="250">
        <f t="shared" si="0"/>
        <v>19</v>
      </c>
      <c r="B27" s="253" t="s">
        <v>571</v>
      </c>
      <c r="C27" s="145"/>
      <c r="D27" s="145"/>
      <c r="E27" s="537">
        <f>SUM(C27:D27)</f>
        <v>0</v>
      </c>
      <c r="F27" s="254"/>
      <c r="G27" s="254"/>
      <c r="H27" s="499">
        <f t="shared" si="2"/>
        <v>0</v>
      </c>
      <c r="I27" s="145"/>
      <c r="J27" s="172" t="s">
        <v>233</v>
      </c>
      <c r="K27" s="255">
        <f>'pü.mérleg Önkorm.'!K27+'pü.mérleg Hivatal'!K27+'püm. GAMESZ. '!K27+'püm. Művelődés'!K27+'püm-TASZII.'!K27+'püm.Brunszvik T'!K27</f>
        <v>698340</v>
      </c>
      <c r="L27" s="531">
        <f>'pü.mérleg Önkorm.'!L27+'pü.mérleg Hivatal'!L27+'püm. GAMESZ. '!L27+'püm. Művelődés'!L27+'püm-TASZII.'!L27+'püm.Brunszvik T'!L27</f>
        <v>714667</v>
      </c>
      <c r="M27" s="577">
        <f t="shared" ref="M27:M32" si="4">SUM(K27:L27)</f>
        <v>1413007</v>
      </c>
      <c r="N27" s="244">
        <f>'pü.mérleg Önkorm.'!N27+'pü.mérleg Hivatal'!N27+'püm. GAMESZ. '!N27+'püm. Művelődés'!N27+'püm-TASZII.'!N27+'püm.Brunszvik T'!N27</f>
        <v>603978</v>
      </c>
      <c r="O27" s="244">
        <f>'pü.mérleg Önkorm.'!O27+'pü.mérleg Hivatal'!O27+'püm. GAMESZ. '!O27+'püm. Művelődés'!O27+'püm-TASZII.'!O27+'püm.Brunszvik T'!O27</f>
        <v>324486</v>
      </c>
      <c r="P27" s="577">
        <f t="shared" ref="P27:P32" si="5">SUM(N27:O27)</f>
        <v>928464</v>
      </c>
      <c r="Q27" s="244">
        <f>P27/M27*100</f>
        <v>65.70837936400882</v>
      </c>
      <c r="R27" s="270"/>
    </row>
    <row r="28" spans="1:32" x14ac:dyDescent="0.2">
      <c r="A28" s="250">
        <f t="shared" si="0"/>
        <v>20</v>
      </c>
      <c r="B28" s="253"/>
      <c r="C28" s="145"/>
      <c r="D28" s="145"/>
      <c r="E28" s="499"/>
      <c r="F28" s="145"/>
      <c r="G28" s="145"/>
      <c r="H28" s="499"/>
      <c r="I28" s="145"/>
      <c r="J28" s="172" t="s">
        <v>555</v>
      </c>
      <c r="K28" s="255">
        <f>'felhalm. kiad.  '!G27</f>
        <v>7992</v>
      </c>
      <c r="L28" s="255">
        <f>'felhalm. kiad.  '!H27</f>
        <v>1250</v>
      </c>
      <c r="M28" s="532">
        <f t="shared" si="4"/>
        <v>9242</v>
      </c>
      <c r="N28" s="244">
        <f>'pü.mérleg Önkorm.'!N28+'pü.mérleg Hivatal'!N28+'püm. GAMESZ. '!N28+'püm. Művelődés'!N28+'püm-TASZII.'!N28+'püm.Brunszvik T'!N28</f>
        <v>0</v>
      </c>
      <c r="O28" s="244">
        <f>'pü.mérleg Önkorm.'!O28+'pü.mérleg Hivatal'!O28+'püm. GAMESZ. '!O28+'püm. Művelődés'!O28+'püm-TASZII.'!O28+'püm.Brunszvik T'!O28</f>
        <v>1217</v>
      </c>
      <c r="P28" s="577">
        <f t="shared" si="5"/>
        <v>1217</v>
      </c>
      <c r="Q28" s="244">
        <f>P28/M28*100</f>
        <v>13.1681454230686</v>
      </c>
      <c r="R28" s="270"/>
    </row>
    <row r="29" spans="1:32" x14ac:dyDescent="0.2">
      <c r="A29" s="250">
        <f t="shared" si="0"/>
        <v>21</v>
      </c>
      <c r="B29" s="243" t="s">
        <v>575</v>
      </c>
      <c r="C29" s="145">
        <f>'tám, végl. pe.átv  '!C58</f>
        <v>2137</v>
      </c>
      <c r="D29" s="145">
        <f>'tám, végl. pe.átv  '!D100</f>
        <v>5943</v>
      </c>
      <c r="E29" s="499">
        <f>C29+D29</f>
        <v>8080</v>
      </c>
      <c r="F29" s="145">
        <f>'pü.mérleg Önkorm.'!F29+'pü.mérleg Hivatal'!F29+'püm. GAMESZ. '!F29+'püm. Művelődés'!F29+'püm-TASZII.'!F29+'püm.Brunszvik T'!F29</f>
        <v>2136</v>
      </c>
      <c r="G29" s="145">
        <f>'pü.mérleg Önkorm.'!G29+'pü.mérleg Hivatal'!G29+'püm. GAMESZ. '!G29+'püm. Művelődés'!G29+'püm-TASZII.'!G29+'püm.Brunszvik T'!G29</f>
        <v>5943</v>
      </c>
      <c r="H29" s="499">
        <f t="shared" si="2"/>
        <v>8079</v>
      </c>
      <c r="I29" s="145">
        <f>H29/E29*100</f>
        <v>99.987623762376245</v>
      </c>
      <c r="J29" s="172" t="s">
        <v>556</v>
      </c>
      <c r="K29" s="255"/>
      <c r="L29" s="255"/>
      <c r="M29" s="532"/>
      <c r="N29" s="244"/>
      <c r="O29" s="244"/>
      <c r="P29" s="577">
        <f t="shared" si="5"/>
        <v>0</v>
      </c>
      <c r="Q29" s="244"/>
      <c r="R29" s="270"/>
    </row>
    <row r="30" spans="1:32" s="148" customFormat="1" x14ac:dyDescent="0.2">
      <c r="A30" s="250">
        <f t="shared" si="0"/>
        <v>22</v>
      </c>
      <c r="B30" s="243" t="s">
        <v>572</v>
      </c>
      <c r="C30" s="145">
        <f>'felh. bev.  '!C43</f>
        <v>3665</v>
      </c>
      <c r="D30" s="145">
        <f>'felh. bev.  '!D43</f>
        <v>2732</v>
      </c>
      <c r="E30" s="499">
        <f>SUM(C30:D30)</f>
        <v>6397</v>
      </c>
      <c r="F30" s="145">
        <f>'pü.mérleg Önkorm.'!F30+'pü.mérleg Hivatal'!F30+'püm. GAMESZ. '!F30+'püm. Művelődés'!F30+'püm-TASZII.'!F30+'püm.Brunszvik T'!F30</f>
        <v>0</v>
      </c>
      <c r="G30" s="145">
        <f>'pü.mérleg Önkorm.'!G30+'pü.mérleg Hivatal'!G29+'püm. GAMESZ. '!G30+'püm. Művelődés'!G30+'püm-TASZII.'!G30+'püm.Brunszvik T'!G30</f>
        <v>2732</v>
      </c>
      <c r="H30" s="499">
        <f t="shared" si="2"/>
        <v>2732</v>
      </c>
      <c r="I30" s="145">
        <f>H30/E30*100</f>
        <v>42.707519149601374</v>
      </c>
      <c r="J30" s="172" t="s">
        <v>803</v>
      </c>
      <c r="K30" s="255">
        <f>'felhalm. kiad.  '!G122</f>
        <v>815</v>
      </c>
      <c r="L30" s="255">
        <f>'felhalm. kiad.  '!H122</f>
        <v>0</v>
      </c>
      <c r="M30" s="532">
        <f t="shared" si="4"/>
        <v>815</v>
      </c>
      <c r="N30" s="244">
        <f>'pü.mérleg Önkorm.'!N30+'pü.mérleg Hivatal'!N30+'püm. GAMESZ. '!N30+'püm. Művelődés'!N30+'püm-TASZII.'!N30+'püm.Brunszvik T'!N30</f>
        <v>815</v>
      </c>
      <c r="O30" s="244">
        <f>'pü.mérleg Önkorm.'!O30+'pü.mérleg Hivatal'!O30+'püm. GAMESZ. '!O30+'püm. Művelődés'!O30+'püm-TASZII.'!O30+'püm.Brunszvik T'!O30</f>
        <v>0</v>
      </c>
      <c r="P30" s="577">
        <f t="shared" si="5"/>
        <v>815</v>
      </c>
      <c r="Q30" s="244">
        <f>P30/M30*100</f>
        <v>100</v>
      </c>
      <c r="R30" s="581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</row>
    <row r="31" spans="1:32" x14ac:dyDescent="0.2">
      <c r="A31" s="250">
        <f t="shared" si="0"/>
        <v>23</v>
      </c>
      <c r="C31" s="145"/>
      <c r="D31" s="145"/>
      <c r="E31" s="499"/>
      <c r="F31" s="145"/>
      <c r="G31" s="145"/>
      <c r="H31" s="499"/>
      <c r="I31" s="145"/>
      <c r="J31" s="172" t="s">
        <v>800</v>
      </c>
      <c r="K31" s="255">
        <f>'pü.mérleg Önkorm.'!K31+'pü.mérleg Hivatal'!K31+'püm. GAMESZ. '!K31+'püm. Művelődés'!K31+'püm-TASZII.'!K31</f>
        <v>7467</v>
      </c>
      <c r="L31" s="531">
        <f>'pü.mérleg Önkorm.'!L31+'pü.mérleg Hivatal'!L31+'püm. GAMESZ. '!L31+'püm. Művelődés'!L31+'püm-TASZII.'!L31</f>
        <v>40262</v>
      </c>
      <c r="M31" s="577">
        <f t="shared" si="4"/>
        <v>47729</v>
      </c>
      <c r="N31" s="244">
        <f>'pü.mérleg Önkorm.'!N31+'pü.mérleg Hivatal'!N31+'püm. GAMESZ. '!N31+'püm. Művelődés'!N31+'püm-TASZII.'!N31+'püm.Brunszvik T'!N31</f>
        <v>7466</v>
      </c>
      <c r="O31" s="244">
        <f>'pü.mérleg Önkorm.'!O31+'pü.mérleg Hivatal'!O31+'püm. GAMESZ. '!O31+'püm. Művelődés'!O31+'püm-TASZII.'!O31+'püm.Brunszvik T'!O31</f>
        <v>35005</v>
      </c>
      <c r="P31" s="577">
        <f t="shared" si="5"/>
        <v>42471</v>
      </c>
      <c r="Q31" s="244">
        <f>P31/M31*100</f>
        <v>88.983636782668825</v>
      </c>
      <c r="R31" s="270"/>
    </row>
    <row r="32" spans="1:32" s="9" customFormat="1" x14ac:dyDescent="0.2">
      <c r="A32" s="250">
        <f t="shared" si="0"/>
        <v>24</v>
      </c>
      <c r="B32" s="260" t="s">
        <v>577</v>
      </c>
      <c r="C32" s="562">
        <f>C12+C19+C11+C17+C29</f>
        <v>1355270</v>
      </c>
      <c r="D32" s="562">
        <f>D12+D19+D11+D17+D29</f>
        <v>1174326</v>
      </c>
      <c r="E32" s="563">
        <f>SUM(C32:D32)</f>
        <v>2529596</v>
      </c>
      <c r="F32" s="562">
        <f>F12+F19+F11+F17+F29</f>
        <v>1346584</v>
      </c>
      <c r="G32" s="562">
        <f>G12+G19+G11+G17+G29</f>
        <v>1159760</v>
      </c>
      <c r="H32" s="563">
        <f>SUM(F32:G32)</f>
        <v>2506344</v>
      </c>
      <c r="I32" s="587">
        <f>H32/E32*100</f>
        <v>99.08080183555002</v>
      </c>
      <c r="J32" s="172" t="s">
        <v>796</v>
      </c>
      <c r="K32" s="244"/>
      <c r="L32" s="549">
        <f>tartalék!D19</f>
        <v>220</v>
      </c>
      <c r="M32" s="577">
        <f t="shared" si="4"/>
        <v>220</v>
      </c>
      <c r="N32" s="268"/>
      <c r="O32" s="268"/>
      <c r="P32" s="577">
        <f t="shared" si="5"/>
        <v>0</v>
      </c>
      <c r="Q32" s="244">
        <f>P32/M32*100</f>
        <v>0</v>
      </c>
      <c r="R32" s="582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</row>
    <row r="33" spans="1:32" x14ac:dyDescent="0.2">
      <c r="A33" s="250">
        <f t="shared" si="0"/>
        <v>25</v>
      </c>
      <c r="B33" s="261" t="s">
        <v>599</v>
      </c>
      <c r="C33" s="149">
        <f t="shared" ref="C33:G33" si="6">C14+C22+C24+C25+C26+C27+C30+C16</f>
        <v>456860</v>
      </c>
      <c r="D33" s="149">
        <f t="shared" si="6"/>
        <v>434549</v>
      </c>
      <c r="E33" s="572">
        <f t="shared" si="6"/>
        <v>891409</v>
      </c>
      <c r="F33" s="149">
        <f>F14+F22+F24+F25+F26+F27+F30+F16+F15</f>
        <v>387715</v>
      </c>
      <c r="G33" s="149">
        <f t="shared" si="6"/>
        <v>257356</v>
      </c>
      <c r="H33" s="572">
        <f>H14+H22+H24+H25+H26+H27+H30+H16+H15</f>
        <v>645071</v>
      </c>
      <c r="I33" s="587">
        <f>H33/E33*100</f>
        <v>72.365322764297872</v>
      </c>
      <c r="J33" s="262" t="s">
        <v>600</v>
      </c>
      <c r="K33" s="149">
        <f t="shared" ref="K33:P33" si="7">SUM(K27:K32)</f>
        <v>714614</v>
      </c>
      <c r="L33" s="588">
        <f t="shared" si="7"/>
        <v>756399</v>
      </c>
      <c r="M33" s="589">
        <f t="shared" si="7"/>
        <v>1471013</v>
      </c>
      <c r="N33" s="149">
        <f t="shared" si="7"/>
        <v>612259</v>
      </c>
      <c r="O33" s="588">
        <f t="shared" si="7"/>
        <v>360708</v>
      </c>
      <c r="P33" s="589">
        <f t="shared" si="7"/>
        <v>972967</v>
      </c>
      <c r="Q33" s="358">
        <f>P33/M33*100</f>
        <v>66.142651356582164</v>
      </c>
      <c r="R33" s="270"/>
    </row>
    <row r="34" spans="1:32" x14ac:dyDescent="0.2">
      <c r="A34" s="250">
        <f t="shared" si="0"/>
        <v>26</v>
      </c>
      <c r="B34" s="264" t="s">
        <v>576</v>
      </c>
      <c r="C34" s="259">
        <f>SUM(C32:C33)</f>
        <v>1812130</v>
      </c>
      <c r="D34" s="259">
        <f>SUM(D32:D33)</f>
        <v>1608875</v>
      </c>
      <c r="E34" s="533">
        <f>SUM(C34:D34)</f>
        <v>3421005</v>
      </c>
      <c r="F34" s="259">
        <f>SUM(F32:F33)</f>
        <v>1734299</v>
      </c>
      <c r="G34" s="259">
        <f>SUM(G32:G33)</f>
        <v>1417116</v>
      </c>
      <c r="H34" s="259">
        <f>SUM(H32:H33)</f>
        <v>3151415</v>
      </c>
      <c r="I34" s="150">
        <f>H34/E34*100</f>
        <v>92.119567203204909</v>
      </c>
      <c r="J34" s="265" t="s">
        <v>601</v>
      </c>
      <c r="K34" s="259">
        <f t="shared" ref="K34:P34" si="8">K24+K33</f>
        <v>2070457</v>
      </c>
      <c r="L34" s="259">
        <f t="shared" si="8"/>
        <v>2172430</v>
      </c>
      <c r="M34" s="533">
        <f t="shared" si="8"/>
        <v>4242887</v>
      </c>
      <c r="N34" s="259">
        <f t="shared" si="8"/>
        <v>1889914</v>
      </c>
      <c r="O34" s="259">
        <f t="shared" si="8"/>
        <v>1580150</v>
      </c>
      <c r="P34" s="533">
        <f t="shared" si="8"/>
        <v>3470064</v>
      </c>
      <c r="Q34" s="268">
        <f>P34/M34*100</f>
        <v>81.785444674816929</v>
      </c>
      <c r="R34" s="270"/>
    </row>
    <row r="35" spans="1:32" x14ac:dyDescent="0.2">
      <c r="A35" s="250">
        <f t="shared" si="0"/>
        <v>27</v>
      </c>
      <c r="B35" s="266"/>
      <c r="C35" s="255"/>
      <c r="D35" s="255"/>
      <c r="E35" s="532"/>
      <c r="F35" s="255"/>
      <c r="G35" s="255"/>
      <c r="H35" s="499"/>
      <c r="I35" s="145"/>
      <c r="J35" s="257"/>
      <c r="K35" s="255"/>
      <c r="L35" s="255"/>
      <c r="M35" s="532"/>
      <c r="N35" s="244"/>
      <c r="O35" s="244"/>
      <c r="P35" s="532"/>
      <c r="Q35" s="244"/>
      <c r="R35" s="270"/>
    </row>
    <row r="36" spans="1:32" x14ac:dyDescent="0.2">
      <c r="A36" s="250">
        <f t="shared" si="0"/>
        <v>28</v>
      </c>
      <c r="B36" s="264" t="s">
        <v>539</v>
      </c>
      <c r="C36" s="259">
        <f>C34-K53</f>
        <v>-293413</v>
      </c>
      <c r="D36" s="259">
        <f>D34-L53</f>
        <v>-565376</v>
      </c>
      <c r="E36" s="533">
        <f>SUM(C36:D36)</f>
        <v>-858789</v>
      </c>
      <c r="F36" s="259">
        <f>F34-N53</f>
        <v>-155615</v>
      </c>
      <c r="G36" s="259">
        <f>G34-O53</f>
        <v>-380431</v>
      </c>
      <c r="H36" s="500">
        <f t="shared" si="2"/>
        <v>-536046</v>
      </c>
      <c r="I36" s="150">
        <f>H36/E36*100</f>
        <v>62.418824647264927</v>
      </c>
      <c r="J36" s="258"/>
      <c r="K36" s="149"/>
      <c r="L36" s="149"/>
      <c r="M36" s="572"/>
      <c r="N36" s="244"/>
      <c r="O36" s="244"/>
      <c r="P36" s="532"/>
      <c r="Q36" s="244"/>
      <c r="R36" s="270"/>
    </row>
    <row r="37" spans="1:32" s="9" customFormat="1" x14ac:dyDescent="0.2">
      <c r="A37" s="250">
        <f t="shared" si="0"/>
        <v>29</v>
      </c>
      <c r="B37" s="266"/>
      <c r="C37" s="255"/>
      <c r="D37" s="255"/>
      <c r="E37" s="532"/>
      <c r="F37" s="255"/>
      <c r="G37" s="255"/>
      <c r="H37" s="499"/>
      <c r="I37" s="145"/>
      <c r="J37" s="257"/>
      <c r="K37" s="255"/>
      <c r="L37" s="255"/>
      <c r="M37" s="532"/>
      <c r="N37" s="268"/>
      <c r="O37" s="268"/>
      <c r="P37" s="533"/>
      <c r="Q37" s="244"/>
      <c r="R37" s="582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</row>
    <row r="38" spans="1:32" s="9" customFormat="1" x14ac:dyDescent="0.2">
      <c r="A38" s="250">
        <f t="shared" si="0"/>
        <v>30</v>
      </c>
      <c r="B38" s="151" t="s">
        <v>578</v>
      </c>
      <c r="C38" s="150"/>
      <c r="D38" s="150"/>
      <c r="E38" s="500"/>
      <c r="F38" s="150"/>
      <c r="G38" s="150"/>
      <c r="H38" s="499"/>
      <c r="I38" s="145"/>
      <c r="J38" s="173" t="s">
        <v>557</v>
      </c>
      <c r="K38" s="259"/>
      <c r="L38" s="259"/>
      <c r="M38" s="533"/>
      <c r="N38" s="268"/>
      <c r="O38" s="268"/>
      <c r="P38" s="533"/>
      <c r="Q38" s="244"/>
      <c r="R38" s="582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</row>
    <row r="39" spans="1:32" s="9" customFormat="1" x14ac:dyDescent="0.2">
      <c r="A39" s="250">
        <f t="shared" si="0"/>
        <v>31</v>
      </c>
      <c r="B39" s="169" t="s">
        <v>498</v>
      </c>
      <c r="C39" s="150"/>
      <c r="D39" s="150"/>
      <c r="E39" s="500"/>
      <c r="F39" s="150"/>
      <c r="G39" s="150"/>
      <c r="H39" s="499"/>
      <c r="I39" s="145"/>
      <c r="J39" s="267" t="s">
        <v>511</v>
      </c>
      <c r="K39" s="268"/>
      <c r="L39" s="269"/>
      <c r="M39" s="578"/>
      <c r="N39" s="268"/>
      <c r="O39" s="268"/>
      <c r="P39" s="533"/>
      <c r="Q39" s="244"/>
      <c r="R39" s="582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</row>
    <row r="40" spans="1:32" s="9" customFormat="1" x14ac:dyDescent="0.2">
      <c r="A40" s="250">
        <f t="shared" si="0"/>
        <v>32</v>
      </c>
      <c r="B40" s="243" t="s">
        <v>499</v>
      </c>
      <c r="C40" s="150"/>
      <c r="D40" s="150"/>
      <c r="E40" s="500"/>
      <c r="F40" s="150"/>
      <c r="G40" s="150"/>
      <c r="H40" s="499"/>
      <c r="I40" s="145"/>
      <c r="J40" s="270" t="s">
        <v>510</v>
      </c>
      <c r="K40" s="259"/>
      <c r="L40" s="259"/>
      <c r="M40" s="533"/>
      <c r="N40" s="268"/>
      <c r="O40" s="268"/>
      <c r="P40" s="533"/>
      <c r="Q40" s="244"/>
      <c r="R40" s="582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</row>
    <row r="41" spans="1:32" x14ac:dyDescent="0.2">
      <c r="A41" s="250">
        <f t="shared" si="0"/>
        <v>33</v>
      </c>
      <c r="B41" s="144" t="s">
        <v>501</v>
      </c>
      <c r="C41" s="271"/>
      <c r="D41" s="170">
        <f>'pü.mérleg Önkorm.'!D41</f>
        <v>0</v>
      </c>
      <c r="E41" s="573">
        <f>SUM(C41:D41)</f>
        <v>0</v>
      </c>
      <c r="F41" s="170"/>
      <c r="G41" s="170"/>
      <c r="H41" s="499">
        <f t="shared" si="2"/>
        <v>0</v>
      </c>
      <c r="I41" s="145"/>
      <c r="J41" s="172" t="s">
        <v>512</v>
      </c>
      <c r="K41" s="259"/>
      <c r="L41" s="259"/>
      <c r="M41" s="533"/>
      <c r="N41" s="244"/>
      <c r="O41" s="244"/>
      <c r="P41" s="532"/>
      <c r="Q41" s="244"/>
      <c r="R41" s="270"/>
    </row>
    <row r="42" spans="1:32" x14ac:dyDescent="0.2">
      <c r="A42" s="250">
        <f t="shared" si="0"/>
        <v>34</v>
      </c>
      <c r="B42" s="144" t="s">
        <v>500</v>
      </c>
      <c r="C42" s="145"/>
      <c r="D42" s="145"/>
      <c r="E42" s="499"/>
      <c r="F42" s="145"/>
      <c r="G42" s="145"/>
      <c r="H42" s="499">
        <f t="shared" si="2"/>
        <v>0</v>
      </c>
      <c r="I42" s="145"/>
      <c r="J42" s="172" t="s">
        <v>513</v>
      </c>
      <c r="K42" s="268"/>
      <c r="L42" s="268"/>
      <c r="M42" s="533"/>
      <c r="N42" s="244"/>
      <c r="O42" s="244"/>
      <c r="P42" s="532"/>
      <c r="Q42" s="244"/>
      <c r="R42" s="270"/>
    </row>
    <row r="43" spans="1:32" x14ac:dyDescent="0.2">
      <c r="A43" s="250">
        <f t="shared" si="0"/>
        <v>35</v>
      </c>
      <c r="B43" s="144" t="s">
        <v>502</v>
      </c>
      <c r="C43" s="145">
        <f>'pü.mérleg Önkorm.'!C43</f>
        <v>258327</v>
      </c>
      <c r="D43" s="145">
        <f>'pü.mérleg Önkorm.'!D43+'pü.mérleg Hivatal'!D43+'püm. GAMESZ. '!D43+'püm. Művelődés'!D43</f>
        <v>351217</v>
      </c>
      <c r="E43" s="499">
        <f>SUM(C43:D43)</f>
        <v>609544</v>
      </c>
      <c r="F43" s="145">
        <f>'pü.mérleg Önkorm.'!F43+'pü.mérleg Hivatal'!F43+'püm. GAMESZ. '!F43+'püm. Művelődés'!F43+'püm-TASZII.'!F43+'püm.Brunszvik T'!F43</f>
        <v>258860</v>
      </c>
      <c r="G43" s="145">
        <f>'pü.mérleg Önkorm.'!G43+'pü.mérleg Hivatal'!G43+'püm. GAMESZ. '!G43+'püm. Művelődés'!G43+'püm-TASZII.'!G43+'püm.Brunszvik T'!G43</f>
        <v>357272</v>
      </c>
      <c r="H43" s="499">
        <f t="shared" si="2"/>
        <v>616132</v>
      </c>
      <c r="I43" s="145">
        <f>H43/E43*100</f>
        <v>101.08080794823671</v>
      </c>
      <c r="J43" s="172" t="s">
        <v>514</v>
      </c>
      <c r="K43" s="268"/>
      <c r="L43" s="268"/>
      <c r="M43" s="533"/>
      <c r="N43" s="244"/>
      <c r="O43" s="244"/>
      <c r="P43" s="532"/>
      <c r="Q43" s="244"/>
      <c r="R43" s="270"/>
    </row>
    <row r="44" spans="1:32" x14ac:dyDescent="0.2">
      <c r="A44" s="250">
        <f t="shared" si="0"/>
        <v>36</v>
      </c>
      <c r="B44" s="145" t="s">
        <v>503</v>
      </c>
      <c r="C44" s="145">
        <f>'pü.mérleg Önkorm.'!C44</f>
        <v>35086</v>
      </c>
      <c r="D44" s="145">
        <f>'pü.mérleg Önkorm.'!D44</f>
        <v>1821</v>
      </c>
      <c r="E44" s="499">
        <f>'pü.mérleg Önkorm.'!E44</f>
        <v>36907</v>
      </c>
      <c r="F44" s="145">
        <f>'pü.mérleg Önkorm.'!F44</f>
        <v>35086</v>
      </c>
      <c r="G44" s="145">
        <f>'pü.mérleg Önkorm.'!G44</f>
        <v>1821</v>
      </c>
      <c r="H44" s="499">
        <f t="shared" si="2"/>
        <v>36907</v>
      </c>
      <c r="I44" s="145">
        <f>H44/E44*100</f>
        <v>100</v>
      </c>
      <c r="J44" s="172" t="s">
        <v>515</v>
      </c>
      <c r="K44" s="259"/>
      <c r="L44" s="259"/>
      <c r="M44" s="532"/>
      <c r="N44" s="244"/>
      <c r="O44" s="244"/>
      <c r="P44" s="532"/>
      <c r="Q44" s="244"/>
      <c r="R44" s="270"/>
    </row>
    <row r="45" spans="1:32" x14ac:dyDescent="0.2">
      <c r="A45" s="250">
        <f t="shared" si="0"/>
        <v>37</v>
      </c>
      <c r="B45" s="145" t="s">
        <v>504</v>
      </c>
      <c r="C45" s="150"/>
      <c r="D45" s="150"/>
      <c r="E45" s="500"/>
      <c r="F45" s="150"/>
      <c r="G45" s="150"/>
      <c r="H45" s="499">
        <f t="shared" si="2"/>
        <v>0</v>
      </c>
      <c r="I45" s="145"/>
      <c r="J45" s="172" t="s">
        <v>516</v>
      </c>
      <c r="K45" s="255">
        <f>'pü.mérleg Önkorm.'!K45</f>
        <v>35086</v>
      </c>
      <c r="L45" s="255">
        <f>'pü.mérleg Önkorm.'!L45</f>
        <v>1821</v>
      </c>
      <c r="M45" s="532">
        <f>'pü.mérleg Önkorm.'!M45</f>
        <v>36907</v>
      </c>
      <c r="N45" s="244">
        <f>'pü.mérleg Önkorm.'!N45</f>
        <v>0</v>
      </c>
      <c r="O45" s="244">
        <f>'pü.mérleg Önkorm.'!O45</f>
        <v>0</v>
      </c>
      <c r="P45" s="532">
        <f>'pü.mérleg Önkorm.'!P45</f>
        <v>0</v>
      </c>
      <c r="Q45" s="244">
        <f>P45/M45*100</f>
        <v>0</v>
      </c>
      <c r="R45" s="270"/>
    </row>
    <row r="46" spans="1:32" x14ac:dyDescent="0.2">
      <c r="A46" s="250">
        <f t="shared" si="0"/>
        <v>38</v>
      </c>
      <c r="B46" s="144" t="s">
        <v>505</v>
      </c>
      <c r="C46" s="145"/>
      <c r="D46" s="145"/>
      <c r="E46" s="499"/>
      <c r="F46" s="145"/>
      <c r="G46" s="145"/>
      <c r="H46" s="499">
        <f t="shared" si="2"/>
        <v>0</v>
      </c>
      <c r="I46" s="145"/>
      <c r="J46" s="172" t="s">
        <v>517</v>
      </c>
      <c r="K46" s="255"/>
      <c r="L46" s="255"/>
      <c r="M46" s="532"/>
      <c r="N46" s="244"/>
      <c r="O46" s="244"/>
      <c r="P46" s="532"/>
      <c r="Q46" s="244"/>
      <c r="R46" s="270"/>
    </row>
    <row r="47" spans="1:32" x14ac:dyDescent="0.2">
      <c r="A47" s="250">
        <f t="shared" si="0"/>
        <v>39</v>
      </c>
      <c r="B47" s="144" t="s">
        <v>506</v>
      </c>
      <c r="C47" s="145"/>
      <c r="D47" s="145"/>
      <c r="E47" s="499"/>
      <c r="F47" s="145"/>
      <c r="G47" s="145"/>
      <c r="H47" s="499">
        <f t="shared" si="2"/>
        <v>0</v>
      </c>
      <c r="I47" s="145"/>
      <c r="J47" s="172" t="s">
        <v>518</v>
      </c>
      <c r="K47" s="255"/>
      <c r="L47" s="255"/>
      <c r="M47" s="532"/>
      <c r="N47" s="244"/>
      <c r="O47" s="244"/>
      <c r="P47" s="532"/>
      <c r="Q47" s="244"/>
      <c r="R47" s="270"/>
    </row>
    <row r="48" spans="1:32" x14ac:dyDescent="0.2">
      <c r="A48" s="250">
        <f t="shared" si="0"/>
        <v>40</v>
      </c>
      <c r="B48" s="144" t="s">
        <v>507</v>
      </c>
      <c r="C48" s="145"/>
      <c r="D48" s="145"/>
      <c r="E48" s="499"/>
      <c r="F48" s="145"/>
      <c r="G48" s="145"/>
      <c r="H48" s="499">
        <f t="shared" si="2"/>
        <v>0</v>
      </c>
      <c r="I48" s="145"/>
      <c r="J48" s="172" t="s">
        <v>519</v>
      </c>
      <c r="K48" s="255"/>
      <c r="L48" s="255"/>
      <c r="M48" s="532"/>
      <c r="N48" s="244"/>
      <c r="O48" s="244"/>
      <c r="P48" s="532"/>
      <c r="Q48" s="244"/>
      <c r="R48" s="270"/>
    </row>
    <row r="49" spans="1:20" x14ac:dyDescent="0.2">
      <c r="A49" s="250">
        <f t="shared" si="0"/>
        <v>41</v>
      </c>
      <c r="B49" s="144" t="s">
        <v>508</v>
      </c>
      <c r="C49" s="145"/>
      <c r="D49" s="145">
        <f>'pü.mérleg Önkorm.'!D49</f>
        <v>212338</v>
      </c>
      <c r="E49" s="499">
        <f>'pü.mérleg Önkorm.'!E49</f>
        <v>212338</v>
      </c>
      <c r="F49" s="145">
        <f>'pü.mérleg Önkorm.'!F49</f>
        <v>0</v>
      </c>
      <c r="G49" s="145">
        <f>'pü.mérleg Önkorm.'!G49</f>
        <v>308731</v>
      </c>
      <c r="H49" s="499">
        <f t="shared" si="2"/>
        <v>308731</v>
      </c>
      <c r="I49" s="145">
        <f>H49/E49*100</f>
        <v>145.39601955373038</v>
      </c>
      <c r="J49" s="172" t="s">
        <v>520</v>
      </c>
      <c r="K49" s="255"/>
      <c r="L49" s="255"/>
      <c r="M49" s="532"/>
      <c r="N49" s="244">
        <f>'pü.mérleg Önkorm.'!N49</f>
        <v>0</v>
      </c>
      <c r="O49" s="244">
        <f>'pü.mérleg Önkorm.'!O49</f>
        <v>217397</v>
      </c>
      <c r="P49" s="244">
        <f>'pü.mérleg Önkorm.'!P49</f>
        <v>217397</v>
      </c>
      <c r="Q49" s="603"/>
      <c r="R49" s="270"/>
    </row>
    <row r="50" spans="1:20" x14ac:dyDescent="0.2">
      <c r="A50" s="250">
        <f t="shared" si="0"/>
        <v>42</v>
      </c>
      <c r="B50" s="144" t="s">
        <v>509</v>
      </c>
      <c r="C50" s="145"/>
      <c r="D50" s="145"/>
      <c r="E50" s="499"/>
      <c r="F50" s="145"/>
      <c r="G50" s="145"/>
      <c r="H50" s="499">
        <f t="shared" si="2"/>
        <v>0</v>
      </c>
      <c r="I50" s="145"/>
      <c r="J50" s="172" t="s">
        <v>521</v>
      </c>
      <c r="K50" s="255"/>
      <c r="L50" s="255"/>
      <c r="M50" s="532"/>
      <c r="N50" s="244"/>
      <c r="O50" s="244"/>
      <c r="P50" s="532"/>
      <c r="Q50" s="244"/>
      <c r="R50" s="270"/>
    </row>
    <row r="51" spans="1:20" x14ac:dyDescent="0.2">
      <c r="A51" s="250">
        <f t="shared" si="0"/>
        <v>43</v>
      </c>
      <c r="B51" s="144"/>
      <c r="C51" s="145"/>
      <c r="D51" s="145"/>
      <c r="E51" s="499"/>
      <c r="F51" s="145"/>
      <c r="G51" s="145"/>
      <c r="H51" s="499">
        <f t="shared" si="2"/>
        <v>0</v>
      </c>
      <c r="I51" s="145"/>
      <c r="J51" s="172" t="s">
        <v>522</v>
      </c>
      <c r="K51" s="255"/>
      <c r="L51" s="255"/>
      <c r="M51" s="532"/>
      <c r="N51" s="244"/>
      <c r="O51" s="244"/>
      <c r="P51" s="532"/>
      <c r="Q51" s="244"/>
      <c r="R51" s="270"/>
      <c r="T51" s="266"/>
    </row>
    <row r="52" spans="1:20" ht="12" thickBot="1" x14ac:dyDescent="0.25">
      <c r="A52" s="250">
        <f t="shared" si="0"/>
        <v>44</v>
      </c>
      <c r="B52" s="264" t="s">
        <v>804</v>
      </c>
      <c r="C52" s="584">
        <f t="shared" ref="C52:H52" si="9">SUM(C39:C50)</f>
        <v>293413</v>
      </c>
      <c r="D52" s="584">
        <f t="shared" si="9"/>
        <v>565376</v>
      </c>
      <c r="E52" s="500">
        <f t="shared" si="9"/>
        <v>858789</v>
      </c>
      <c r="F52" s="584">
        <f t="shared" si="9"/>
        <v>293946</v>
      </c>
      <c r="G52" s="584">
        <f t="shared" si="9"/>
        <v>667824</v>
      </c>
      <c r="H52" s="500">
        <f t="shared" si="9"/>
        <v>961770</v>
      </c>
      <c r="I52" s="150">
        <f>H52/E52*100</f>
        <v>111.99142047697397</v>
      </c>
      <c r="J52" s="173" t="s">
        <v>797</v>
      </c>
      <c r="K52" s="259">
        <f t="shared" ref="K52:P52" si="10">SUM(K39:K51)</f>
        <v>35086</v>
      </c>
      <c r="L52" s="259">
        <f t="shared" si="10"/>
        <v>1821</v>
      </c>
      <c r="M52" s="533">
        <f t="shared" si="10"/>
        <v>36907</v>
      </c>
      <c r="N52" s="259">
        <f t="shared" si="10"/>
        <v>0</v>
      </c>
      <c r="O52" s="259">
        <f t="shared" si="10"/>
        <v>217397</v>
      </c>
      <c r="P52" s="533">
        <f t="shared" si="10"/>
        <v>217397</v>
      </c>
      <c r="Q52" s="268">
        <f>P52/M52*100</f>
        <v>589.04001950849431</v>
      </c>
      <c r="R52" s="270"/>
      <c r="T52" s="266"/>
    </row>
    <row r="53" spans="1:20" ht="12" thickBot="1" x14ac:dyDescent="0.25">
      <c r="A53" s="250">
        <f t="shared" si="0"/>
        <v>45</v>
      </c>
      <c r="B53" s="568" t="s">
        <v>799</v>
      </c>
      <c r="C53" s="585">
        <f t="shared" ref="C53:H53" si="11">C34+C52</f>
        <v>2105543</v>
      </c>
      <c r="D53" s="585">
        <f t="shared" si="11"/>
        <v>2174251</v>
      </c>
      <c r="E53" s="585">
        <f t="shared" si="11"/>
        <v>4279794</v>
      </c>
      <c r="F53" s="585">
        <f t="shared" si="11"/>
        <v>2028245</v>
      </c>
      <c r="G53" s="585">
        <f t="shared" si="11"/>
        <v>2084940</v>
      </c>
      <c r="H53" s="585">
        <f t="shared" si="11"/>
        <v>4113185</v>
      </c>
      <c r="I53" s="586">
        <f>H53/E53*100</f>
        <v>96.107078985577346</v>
      </c>
      <c r="J53" s="274" t="s">
        <v>798</v>
      </c>
      <c r="K53" s="570">
        <f t="shared" ref="K53:P53" si="12">K34+K52</f>
        <v>2105543</v>
      </c>
      <c r="L53" s="570">
        <f t="shared" si="12"/>
        <v>2174251</v>
      </c>
      <c r="M53" s="1398">
        <f t="shared" si="12"/>
        <v>4279794</v>
      </c>
      <c r="N53" s="570">
        <f t="shared" si="12"/>
        <v>1889914</v>
      </c>
      <c r="O53" s="570">
        <f t="shared" si="12"/>
        <v>1797547</v>
      </c>
      <c r="P53" s="569">
        <f t="shared" si="12"/>
        <v>3687461</v>
      </c>
      <c r="Q53" s="585">
        <f>P53/M53*100</f>
        <v>86.159777783697066</v>
      </c>
      <c r="R53" s="266"/>
      <c r="T53" s="266"/>
    </row>
    <row r="54" spans="1:20" x14ac:dyDescent="0.2">
      <c r="B54" s="269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</row>
  </sheetData>
  <sheetProtection selectLockedCells="1" selectUnlockedCells="1"/>
  <mergeCells count="17">
    <mergeCell ref="K6:M6"/>
    <mergeCell ref="N7:P7"/>
    <mergeCell ref="B1:Q1"/>
    <mergeCell ref="B5:Q5"/>
    <mergeCell ref="B3:Q3"/>
    <mergeCell ref="N6:Q6"/>
    <mergeCell ref="B4:Q4"/>
    <mergeCell ref="Q7:Q8"/>
    <mergeCell ref="K7:M7"/>
    <mergeCell ref="A6:A8"/>
    <mergeCell ref="B6:B7"/>
    <mergeCell ref="C6:E6"/>
    <mergeCell ref="J6:J7"/>
    <mergeCell ref="F6:I6"/>
    <mergeCell ref="F7:H7"/>
    <mergeCell ref="I7:I8"/>
    <mergeCell ref="C7:E7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E40"/>
  <sheetViews>
    <sheetView workbookViewId="0">
      <selection activeCell="B4" sqref="B4:E4"/>
    </sheetView>
  </sheetViews>
  <sheetFormatPr defaultRowHeight="15.75" x14ac:dyDescent="0.25"/>
  <cols>
    <col min="1" max="1" width="6" style="13" customWidth="1"/>
    <col min="2" max="2" width="61" style="14" customWidth="1"/>
    <col min="3" max="3" width="14" style="14" customWidth="1"/>
    <col min="4" max="4" width="12.140625" style="14" customWidth="1"/>
    <col min="5" max="5" width="11.42578125" style="14" customWidth="1"/>
    <col min="6" max="16384" width="9.140625" style="14"/>
  </cols>
  <sheetData>
    <row r="3" spans="1:5" x14ac:dyDescent="0.25">
      <c r="B3" s="15"/>
      <c r="C3" s="15"/>
    </row>
    <row r="4" spans="1:5" x14ac:dyDescent="0.25">
      <c r="B4" s="1484" t="s">
        <v>2144</v>
      </c>
      <c r="C4" s="1484"/>
      <c r="D4" s="1416"/>
      <c r="E4" s="1416"/>
    </row>
    <row r="5" spans="1:5" x14ac:dyDescent="0.25">
      <c r="B5" s="17"/>
      <c r="C5" s="17"/>
      <c r="D5" s="16"/>
    </row>
    <row r="6" spans="1:5" ht="15" customHeight="1" x14ac:dyDescent="0.25">
      <c r="A6" s="1493" t="s">
        <v>712</v>
      </c>
      <c r="B6" s="1445"/>
      <c r="C6" s="1445"/>
      <c r="D6" s="1445"/>
      <c r="E6" s="1445"/>
    </row>
    <row r="7" spans="1:5" ht="15" customHeight="1" x14ac:dyDescent="0.25">
      <c r="A7" s="1481" t="s">
        <v>197</v>
      </c>
      <c r="B7" s="1419"/>
      <c r="C7" s="1419"/>
      <c r="D7" s="1419"/>
      <c r="E7" s="1419"/>
    </row>
    <row r="8" spans="1:5" ht="15" customHeight="1" x14ac:dyDescent="0.25">
      <c r="A8" s="1481" t="s">
        <v>28</v>
      </c>
      <c r="B8" s="1419"/>
      <c r="C8" s="1419"/>
      <c r="D8" s="1419"/>
      <c r="E8" s="1419"/>
    </row>
    <row r="9" spans="1:5" ht="15" customHeight="1" x14ac:dyDescent="0.25">
      <c r="B9" s="1481"/>
      <c r="C9" s="1481"/>
    </row>
    <row r="10" spans="1:5" s="20" customFormat="1" ht="20.100000000000001" customHeight="1" x14ac:dyDescent="0.25">
      <c r="A10" s="18"/>
      <c r="B10" s="19"/>
      <c r="C10" s="1482" t="s">
        <v>586</v>
      </c>
      <c r="D10" s="1483"/>
      <c r="E10" s="1483"/>
    </row>
    <row r="11" spans="1:5" s="20" customFormat="1" ht="20.100000000000001" customHeight="1" x14ac:dyDescent="0.25">
      <c r="A11" s="1488" t="s">
        <v>711</v>
      </c>
      <c r="B11" s="495" t="s">
        <v>588</v>
      </c>
      <c r="C11" s="21" t="s">
        <v>589</v>
      </c>
      <c r="D11" s="21" t="s">
        <v>590</v>
      </c>
      <c r="E11" s="21" t="s">
        <v>591</v>
      </c>
    </row>
    <row r="12" spans="1:5" ht="46.5" customHeight="1" x14ac:dyDescent="0.25">
      <c r="A12" s="1489"/>
      <c r="B12" s="1491" t="s">
        <v>739</v>
      </c>
      <c r="C12" s="1485" t="s">
        <v>5</v>
      </c>
      <c r="D12" s="1486"/>
      <c r="E12" s="1487"/>
    </row>
    <row r="13" spans="1:5" ht="20.25" customHeight="1" x14ac:dyDescent="0.25">
      <c r="A13" s="1490"/>
      <c r="B13" s="1492"/>
      <c r="C13" s="498" t="s">
        <v>964</v>
      </c>
      <c r="D13" s="497" t="s">
        <v>965</v>
      </c>
      <c r="E13" s="496" t="s">
        <v>46</v>
      </c>
    </row>
    <row r="14" spans="1:5" ht="20.100000000000001" customHeight="1" x14ac:dyDescent="0.25">
      <c r="A14" s="22"/>
      <c r="B14" s="23"/>
      <c r="C14" s="23"/>
    </row>
    <row r="15" spans="1:5" ht="20.100000000000001" customHeight="1" x14ac:dyDescent="0.25">
      <c r="A15" s="22">
        <v>1</v>
      </c>
      <c r="B15" s="24" t="s">
        <v>29</v>
      </c>
      <c r="C15" s="15"/>
    </row>
    <row r="16" spans="1:5" ht="20.100000000000001" customHeight="1" x14ac:dyDescent="0.25">
      <c r="A16" s="22">
        <f>A15+1</f>
        <v>2</v>
      </c>
      <c r="B16" s="25" t="s">
        <v>237</v>
      </c>
      <c r="C16" s="15"/>
    </row>
    <row r="17" spans="1:5" ht="30.75" customHeight="1" x14ac:dyDescent="0.25">
      <c r="A17" s="22">
        <f>A16+1</f>
        <v>3</v>
      </c>
      <c r="B17" s="26" t="s">
        <v>30</v>
      </c>
      <c r="D17" s="27">
        <v>220</v>
      </c>
      <c r="E17" s="27">
        <f>C17+D17</f>
        <v>220</v>
      </c>
    </row>
    <row r="18" spans="1:5" ht="24.6" customHeight="1" x14ac:dyDescent="0.25">
      <c r="A18" s="22"/>
      <c r="B18" s="26" t="s">
        <v>249</v>
      </c>
      <c r="D18" s="41">
        <v>0</v>
      </c>
      <c r="E18" s="27">
        <f>C18+D18</f>
        <v>0</v>
      </c>
    </row>
    <row r="19" spans="1:5" s="13" customFormat="1" ht="19.5" customHeight="1" x14ac:dyDescent="0.25">
      <c r="A19" s="22">
        <f>A17+1</f>
        <v>4</v>
      </c>
      <c r="B19" s="28" t="s">
        <v>573</v>
      </c>
      <c r="D19" s="43">
        <f>SUM(D17:D18)</f>
        <v>220</v>
      </c>
      <c r="E19" s="43">
        <f>C19+D19</f>
        <v>220</v>
      </c>
    </row>
    <row r="20" spans="1:5" s="13" customFormat="1" ht="19.5" customHeight="1" x14ac:dyDescent="0.25">
      <c r="A20" s="22"/>
      <c r="B20" s="28"/>
      <c r="D20" s="29"/>
      <c r="E20" s="29"/>
    </row>
    <row r="21" spans="1:5" ht="19.5" customHeight="1" x14ac:dyDescent="0.25">
      <c r="A21" s="22">
        <f>A19+1</f>
        <v>5</v>
      </c>
      <c r="B21" s="28" t="s">
        <v>238</v>
      </c>
      <c r="D21" s="27"/>
      <c r="E21" s="27"/>
    </row>
    <row r="22" spans="1:5" ht="21" customHeight="1" x14ac:dyDescent="0.25">
      <c r="A22" s="22">
        <f t="shared" ref="A22:A34" si="0">A21+1</f>
        <v>6</v>
      </c>
      <c r="B22" s="15" t="s">
        <v>31</v>
      </c>
      <c r="D22" s="27">
        <v>0</v>
      </c>
      <c r="E22" s="29">
        <f>C22+D22</f>
        <v>0</v>
      </c>
    </row>
    <row r="23" spans="1:5" ht="21" customHeight="1" x14ac:dyDescent="0.25">
      <c r="A23" s="22">
        <f t="shared" si="0"/>
        <v>7</v>
      </c>
      <c r="B23" s="15" t="s">
        <v>32</v>
      </c>
      <c r="D23" s="27">
        <v>3000</v>
      </c>
      <c r="E23" s="29">
        <f t="shared" ref="E23:E28" si="1">C23+D23</f>
        <v>3000</v>
      </c>
    </row>
    <row r="24" spans="1:5" ht="21" customHeight="1" x14ac:dyDescent="0.25">
      <c r="A24" s="22">
        <f t="shared" si="0"/>
        <v>8</v>
      </c>
      <c r="B24" s="15" t="s">
        <v>33</v>
      </c>
      <c r="D24" s="27">
        <v>5000</v>
      </c>
      <c r="E24" s="29">
        <f t="shared" si="1"/>
        <v>5000</v>
      </c>
    </row>
    <row r="25" spans="1:5" ht="21" customHeight="1" x14ac:dyDescent="0.25">
      <c r="A25" s="22">
        <f t="shared" si="0"/>
        <v>9</v>
      </c>
      <c r="B25" s="15" t="s">
        <v>34</v>
      </c>
      <c r="D25" s="27">
        <v>5000</v>
      </c>
      <c r="E25" s="29">
        <f t="shared" si="1"/>
        <v>5000</v>
      </c>
    </row>
    <row r="26" spans="1:5" ht="21.75" customHeight="1" x14ac:dyDescent="0.25">
      <c r="A26" s="22">
        <f t="shared" si="0"/>
        <v>10</v>
      </c>
      <c r="B26" s="26" t="s">
        <v>35</v>
      </c>
      <c r="D26" s="27">
        <v>1583</v>
      </c>
      <c r="E26" s="29">
        <f t="shared" si="1"/>
        <v>1583</v>
      </c>
    </row>
    <row r="27" spans="1:5" s="13" customFormat="1" ht="21" customHeight="1" x14ac:dyDescent="0.25">
      <c r="A27" s="22">
        <f t="shared" si="0"/>
        <v>11</v>
      </c>
      <c r="B27" s="28" t="s">
        <v>239</v>
      </c>
      <c r="D27" s="29">
        <f>SUM(D22:D26)</f>
        <v>14583</v>
      </c>
      <c r="E27" s="29">
        <f t="shared" si="1"/>
        <v>14583</v>
      </c>
    </row>
    <row r="28" spans="1:5" s="13" customFormat="1" ht="22.5" customHeight="1" x14ac:dyDescent="0.25">
      <c r="A28" s="22">
        <f t="shared" si="0"/>
        <v>12</v>
      </c>
      <c r="B28" s="30" t="s">
        <v>36</v>
      </c>
      <c r="D28" s="43">
        <f>D19+D27</f>
        <v>14803</v>
      </c>
      <c r="E28" s="43">
        <f t="shared" si="1"/>
        <v>14803</v>
      </c>
    </row>
    <row r="29" spans="1:5" ht="20.100000000000001" customHeight="1" x14ac:dyDescent="0.25">
      <c r="A29" s="22">
        <f t="shared" si="0"/>
        <v>13</v>
      </c>
      <c r="B29" s="26"/>
      <c r="D29" s="27"/>
      <c r="E29" s="27"/>
    </row>
    <row r="30" spans="1:5" ht="20.100000000000001" customHeight="1" x14ac:dyDescent="0.25">
      <c r="A30" s="22">
        <f t="shared" si="0"/>
        <v>14</v>
      </c>
      <c r="B30" s="24" t="s">
        <v>37</v>
      </c>
      <c r="D30" s="27"/>
      <c r="E30" s="27"/>
    </row>
    <row r="31" spans="1:5" ht="20.100000000000001" customHeight="1" x14ac:dyDescent="0.25">
      <c r="A31" s="22">
        <f t="shared" si="0"/>
        <v>15</v>
      </c>
      <c r="B31" s="15" t="s">
        <v>38</v>
      </c>
      <c r="C31" s="35">
        <v>15783</v>
      </c>
      <c r="D31" s="41">
        <v>24183</v>
      </c>
      <c r="E31" s="41">
        <f>C31+D31</f>
        <v>39966</v>
      </c>
    </row>
    <row r="32" spans="1:5" s="13" customFormat="1" ht="20.100000000000001" customHeight="1" x14ac:dyDescent="0.25">
      <c r="A32" s="22">
        <f t="shared" si="0"/>
        <v>16</v>
      </c>
      <c r="B32" s="31" t="s">
        <v>39</v>
      </c>
      <c r="C32" s="29">
        <f>SUM(C31:C31)</f>
        <v>15783</v>
      </c>
      <c r="D32" s="43">
        <f>SUM(D31:D31)</f>
        <v>24183</v>
      </c>
      <c r="E32" s="43">
        <f>SUM(E31:E31)</f>
        <v>39966</v>
      </c>
    </row>
    <row r="33" spans="1:5" ht="20.100000000000001" customHeight="1" x14ac:dyDescent="0.25">
      <c r="A33" s="22">
        <f t="shared" si="0"/>
        <v>17</v>
      </c>
      <c r="B33" s="15"/>
      <c r="D33" s="41"/>
      <c r="E33" s="41"/>
    </row>
    <row r="34" spans="1:5" s="13" customFormat="1" ht="20.100000000000001" customHeight="1" x14ac:dyDescent="0.25">
      <c r="A34" s="22">
        <f t="shared" si="0"/>
        <v>18</v>
      </c>
      <c r="B34" s="31" t="s">
        <v>40</v>
      </c>
      <c r="C34" s="29">
        <f>C28+C32</f>
        <v>15783</v>
      </c>
      <c r="D34" s="43">
        <f>D28+D32</f>
        <v>38986</v>
      </c>
      <c r="E34" s="43">
        <f>E28+E32</f>
        <v>54769</v>
      </c>
    </row>
    <row r="35" spans="1:5" s="13" customFormat="1" ht="20.100000000000001" customHeight="1" x14ac:dyDescent="0.25">
      <c r="A35" s="14"/>
      <c r="B35" s="31"/>
      <c r="C35" s="29"/>
    </row>
    <row r="36" spans="1:5" ht="19.5" customHeight="1" x14ac:dyDescent="0.25">
      <c r="B36" s="32"/>
      <c r="C36" s="15"/>
    </row>
    <row r="37" spans="1:5" ht="15" customHeight="1" x14ac:dyDescent="0.25">
      <c r="B37" s="15"/>
      <c r="C37" s="15"/>
    </row>
    <row r="38" spans="1:5" x14ac:dyDescent="0.25">
      <c r="B38" s="15"/>
      <c r="C38" s="15"/>
    </row>
    <row r="39" spans="1:5" x14ac:dyDescent="0.25">
      <c r="B39" s="15"/>
      <c r="C39" s="15"/>
    </row>
    <row r="40" spans="1:5" x14ac:dyDescent="0.25">
      <c r="B40" s="15"/>
      <c r="C40" s="15"/>
    </row>
  </sheetData>
  <sheetProtection selectLockedCells="1" selectUnlockedCells="1"/>
  <mergeCells count="9">
    <mergeCell ref="A8:E8"/>
    <mergeCell ref="C10:E10"/>
    <mergeCell ref="B4:E4"/>
    <mergeCell ref="C12:E12"/>
    <mergeCell ref="A11:A13"/>
    <mergeCell ref="B12:B13"/>
    <mergeCell ref="B9:C9"/>
    <mergeCell ref="A7:E7"/>
    <mergeCell ref="A6:E6"/>
  </mergeCells>
  <phoneticPr fontId="35" type="noConversion"/>
  <pageMargins left="0.74803149606299213" right="0.74803149606299213" top="0.98425196850393704" bottom="0.98425196850393704" header="0.51181102362204722" footer="0.51181102362204722"/>
  <pageSetup paperSize="9" scale="75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S54"/>
  <sheetViews>
    <sheetView zoomScale="120" workbookViewId="0">
      <selection activeCell="B1" sqref="B1:Q1"/>
    </sheetView>
  </sheetViews>
  <sheetFormatPr defaultRowHeight="8.25" x14ac:dyDescent="0.15"/>
  <cols>
    <col min="1" max="1" width="4.28515625" style="906" customWidth="1"/>
    <col min="2" max="2" width="31.7109375" style="906" customWidth="1"/>
    <col min="3" max="3" width="5.85546875" style="908" customWidth="1"/>
    <col min="4" max="4" width="6.85546875" style="908" customWidth="1"/>
    <col min="5" max="5" width="8.140625" style="908" customWidth="1"/>
    <col min="6" max="7" width="6.85546875" style="908" customWidth="1"/>
    <col min="8" max="8" width="7.42578125" style="908" customWidth="1"/>
    <col min="9" max="9" width="4.85546875" style="908" customWidth="1"/>
    <col min="10" max="10" width="31.5703125" style="908" customWidth="1"/>
    <col min="11" max="12" width="6.85546875" style="908" customWidth="1"/>
    <col min="13" max="13" width="6.42578125" style="908" customWidth="1"/>
    <col min="14" max="14" width="5.42578125" style="910" customWidth="1"/>
    <col min="15" max="15" width="6.140625" style="910" customWidth="1"/>
    <col min="16" max="16" width="5.7109375" style="907" customWidth="1"/>
    <col min="17" max="17" width="4.7109375" style="907" customWidth="1"/>
    <col min="18" max="16384" width="9.140625" style="907"/>
  </cols>
  <sheetData>
    <row r="1" spans="1:17" x14ac:dyDescent="0.15">
      <c r="B1" s="1494" t="s">
        <v>2145</v>
      </c>
      <c r="C1" s="1495"/>
      <c r="D1" s="1495"/>
      <c r="E1" s="1495"/>
      <c r="F1" s="1495"/>
      <c r="G1" s="1495"/>
      <c r="H1" s="1495"/>
      <c r="I1" s="1495"/>
      <c r="J1" s="1495"/>
      <c r="K1" s="1495"/>
      <c r="L1" s="1495"/>
      <c r="M1" s="1495"/>
      <c r="N1" s="1495"/>
      <c r="O1" s="1495"/>
      <c r="P1" s="1495"/>
      <c r="Q1" s="1495"/>
    </row>
    <row r="2" spans="1:17" x14ac:dyDescent="0.15">
      <c r="J2" s="909"/>
      <c r="K2" s="909"/>
      <c r="L2" s="909"/>
      <c r="M2" s="909"/>
    </row>
    <row r="3" spans="1:17" s="911" customFormat="1" ht="9.75" x14ac:dyDescent="0.2">
      <c r="A3" s="1496" t="s">
        <v>712</v>
      </c>
      <c r="B3" s="1497"/>
      <c r="C3" s="1497"/>
      <c r="D3" s="1497"/>
      <c r="E3" s="1497"/>
      <c r="F3" s="1497"/>
      <c r="G3" s="1497"/>
      <c r="H3" s="1497"/>
      <c r="I3" s="1497"/>
      <c r="J3" s="1497"/>
      <c r="K3" s="1497"/>
      <c r="L3" s="1497"/>
      <c r="M3" s="1497"/>
      <c r="N3" s="1497"/>
      <c r="O3" s="1497"/>
      <c r="P3" s="1497"/>
      <c r="Q3" s="1497"/>
    </row>
    <row r="4" spans="1:17" s="911" customFormat="1" ht="9.75" x14ac:dyDescent="0.2">
      <c r="A4" s="1496" t="s">
        <v>41</v>
      </c>
      <c r="B4" s="1497"/>
      <c r="C4" s="1497"/>
      <c r="D4" s="1497"/>
      <c r="E4" s="1497"/>
      <c r="F4" s="1497"/>
      <c r="G4" s="1497"/>
      <c r="H4" s="1497"/>
      <c r="I4" s="1497"/>
      <c r="J4" s="1497"/>
      <c r="K4" s="1497"/>
      <c r="L4" s="1497"/>
      <c r="M4" s="1497"/>
      <c r="N4" s="1497"/>
      <c r="O4" s="1497"/>
      <c r="P4" s="1497"/>
      <c r="Q4" s="1497"/>
    </row>
    <row r="5" spans="1:17" s="911" customFormat="1" ht="9.75" x14ac:dyDescent="0.2">
      <c r="A5" s="912"/>
      <c r="B5" s="1498" t="s">
        <v>586</v>
      </c>
      <c r="C5" s="1498"/>
      <c r="D5" s="1498"/>
      <c r="E5" s="1498"/>
      <c r="F5" s="1498"/>
      <c r="G5" s="1498"/>
      <c r="H5" s="1498"/>
      <c r="I5" s="1498"/>
      <c r="J5" s="1498"/>
      <c r="K5" s="1498"/>
      <c r="L5" s="1498"/>
      <c r="M5" s="1498"/>
      <c r="N5" s="1495"/>
      <c r="O5" s="1495"/>
      <c r="P5" s="1495"/>
      <c r="Q5" s="1495"/>
    </row>
    <row r="6" spans="1:17" s="911" customFormat="1" ht="12.75" customHeight="1" x14ac:dyDescent="0.15">
      <c r="A6" s="1499" t="s">
        <v>587</v>
      </c>
      <c r="B6" s="1500" t="s">
        <v>588</v>
      </c>
      <c r="C6" s="1508" t="s">
        <v>589</v>
      </c>
      <c r="D6" s="1508"/>
      <c r="E6" s="1508"/>
      <c r="F6" s="1500" t="s">
        <v>590</v>
      </c>
      <c r="G6" s="1501"/>
      <c r="H6" s="1501"/>
      <c r="I6" s="1502"/>
      <c r="J6" s="1509" t="s">
        <v>591</v>
      </c>
      <c r="K6" s="1507" t="s">
        <v>840</v>
      </c>
      <c r="L6" s="1500"/>
      <c r="M6" s="1500"/>
      <c r="N6" s="1500" t="s">
        <v>841</v>
      </c>
      <c r="O6" s="1501"/>
      <c r="P6" s="1501"/>
      <c r="Q6" s="1502"/>
    </row>
    <row r="7" spans="1:17" s="911" customFormat="1" ht="12.75" customHeight="1" x14ac:dyDescent="0.15">
      <c r="A7" s="1499"/>
      <c r="B7" s="1500"/>
      <c r="C7" s="1510" t="s">
        <v>1</v>
      </c>
      <c r="D7" s="1510"/>
      <c r="E7" s="1510"/>
      <c r="F7" s="1503" t="s">
        <v>2</v>
      </c>
      <c r="G7" s="1503"/>
      <c r="H7" s="1503"/>
      <c r="I7" s="1504" t="s">
        <v>3</v>
      </c>
      <c r="J7" s="1509"/>
      <c r="K7" s="1506" t="s">
        <v>4</v>
      </c>
      <c r="L7" s="1506"/>
      <c r="M7" s="1506"/>
      <c r="N7" s="1503" t="s">
        <v>2</v>
      </c>
      <c r="O7" s="1503"/>
      <c r="P7" s="1503"/>
      <c r="Q7" s="1504" t="s">
        <v>3</v>
      </c>
    </row>
    <row r="8" spans="1:17" s="915" customFormat="1" ht="36.6" customHeight="1" x14ac:dyDescent="0.2">
      <c r="A8" s="1499"/>
      <c r="B8" s="913" t="s">
        <v>592</v>
      </c>
      <c r="C8" s="566" t="s">
        <v>593</v>
      </c>
      <c r="D8" s="566" t="s">
        <v>594</v>
      </c>
      <c r="E8" s="567" t="s">
        <v>595</v>
      </c>
      <c r="F8" s="168" t="s">
        <v>593</v>
      </c>
      <c r="G8" s="168" t="s">
        <v>594</v>
      </c>
      <c r="H8" s="574" t="s">
        <v>11</v>
      </c>
      <c r="I8" s="1505"/>
      <c r="J8" s="914" t="s">
        <v>596</v>
      </c>
      <c r="K8" s="168" t="s">
        <v>593</v>
      </c>
      <c r="L8" s="168" t="s">
        <v>594</v>
      </c>
      <c r="M8" s="168" t="s">
        <v>595</v>
      </c>
      <c r="N8" s="168" t="s">
        <v>593</v>
      </c>
      <c r="O8" s="168" t="s">
        <v>594</v>
      </c>
      <c r="P8" s="574" t="s">
        <v>11</v>
      </c>
      <c r="Q8" s="1505"/>
    </row>
    <row r="9" spans="1:17" ht="11.45" customHeight="1" x14ac:dyDescent="0.2">
      <c r="A9" s="916">
        <v>1</v>
      </c>
      <c r="B9" s="917" t="s">
        <v>547</v>
      </c>
      <c r="C9" s="918"/>
      <c r="D9" s="918"/>
      <c r="E9" s="919"/>
      <c r="F9" s="918"/>
      <c r="G9" s="918"/>
      <c r="H9" s="919"/>
      <c r="I9" s="918"/>
      <c r="J9" s="920" t="s">
        <v>548</v>
      </c>
      <c r="K9" s="918"/>
      <c r="L9" s="918"/>
      <c r="M9" s="921"/>
      <c r="P9" s="922"/>
      <c r="Q9" s="923"/>
    </row>
    <row r="10" spans="1:17" x14ac:dyDescent="0.15">
      <c r="A10" s="916">
        <f t="shared" ref="A10:A53" si="0">A9+1</f>
        <v>2</v>
      </c>
      <c r="B10" s="924" t="s">
        <v>559</v>
      </c>
      <c r="E10" s="925">
        <f>SUM(C10:D10)</f>
        <v>0</v>
      </c>
      <c r="F10" s="926"/>
      <c r="G10" s="926"/>
      <c r="H10" s="925"/>
      <c r="I10" s="926"/>
      <c r="J10" s="927" t="s">
        <v>549</v>
      </c>
      <c r="K10" s="926">
        <f>'műk. kiad. szakf Önkorm. '!D63</f>
        <v>55863</v>
      </c>
      <c r="L10" s="926">
        <f>'műk. kiad. szakf Önkorm. '!E63</f>
        <v>48689</v>
      </c>
      <c r="M10" s="928">
        <f>SUM(K10:L10)</f>
        <v>104552</v>
      </c>
      <c r="N10" s="929">
        <f>'műk. kiad. szakf Önkorm. '!F63</f>
        <v>54663</v>
      </c>
      <c r="O10" s="929">
        <f>'műk. kiad. szakf Önkorm. '!G63</f>
        <v>34502</v>
      </c>
      <c r="P10" s="930">
        <f>N10+O10</f>
        <v>89165</v>
      </c>
      <c r="Q10" s="931">
        <f>P10/M10*100</f>
        <v>85.282921417093888</v>
      </c>
    </row>
    <row r="11" spans="1:17" x14ac:dyDescent="0.15">
      <c r="A11" s="916">
        <f t="shared" si="0"/>
        <v>3</v>
      </c>
      <c r="B11" s="924" t="s">
        <v>560</v>
      </c>
      <c r="C11" s="908">
        <f>'tám, végl. pe.átv  '!C15+'tám, végl. pe.átv  '!C16+'tám, végl. pe.átv  '!C17</f>
        <v>931931</v>
      </c>
      <c r="D11" s="908">
        <f>'tám, végl. pe.átv  '!D13</f>
        <v>80732</v>
      </c>
      <c r="E11" s="925">
        <f>SUM(C11:D11)</f>
        <v>1012663</v>
      </c>
      <c r="F11" s="908">
        <f>'tám, végl. pe.átv  '!F15+'tám, végl. pe.átv  '!F16+'tám, végl. pe.átv  '!F17</f>
        <v>931931</v>
      </c>
      <c r="G11" s="908">
        <f>'tám, végl. pe.átv  '!G15+'tám, végl. pe.átv  '!G16+'tám, végl. pe.átv  '!G17</f>
        <v>80732</v>
      </c>
      <c r="H11" s="930">
        <f>SUM(F11:G11)</f>
        <v>1012663</v>
      </c>
      <c r="I11" s="925">
        <f>H11/E11*100</f>
        <v>100</v>
      </c>
      <c r="J11" s="927" t="s">
        <v>550</v>
      </c>
      <c r="K11" s="926">
        <f>'műk. kiad. szakf Önkorm. '!H63</f>
        <v>14427</v>
      </c>
      <c r="L11" s="926">
        <f>'műk. kiad. szakf Önkorm. '!I63</f>
        <v>19064</v>
      </c>
      <c r="M11" s="928">
        <f>SUM(K11:L11)</f>
        <v>33491</v>
      </c>
      <c r="N11" s="929">
        <f>'műk. kiad. szakf Önkorm. '!J63</f>
        <v>14252</v>
      </c>
      <c r="O11" s="929">
        <f>'műk. kiad. szakf Önkorm. '!K63</f>
        <v>14436</v>
      </c>
      <c r="P11" s="930">
        <f t="shared" ref="P11:P23" si="1">N11+O11</f>
        <v>28688</v>
      </c>
      <c r="Q11" s="931">
        <f t="shared" ref="Q11:Q53" si="2">P11/M11*100</f>
        <v>85.65883371652086</v>
      </c>
    </row>
    <row r="12" spans="1:17" x14ac:dyDescent="0.15">
      <c r="A12" s="916">
        <f t="shared" si="0"/>
        <v>4</v>
      </c>
      <c r="B12" s="924" t="s">
        <v>561</v>
      </c>
      <c r="C12" s="908">
        <f>'tám, végl. pe.átv  '!C19+'tám, végl. pe.átv  '!C36+'tám, végl. pe.átv  '!C56</f>
        <v>31259</v>
      </c>
      <c r="D12" s="908">
        <f>'mük. bev.Önkor és Hivatal '!N48-'mük. bev.Önkor és Hivatal '!N21</f>
        <v>1911</v>
      </c>
      <c r="E12" s="925">
        <f>SUM(C12:D12)</f>
        <v>33170</v>
      </c>
      <c r="F12" s="908">
        <f>'tám, végl. pe.átv  '!F19+'tám, végl. pe.átv  '!F36</f>
        <v>23635</v>
      </c>
      <c r="G12" s="908">
        <f>'tám, végl. pe.átv  '!G19+'tám, végl. pe.átv  '!G36</f>
        <v>1706</v>
      </c>
      <c r="H12" s="930">
        <f t="shared" ref="H12:H30" si="3">SUM(F12:G12)</f>
        <v>25341</v>
      </c>
      <c r="I12" s="925">
        <f>H12/E12*100</f>
        <v>76.39734700030148</v>
      </c>
      <c r="J12" s="927" t="s">
        <v>552</v>
      </c>
      <c r="K12" s="926">
        <f>'műk. kiad. szakf Önkorm. '!L63</f>
        <v>191086</v>
      </c>
      <c r="L12" s="926">
        <f>'műk. kiad. szakf Önkorm. '!M63</f>
        <v>309607</v>
      </c>
      <c r="M12" s="928">
        <f>SUM(K12:L12)</f>
        <v>500693</v>
      </c>
      <c r="N12" s="929">
        <f>'műk. kiad. szakf Önkorm. '!N63</f>
        <v>131901</v>
      </c>
      <c r="O12" s="929">
        <f>'műk. kiad. szakf Önkorm. '!O63</f>
        <v>236059</v>
      </c>
      <c r="P12" s="930">
        <f t="shared" si="1"/>
        <v>367960</v>
      </c>
      <c r="Q12" s="931">
        <f t="shared" si="2"/>
        <v>73.490142662270102</v>
      </c>
    </row>
    <row r="13" spans="1:17" ht="12" customHeight="1" x14ac:dyDescent="0.15">
      <c r="A13" s="916">
        <f t="shared" si="0"/>
        <v>5</v>
      </c>
      <c r="B13" s="932" t="s">
        <v>1054</v>
      </c>
      <c r="E13" s="925"/>
      <c r="F13" s="926"/>
      <c r="G13" s="926"/>
      <c r="H13" s="930"/>
      <c r="I13" s="925"/>
      <c r="J13" s="927"/>
      <c r="M13" s="928"/>
      <c r="N13" s="929"/>
      <c r="O13" s="929"/>
      <c r="P13" s="930">
        <f t="shared" si="1"/>
        <v>0</v>
      </c>
      <c r="Q13" s="931"/>
    </row>
    <row r="14" spans="1:17" x14ac:dyDescent="0.15">
      <c r="A14" s="916">
        <f t="shared" si="0"/>
        <v>6</v>
      </c>
      <c r="B14" s="924" t="s">
        <v>1056</v>
      </c>
      <c r="C14" s="908">
        <f>'felh. bev.  '!C25</f>
        <v>2601</v>
      </c>
      <c r="E14" s="925">
        <f>SUM(C14:D14)</f>
        <v>2601</v>
      </c>
      <c r="F14" s="908">
        <f>'felh. bev.  '!F25</f>
        <v>2601</v>
      </c>
      <c r="G14" s="926">
        <f>'felh. bev.  '!G25</f>
        <v>0</v>
      </c>
      <c r="H14" s="930">
        <f t="shared" si="3"/>
        <v>2601</v>
      </c>
      <c r="I14" s="925">
        <f>H14/E14*100</f>
        <v>100</v>
      </c>
      <c r="J14" s="927" t="s">
        <v>551</v>
      </c>
      <c r="K14" s="926">
        <f>'műk. kiad. szakf Önkorm. '!X63</f>
        <v>469</v>
      </c>
      <c r="L14" s="926">
        <f>'műk. kiad. szakf Önkorm. '!Y63</f>
        <v>9296</v>
      </c>
      <c r="M14" s="928">
        <f>SUM(K14:L14)</f>
        <v>9765</v>
      </c>
      <c r="N14" s="929">
        <f>'műk. kiad. szakf Önkorm. '!Z63</f>
        <v>369</v>
      </c>
      <c r="O14" s="929">
        <f>'műk. kiad. szakf Önkorm. '!AA63</f>
        <v>9296</v>
      </c>
      <c r="P14" s="930">
        <f t="shared" si="1"/>
        <v>9665</v>
      </c>
      <c r="Q14" s="931">
        <f t="shared" si="2"/>
        <v>98.97593445980543</v>
      </c>
    </row>
    <row r="15" spans="1:17" x14ac:dyDescent="0.15">
      <c r="A15" s="916">
        <f t="shared" si="0"/>
        <v>7</v>
      </c>
      <c r="B15" s="924" t="s">
        <v>2132</v>
      </c>
      <c r="E15" s="925"/>
      <c r="F15" s="908">
        <v>3665</v>
      </c>
      <c r="G15" s="926"/>
      <c r="H15" s="930">
        <f>SUM(F15:G15)</f>
        <v>3665</v>
      </c>
      <c r="I15" s="925"/>
      <c r="J15" s="927"/>
      <c r="K15" s="926"/>
      <c r="L15" s="926"/>
      <c r="M15" s="928"/>
      <c r="N15" s="929"/>
      <c r="O15" s="929"/>
      <c r="P15" s="930"/>
      <c r="Q15" s="931"/>
    </row>
    <row r="16" spans="1:17" x14ac:dyDescent="0.15">
      <c r="A16" s="916">
        <f t="shared" si="0"/>
        <v>8</v>
      </c>
      <c r="B16" s="924" t="s">
        <v>2134</v>
      </c>
      <c r="C16" s="908">
        <f>'felh. bev.  '!C36</f>
        <v>449643</v>
      </c>
      <c r="D16" s="908">
        <f>'felh. bev.  '!D36</f>
        <v>422517</v>
      </c>
      <c r="E16" s="925">
        <f>SUM(C16:D16)</f>
        <v>872160</v>
      </c>
      <c r="F16" s="908">
        <f>'felh. bev.  '!F36</f>
        <v>380359</v>
      </c>
      <c r="G16" s="908">
        <f>'felh. bev.  '!G36</f>
        <v>245322</v>
      </c>
      <c r="H16" s="930">
        <f t="shared" si="3"/>
        <v>625681</v>
      </c>
      <c r="I16" s="925">
        <f>H16/E16*100</f>
        <v>71.739245092643557</v>
      </c>
      <c r="J16" s="927" t="s">
        <v>553</v>
      </c>
      <c r="K16" s="926"/>
      <c r="L16" s="926"/>
      <c r="M16" s="928"/>
      <c r="N16" s="929"/>
      <c r="O16" s="929"/>
      <c r="P16" s="930">
        <f t="shared" si="1"/>
        <v>0</v>
      </c>
      <c r="Q16" s="931"/>
    </row>
    <row r="17" spans="1:17" x14ac:dyDescent="0.15">
      <c r="A17" s="916">
        <f t="shared" si="0"/>
        <v>9</v>
      </c>
      <c r="B17" s="924" t="s">
        <v>563</v>
      </c>
      <c r="C17" s="908">
        <f>'mük. bev.Önkor és Hivatal '!I48</f>
        <v>168698</v>
      </c>
      <c r="D17" s="908">
        <f>'mük. bev.Önkor és Hivatal '!J48</f>
        <v>907338</v>
      </c>
      <c r="E17" s="925">
        <f>SUM(C17:D17)</f>
        <v>1076036</v>
      </c>
      <c r="F17" s="908">
        <f>'közhatalmi bev'!H33</f>
        <v>171701</v>
      </c>
      <c r="G17" s="908">
        <f>'közhatalmi bev'!I33</f>
        <v>893309</v>
      </c>
      <c r="H17" s="930">
        <f t="shared" si="3"/>
        <v>1065010</v>
      </c>
      <c r="I17" s="925">
        <f>H17/E17*100</f>
        <v>98.975313093613977</v>
      </c>
      <c r="J17" s="927" t="s">
        <v>14</v>
      </c>
      <c r="K17" s="926">
        <f>'műk. kiad. szakf Önkorm. '!P63</f>
        <v>12669</v>
      </c>
      <c r="L17" s="926">
        <f>'műk. kiad. szakf Önkorm. '!Q63</f>
        <v>49138</v>
      </c>
      <c r="M17" s="928">
        <f t="shared" ref="M17:M23" si="4">SUM(K17:L17)</f>
        <v>61807</v>
      </c>
      <c r="N17" s="929">
        <f>'műk. kiad. szakf Önkorm. '!R63</f>
        <v>11952</v>
      </c>
      <c r="O17" s="929">
        <f>'műk. kiad. szakf Önkorm. '!S63</f>
        <v>48038</v>
      </c>
      <c r="P17" s="930">
        <f t="shared" si="1"/>
        <v>59990</v>
      </c>
      <c r="Q17" s="931">
        <f t="shared" si="2"/>
        <v>97.060203536816218</v>
      </c>
    </row>
    <row r="18" spans="1:17" x14ac:dyDescent="0.15">
      <c r="A18" s="916">
        <f t="shared" si="0"/>
        <v>10</v>
      </c>
      <c r="B18" s="933" t="s">
        <v>564</v>
      </c>
      <c r="C18" s="934"/>
      <c r="D18" s="934"/>
      <c r="E18" s="928"/>
      <c r="F18" s="934"/>
      <c r="G18" s="934"/>
      <c r="H18" s="930"/>
      <c r="I18" s="925"/>
      <c r="J18" s="927" t="s">
        <v>801</v>
      </c>
      <c r="K18" s="926">
        <f>'műk. kiad. szakf Önkorm. '!T63</f>
        <v>144005</v>
      </c>
      <c r="L18" s="926">
        <f>'műk. kiad. szakf Önkorm. '!U63</f>
        <v>177370</v>
      </c>
      <c r="M18" s="928">
        <f t="shared" si="4"/>
        <v>321375</v>
      </c>
      <c r="N18" s="929">
        <f>'műk. kiad. szakf Önkorm. '!V63</f>
        <v>133206</v>
      </c>
      <c r="O18" s="929">
        <f>'műk. kiad. szakf Önkorm. '!W63</f>
        <v>176921</v>
      </c>
      <c r="P18" s="930">
        <f t="shared" si="1"/>
        <v>310127</v>
      </c>
      <c r="Q18" s="931">
        <f t="shared" si="2"/>
        <v>96.500038895371461</v>
      </c>
    </row>
    <row r="19" spans="1:17" x14ac:dyDescent="0.15">
      <c r="A19" s="916">
        <f t="shared" si="0"/>
        <v>11</v>
      </c>
      <c r="B19" s="906" t="s">
        <v>565</v>
      </c>
      <c r="C19" s="935">
        <f>'mük. bev.Önkor és Hivatal '!E48</f>
        <v>111582</v>
      </c>
      <c r="D19" s="935">
        <f>'mük. bev.Önkor és Hivatal '!F48</f>
        <v>5843</v>
      </c>
      <c r="E19" s="936">
        <f>SUM(C19:D19)</f>
        <v>117425</v>
      </c>
      <c r="F19" s="935">
        <f>'mük. bev.Önkor és Hivatal '!G48</f>
        <v>99976</v>
      </c>
      <c r="G19" s="935">
        <f>'mük. bev.Önkor és Hivatal '!H48</f>
        <v>3643</v>
      </c>
      <c r="H19" s="930">
        <f t="shared" si="3"/>
        <v>103619</v>
      </c>
      <c r="I19" s="925">
        <f>H19/E19*100</f>
        <v>88.242708111560574</v>
      </c>
      <c r="J19" s="927" t="s">
        <v>794</v>
      </c>
      <c r="K19" s="926"/>
      <c r="L19" s="926">
        <f>tartalék!D27</f>
        <v>14583</v>
      </c>
      <c r="M19" s="928">
        <f t="shared" si="4"/>
        <v>14583</v>
      </c>
      <c r="N19" s="937"/>
      <c r="O19" s="937"/>
      <c r="P19" s="930">
        <f t="shared" si="1"/>
        <v>0</v>
      </c>
      <c r="Q19" s="931">
        <f t="shared" si="2"/>
        <v>0</v>
      </c>
    </row>
    <row r="20" spans="1:17" x14ac:dyDescent="0.15">
      <c r="A20" s="916">
        <f t="shared" si="0"/>
        <v>12</v>
      </c>
      <c r="C20" s="934"/>
      <c r="D20" s="934"/>
      <c r="E20" s="928"/>
      <c r="F20" s="934"/>
      <c r="G20" s="934"/>
      <c r="H20" s="925"/>
      <c r="I20" s="925"/>
      <c r="J20" s="927" t="s">
        <v>795</v>
      </c>
      <c r="K20" s="926">
        <f>tartalék!C32</f>
        <v>15783</v>
      </c>
      <c r="L20" s="938">
        <f>tartalék!D32</f>
        <v>24183</v>
      </c>
      <c r="M20" s="936">
        <f t="shared" si="4"/>
        <v>39966</v>
      </c>
      <c r="N20" s="937"/>
      <c r="O20" s="937"/>
      <c r="P20" s="930">
        <f t="shared" si="1"/>
        <v>0</v>
      </c>
      <c r="Q20" s="931">
        <f t="shared" si="2"/>
        <v>0</v>
      </c>
    </row>
    <row r="21" spans="1:17" s="940" customFormat="1" ht="9" x14ac:dyDescent="0.2">
      <c r="A21" s="916">
        <f t="shared" si="0"/>
        <v>13</v>
      </c>
      <c r="B21" s="906" t="s">
        <v>566</v>
      </c>
      <c r="C21" s="934"/>
      <c r="D21" s="934"/>
      <c r="E21" s="928"/>
      <c r="F21" s="934"/>
      <c r="G21" s="934"/>
      <c r="H21" s="925"/>
      <c r="I21" s="925"/>
      <c r="J21" s="927" t="s">
        <v>23</v>
      </c>
      <c r="K21" s="926"/>
      <c r="L21" s="938"/>
      <c r="M21" s="936">
        <f t="shared" si="4"/>
        <v>0</v>
      </c>
      <c r="N21" s="939"/>
      <c r="O21" s="939"/>
      <c r="P21" s="930">
        <f t="shared" si="1"/>
        <v>0</v>
      </c>
      <c r="Q21" s="931"/>
    </row>
    <row r="22" spans="1:17" s="940" customFormat="1" ht="9" x14ac:dyDescent="0.2">
      <c r="A22" s="916">
        <f t="shared" si="0"/>
        <v>14</v>
      </c>
      <c r="B22" s="906"/>
      <c r="C22" s="934"/>
      <c r="D22" s="934"/>
      <c r="E22" s="928"/>
      <c r="F22" s="934"/>
      <c r="G22" s="934"/>
      <c r="H22" s="925"/>
      <c r="I22" s="925"/>
      <c r="J22" s="927" t="s">
        <v>1169</v>
      </c>
      <c r="K22" s="926">
        <v>9506</v>
      </c>
      <c r="L22" s="938"/>
      <c r="M22" s="936">
        <f t="shared" si="4"/>
        <v>9506</v>
      </c>
      <c r="N22" s="929">
        <v>8886</v>
      </c>
      <c r="O22" s="939"/>
      <c r="P22" s="930">
        <f t="shared" si="1"/>
        <v>8886</v>
      </c>
      <c r="Q22" s="931">
        <f t="shared" si="2"/>
        <v>93.477803492531024</v>
      </c>
    </row>
    <row r="23" spans="1:17" s="940" customFormat="1" ht="9" x14ac:dyDescent="0.2">
      <c r="A23" s="916">
        <f t="shared" si="0"/>
        <v>15</v>
      </c>
      <c r="B23" s="906" t="s">
        <v>567</v>
      </c>
      <c r="C23" s="934"/>
      <c r="D23" s="934"/>
      <c r="E23" s="928"/>
      <c r="F23" s="934"/>
      <c r="G23" s="934"/>
      <c r="H23" s="925"/>
      <c r="I23" s="925"/>
      <c r="J23" s="927" t="s">
        <v>1170</v>
      </c>
      <c r="K23" s="926">
        <v>209</v>
      </c>
      <c r="L23" s="938"/>
      <c r="M23" s="936">
        <f t="shared" si="4"/>
        <v>209</v>
      </c>
      <c r="N23" s="929">
        <v>2345</v>
      </c>
      <c r="O23" s="939"/>
      <c r="P23" s="930">
        <f t="shared" si="1"/>
        <v>2345</v>
      </c>
      <c r="Q23" s="931">
        <f t="shared" si="2"/>
        <v>1122.0095693779904</v>
      </c>
    </row>
    <row r="24" spans="1:17" ht="9" x14ac:dyDescent="0.2">
      <c r="A24" s="916">
        <f t="shared" si="0"/>
        <v>16</v>
      </c>
      <c r="B24" s="924" t="s">
        <v>568</v>
      </c>
      <c r="C24" s="941"/>
      <c r="D24" s="941">
        <f>'felh. bev.  '!D13</f>
        <v>5122</v>
      </c>
      <c r="E24" s="942">
        <f>C24+D24</f>
        <v>5122</v>
      </c>
      <c r="F24" s="941">
        <f>'felh. bev.  '!F13</f>
        <v>0</v>
      </c>
      <c r="G24" s="941">
        <f>'felh. bev.  '!G13</f>
        <v>5122</v>
      </c>
      <c r="H24" s="925">
        <f t="shared" si="3"/>
        <v>5122</v>
      </c>
      <c r="I24" s="925">
        <f>H24/E24*100</f>
        <v>100</v>
      </c>
      <c r="J24" s="943" t="s">
        <v>597</v>
      </c>
      <c r="K24" s="944">
        <f t="shared" ref="K24:P24" si="5">SUM(K10:K23)</f>
        <v>444017</v>
      </c>
      <c r="L24" s="944">
        <f t="shared" si="5"/>
        <v>651930</v>
      </c>
      <c r="M24" s="945">
        <f t="shared" si="5"/>
        <v>1095947</v>
      </c>
      <c r="N24" s="944">
        <f t="shared" si="5"/>
        <v>357574</v>
      </c>
      <c r="O24" s="944">
        <f t="shared" si="5"/>
        <v>519252</v>
      </c>
      <c r="P24" s="945">
        <f t="shared" si="5"/>
        <v>876826</v>
      </c>
      <c r="Q24" s="931">
        <f t="shared" si="2"/>
        <v>80.006241177721179</v>
      </c>
    </row>
    <row r="25" spans="1:17" x14ac:dyDescent="0.15">
      <c r="A25" s="916">
        <f t="shared" si="0"/>
        <v>17</v>
      </c>
      <c r="B25" s="924" t="s">
        <v>569</v>
      </c>
      <c r="C25" s="934">
        <f>'felh. bev.  '!C18</f>
        <v>0</v>
      </c>
      <c r="D25" s="934">
        <f>'felh. bev.  '!D14+'felh. bev.  '!D15+'felh. bev.  '!D17+'felh. bev.  '!D16</f>
        <v>1878</v>
      </c>
      <c r="E25" s="928">
        <f>SUM(C25:D25)</f>
        <v>1878</v>
      </c>
      <c r="F25" s="934">
        <f>'felh. bev.  '!F14+'felh. bev.  '!F15+'felh. bev.  '!F16+'felh. bev.  '!F17</f>
        <v>0</v>
      </c>
      <c r="G25" s="934">
        <f>'felh. bev.  '!G14+'felh. bev.  '!G15+'felh. bev.  '!G17</f>
        <v>1880</v>
      </c>
      <c r="H25" s="925">
        <f>'felh. bev.  '!H14+'felh. bev.  '!H15+'felh. bev.  '!H17</f>
        <v>1880</v>
      </c>
      <c r="I25" s="925">
        <f>H25/E25*100</f>
        <v>100.10649627263047</v>
      </c>
      <c r="J25" s="927"/>
      <c r="K25" s="926"/>
      <c r="L25" s="938"/>
      <c r="M25" s="930"/>
      <c r="N25" s="937"/>
      <c r="O25" s="937"/>
      <c r="P25" s="930"/>
      <c r="Q25" s="931"/>
    </row>
    <row r="26" spans="1:17" ht="9.75" x14ac:dyDescent="0.2">
      <c r="A26" s="916">
        <f t="shared" si="0"/>
        <v>18</v>
      </c>
      <c r="B26" s="906" t="s">
        <v>570</v>
      </c>
      <c r="C26" s="946"/>
      <c r="D26" s="926">
        <f>'felh. bev.  '!D20</f>
        <v>2300</v>
      </c>
      <c r="E26" s="928">
        <f>SUM(C26:D26)</f>
        <v>2300</v>
      </c>
      <c r="F26" s="934">
        <f>'felh. bev.  '!F20</f>
        <v>0</v>
      </c>
      <c r="G26" s="934">
        <f>'felh. bev.  '!G20</f>
        <v>2300</v>
      </c>
      <c r="H26" s="925">
        <f t="shared" si="3"/>
        <v>2300</v>
      </c>
      <c r="I26" s="925">
        <f>H26/E26*100</f>
        <v>100</v>
      </c>
      <c r="J26" s="947" t="s">
        <v>558</v>
      </c>
      <c r="K26" s="946"/>
      <c r="L26" s="948"/>
      <c r="M26" s="930"/>
      <c r="N26" s="937"/>
      <c r="O26" s="937"/>
      <c r="P26" s="930"/>
      <c r="Q26" s="931"/>
    </row>
    <row r="27" spans="1:17" x14ac:dyDescent="0.15">
      <c r="A27" s="916">
        <f t="shared" si="0"/>
        <v>19</v>
      </c>
      <c r="B27" s="924" t="s">
        <v>571</v>
      </c>
      <c r="C27" s="926"/>
      <c r="D27" s="926"/>
      <c r="E27" s="925"/>
      <c r="F27" s="926"/>
      <c r="G27" s="926"/>
      <c r="H27" s="925"/>
      <c r="I27" s="925"/>
      <c r="J27" s="927" t="s">
        <v>233</v>
      </c>
      <c r="K27" s="926">
        <f>'felhalm. kiad.  '!G18+'felhalm. kiad.  '!G69+'felhalm. kiad.  '!G96+'felhalm. kiad.  '!G112+'felhalm. kiad.  '!G218</f>
        <v>607448</v>
      </c>
      <c r="L27" s="938">
        <f>'felhalm. kiad.  '!H18+'felhalm. kiad.  '!H69+'felhalm. kiad.  '!H96+'felhalm. kiad.  '!H112+'felhalm. kiad.  '!H218+'felhalm. kiad.  '!H103</f>
        <v>693792</v>
      </c>
      <c r="M27" s="930">
        <f t="shared" ref="M27:M32" si="6">SUM(K27:L27)</f>
        <v>1301240</v>
      </c>
      <c r="N27" s="926">
        <f>'felhalm. kiad.  '!J18+'felhalm. kiad.  '!J69+'felhalm. kiad.  '!J96+'felhalm. kiad.  '!J103+'felhalm. kiad.  '!J112+'felhalm. kiad.  '!J218</f>
        <v>516405</v>
      </c>
      <c r="O27" s="938">
        <f>'felhalm. kiad.  '!K18+'felhalm. kiad.  '!K69+'felhalm. kiad.  '!K96+'felhalm. kiad.  '!K112+'felhalm. kiad.  '!K103+'felhalm. kiad.  '!K218</f>
        <v>303716</v>
      </c>
      <c r="P27" s="930">
        <f>'felhalm. kiad.  '!I18+'felhalm. kiad.  '!I69+'felhalm. kiad.  '!I96+'felhalm. kiad.  '!I103+'felhalm. kiad.  '!I112+'felhalm. kiad.  '!I218</f>
        <v>820121</v>
      </c>
      <c r="Q27" s="931">
        <f t="shared" si="2"/>
        <v>63.026113553226146</v>
      </c>
    </row>
    <row r="28" spans="1:17" x14ac:dyDescent="0.15">
      <c r="A28" s="916">
        <f t="shared" si="0"/>
        <v>20</v>
      </c>
      <c r="B28" s="924"/>
      <c r="C28" s="926"/>
      <c r="D28" s="926"/>
      <c r="E28" s="925"/>
      <c r="F28" s="926"/>
      <c r="G28" s="926"/>
      <c r="H28" s="925"/>
      <c r="I28" s="925"/>
      <c r="J28" s="927" t="s">
        <v>555</v>
      </c>
      <c r="K28" s="926">
        <f>'felhalm. kiad.  '!G27</f>
        <v>7992</v>
      </c>
      <c r="L28" s="926">
        <f>'felhalm. kiad.  '!H27</f>
        <v>1250</v>
      </c>
      <c r="M28" s="925">
        <f t="shared" si="6"/>
        <v>9242</v>
      </c>
      <c r="N28" s="929">
        <f>'felhalm. kiad.  '!J27</f>
        <v>0</v>
      </c>
      <c r="O28" s="929">
        <f>'felhalm. kiad.  '!K27</f>
        <v>1217</v>
      </c>
      <c r="P28" s="930">
        <f>'felhalm. kiad.  '!I27</f>
        <v>1217</v>
      </c>
      <c r="Q28" s="931">
        <f t="shared" si="2"/>
        <v>13.1681454230686</v>
      </c>
    </row>
    <row r="29" spans="1:17" x14ac:dyDescent="0.15">
      <c r="A29" s="916">
        <f t="shared" si="0"/>
        <v>21</v>
      </c>
      <c r="B29" s="906" t="s">
        <v>575</v>
      </c>
      <c r="C29" s="926">
        <f>'tám, végl. pe.átv  '!C58</f>
        <v>2137</v>
      </c>
      <c r="D29" s="926">
        <f>'tám, végl. pe.átv  '!D58</f>
        <v>5943</v>
      </c>
      <c r="E29" s="925">
        <f>C29+D29</f>
        <v>8080</v>
      </c>
      <c r="F29" s="926">
        <f>'tám, végl. pe.átv  '!F58</f>
        <v>2136</v>
      </c>
      <c r="G29" s="926">
        <f>'tám, végl. pe.átv  '!G58</f>
        <v>5943</v>
      </c>
      <c r="H29" s="925">
        <f t="shared" si="3"/>
        <v>8079</v>
      </c>
      <c r="I29" s="925">
        <f>H29/E29*100</f>
        <v>99.987623762376245</v>
      </c>
      <c r="J29" s="927" t="s">
        <v>556</v>
      </c>
      <c r="K29" s="926"/>
      <c r="L29" s="926"/>
      <c r="M29" s="925">
        <f t="shared" si="6"/>
        <v>0</v>
      </c>
      <c r="N29" s="929"/>
      <c r="O29" s="929"/>
      <c r="P29" s="930">
        <f>N29+O29</f>
        <v>0</v>
      </c>
      <c r="Q29" s="931"/>
    </row>
    <row r="30" spans="1:17" s="940" customFormat="1" ht="9" x14ac:dyDescent="0.2">
      <c r="A30" s="916">
        <f t="shared" si="0"/>
        <v>22</v>
      </c>
      <c r="B30" s="906" t="s">
        <v>572</v>
      </c>
      <c r="C30" s="926">
        <f>'felh. bev.  '!C43</f>
        <v>3665</v>
      </c>
      <c r="D30" s="926">
        <f>'felh. bev.  '!D43</f>
        <v>2732</v>
      </c>
      <c r="E30" s="925">
        <f>SUM(C30:D30)</f>
        <v>6397</v>
      </c>
      <c r="F30" s="926"/>
      <c r="G30" s="926">
        <f>'felh. bev.  '!G43</f>
        <v>2732</v>
      </c>
      <c r="H30" s="925">
        <f t="shared" si="3"/>
        <v>2732</v>
      </c>
      <c r="I30" s="925">
        <f>H30/E30*100</f>
        <v>42.707519149601374</v>
      </c>
      <c r="J30" s="927" t="s">
        <v>803</v>
      </c>
      <c r="K30" s="926">
        <f>'felhalm. kiad.  '!G122</f>
        <v>815</v>
      </c>
      <c r="L30" s="926">
        <f>'felhalm. kiad.  '!H122</f>
        <v>0</v>
      </c>
      <c r="M30" s="925">
        <f t="shared" si="6"/>
        <v>815</v>
      </c>
      <c r="N30" s="929">
        <f>'felhalm. kiad.  '!J122</f>
        <v>815</v>
      </c>
      <c r="O30" s="929">
        <f>'felhalm. kiad.  '!K122</f>
        <v>0</v>
      </c>
      <c r="P30" s="930">
        <f>'felhalm. kiad.  '!I122</f>
        <v>815</v>
      </c>
      <c r="Q30" s="931">
        <f t="shared" si="2"/>
        <v>100</v>
      </c>
    </row>
    <row r="31" spans="1:17" x14ac:dyDescent="0.15">
      <c r="A31" s="916">
        <f t="shared" si="0"/>
        <v>23</v>
      </c>
      <c r="C31" s="926"/>
      <c r="D31" s="926"/>
      <c r="E31" s="925"/>
      <c r="F31" s="926"/>
      <c r="G31" s="926"/>
      <c r="H31" s="925"/>
      <c r="I31" s="925"/>
      <c r="J31" s="927" t="s">
        <v>800</v>
      </c>
      <c r="K31" s="926">
        <f>'felhalm. kiad.  '!G134+'felhalm. kiad.  '!G139</f>
        <v>7467</v>
      </c>
      <c r="L31" s="938">
        <f>'felhalm. kiad.  '!H134+'felhalm. kiad.  '!H139</f>
        <v>40262</v>
      </c>
      <c r="M31" s="930">
        <f t="shared" si="6"/>
        <v>47729</v>
      </c>
      <c r="N31" s="929">
        <f>'felhalm. kiad.  '!J134+'felhalm. kiad.  '!J139</f>
        <v>7466</v>
      </c>
      <c r="O31" s="929">
        <f>'felhalm. kiad.  '!K134+'felhalm. kiad.  '!K139</f>
        <v>35005</v>
      </c>
      <c r="P31" s="930">
        <f>N31+O31</f>
        <v>42471</v>
      </c>
      <c r="Q31" s="931">
        <f t="shared" si="2"/>
        <v>88.983636782668825</v>
      </c>
    </row>
    <row r="32" spans="1:17" s="953" customFormat="1" ht="9.75" x14ac:dyDescent="0.2">
      <c r="A32" s="916">
        <f t="shared" si="0"/>
        <v>24</v>
      </c>
      <c r="B32" s="949" t="s">
        <v>577</v>
      </c>
      <c r="C32" s="950">
        <f>C12+C19+C11+C17+C29</f>
        <v>1245607</v>
      </c>
      <c r="D32" s="950">
        <f>D11+D12+D17+D19+D29</f>
        <v>1001767</v>
      </c>
      <c r="E32" s="951">
        <f>SUM(C32:D32)</f>
        <v>2247374</v>
      </c>
      <c r="F32" s="950">
        <f>F12+F19+F11+F17+F29</f>
        <v>1229379</v>
      </c>
      <c r="G32" s="950">
        <f>G11+G12+G17+G19+G29</f>
        <v>985333</v>
      </c>
      <c r="H32" s="951">
        <f>SUM(F32:G32)</f>
        <v>2214712</v>
      </c>
      <c r="I32" s="945">
        <f>H32/E32*100</f>
        <v>98.546659345529491</v>
      </c>
      <c r="J32" s="927" t="s">
        <v>796</v>
      </c>
      <c r="K32" s="908"/>
      <c r="L32" s="929">
        <f>tartalék!D19</f>
        <v>220</v>
      </c>
      <c r="M32" s="930">
        <f t="shared" si="6"/>
        <v>220</v>
      </c>
      <c r="N32" s="952"/>
      <c r="O32" s="952"/>
      <c r="P32" s="930">
        <f>N32+O32</f>
        <v>0</v>
      </c>
      <c r="Q32" s="931">
        <f t="shared" si="2"/>
        <v>0</v>
      </c>
    </row>
    <row r="33" spans="1:19" ht="9" x14ac:dyDescent="0.2">
      <c r="A33" s="916">
        <f t="shared" si="0"/>
        <v>25</v>
      </c>
      <c r="B33" s="954" t="s">
        <v>599</v>
      </c>
      <c r="C33" s="944">
        <f t="shared" ref="C33:G33" si="7">C14+C23+C24+C25+C26+C27+C30+C16</f>
        <v>455909</v>
      </c>
      <c r="D33" s="944">
        <f t="shared" si="7"/>
        <v>434549</v>
      </c>
      <c r="E33" s="945">
        <f t="shared" si="7"/>
        <v>890458</v>
      </c>
      <c r="F33" s="944">
        <f>F14+F23+F24+F25+F26+F27+F30+F16+F15</f>
        <v>386625</v>
      </c>
      <c r="G33" s="944">
        <f t="shared" si="7"/>
        <v>257356</v>
      </c>
      <c r="H33" s="945">
        <f>H14+H23+H24+H25+H26+H27+H30+H16+H15</f>
        <v>643981</v>
      </c>
      <c r="I33" s="945">
        <f>H33/E33*100</f>
        <v>72.320199268241737</v>
      </c>
      <c r="J33" s="955" t="s">
        <v>600</v>
      </c>
      <c r="K33" s="944">
        <f t="shared" ref="K33:P33" si="8">SUM(K27:K32)</f>
        <v>623722</v>
      </c>
      <c r="L33" s="956">
        <f t="shared" si="8"/>
        <v>735524</v>
      </c>
      <c r="M33" s="957">
        <f t="shared" si="8"/>
        <v>1359246</v>
      </c>
      <c r="N33" s="944">
        <f t="shared" si="8"/>
        <v>524686</v>
      </c>
      <c r="O33" s="956">
        <f t="shared" si="8"/>
        <v>339938</v>
      </c>
      <c r="P33" s="957">
        <f t="shared" si="8"/>
        <v>864624</v>
      </c>
      <c r="Q33" s="958">
        <f t="shared" si="2"/>
        <v>63.610560560781494</v>
      </c>
    </row>
    <row r="34" spans="1:19" ht="9.75" x14ac:dyDescent="0.2">
      <c r="A34" s="916">
        <f t="shared" si="0"/>
        <v>26</v>
      </c>
      <c r="B34" s="959" t="s">
        <v>576</v>
      </c>
      <c r="C34" s="946">
        <f>SUM(C32:C33)</f>
        <v>1701516</v>
      </c>
      <c r="D34" s="946">
        <f>SUM(D32:D33)</f>
        <v>1436316</v>
      </c>
      <c r="E34" s="960">
        <f>SUM(C34:D34)</f>
        <v>3137832</v>
      </c>
      <c r="F34" s="946">
        <f>SUM(F32:F33)</f>
        <v>1616004</v>
      </c>
      <c r="G34" s="946">
        <f>SUM(G32:G33)</f>
        <v>1242689</v>
      </c>
      <c r="H34" s="960">
        <f>SUM(F34:G34)</f>
        <v>2858693</v>
      </c>
      <c r="I34" s="960">
        <f>H34/E34*100</f>
        <v>91.104080779340634</v>
      </c>
      <c r="J34" s="947" t="s">
        <v>601</v>
      </c>
      <c r="K34" s="946">
        <f t="shared" ref="K34:P34" si="9">K24+K33</f>
        <v>1067739</v>
      </c>
      <c r="L34" s="946">
        <f t="shared" si="9"/>
        <v>1387454</v>
      </c>
      <c r="M34" s="960">
        <f t="shared" si="9"/>
        <v>2455193</v>
      </c>
      <c r="N34" s="946">
        <f t="shared" si="9"/>
        <v>882260</v>
      </c>
      <c r="O34" s="946">
        <f t="shared" si="9"/>
        <v>859190</v>
      </c>
      <c r="P34" s="960">
        <f t="shared" si="9"/>
        <v>1741450</v>
      </c>
      <c r="Q34" s="961">
        <f t="shared" si="2"/>
        <v>70.92925077580459</v>
      </c>
    </row>
    <row r="35" spans="1:19" x14ac:dyDescent="0.15">
      <c r="A35" s="916">
        <f t="shared" si="0"/>
        <v>27</v>
      </c>
      <c r="B35" s="924"/>
      <c r="C35" s="926"/>
      <c r="D35" s="926"/>
      <c r="E35" s="925"/>
      <c r="F35" s="926"/>
      <c r="G35" s="926"/>
      <c r="H35" s="925"/>
      <c r="I35" s="925"/>
      <c r="J35" s="927"/>
      <c r="K35" s="926"/>
      <c r="L35" s="926"/>
      <c r="M35" s="925"/>
      <c r="N35" s="937"/>
      <c r="O35" s="937"/>
      <c r="P35" s="930"/>
      <c r="Q35" s="931"/>
      <c r="S35" s="962"/>
    </row>
    <row r="36" spans="1:19" ht="9.75" x14ac:dyDescent="0.2">
      <c r="A36" s="916">
        <f t="shared" si="0"/>
        <v>28</v>
      </c>
      <c r="B36" s="959" t="s">
        <v>539</v>
      </c>
      <c r="C36" s="946">
        <f>C34-K53</f>
        <v>-293413</v>
      </c>
      <c r="D36" s="946">
        <f>D34-L53</f>
        <v>-558023</v>
      </c>
      <c r="E36" s="960">
        <f>SUM(C36:D36)</f>
        <v>-851436</v>
      </c>
      <c r="F36" s="946">
        <f>F34-N53</f>
        <v>-159606</v>
      </c>
      <c r="G36" s="946">
        <f>G34-O53</f>
        <v>-378526</v>
      </c>
      <c r="H36" s="960">
        <f>SUM(F36:G36)</f>
        <v>-538132</v>
      </c>
      <c r="I36" s="960">
        <f>H36/E36*100</f>
        <v>63.202871384343631</v>
      </c>
      <c r="J36" s="943"/>
      <c r="K36" s="944"/>
      <c r="L36" s="944"/>
      <c r="M36" s="945"/>
      <c r="N36" s="937"/>
      <c r="O36" s="937"/>
      <c r="P36" s="930"/>
      <c r="Q36" s="931"/>
    </row>
    <row r="37" spans="1:19" s="953" customFormat="1" ht="9.75" x14ac:dyDescent="0.2">
      <c r="A37" s="916">
        <f t="shared" si="0"/>
        <v>29</v>
      </c>
      <c r="B37" s="924"/>
      <c r="C37" s="926"/>
      <c r="D37" s="926"/>
      <c r="E37" s="925"/>
      <c r="F37" s="926"/>
      <c r="G37" s="926"/>
      <c r="H37" s="925"/>
      <c r="I37" s="925"/>
      <c r="J37" s="927"/>
      <c r="K37" s="926"/>
      <c r="L37" s="926"/>
      <c r="M37" s="925"/>
      <c r="N37" s="952"/>
      <c r="O37" s="952"/>
      <c r="P37" s="963"/>
      <c r="Q37" s="931"/>
    </row>
    <row r="38" spans="1:19" s="953" customFormat="1" ht="9.75" x14ac:dyDescent="0.2">
      <c r="A38" s="916">
        <f t="shared" si="0"/>
        <v>30</v>
      </c>
      <c r="B38" s="964" t="s">
        <v>578</v>
      </c>
      <c r="C38" s="946"/>
      <c r="D38" s="946"/>
      <c r="E38" s="960"/>
      <c r="F38" s="946"/>
      <c r="G38" s="946"/>
      <c r="H38" s="960"/>
      <c r="I38" s="925"/>
      <c r="J38" s="947" t="s">
        <v>557</v>
      </c>
      <c r="K38" s="946"/>
      <c r="L38" s="946"/>
      <c r="M38" s="960"/>
      <c r="N38" s="952"/>
      <c r="O38" s="952"/>
      <c r="P38" s="963"/>
      <c r="Q38" s="931"/>
    </row>
    <row r="39" spans="1:19" s="953" customFormat="1" ht="9.75" x14ac:dyDescent="0.2">
      <c r="A39" s="916">
        <f t="shared" si="0"/>
        <v>31</v>
      </c>
      <c r="B39" s="965" t="s">
        <v>498</v>
      </c>
      <c r="C39" s="946"/>
      <c r="D39" s="946"/>
      <c r="E39" s="960"/>
      <c r="F39" s="946"/>
      <c r="G39" s="946"/>
      <c r="H39" s="960"/>
      <c r="I39" s="925"/>
      <c r="J39" s="966" t="s">
        <v>511</v>
      </c>
      <c r="K39" s="967"/>
      <c r="L39" s="968"/>
      <c r="M39" s="969"/>
      <c r="N39" s="952"/>
      <c r="O39" s="952"/>
      <c r="P39" s="963"/>
      <c r="Q39" s="931"/>
    </row>
    <row r="40" spans="1:19" s="953" customFormat="1" ht="9.75" x14ac:dyDescent="0.2">
      <c r="A40" s="916">
        <f t="shared" si="0"/>
        <v>32</v>
      </c>
      <c r="B40" s="906" t="s">
        <v>499</v>
      </c>
      <c r="C40" s="946"/>
      <c r="D40" s="946"/>
      <c r="E40" s="960"/>
      <c r="F40" s="946"/>
      <c r="G40" s="946"/>
      <c r="H40" s="960"/>
      <c r="I40" s="925"/>
      <c r="J40" s="970" t="s">
        <v>510</v>
      </c>
      <c r="K40" s="946"/>
      <c r="L40" s="946"/>
      <c r="M40" s="960"/>
      <c r="N40" s="952"/>
      <c r="O40" s="952"/>
      <c r="P40" s="963"/>
      <c r="Q40" s="931"/>
    </row>
    <row r="41" spans="1:19" ht="9.75" x14ac:dyDescent="0.2">
      <c r="A41" s="916">
        <f t="shared" si="0"/>
        <v>33</v>
      </c>
      <c r="B41" s="908" t="s">
        <v>501</v>
      </c>
      <c r="C41" s="971"/>
      <c r="D41" s="972"/>
      <c r="E41" s="973">
        <f>SUM(C41:D41)</f>
        <v>0</v>
      </c>
      <c r="F41" s="972"/>
      <c r="G41" s="972"/>
      <c r="H41" s="973"/>
      <c r="I41" s="925"/>
      <c r="J41" s="927" t="s">
        <v>512</v>
      </c>
      <c r="K41" s="946"/>
      <c r="L41" s="946"/>
      <c r="M41" s="960"/>
      <c r="N41" s="937"/>
      <c r="O41" s="937"/>
      <c r="P41" s="930"/>
      <c r="Q41" s="931"/>
    </row>
    <row r="42" spans="1:19" ht="9.75" x14ac:dyDescent="0.2">
      <c r="A42" s="916">
        <f t="shared" si="0"/>
        <v>34</v>
      </c>
      <c r="B42" s="908" t="s">
        <v>500</v>
      </c>
      <c r="C42" s="926"/>
      <c r="D42" s="926"/>
      <c r="E42" s="925"/>
      <c r="F42" s="926"/>
      <c r="G42" s="926"/>
      <c r="H42" s="925"/>
      <c r="I42" s="925"/>
      <c r="J42" s="927" t="s">
        <v>513</v>
      </c>
      <c r="K42" s="967"/>
      <c r="L42" s="967"/>
      <c r="M42" s="960"/>
      <c r="N42" s="937"/>
      <c r="O42" s="937"/>
      <c r="P42" s="930"/>
      <c r="Q42" s="931"/>
    </row>
    <row r="43" spans="1:19" ht="9.75" x14ac:dyDescent="0.2">
      <c r="A43" s="916">
        <f t="shared" si="0"/>
        <v>35</v>
      </c>
      <c r="B43" s="908" t="s">
        <v>502</v>
      </c>
      <c r="C43" s="926">
        <f>K53-C34-C44</f>
        <v>258327</v>
      </c>
      <c r="D43" s="926">
        <f>L53-D34-D49-D44</f>
        <v>343864</v>
      </c>
      <c r="E43" s="925">
        <f>SUM(C43:D43)</f>
        <v>602191</v>
      </c>
      <c r="F43" s="926">
        <v>258327</v>
      </c>
      <c r="G43" s="926">
        <v>343864</v>
      </c>
      <c r="H43" s="925">
        <f>SUM(F43:G43)</f>
        <v>602191</v>
      </c>
      <c r="I43" s="925">
        <f>H43/E43*100</f>
        <v>100</v>
      </c>
      <c r="J43" s="927" t="s">
        <v>514</v>
      </c>
      <c r="K43" s="967"/>
      <c r="L43" s="967"/>
      <c r="M43" s="960"/>
      <c r="N43" s="937"/>
      <c r="O43" s="937"/>
      <c r="P43" s="930"/>
      <c r="Q43" s="931"/>
    </row>
    <row r="44" spans="1:19" ht="9.75" x14ac:dyDescent="0.2">
      <c r="A44" s="916">
        <f t="shared" si="0"/>
        <v>36</v>
      </c>
      <c r="B44" s="926" t="s">
        <v>503</v>
      </c>
      <c r="C44" s="926">
        <v>35086</v>
      </c>
      <c r="D44" s="926">
        <v>1821</v>
      </c>
      <c r="E44" s="925">
        <f>C44+D44</f>
        <v>36907</v>
      </c>
      <c r="F44" s="926">
        <v>35086</v>
      </c>
      <c r="G44" s="926">
        <v>1821</v>
      </c>
      <c r="H44" s="925">
        <f>F44+G44</f>
        <v>36907</v>
      </c>
      <c r="I44" s="925">
        <f>H44/E44*100</f>
        <v>100</v>
      </c>
      <c r="J44" s="927" t="s">
        <v>515</v>
      </c>
      <c r="K44" s="946"/>
      <c r="L44" s="946"/>
      <c r="M44" s="925"/>
      <c r="N44" s="937"/>
      <c r="O44" s="937"/>
      <c r="P44" s="930"/>
      <c r="Q44" s="931"/>
    </row>
    <row r="45" spans="1:19" ht="9.75" x14ac:dyDescent="0.2">
      <c r="A45" s="916">
        <f t="shared" si="0"/>
        <v>37</v>
      </c>
      <c r="B45" s="926" t="s">
        <v>504</v>
      </c>
      <c r="C45" s="946"/>
      <c r="D45" s="946"/>
      <c r="E45" s="960"/>
      <c r="F45" s="946"/>
      <c r="G45" s="946"/>
      <c r="H45" s="960"/>
      <c r="I45" s="925"/>
      <c r="J45" s="927" t="s">
        <v>516</v>
      </c>
      <c r="K45" s="926">
        <v>35086</v>
      </c>
      <c r="L45" s="926">
        <v>1821</v>
      </c>
      <c r="M45" s="925">
        <f>K45+L45</f>
        <v>36907</v>
      </c>
      <c r="N45" s="937"/>
      <c r="O45" s="937"/>
      <c r="P45" s="930">
        <f>N45+O45</f>
        <v>0</v>
      </c>
      <c r="Q45" s="931">
        <f t="shared" si="2"/>
        <v>0</v>
      </c>
      <c r="S45" s="907" t="s">
        <v>24</v>
      </c>
    </row>
    <row r="46" spans="1:19" x14ac:dyDescent="0.15">
      <c r="A46" s="916">
        <f t="shared" si="0"/>
        <v>38</v>
      </c>
      <c r="B46" s="908" t="s">
        <v>505</v>
      </c>
      <c r="C46" s="926"/>
      <c r="D46" s="926"/>
      <c r="E46" s="925"/>
      <c r="F46" s="926"/>
      <c r="G46" s="926"/>
      <c r="H46" s="925"/>
      <c r="I46" s="925"/>
      <c r="J46" s="927" t="s">
        <v>517</v>
      </c>
      <c r="K46" s="926"/>
      <c r="L46" s="926"/>
      <c r="M46" s="925"/>
      <c r="N46" s="929"/>
      <c r="O46" s="929"/>
      <c r="P46" s="930"/>
      <c r="Q46" s="931"/>
    </row>
    <row r="47" spans="1:19" x14ac:dyDescent="0.15">
      <c r="A47" s="916">
        <f t="shared" si="0"/>
        <v>39</v>
      </c>
      <c r="B47" s="908" t="s">
        <v>506</v>
      </c>
      <c r="C47" s="926"/>
      <c r="D47" s="926"/>
      <c r="E47" s="925"/>
      <c r="F47" s="926"/>
      <c r="G47" s="926"/>
      <c r="H47" s="925"/>
      <c r="I47" s="925"/>
      <c r="J47" s="927" t="s">
        <v>518</v>
      </c>
      <c r="K47" s="938">
        <f>'pü.mérleg Hivatal'!C47+'püm. GAMESZ. '!C47+'püm. Művelődés'!C47+'püm-TASZII.'!C47+'püm.Brunszvik T'!C47</f>
        <v>802163</v>
      </c>
      <c r="L47" s="938">
        <f>'pü.mérleg Hivatal'!D47+'püm. GAMESZ. '!D47+'püm. Művelődés'!D47+'püm-TASZII.'!D47+'püm.Brunszvik T'!D47</f>
        <v>584189</v>
      </c>
      <c r="M47" s="930">
        <f>SUM(K47:L47)</f>
        <v>1386352</v>
      </c>
      <c r="N47" s="938">
        <f>'pü.mérleg Hivatal'!F47+'püm. GAMESZ. '!F47+'püm. Művelődés'!F47+'püm-TASZII.'!F47+'püm.Brunszvik T'!F47</f>
        <v>806867</v>
      </c>
      <c r="O47" s="938">
        <f>'pü.mérleg Hivatal'!G47+'püm. GAMESZ. '!G47+'püm. Művelődés'!G47+'püm-TASZII.'!G47+'püm.Brunszvik T'!G47</f>
        <v>523858</v>
      </c>
      <c r="P47" s="930">
        <f>N47+O47</f>
        <v>1330725</v>
      </c>
      <c r="Q47" s="931">
        <f t="shared" si="2"/>
        <v>95.987526977275621</v>
      </c>
    </row>
    <row r="48" spans="1:19" x14ac:dyDescent="0.15">
      <c r="A48" s="916">
        <f t="shared" si="0"/>
        <v>40</v>
      </c>
      <c r="B48" s="908" t="s">
        <v>507</v>
      </c>
      <c r="C48" s="926"/>
      <c r="D48" s="926"/>
      <c r="E48" s="925"/>
      <c r="F48" s="926"/>
      <c r="G48" s="926"/>
      <c r="H48" s="925"/>
      <c r="I48" s="925"/>
      <c r="J48" s="927" t="s">
        <v>519</v>
      </c>
      <c r="K48" s="938">
        <f>'pü.mérleg Hivatal'!C48+'püm. GAMESZ. '!C48+'püm. Művelődés'!C48+'püm-TASZII.'!C48+'püm.Brunszvik T'!C48</f>
        <v>89941</v>
      </c>
      <c r="L48" s="938">
        <f>'pü.mérleg Hivatal'!D48+'püm. GAMESZ. '!D48+'püm. Művelődés'!D48+'püm-TASZII.'!D48+'püm.Brunszvik T'!D48</f>
        <v>20875</v>
      </c>
      <c r="M48" s="930">
        <f>SUM(K48:L48)</f>
        <v>110816</v>
      </c>
      <c r="N48" s="938">
        <f>'pü.mérleg Hivatal'!F48+'püm. GAMESZ. '!F48+'püm. Művelődés'!F48+'püm-TASZII.'!F48+'püm.Brunszvik T'!F48</f>
        <v>86483</v>
      </c>
      <c r="O48" s="938">
        <f>'pü.mérleg Hivatal'!G48+'püm. GAMESZ. '!G48+'püm. Művelődés'!G48+'püm-TASZII.'!G48+'püm.Brunszvik T'!G48</f>
        <v>20770</v>
      </c>
      <c r="P48" s="930">
        <f>N48+O48</f>
        <v>107253</v>
      </c>
      <c r="Q48" s="931">
        <f t="shared" si="2"/>
        <v>96.784760323419007</v>
      </c>
    </row>
    <row r="49" spans="1:17" x14ac:dyDescent="0.15">
      <c r="A49" s="916">
        <f t="shared" si="0"/>
        <v>41</v>
      </c>
      <c r="B49" s="908" t="s">
        <v>508</v>
      </c>
      <c r="C49" s="926"/>
      <c r="D49" s="926">
        <v>212338</v>
      </c>
      <c r="E49" s="925">
        <f>SUM(C49:D49)</f>
        <v>212338</v>
      </c>
      <c r="F49" s="926"/>
      <c r="G49" s="926">
        <v>308731</v>
      </c>
      <c r="H49" s="925">
        <f>SUM(F49:G49)</f>
        <v>308731</v>
      </c>
      <c r="I49" s="925">
        <f>H49/E49*100</f>
        <v>145.39601955373038</v>
      </c>
      <c r="J49" s="927" t="s">
        <v>520</v>
      </c>
      <c r="K49" s="926"/>
      <c r="L49" s="926"/>
      <c r="M49" s="925"/>
      <c r="N49" s="937"/>
      <c r="O49" s="929">
        <v>217397</v>
      </c>
      <c r="P49" s="930">
        <v>217397</v>
      </c>
      <c r="Q49" s="931"/>
    </row>
    <row r="50" spans="1:17" x14ac:dyDescent="0.15">
      <c r="A50" s="916">
        <f t="shared" si="0"/>
        <v>42</v>
      </c>
      <c r="B50" s="908" t="s">
        <v>509</v>
      </c>
      <c r="C50" s="926"/>
      <c r="D50" s="926"/>
      <c r="E50" s="925"/>
      <c r="F50" s="926"/>
      <c r="G50" s="926"/>
      <c r="H50" s="925"/>
      <c r="I50" s="925"/>
      <c r="J50" s="927" t="s">
        <v>521</v>
      </c>
      <c r="K50" s="926"/>
      <c r="L50" s="926"/>
      <c r="M50" s="925"/>
      <c r="N50" s="937"/>
      <c r="O50" s="937"/>
      <c r="P50" s="930"/>
      <c r="Q50" s="931"/>
    </row>
    <row r="51" spans="1:17" x14ac:dyDescent="0.15">
      <c r="A51" s="916">
        <f t="shared" si="0"/>
        <v>43</v>
      </c>
      <c r="B51" s="908"/>
      <c r="C51" s="926"/>
      <c r="D51" s="926"/>
      <c r="E51" s="925"/>
      <c r="F51" s="926"/>
      <c r="G51" s="926"/>
      <c r="H51" s="925"/>
      <c r="I51" s="925"/>
      <c r="J51" s="927" t="s">
        <v>522</v>
      </c>
      <c r="K51" s="926"/>
      <c r="L51" s="926"/>
      <c r="M51" s="925"/>
      <c r="N51" s="937"/>
      <c r="O51" s="937"/>
      <c r="P51" s="930"/>
      <c r="Q51" s="931"/>
    </row>
    <row r="52" spans="1:17" ht="10.5" thickBot="1" x14ac:dyDescent="0.25">
      <c r="A52" s="916">
        <f t="shared" si="0"/>
        <v>44</v>
      </c>
      <c r="B52" s="959" t="s">
        <v>804</v>
      </c>
      <c r="C52" s="946">
        <f t="shared" ref="C52:H52" si="10">SUM(C39:C50)</f>
        <v>293413</v>
      </c>
      <c r="D52" s="974">
        <f t="shared" si="10"/>
        <v>558023</v>
      </c>
      <c r="E52" s="975">
        <f t="shared" si="10"/>
        <v>851436</v>
      </c>
      <c r="F52" s="974">
        <f t="shared" si="10"/>
        <v>293413</v>
      </c>
      <c r="G52" s="974">
        <f t="shared" si="10"/>
        <v>654416</v>
      </c>
      <c r="H52" s="975">
        <f t="shared" si="10"/>
        <v>947829</v>
      </c>
      <c r="I52" s="960">
        <f>H52/E52*100</f>
        <v>111.32122672755204</v>
      </c>
      <c r="J52" s="947" t="s">
        <v>797</v>
      </c>
      <c r="K52" s="946">
        <f t="shared" ref="K52:P52" si="11">SUM(K39:K51)</f>
        <v>927190</v>
      </c>
      <c r="L52" s="946">
        <f t="shared" si="11"/>
        <v>606885</v>
      </c>
      <c r="M52" s="975">
        <f t="shared" si="11"/>
        <v>1534075</v>
      </c>
      <c r="N52" s="946">
        <f t="shared" si="11"/>
        <v>893350</v>
      </c>
      <c r="O52" s="946">
        <f t="shared" si="11"/>
        <v>762025</v>
      </c>
      <c r="P52" s="975">
        <f t="shared" si="11"/>
        <v>1655375</v>
      </c>
      <c r="Q52" s="976">
        <f t="shared" si="2"/>
        <v>107.90704496194776</v>
      </c>
    </row>
    <row r="53" spans="1:17" ht="10.5" thickBot="1" x14ac:dyDescent="0.25">
      <c r="A53" s="916">
        <f t="shared" si="0"/>
        <v>45</v>
      </c>
      <c r="B53" s="977" t="s">
        <v>799</v>
      </c>
      <c r="C53" s="978">
        <f t="shared" ref="C53:H53" si="12">C34+C52</f>
        <v>1994929</v>
      </c>
      <c r="D53" s="979">
        <f t="shared" si="12"/>
        <v>1994339</v>
      </c>
      <c r="E53" s="979">
        <f t="shared" si="12"/>
        <v>3989268</v>
      </c>
      <c r="F53" s="979">
        <f t="shared" si="12"/>
        <v>1909417</v>
      </c>
      <c r="G53" s="979">
        <f t="shared" si="12"/>
        <v>1897105</v>
      </c>
      <c r="H53" s="979">
        <f t="shared" si="12"/>
        <v>3806522</v>
      </c>
      <c r="I53" s="980">
        <f>H53/E53*100</f>
        <v>95.419059336199012</v>
      </c>
      <c r="J53" s="981" t="s">
        <v>798</v>
      </c>
      <c r="K53" s="982">
        <f t="shared" ref="K53:P53" si="13">K34+K52</f>
        <v>1994929</v>
      </c>
      <c r="L53" s="982">
        <f t="shared" si="13"/>
        <v>1994339</v>
      </c>
      <c r="M53" s="982">
        <f t="shared" si="13"/>
        <v>3989268</v>
      </c>
      <c r="N53" s="982">
        <f t="shared" si="13"/>
        <v>1775610</v>
      </c>
      <c r="O53" s="982">
        <f t="shared" si="13"/>
        <v>1621215</v>
      </c>
      <c r="P53" s="983">
        <f t="shared" si="13"/>
        <v>3396825</v>
      </c>
      <c r="Q53" s="984">
        <f t="shared" si="2"/>
        <v>85.149079981590603</v>
      </c>
    </row>
    <row r="54" spans="1:17" ht="9.75" x14ac:dyDescent="0.2">
      <c r="B54" s="968"/>
      <c r="C54" s="967"/>
      <c r="D54" s="967"/>
      <c r="E54" s="967"/>
      <c r="F54" s="967"/>
      <c r="G54" s="967"/>
      <c r="H54" s="967"/>
      <c r="I54" s="967"/>
      <c r="J54" s="967"/>
      <c r="K54" s="967"/>
      <c r="L54" s="967"/>
      <c r="M54" s="967"/>
    </row>
  </sheetData>
  <sheetProtection selectLockedCells="1" selectUnlockedCells="1"/>
  <mergeCells count="17">
    <mergeCell ref="I7:I8"/>
    <mergeCell ref="B1:Q1"/>
    <mergeCell ref="A3:Q3"/>
    <mergeCell ref="A4:Q4"/>
    <mergeCell ref="B5:Q5"/>
    <mergeCell ref="A6:A8"/>
    <mergeCell ref="N6:Q6"/>
    <mergeCell ref="N7:P7"/>
    <mergeCell ref="Q7:Q8"/>
    <mergeCell ref="K7:M7"/>
    <mergeCell ref="K6:M6"/>
    <mergeCell ref="B6:B7"/>
    <mergeCell ref="C6:E6"/>
    <mergeCell ref="J6:J7"/>
    <mergeCell ref="C7:E7"/>
    <mergeCell ref="F6:I6"/>
    <mergeCell ref="F7:H7"/>
  </mergeCells>
  <phoneticPr fontId="35" type="noConversion"/>
  <pageMargins left="0.19652777777777777" right="0.19652777777777777" top="0.19652777777777777" bottom="0.19652777777777777" header="0.51180555555555551" footer="0.51180555555555551"/>
  <pageSetup paperSize="9" scale="90" firstPageNumber="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S60"/>
  <sheetViews>
    <sheetView zoomScale="120" workbookViewId="0">
      <selection activeCell="B1" sqref="B1:Q1"/>
    </sheetView>
  </sheetViews>
  <sheetFormatPr defaultRowHeight="11.25" x14ac:dyDescent="0.2"/>
  <cols>
    <col min="1" max="1" width="4.85546875" style="243" customWidth="1"/>
    <col min="2" max="2" width="37.85546875" style="243" customWidth="1"/>
    <col min="3" max="3" width="10" style="244" customWidth="1"/>
    <col min="4" max="4" width="9" style="244" customWidth="1"/>
    <col min="5" max="8" width="9.7109375" style="244" customWidth="1"/>
    <col min="9" max="9" width="6.7109375" style="244" customWidth="1"/>
    <col min="10" max="10" width="36.140625" style="244" customWidth="1"/>
    <col min="11" max="11" width="10" style="244" customWidth="1"/>
    <col min="12" max="12" width="9" style="244" customWidth="1"/>
    <col min="13" max="13" width="9.7109375" style="244" customWidth="1"/>
    <col min="14" max="14" width="10" style="237" customWidth="1"/>
    <col min="15" max="15" width="9.7109375" style="237" customWidth="1"/>
    <col min="16" max="16" width="9.5703125" style="8" customWidth="1"/>
    <col min="17" max="17" width="6.7109375" style="8" customWidth="1"/>
    <col min="18" max="16384" width="9.140625" style="8"/>
  </cols>
  <sheetData>
    <row r="1" spans="1:17" ht="12.75" x14ac:dyDescent="0.2">
      <c r="B1" s="1410" t="s">
        <v>2146</v>
      </c>
      <c r="C1" s="1418"/>
      <c r="D1" s="1418"/>
      <c r="E1" s="1418"/>
      <c r="F1" s="1418"/>
      <c r="G1" s="1418"/>
      <c r="H1" s="1418"/>
      <c r="I1" s="1418"/>
      <c r="J1" s="1418"/>
      <c r="K1" s="1418"/>
      <c r="L1" s="1418"/>
      <c r="M1" s="1418"/>
      <c r="N1" s="1418"/>
      <c r="O1" s="1418"/>
      <c r="P1" s="1418"/>
      <c r="Q1" s="1418"/>
    </row>
    <row r="2" spans="1:17" x14ac:dyDescent="0.2">
      <c r="J2" s="245"/>
      <c r="K2" s="245"/>
      <c r="L2" s="245"/>
      <c r="M2" s="245"/>
    </row>
    <row r="3" spans="1:17" x14ac:dyDescent="0.2">
      <c r="J3" s="245"/>
      <c r="K3" s="245"/>
      <c r="L3" s="245"/>
      <c r="M3" s="245"/>
    </row>
    <row r="4" spans="1:17" s="146" customFormat="1" ht="12.75" x14ac:dyDescent="0.2">
      <c r="A4" s="246"/>
      <c r="B4" s="1413" t="s">
        <v>712</v>
      </c>
      <c r="C4" s="1413"/>
      <c r="D4" s="1413"/>
      <c r="E4" s="1413"/>
      <c r="F4" s="1413"/>
      <c r="G4" s="1413"/>
      <c r="H4" s="1413"/>
      <c r="I4" s="1413"/>
      <c r="J4" s="1413"/>
      <c r="K4" s="1413"/>
      <c r="L4" s="1413"/>
      <c r="M4" s="1413"/>
      <c r="N4" s="1419"/>
      <c r="O4" s="1419"/>
      <c r="P4" s="1419"/>
      <c r="Q4" s="1419"/>
    </row>
    <row r="5" spans="1:17" s="146" customFormat="1" ht="12.75" x14ac:dyDescent="0.2">
      <c r="A5" s="246"/>
      <c r="B5" s="1514" t="s">
        <v>538</v>
      </c>
      <c r="C5" s="1514"/>
      <c r="D5" s="1514"/>
      <c r="E5" s="1514"/>
      <c r="F5" s="1514"/>
      <c r="G5" s="1514"/>
      <c r="H5" s="1514"/>
      <c r="I5" s="1514"/>
      <c r="J5" s="1514"/>
      <c r="K5" s="1514"/>
      <c r="L5" s="1514"/>
      <c r="M5" s="1514"/>
      <c r="N5" s="1419"/>
      <c r="O5" s="1419"/>
      <c r="P5" s="1419"/>
      <c r="Q5" s="1419"/>
    </row>
    <row r="6" spans="1:17" s="146" customFormat="1" ht="12.75" x14ac:dyDescent="0.2">
      <c r="A6" s="246"/>
      <c r="B6" s="1413" t="s">
        <v>41</v>
      </c>
      <c r="C6" s="1413"/>
      <c r="D6" s="1413"/>
      <c r="E6" s="1413"/>
      <c r="F6" s="1413"/>
      <c r="G6" s="1413"/>
      <c r="H6" s="1413"/>
      <c r="I6" s="1413"/>
      <c r="J6" s="1413"/>
      <c r="K6" s="1413"/>
      <c r="L6" s="1413"/>
      <c r="M6" s="1413"/>
      <c r="N6" s="1419"/>
      <c r="O6" s="1419"/>
      <c r="P6" s="1419"/>
      <c r="Q6" s="1419"/>
    </row>
    <row r="7" spans="1:17" s="146" customFormat="1" ht="12.75" x14ac:dyDescent="0.2">
      <c r="A7" s="246"/>
      <c r="B7" s="1411" t="s">
        <v>586</v>
      </c>
      <c r="C7" s="1411"/>
      <c r="D7" s="1411"/>
      <c r="E7" s="1411"/>
      <c r="F7" s="1411"/>
      <c r="G7" s="1411"/>
      <c r="H7" s="1411"/>
      <c r="I7" s="1411"/>
      <c r="J7" s="1411"/>
      <c r="K7" s="1411"/>
      <c r="L7" s="1411"/>
      <c r="M7" s="1411"/>
      <c r="N7" s="1483"/>
      <c r="O7" s="1483"/>
      <c r="P7" s="1483"/>
      <c r="Q7" s="1483"/>
    </row>
    <row r="8" spans="1:17" s="146" customFormat="1" ht="12.75" customHeight="1" x14ac:dyDescent="0.2">
      <c r="A8" s="1399" t="s">
        <v>587</v>
      </c>
      <c r="B8" s="1400" t="s">
        <v>588</v>
      </c>
      <c r="C8" s="1429" t="s">
        <v>589</v>
      </c>
      <c r="D8" s="1429"/>
      <c r="E8" s="1515"/>
      <c r="F8" s="1400" t="s">
        <v>590</v>
      </c>
      <c r="G8" s="1403"/>
      <c r="H8" s="1403"/>
      <c r="I8" s="1404"/>
      <c r="J8" s="1402" t="s">
        <v>591</v>
      </c>
      <c r="K8" s="1512" t="s">
        <v>840</v>
      </c>
      <c r="L8" s="1513"/>
      <c r="M8" s="1513"/>
      <c r="N8" s="1400" t="s">
        <v>841</v>
      </c>
      <c r="O8" s="1403"/>
      <c r="P8" s="1403"/>
      <c r="Q8" s="1404"/>
    </row>
    <row r="9" spans="1:17" s="146" customFormat="1" ht="12.75" customHeight="1" x14ac:dyDescent="0.2">
      <c r="A9" s="1399"/>
      <c r="B9" s="1400"/>
      <c r="C9" s="1511" t="s">
        <v>1</v>
      </c>
      <c r="D9" s="1511"/>
      <c r="E9" s="1516"/>
      <c r="F9" s="1405" t="s">
        <v>2</v>
      </c>
      <c r="G9" s="1405"/>
      <c r="H9" s="1405"/>
      <c r="I9" s="1406" t="s">
        <v>3</v>
      </c>
      <c r="J9" s="1402"/>
      <c r="K9" s="1511" t="s">
        <v>1</v>
      </c>
      <c r="L9" s="1511"/>
      <c r="M9" s="1511"/>
      <c r="N9" s="1405" t="s">
        <v>2</v>
      </c>
      <c r="O9" s="1405"/>
      <c r="P9" s="1405"/>
      <c r="Q9" s="1406" t="s">
        <v>3</v>
      </c>
    </row>
    <row r="10" spans="1:17" s="147" customFormat="1" ht="36.6" customHeight="1" x14ac:dyDescent="0.2">
      <c r="A10" s="1399"/>
      <c r="B10" s="247" t="s">
        <v>592</v>
      </c>
      <c r="C10" s="168" t="s">
        <v>593</v>
      </c>
      <c r="D10" s="168" t="s">
        <v>594</v>
      </c>
      <c r="E10" s="248" t="s">
        <v>595</v>
      </c>
      <c r="F10" s="168" t="s">
        <v>593</v>
      </c>
      <c r="G10" s="168" t="s">
        <v>594</v>
      </c>
      <c r="H10" s="574" t="s">
        <v>10</v>
      </c>
      <c r="I10" s="1407"/>
      <c r="J10" s="249" t="s">
        <v>596</v>
      </c>
      <c r="K10" s="168" t="s">
        <v>593</v>
      </c>
      <c r="L10" s="168" t="s">
        <v>594</v>
      </c>
      <c r="M10" s="168" t="s">
        <v>595</v>
      </c>
      <c r="N10" s="168" t="s">
        <v>593</v>
      </c>
      <c r="O10" s="168" t="s">
        <v>594</v>
      </c>
      <c r="P10" s="574" t="s">
        <v>11</v>
      </c>
      <c r="Q10" s="1407"/>
    </row>
    <row r="11" spans="1:17" ht="11.45" customHeight="1" x14ac:dyDescent="0.2">
      <c r="A11" s="250">
        <v>1</v>
      </c>
      <c r="B11" s="251" t="s">
        <v>547</v>
      </c>
      <c r="C11" s="252"/>
      <c r="D11" s="252"/>
      <c r="E11" s="571"/>
      <c r="F11" s="252"/>
      <c r="G11" s="252"/>
      <c r="H11" s="571"/>
      <c r="I11" s="252"/>
      <c r="J11" s="171" t="s">
        <v>548</v>
      </c>
      <c r="K11" s="252"/>
      <c r="L11" s="252"/>
      <c r="M11" s="575"/>
      <c r="P11" s="746"/>
      <c r="Q11" s="755"/>
    </row>
    <row r="12" spans="1:17" x14ac:dyDescent="0.2">
      <c r="A12" s="250">
        <f t="shared" ref="A12:A53" si="0">A11+1</f>
        <v>2</v>
      </c>
      <c r="B12" s="253" t="s">
        <v>559</v>
      </c>
      <c r="C12" s="144"/>
      <c r="D12" s="144"/>
      <c r="E12" s="499">
        <f>SUM(C12:D12)</f>
        <v>0</v>
      </c>
      <c r="F12" s="145"/>
      <c r="G12" s="145"/>
      <c r="H12" s="499"/>
      <c r="I12" s="145"/>
      <c r="J12" s="172" t="s">
        <v>549</v>
      </c>
      <c r="K12" s="145">
        <f>'műk.kiad. szakf.Hivatal '!D37</f>
        <v>103199</v>
      </c>
      <c r="L12" s="145">
        <f>'műk.kiad. szakf.Hivatal '!E37</f>
        <v>107389</v>
      </c>
      <c r="M12" s="537">
        <f>SUM(K12:L12)</f>
        <v>210588</v>
      </c>
      <c r="N12" s="549">
        <f>'műk.kiad. szakf.Hivatal '!F37</f>
        <v>127688</v>
      </c>
      <c r="O12" s="549">
        <f>'műk.kiad. szakf.Hivatal '!G37</f>
        <v>72207</v>
      </c>
      <c r="P12" s="577">
        <f>N12+O12</f>
        <v>199895</v>
      </c>
      <c r="Q12" s="577">
        <f>P12/M12*100</f>
        <v>94.922312762360633</v>
      </c>
    </row>
    <row r="13" spans="1:17" x14ac:dyDescent="0.2">
      <c r="A13" s="250">
        <f t="shared" si="0"/>
        <v>3</v>
      </c>
      <c r="B13" s="253" t="s">
        <v>560</v>
      </c>
      <c r="C13" s="144"/>
      <c r="D13" s="144"/>
      <c r="E13" s="499">
        <f>SUM(C13:D13)</f>
        <v>0</v>
      </c>
      <c r="F13" s="145"/>
      <c r="G13" s="145"/>
      <c r="H13" s="499"/>
      <c r="I13" s="145"/>
      <c r="J13" s="172" t="s">
        <v>550</v>
      </c>
      <c r="K13" s="145">
        <f>'műk.kiad. szakf.Hivatal '!H37</f>
        <v>31299</v>
      </c>
      <c r="L13" s="145">
        <f>'műk.kiad. szakf.Hivatal '!I37</f>
        <v>28961</v>
      </c>
      <c r="M13" s="537">
        <f>SUM(K13:L13)</f>
        <v>60260</v>
      </c>
      <c r="N13" s="549">
        <f>'műk.kiad. szakf.Hivatal '!J37</f>
        <v>29021</v>
      </c>
      <c r="O13" s="549">
        <f>'műk.kiad. szakf.Hivatal '!K37</f>
        <v>26474</v>
      </c>
      <c r="P13" s="577">
        <f>N13+O13</f>
        <v>55495</v>
      </c>
      <c r="Q13" s="577">
        <f>P13/M13*100</f>
        <v>92.092598738798543</v>
      </c>
    </row>
    <row r="14" spans="1:17" x14ac:dyDescent="0.2">
      <c r="A14" s="250">
        <f t="shared" si="0"/>
        <v>4</v>
      </c>
      <c r="B14" s="253" t="s">
        <v>561</v>
      </c>
      <c r="C14" s="144">
        <f>'tám, végl. pe.átv  '!C73</f>
        <v>2771</v>
      </c>
      <c r="D14" s="144"/>
      <c r="E14" s="499">
        <f>SUM(C14:D14)</f>
        <v>2771</v>
      </c>
      <c r="F14" s="145">
        <f>'mük. bev.Önkor és Hivatal '!O91</f>
        <v>2771</v>
      </c>
      <c r="G14" s="145">
        <f>'mük. bev.Önkor és Hivatal '!N91</f>
        <v>0</v>
      </c>
      <c r="H14" s="499">
        <f>F14+G14</f>
        <v>2771</v>
      </c>
      <c r="I14" s="145">
        <f>H14/E14*100</f>
        <v>100</v>
      </c>
      <c r="J14" s="172" t="s">
        <v>552</v>
      </c>
      <c r="K14" s="145">
        <f>'műk.kiad. szakf.Hivatal '!L37</f>
        <v>15869</v>
      </c>
      <c r="L14" s="145">
        <f>'műk.kiad. szakf.Hivatal '!M37</f>
        <v>67757</v>
      </c>
      <c r="M14" s="537">
        <f>SUM(K14:L14)</f>
        <v>83626</v>
      </c>
      <c r="N14" s="549">
        <f>'műk.kiad. szakf.Hivatal '!N37</f>
        <v>11420</v>
      </c>
      <c r="O14" s="549">
        <f>'műk.kiad. szakf.Hivatal '!O37</f>
        <v>53087</v>
      </c>
      <c r="P14" s="577">
        <f>N14+O14</f>
        <v>64507</v>
      </c>
      <c r="Q14" s="577">
        <f>P14/M14*100</f>
        <v>77.137493124147994</v>
      </c>
    </row>
    <row r="15" spans="1:17" ht="12" customHeight="1" x14ac:dyDescent="0.2">
      <c r="A15" s="250">
        <f t="shared" si="0"/>
        <v>5</v>
      </c>
      <c r="B15" s="152"/>
      <c r="C15" s="144"/>
      <c r="D15" s="144"/>
      <c r="E15" s="499"/>
      <c r="F15" s="145"/>
      <c r="G15" s="145"/>
      <c r="H15" s="499"/>
      <c r="I15" s="145"/>
      <c r="J15" s="172"/>
      <c r="K15" s="144"/>
      <c r="L15" s="144"/>
      <c r="M15" s="537"/>
      <c r="N15" s="450"/>
      <c r="O15" s="450"/>
      <c r="P15" s="577">
        <f>N15+O15</f>
        <v>0</v>
      </c>
      <c r="Q15" s="748"/>
    </row>
    <row r="16" spans="1:17" x14ac:dyDescent="0.2">
      <c r="A16" s="250">
        <f t="shared" si="0"/>
        <v>6</v>
      </c>
      <c r="B16" s="253" t="s">
        <v>562</v>
      </c>
      <c r="C16" s="144"/>
      <c r="D16" s="144"/>
      <c r="E16" s="499">
        <f>SUM(C16:D16)</f>
        <v>0</v>
      </c>
      <c r="F16" s="145"/>
      <c r="G16" s="145"/>
      <c r="H16" s="499"/>
      <c r="I16" s="145"/>
      <c r="J16" s="172" t="s">
        <v>551</v>
      </c>
      <c r="K16" s="255">
        <f>'műk.kiad. szakf.Hivatal '!P37</f>
        <v>7012</v>
      </c>
      <c r="L16" s="255">
        <f>'műk.kiad. szakf.Hivatal '!Q37</f>
        <v>1230</v>
      </c>
      <c r="M16" s="537">
        <f>SUM(K16:L16)</f>
        <v>8242</v>
      </c>
      <c r="N16" s="255">
        <f>'műk.kiad. szakf.Hivatal '!R37</f>
        <v>7013</v>
      </c>
      <c r="O16" s="255">
        <f>'műk.kiad. szakf.Hivatal '!S37</f>
        <v>1230</v>
      </c>
      <c r="P16" s="577">
        <f>N16+O16</f>
        <v>8243</v>
      </c>
      <c r="Q16" s="748">
        <f>P16/M16*100</f>
        <v>100.01213297743266</v>
      </c>
    </row>
    <row r="17" spans="1:19" x14ac:dyDescent="0.2">
      <c r="A17" s="250">
        <f t="shared" si="0"/>
        <v>7</v>
      </c>
      <c r="B17" s="253"/>
      <c r="C17" s="144"/>
      <c r="D17" s="144"/>
      <c r="E17" s="499"/>
      <c r="F17" s="145"/>
      <c r="G17" s="145"/>
      <c r="H17" s="499"/>
      <c r="I17" s="145"/>
      <c r="J17" s="172" t="s">
        <v>553</v>
      </c>
      <c r="K17" s="255"/>
      <c r="L17" s="255"/>
      <c r="M17" s="532"/>
      <c r="N17" s="450"/>
      <c r="O17" s="450"/>
      <c r="P17" s="577"/>
      <c r="Q17" s="748"/>
    </row>
    <row r="18" spans="1:19" x14ac:dyDescent="0.2">
      <c r="A18" s="250">
        <f t="shared" si="0"/>
        <v>8</v>
      </c>
      <c r="B18" s="253" t="s">
        <v>563</v>
      </c>
      <c r="C18" s="144"/>
      <c r="D18" s="144"/>
      <c r="E18" s="499">
        <f>SUM(C18:D18)</f>
        <v>0</v>
      </c>
      <c r="F18" s="145"/>
      <c r="G18" s="145"/>
      <c r="H18" s="499"/>
      <c r="I18" s="145"/>
      <c r="J18" s="172" t="s">
        <v>14</v>
      </c>
      <c r="K18" s="255"/>
      <c r="L18" s="255"/>
      <c r="M18" s="532"/>
      <c r="N18" s="450"/>
      <c r="O18" s="450"/>
      <c r="P18" s="577"/>
      <c r="Q18" s="748"/>
    </row>
    <row r="19" spans="1:19" x14ac:dyDescent="0.2">
      <c r="A19" s="250">
        <f t="shared" si="0"/>
        <v>9</v>
      </c>
      <c r="B19" s="256" t="s">
        <v>564</v>
      </c>
      <c r="C19" s="254"/>
      <c r="D19" s="254"/>
      <c r="E19" s="537"/>
      <c r="F19" s="254"/>
      <c r="G19" s="254"/>
      <c r="H19" s="537"/>
      <c r="I19" s="145"/>
      <c r="J19" s="172" t="s">
        <v>801</v>
      </c>
      <c r="K19" s="255"/>
      <c r="L19" s="255"/>
      <c r="M19" s="532"/>
      <c r="N19" s="450"/>
      <c r="O19" s="450"/>
      <c r="P19" s="577"/>
      <c r="Q19" s="748"/>
    </row>
    <row r="20" spans="1:19" x14ac:dyDescent="0.2">
      <c r="A20" s="250">
        <f t="shared" si="0"/>
        <v>10</v>
      </c>
      <c r="B20" s="143" t="s">
        <v>565</v>
      </c>
      <c r="C20" s="254">
        <f>'mük. bev.Önkor és Hivatal '!E91</f>
        <v>673</v>
      </c>
      <c r="D20" s="254">
        <f>'mük. bev.Önkor és Hivatal '!F91</f>
        <v>1249</v>
      </c>
      <c r="E20" s="537">
        <f>SUM(C20:D20)</f>
        <v>1922</v>
      </c>
      <c r="F20" s="254">
        <f>'mük. bev.Önkor és Hivatal '!G91</f>
        <v>673</v>
      </c>
      <c r="G20" s="254">
        <f>'mük. bev.Önkor és Hivatal '!H91</f>
        <v>1249</v>
      </c>
      <c r="H20" s="537">
        <f>F20+G20</f>
        <v>1922</v>
      </c>
      <c r="I20" s="145">
        <f>H20/E20*100</f>
        <v>100</v>
      </c>
      <c r="J20" s="172" t="s">
        <v>794</v>
      </c>
      <c r="K20" s="255"/>
      <c r="L20" s="255"/>
      <c r="M20" s="532"/>
      <c r="N20" s="450"/>
      <c r="O20" s="450"/>
      <c r="P20" s="577"/>
      <c r="Q20" s="748"/>
    </row>
    <row r="21" spans="1:19" x14ac:dyDescent="0.2">
      <c r="A21" s="250">
        <f t="shared" si="0"/>
        <v>11</v>
      </c>
      <c r="C21" s="254"/>
      <c r="D21" s="254"/>
      <c r="E21" s="537"/>
      <c r="F21" s="254"/>
      <c r="G21" s="254"/>
      <c r="H21" s="537"/>
      <c r="I21" s="145"/>
      <c r="J21" s="172" t="s">
        <v>795</v>
      </c>
      <c r="K21" s="255"/>
      <c r="L21" s="255"/>
      <c r="M21" s="532"/>
      <c r="N21" s="549"/>
      <c r="O21" s="549"/>
      <c r="P21" s="577"/>
      <c r="Q21" s="748"/>
    </row>
    <row r="22" spans="1:19" s="148" customFormat="1" x14ac:dyDescent="0.2">
      <c r="A22" s="250">
        <f t="shared" si="0"/>
        <v>12</v>
      </c>
      <c r="B22" s="243" t="s">
        <v>566</v>
      </c>
      <c r="C22" s="254"/>
      <c r="D22" s="254"/>
      <c r="E22" s="537"/>
      <c r="F22" s="254"/>
      <c r="G22" s="254"/>
      <c r="H22" s="537"/>
      <c r="I22" s="145"/>
      <c r="J22" s="257" t="s">
        <v>18</v>
      </c>
      <c r="K22" s="255"/>
      <c r="L22" s="255"/>
      <c r="M22" s="532"/>
      <c r="N22" s="549">
        <v>122</v>
      </c>
      <c r="O22" s="549"/>
      <c r="P22" s="549">
        <v>122</v>
      </c>
      <c r="Q22" s="748"/>
    </row>
    <row r="23" spans="1:19" s="148" customFormat="1" x14ac:dyDescent="0.2">
      <c r="A23" s="250">
        <f t="shared" si="0"/>
        <v>13</v>
      </c>
      <c r="B23" s="243" t="s">
        <v>567</v>
      </c>
      <c r="C23" s="254"/>
      <c r="D23" s="254"/>
      <c r="E23" s="537"/>
      <c r="F23" s="254"/>
      <c r="G23" s="254"/>
      <c r="H23" s="537"/>
      <c r="I23" s="145"/>
      <c r="J23" s="257"/>
      <c r="K23" s="255"/>
      <c r="L23" s="255"/>
      <c r="M23" s="532"/>
      <c r="N23" s="706"/>
      <c r="O23" s="706"/>
      <c r="P23" s="754"/>
      <c r="Q23" s="748"/>
    </row>
    <row r="24" spans="1:19" x14ac:dyDescent="0.2">
      <c r="A24" s="250">
        <f t="shared" si="0"/>
        <v>14</v>
      </c>
      <c r="B24" s="253" t="s">
        <v>568</v>
      </c>
      <c r="C24" s="154"/>
      <c r="D24" s="145"/>
      <c r="E24" s="538"/>
      <c r="F24" s="154"/>
      <c r="G24" s="154"/>
      <c r="H24" s="538"/>
      <c r="I24" s="145"/>
      <c r="J24" s="258" t="s">
        <v>597</v>
      </c>
      <c r="K24" s="149">
        <f t="shared" ref="K24:P24" si="1">SUM(K12:K22)</f>
        <v>157379</v>
      </c>
      <c r="L24" s="149">
        <f t="shared" si="1"/>
        <v>205337</v>
      </c>
      <c r="M24" s="572">
        <f t="shared" si="1"/>
        <v>362716</v>
      </c>
      <c r="N24" s="149">
        <f t="shared" si="1"/>
        <v>175264</v>
      </c>
      <c r="O24" s="149">
        <f t="shared" si="1"/>
        <v>152998</v>
      </c>
      <c r="P24" s="572">
        <f t="shared" si="1"/>
        <v>328262</v>
      </c>
      <c r="Q24" s="748">
        <f>P24/M24*100</f>
        <v>90.501108305120255</v>
      </c>
    </row>
    <row r="25" spans="1:19" x14ac:dyDescent="0.2">
      <c r="A25" s="250">
        <f t="shared" si="0"/>
        <v>15</v>
      </c>
      <c r="B25" s="253" t="s">
        <v>569</v>
      </c>
      <c r="C25" s="254"/>
      <c r="D25" s="254">
        <f>'felh. bev.  '!D49</f>
        <v>0</v>
      </c>
      <c r="E25" s="537">
        <f>'felh. bev.  '!E49</f>
        <v>0</v>
      </c>
      <c r="F25" s="254">
        <f>'felh. bev.  '!F50</f>
        <v>0</v>
      </c>
      <c r="G25" s="254">
        <f>'felh. bev.  '!G50</f>
        <v>0</v>
      </c>
      <c r="H25" s="537">
        <f>F25+G25</f>
        <v>0</v>
      </c>
      <c r="I25" s="145"/>
      <c r="J25" s="257"/>
      <c r="K25" s="255"/>
      <c r="L25" s="255"/>
      <c r="M25" s="532"/>
      <c r="N25" s="450"/>
      <c r="O25" s="450"/>
      <c r="P25" s="577"/>
      <c r="Q25" s="748"/>
    </row>
    <row r="26" spans="1:19" x14ac:dyDescent="0.2">
      <c r="A26" s="250">
        <f t="shared" si="0"/>
        <v>16</v>
      </c>
      <c r="B26" s="143" t="s">
        <v>570</v>
      </c>
      <c r="C26" s="150"/>
      <c r="D26" s="150"/>
      <c r="E26" s="500"/>
      <c r="F26" s="150"/>
      <c r="G26" s="150"/>
      <c r="H26" s="500"/>
      <c r="I26" s="145"/>
      <c r="J26" s="173" t="s">
        <v>558</v>
      </c>
      <c r="K26" s="259"/>
      <c r="L26" s="259"/>
      <c r="M26" s="532"/>
      <c r="N26" s="450"/>
      <c r="O26" s="450"/>
      <c r="P26" s="577"/>
      <c r="Q26" s="748"/>
    </row>
    <row r="27" spans="1:19" x14ac:dyDescent="0.2">
      <c r="A27" s="250">
        <f t="shared" si="0"/>
        <v>17</v>
      </c>
      <c r="B27" s="253" t="s">
        <v>571</v>
      </c>
      <c r="C27" s="145"/>
      <c r="D27" s="145"/>
      <c r="E27" s="499"/>
      <c r="F27" s="145"/>
      <c r="G27" s="145"/>
      <c r="H27" s="499"/>
      <c r="I27" s="145"/>
      <c r="J27" s="172" t="s">
        <v>554</v>
      </c>
      <c r="K27" s="255">
        <f>'felhalm. kiad.  '!G155</f>
        <v>52099</v>
      </c>
      <c r="L27" s="255">
        <f>'felhalm. kiad.  '!H155</f>
        <v>2067</v>
      </c>
      <c r="M27" s="532">
        <f>SUM(K27:L27)</f>
        <v>54166</v>
      </c>
      <c r="N27" s="549">
        <f>'felhalm. kiad.  '!J155</f>
        <v>48982</v>
      </c>
      <c r="O27" s="549">
        <f>'felhalm. kiad.  '!K155</f>
        <v>2040</v>
      </c>
      <c r="P27" s="577">
        <f>'felhalm. kiad.  '!I155</f>
        <v>51022</v>
      </c>
      <c r="Q27" s="748">
        <f>P27/M27*100</f>
        <v>94.195620869179933</v>
      </c>
    </row>
    <row r="28" spans="1:19" x14ac:dyDescent="0.2">
      <c r="A28" s="250">
        <f t="shared" si="0"/>
        <v>18</v>
      </c>
      <c r="B28" s="253"/>
      <c r="C28" s="145"/>
      <c r="D28" s="145"/>
      <c r="E28" s="499"/>
      <c r="F28" s="145"/>
      <c r="G28" s="145"/>
      <c r="H28" s="499"/>
      <c r="I28" s="145"/>
      <c r="J28" s="172" t="s">
        <v>555</v>
      </c>
      <c r="K28" s="255"/>
      <c r="L28" s="255"/>
      <c r="M28" s="532"/>
      <c r="N28" s="450"/>
      <c r="O28" s="450"/>
      <c r="P28" s="577"/>
      <c r="Q28" s="748"/>
    </row>
    <row r="29" spans="1:19" x14ac:dyDescent="0.2">
      <c r="A29" s="250">
        <f t="shared" si="0"/>
        <v>19</v>
      </c>
      <c r="B29" s="243" t="s">
        <v>575</v>
      </c>
      <c r="C29" s="145"/>
      <c r="D29" s="145"/>
      <c r="E29" s="499"/>
      <c r="F29" s="145"/>
      <c r="G29" s="145"/>
      <c r="H29" s="499"/>
      <c r="I29" s="145"/>
      <c r="J29" s="172" t="s">
        <v>556</v>
      </c>
      <c r="K29" s="255"/>
      <c r="L29" s="255"/>
      <c r="M29" s="532"/>
      <c r="N29" s="450"/>
      <c r="O29" s="450"/>
      <c r="P29" s="577"/>
      <c r="Q29" s="748"/>
    </row>
    <row r="30" spans="1:19" s="148" customFormat="1" x14ac:dyDescent="0.2">
      <c r="A30" s="250">
        <f t="shared" si="0"/>
        <v>20</v>
      </c>
      <c r="B30" s="243" t="s">
        <v>572</v>
      </c>
      <c r="C30" s="145"/>
      <c r="D30" s="145"/>
      <c r="E30" s="499"/>
      <c r="F30" s="145"/>
      <c r="G30" s="145"/>
      <c r="H30" s="499"/>
      <c r="I30" s="145"/>
      <c r="J30" s="172" t="s">
        <v>803</v>
      </c>
      <c r="K30" s="255"/>
      <c r="L30" s="255"/>
      <c r="M30" s="532"/>
      <c r="N30" s="706"/>
      <c r="O30" s="706"/>
      <c r="P30" s="754"/>
      <c r="Q30" s="748"/>
    </row>
    <row r="31" spans="1:19" x14ac:dyDescent="0.2">
      <c r="A31" s="250">
        <f t="shared" si="0"/>
        <v>21</v>
      </c>
      <c r="C31" s="145"/>
      <c r="D31" s="145"/>
      <c r="E31" s="499"/>
      <c r="F31" s="145"/>
      <c r="G31" s="145"/>
      <c r="H31" s="499"/>
      <c r="I31" s="145"/>
      <c r="J31" s="172" t="s">
        <v>800</v>
      </c>
      <c r="K31" s="255"/>
      <c r="L31" s="255"/>
      <c r="M31" s="532"/>
      <c r="N31" s="450"/>
      <c r="O31" s="450"/>
      <c r="P31" s="577"/>
      <c r="Q31" s="748"/>
    </row>
    <row r="32" spans="1:19" s="9" customFormat="1" x14ac:dyDescent="0.2">
      <c r="A32" s="250">
        <f t="shared" si="0"/>
        <v>22</v>
      </c>
      <c r="B32" s="260" t="s">
        <v>577</v>
      </c>
      <c r="C32" s="278">
        <f t="shared" ref="C32:H32" si="2">C14+C20</f>
        <v>3444</v>
      </c>
      <c r="D32" s="278">
        <f t="shared" si="2"/>
        <v>1249</v>
      </c>
      <c r="E32" s="594">
        <f t="shared" si="2"/>
        <v>4693</v>
      </c>
      <c r="F32" s="278">
        <f t="shared" si="2"/>
        <v>3444</v>
      </c>
      <c r="G32" s="278">
        <f t="shared" si="2"/>
        <v>1249</v>
      </c>
      <c r="H32" s="594">
        <f t="shared" si="2"/>
        <v>4693</v>
      </c>
      <c r="I32" s="145">
        <f>H32/E32*100</f>
        <v>100</v>
      </c>
      <c r="J32" s="172" t="s">
        <v>796</v>
      </c>
      <c r="K32" s="244"/>
      <c r="L32" s="244"/>
      <c r="M32" s="532"/>
      <c r="N32" s="707"/>
      <c r="O32" s="707"/>
      <c r="P32" s="553"/>
      <c r="Q32" s="748"/>
      <c r="S32" s="744"/>
    </row>
    <row r="33" spans="1:17" x14ac:dyDescent="0.2">
      <c r="A33" s="250">
        <f t="shared" si="0"/>
        <v>23</v>
      </c>
      <c r="B33" s="261" t="s">
        <v>599</v>
      </c>
      <c r="C33" s="149">
        <f>C16+C25+C30</f>
        <v>0</v>
      </c>
      <c r="D33" s="149">
        <f>D16+D25+D30</f>
        <v>0</v>
      </c>
      <c r="E33" s="572">
        <f>C33+D33</f>
        <v>0</v>
      </c>
      <c r="F33" s="149">
        <f>D33+E33</f>
        <v>0</v>
      </c>
      <c r="G33" s="149">
        <f>E33+F33</f>
        <v>0</v>
      </c>
      <c r="H33" s="572">
        <f>F33+G33</f>
        <v>0</v>
      </c>
      <c r="I33" s="145"/>
      <c r="J33" s="262" t="s">
        <v>600</v>
      </c>
      <c r="K33" s="149">
        <f>SUM(K27:K32)</f>
        <v>52099</v>
      </c>
      <c r="L33" s="149">
        <f>SUM(L27:L32)</f>
        <v>2067</v>
      </c>
      <c r="M33" s="572">
        <f>SUM(M27:M31)</f>
        <v>54166</v>
      </c>
      <c r="N33" s="149">
        <f>SUM(N27:N31)</f>
        <v>48982</v>
      </c>
      <c r="O33" s="149">
        <f>SUM(O27:O31)</f>
        <v>2040</v>
      </c>
      <c r="P33" s="572">
        <f>SUM(P27:P31)</f>
        <v>51022</v>
      </c>
      <c r="Q33" s="748">
        <f>P33/M33*100</f>
        <v>94.195620869179933</v>
      </c>
    </row>
    <row r="34" spans="1:17" x14ac:dyDescent="0.2">
      <c r="A34" s="250">
        <f t="shared" si="0"/>
        <v>24</v>
      </c>
      <c r="B34" s="264" t="s">
        <v>576</v>
      </c>
      <c r="C34" s="259">
        <f>SUM(C32:C33)</f>
        <v>3444</v>
      </c>
      <c r="D34" s="259">
        <f>SUM(D32:D33)</f>
        <v>1249</v>
      </c>
      <c r="E34" s="533">
        <f>SUM(C34:D34)</f>
        <v>4693</v>
      </c>
      <c r="F34" s="259">
        <f>F32+F33</f>
        <v>3444</v>
      </c>
      <c r="G34" s="259">
        <f>G32+G33</f>
        <v>1249</v>
      </c>
      <c r="H34" s="533">
        <f>H32+H33</f>
        <v>4693</v>
      </c>
      <c r="I34" s="145">
        <f>H34/E34*100</f>
        <v>100</v>
      </c>
      <c r="J34" s="265" t="s">
        <v>601</v>
      </c>
      <c r="K34" s="259">
        <f t="shared" ref="K34:P34" si="3">K24+K33</f>
        <v>209478</v>
      </c>
      <c r="L34" s="259">
        <f t="shared" si="3"/>
        <v>207404</v>
      </c>
      <c r="M34" s="533">
        <f t="shared" si="3"/>
        <v>416882</v>
      </c>
      <c r="N34" s="259">
        <f t="shared" si="3"/>
        <v>224246</v>
      </c>
      <c r="O34" s="259">
        <f t="shared" si="3"/>
        <v>155038</v>
      </c>
      <c r="P34" s="533">
        <f t="shared" si="3"/>
        <v>379284</v>
      </c>
      <c r="Q34" s="748">
        <f>P34/M34*100</f>
        <v>90.98114094635892</v>
      </c>
    </row>
    <row r="35" spans="1:17" x14ac:dyDescent="0.2">
      <c r="A35" s="250">
        <f t="shared" si="0"/>
        <v>25</v>
      </c>
      <c r="B35" s="266"/>
      <c r="C35" s="255"/>
      <c r="D35" s="255"/>
      <c r="E35" s="532"/>
      <c r="F35" s="255"/>
      <c r="G35" s="255"/>
      <c r="H35" s="532"/>
      <c r="I35" s="145"/>
      <c r="J35" s="257"/>
      <c r="K35" s="255"/>
      <c r="L35" s="255"/>
      <c r="M35" s="532"/>
      <c r="N35" s="450"/>
      <c r="O35" s="450"/>
      <c r="P35" s="577"/>
      <c r="Q35" s="748"/>
    </row>
    <row r="36" spans="1:17" x14ac:dyDescent="0.2">
      <c r="A36" s="250">
        <f t="shared" si="0"/>
        <v>26</v>
      </c>
      <c r="B36" s="266"/>
      <c r="C36" s="255"/>
      <c r="D36" s="255"/>
      <c r="E36" s="532"/>
      <c r="F36" s="255"/>
      <c r="G36" s="255"/>
      <c r="H36" s="532"/>
      <c r="I36" s="145"/>
      <c r="J36" s="258"/>
      <c r="K36" s="149"/>
      <c r="L36" s="149"/>
      <c r="M36" s="572"/>
      <c r="N36" s="450"/>
      <c r="O36" s="450"/>
      <c r="P36" s="577"/>
      <c r="Q36" s="748"/>
    </row>
    <row r="37" spans="1:17" s="9" customFormat="1" x14ac:dyDescent="0.2">
      <c r="A37" s="250">
        <f t="shared" si="0"/>
        <v>27</v>
      </c>
      <c r="B37" s="266"/>
      <c r="C37" s="255"/>
      <c r="D37" s="255"/>
      <c r="E37" s="532"/>
      <c r="F37" s="255"/>
      <c r="G37" s="255"/>
      <c r="H37" s="532"/>
      <c r="I37" s="145"/>
      <c r="J37" s="257"/>
      <c r="K37" s="255"/>
      <c r="L37" s="255"/>
      <c r="M37" s="532"/>
      <c r="N37" s="707"/>
      <c r="O37" s="707"/>
      <c r="P37" s="553"/>
      <c r="Q37" s="748"/>
    </row>
    <row r="38" spans="1:17" s="9" customFormat="1" x14ac:dyDescent="0.2">
      <c r="A38" s="505">
        <f t="shared" si="0"/>
        <v>28</v>
      </c>
      <c r="B38" s="150" t="s">
        <v>578</v>
      </c>
      <c r="C38" s="150"/>
      <c r="D38" s="150"/>
      <c r="E38" s="500"/>
      <c r="F38" s="150"/>
      <c r="G38" s="150"/>
      <c r="H38" s="500"/>
      <c r="I38" s="145"/>
      <c r="J38" s="173" t="s">
        <v>557</v>
      </c>
      <c r="K38" s="259"/>
      <c r="L38" s="259"/>
      <c r="M38" s="533"/>
      <c r="N38" s="707"/>
      <c r="O38" s="707"/>
      <c r="P38" s="553"/>
      <c r="Q38" s="748"/>
    </row>
    <row r="39" spans="1:17" s="9" customFormat="1" x14ac:dyDescent="0.2">
      <c r="A39" s="250">
        <f t="shared" si="0"/>
        <v>29</v>
      </c>
      <c r="B39" s="169" t="s">
        <v>498</v>
      </c>
      <c r="C39" s="150"/>
      <c r="D39" s="150"/>
      <c r="E39" s="500"/>
      <c r="F39" s="150"/>
      <c r="G39" s="150"/>
      <c r="H39" s="500"/>
      <c r="I39" s="145"/>
      <c r="J39" s="267" t="s">
        <v>511</v>
      </c>
      <c r="K39" s="268"/>
      <c r="L39" s="269"/>
      <c r="M39" s="578"/>
      <c r="N39" s="707"/>
      <c r="O39" s="707"/>
      <c r="P39" s="553"/>
      <c r="Q39" s="748"/>
    </row>
    <row r="40" spans="1:17" s="9" customFormat="1" x14ac:dyDescent="0.2">
      <c r="A40" s="250">
        <f t="shared" si="0"/>
        <v>30</v>
      </c>
      <c r="B40" s="243" t="s">
        <v>499</v>
      </c>
      <c r="C40" s="150"/>
      <c r="D40" s="150"/>
      <c r="E40" s="500"/>
      <c r="F40" s="150"/>
      <c r="G40" s="150"/>
      <c r="H40" s="500"/>
      <c r="I40" s="145"/>
      <c r="J40" s="270" t="s">
        <v>510</v>
      </c>
      <c r="K40" s="259"/>
      <c r="L40" s="259"/>
      <c r="M40" s="533"/>
      <c r="N40" s="707"/>
      <c r="O40" s="707"/>
      <c r="P40" s="553"/>
      <c r="Q40" s="748"/>
    </row>
    <row r="41" spans="1:17" x14ac:dyDescent="0.2">
      <c r="A41" s="250">
        <f t="shared" si="0"/>
        <v>31</v>
      </c>
      <c r="B41" s="144" t="s">
        <v>501</v>
      </c>
      <c r="C41" s="271"/>
      <c r="D41" s="271"/>
      <c r="E41" s="752"/>
      <c r="F41" s="271"/>
      <c r="G41" s="271"/>
      <c r="H41" s="752"/>
      <c r="I41" s="145"/>
      <c r="J41" s="172" t="s">
        <v>512</v>
      </c>
      <c r="K41" s="259"/>
      <c r="L41" s="259"/>
      <c r="M41" s="533"/>
      <c r="N41" s="450"/>
      <c r="O41" s="450"/>
      <c r="P41" s="577"/>
      <c r="Q41" s="748"/>
    </row>
    <row r="42" spans="1:17" x14ac:dyDescent="0.2">
      <c r="A42" s="250">
        <f t="shared" si="0"/>
        <v>32</v>
      </c>
      <c r="B42" s="144" t="s">
        <v>500</v>
      </c>
      <c r="C42" s="145"/>
      <c r="D42" s="145"/>
      <c r="E42" s="499"/>
      <c r="F42" s="145"/>
      <c r="G42" s="145"/>
      <c r="H42" s="499"/>
      <c r="I42" s="145"/>
      <c r="J42" s="172" t="s">
        <v>513</v>
      </c>
      <c r="K42" s="268"/>
      <c r="L42" s="268"/>
      <c r="M42" s="533"/>
      <c r="N42" s="450"/>
      <c r="O42" s="450"/>
      <c r="P42" s="577"/>
      <c r="Q42" s="748"/>
    </row>
    <row r="43" spans="1:17" x14ac:dyDescent="0.2">
      <c r="A43" s="250">
        <f t="shared" si="0"/>
        <v>33</v>
      </c>
      <c r="B43" s="144" t="s">
        <v>502</v>
      </c>
      <c r="C43" s="145"/>
      <c r="D43" s="145">
        <v>2632</v>
      </c>
      <c r="E43" s="499">
        <f>SUM(C43:D43)</f>
        <v>2632</v>
      </c>
      <c r="F43" s="145"/>
      <c r="G43" s="145">
        <v>2632</v>
      </c>
      <c r="H43" s="499">
        <f>F43+G43</f>
        <v>2632</v>
      </c>
      <c r="I43" s="145">
        <f>H43/E43*100</f>
        <v>100</v>
      </c>
      <c r="J43" s="172" t="s">
        <v>514</v>
      </c>
      <c r="K43" s="268"/>
      <c r="L43" s="268"/>
      <c r="M43" s="533"/>
      <c r="N43" s="450"/>
      <c r="O43" s="450"/>
      <c r="P43" s="577"/>
      <c r="Q43" s="748"/>
    </row>
    <row r="44" spans="1:17" x14ac:dyDescent="0.2">
      <c r="A44" s="250">
        <f t="shared" si="0"/>
        <v>34</v>
      </c>
      <c r="B44" s="145" t="s">
        <v>503</v>
      </c>
      <c r="C44" s="145"/>
      <c r="D44" s="145"/>
      <c r="E44" s="499"/>
      <c r="F44" s="145"/>
      <c r="G44" s="145"/>
      <c r="H44" s="499"/>
      <c r="I44" s="145"/>
      <c r="J44" s="172" t="s">
        <v>515</v>
      </c>
      <c r="K44" s="259"/>
      <c r="L44" s="259"/>
      <c r="M44" s="532"/>
      <c r="N44" s="450"/>
      <c r="O44" s="450"/>
      <c r="P44" s="577"/>
      <c r="Q44" s="748"/>
    </row>
    <row r="45" spans="1:17" x14ac:dyDescent="0.2">
      <c r="A45" s="250">
        <f t="shared" si="0"/>
        <v>35</v>
      </c>
      <c r="B45" s="145" t="s">
        <v>504</v>
      </c>
      <c r="C45" s="150"/>
      <c r="D45" s="150"/>
      <c r="E45" s="500"/>
      <c r="F45" s="150"/>
      <c r="G45" s="150"/>
      <c r="H45" s="500"/>
      <c r="I45" s="145"/>
      <c r="J45" s="172" t="s">
        <v>516</v>
      </c>
      <c r="K45" s="259"/>
      <c r="L45" s="259"/>
      <c r="M45" s="532"/>
      <c r="N45" s="450"/>
      <c r="O45" s="450"/>
      <c r="P45" s="577"/>
      <c r="Q45" s="748"/>
    </row>
    <row r="46" spans="1:17" x14ac:dyDescent="0.2">
      <c r="A46" s="250">
        <f t="shared" si="0"/>
        <v>36</v>
      </c>
      <c r="B46" s="144" t="s">
        <v>505</v>
      </c>
      <c r="C46" s="145"/>
      <c r="D46" s="145"/>
      <c r="E46" s="499"/>
      <c r="F46" s="145"/>
      <c r="G46" s="145"/>
      <c r="H46" s="499"/>
      <c r="I46" s="145"/>
      <c r="J46" s="172" t="s">
        <v>517</v>
      </c>
      <c r="K46" s="255"/>
      <c r="L46" s="255"/>
      <c r="M46" s="532"/>
      <c r="N46" s="450"/>
      <c r="O46" s="450"/>
      <c r="P46" s="577"/>
      <c r="Q46" s="748"/>
    </row>
    <row r="47" spans="1:17" x14ac:dyDescent="0.2">
      <c r="A47" s="250">
        <f t="shared" si="0"/>
        <v>37</v>
      </c>
      <c r="B47" s="144" t="s">
        <v>506</v>
      </c>
      <c r="C47" s="145">
        <f>K24-C32</f>
        <v>153935</v>
      </c>
      <c r="D47" s="145">
        <f>L24-D32-D43</f>
        <v>201456</v>
      </c>
      <c r="E47" s="499">
        <f>SUM(C47:D47)</f>
        <v>355391</v>
      </c>
      <c r="F47" s="145">
        <v>175264</v>
      </c>
      <c r="G47" s="145">
        <v>155327</v>
      </c>
      <c r="H47" s="499">
        <f>SUM(F47:G47)</f>
        <v>330591</v>
      </c>
      <c r="I47" s="145">
        <f>H47/E47*100</f>
        <v>93.021770388107754</v>
      </c>
      <c r="J47" s="172" t="s">
        <v>518</v>
      </c>
      <c r="K47" s="255"/>
      <c r="L47" s="255"/>
      <c r="M47" s="532"/>
      <c r="N47" s="450"/>
      <c r="O47" s="450"/>
      <c r="P47" s="577"/>
      <c r="Q47" s="748"/>
    </row>
    <row r="48" spans="1:17" x14ac:dyDescent="0.2">
      <c r="A48" s="250">
        <f t="shared" si="0"/>
        <v>38</v>
      </c>
      <c r="B48" s="144" t="s">
        <v>507</v>
      </c>
      <c r="C48" s="145">
        <f t="shared" ref="C48:H48" si="4">K33-C33</f>
        <v>52099</v>
      </c>
      <c r="D48" s="145">
        <f t="shared" si="4"/>
        <v>2067</v>
      </c>
      <c r="E48" s="499">
        <f t="shared" si="4"/>
        <v>54166</v>
      </c>
      <c r="F48" s="145">
        <f t="shared" si="4"/>
        <v>48982</v>
      </c>
      <c r="G48" s="145">
        <f t="shared" si="4"/>
        <v>2040</v>
      </c>
      <c r="H48" s="499">
        <f t="shared" si="4"/>
        <v>51022</v>
      </c>
      <c r="I48" s="145">
        <f>H48/E48*100</f>
        <v>94.195620869179933</v>
      </c>
      <c r="J48" s="172" t="s">
        <v>519</v>
      </c>
      <c r="K48" s="255"/>
      <c r="L48" s="255"/>
      <c r="M48" s="532"/>
      <c r="N48" s="450"/>
      <c r="O48" s="450"/>
      <c r="P48" s="577"/>
      <c r="Q48" s="748"/>
    </row>
    <row r="49" spans="1:17" x14ac:dyDescent="0.2">
      <c r="A49" s="250">
        <f t="shared" si="0"/>
        <v>39</v>
      </c>
      <c r="B49" s="144" t="s">
        <v>508</v>
      </c>
      <c r="C49" s="145"/>
      <c r="D49" s="145"/>
      <c r="E49" s="499"/>
      <c r="F49" s="145"/>
      <c r="G49" s="145"/>
      <c r="H49" s="499"/>
      <c r="I49" s="145"/>
      <c r="J49" s="172" t="s">
        <v>520</v>
      </c>
      <c r="K49" s="255"/>
      <c r="L49" s="255"/>
      <c r="M49" s="532"/>
      <c r="N49" s="450"/>
      <c r="O49" s="450"/>
      <c r="P49" s="577"/>
      <c r="Q49" s="748"/>
    </row>
    <row r="50" spans="1:17" x14ac:dyDescent="0.2">
      <c r="A50" s="250">
        <f t="shared" si="0"/>
        <v>40</v>
      </c>
      <c r="B50" s="144" t="s">
        <v>509</v>
      </c>
      <c r="C50" s="145"/>
      <c r="D50" s="145"/>
      <c r="E50" s="499"/>
      <c r="F50" s="145"/>
      <c r="G50" s="145"/>
      <c r="H50" s="499"/>
      <c r="I50" s="145"/>
      <c r="J50" s="172" t="s">
        <v>521</v>
      </c>
      <c r="K50" s="255"/>
      <c r="L50" s="255"/>
      <c r="M50" s="532"/>
      <c r="N50" s="450"/>
      <c r="O50" s="450"/>
      <c r="P50" s="577"/>
      <c r="Q50" s="748"/>
    </row>
    <row r="51" spans="1:17" x14ac:dyDescent="0.2">
      <c r="A51" s="250">
        <f t="shared" si="0"/>
        <v>41</v>
      </c>
      <c r="B51" s="144"/>
      <c r="C51" s="145"/>
      <c r="D51" s="145"/>
      <c r="E51" s="499"/>
      <c r="F51" s="145"/>
      <c r="G51" s="145"/>
      <c r="H51" s="499"/>
      <c r="I51" s="145"/>
      <c r="J51" s="172" t="s">
        <v>522</v>
      </c>
      <c r="K51" s="255"/>
      <c r="L51" s="255"/>
      <c r="M51" s="532"/>
      <c r="N51" s="450"/>
      <c r="O51" s="450"/>
      <c r="P51" s="577"/>
      <c r="Q51" s="748"/>
    </row>
    <row r="52" spans="1:17" ht="12" thickBot="1" x14ac:dyDescent="0.25">
      <c r="A52" s="250">
        <f t="shared" si="0"/>
        <v>42</v>
      </c>
      <c r="B52" s="264" t="s">
        <v>804</v>
      </c>
      <c r="C52" s="150">
        <f>K34-C34</f>
        <v>206034</v>
      </c>
      <c r="D52" s="150">
        <f>L34-D34</f>
        <v>206155</v>
      </c>
      <c r="E52" s="753">
        <f>M34-E34</f>
        <v>412189</v>
      </c>
      <c r="F52" s="150">
        <f>F47+F48+F43</f>
        <v>224246</v>
      </c>
      <c r="G52" s="150">
        <f>G47+G48+G43</f>
        <v>159999</v>
      </c>
      <c r="H52" s="150">
        <f>H47+H48+H43</f>
        <v>384245</v>
      </c>
      <c r="I52" s="145">
        <f>H52/E52*100</f>
        <v>93.220585702190021</v>
      </c>
      <c r="J52" s="173" t="s">
        <v>797</v>
      </c>
      <c r="K52" s="259">
        <f t="shared" ref="K52:P52" si="5">SUM(K39:K51)</f>
        <v>0</v>
      </c>
      <c r="L52" s="259">
        <f t="shared" si="5"/>
        <v>0</v>
      </c>
      <c r="M52" s="745">
        <f t="shared" si="5"/>
        <v>0</v>
      </c>
      <c r="N52" s="259">
        <f t="shared" si="5"/>
        <v>0</v>
      </c>
      <c r="O52" s="259">
        <f t="shared" si="5"/>
        <v>0</v>
      </c>
      <c r="P52" s="745">
        <f t="shared" si="5"/>
        <v>0</v>
      </c>
      <c r="Q52" s="751"/>
    </row>
    <row r="53" spans="1:17" ht="12" thickBot="1" x14ac:dyDescent="0.25">
      <c r="A53" s="250">
        <f t="shared" si="0"/>
        <v>43</v>
      </c>
      <c r="B53" s="272" t="s">
        <v>799</v>
      </c>
      <c r="C53" s="585">
        <f t="shared" ref="C53:H53" si="6">C34+C52</f>
        <v>209478</v>
      </c>
      <c r="D53" s="585">
        <f t="shared" si="6"/>
        <v>207404</v>
      </c>
      <c r="E53" s="585">
        <f t="shared" si="6"/>
        <v>416882</v>
      </c>
      <c r="F53" s="585">
        <f t="shared" si="6"/>
        <v>227690</v>
      </c>
      <c r="G53" s="585">
        <f t="shared" si="6"/>
        <v>161248</v>
      </c>
      <c r="H53" s="585">
        <f t="shared" si="6"/>
        <v>388938</v>
      </c>
      <c r="I53" s="591">
        <f>H53/E53*100</f>
        <v>93.296904159930151</v>
      </c>
      <c r="J53" s="590" t="s">
        <v>798</v>
      </c>
      <c r="K53" s="275">
        <f t="shared" ref="K53:P53" si="7">K34+K52</f>
        <v>209478</v>
      </c>
      <c r="L53" s="275">
        <f t="shared" si="7"/>
        <v>207404</v>
      </c>
      <c r="M53" s="275">
        <f t="shared" si="7"/>
        <v>416882</v>
      </c>
      <c r="N53" s="275">
        <f t="shared" si="7"/>
        <v>224246</v>
      </c>
      <c r="O53" s="275">
        <f t="shared" si="7"/>
        <v>155038</v>
      </c>
      <c r="P53" s="273">
        <f t="shared" si="7"/>
        <v>379284</v>
      </c>
      <c r="Q53" s="708">
        <f>P53/M53*100</f>
        <v>90.98114094635892</v>
      </c>
    </row>
    <row r="54" spans="1:17" x14ac:dyDescent="0.2">
      <c r="B54" s="269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</row>
    <row r="60" spans="1:17" x14ac:dyDescent="0.2">
      <c r="F60" s="255"/>
    </row>
  </sheetData>
  <sheetProtection selectLockedCells="1" selectUnlockedCells="1"/>
  <mergeCells count="18">
    <mergeCell ref="A8:A10"/>
    <mergeCell ref="B8:B9"/>
    <mergeCell ref="C8:E8"/>
    <mergeCell ref="J8:J9"/>
    <mergeCell ref="C9:E9"/>
    <mergeCell ref="K9:M9"/>
    <mergeCell ref="F9:H9"/>
    <mergeCell ref="I9:I10"/>
    <mergeCell ref="B4:Q4"/>
    <mergeCell ref="B1:Q1"/>
    <mergeCell ref="N8:Q8"/>
    <mergeCell ref="N9:P9"/>
    <mergeCell ref="Q9:Q10"/>
    <mergeCell ref="K8:M8"/>
    <mergeCell ref="B6:Q6"/>
    <mergeCell ref="B5:Q5"/>
    <mergeCell ref="F8:I8"/>
    <mergeCell ref="B7:Q7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AA93"/>
  <sheetViews>
    <sheetView workbookViewId="0">
      <pane xSplit="4" ySplit="9" topLeftCell="L62" activePane="bottomRight" state="frozen"/>
      <selection pane="topRight" activeCell="E1" sqref="E1"/>
      <selection pane="bottomLeft" activeCell="A10" sqref="A10"/>
      <selection pane="bottomRight" activeCell="AB79" sqref="AB79"/>
    </sheetView>
  </sheetViews>
  <sheetFormatPr defaultRowHeight="17.25" customHeight="1" x14ac:dyDescent="0.2"/>
  <cols>
    <col min="1" max="2" width="8.85546875" style="104" customWidth="1"/>
    <col min="3" max="3" width="3.140625" style="888" customWidth="1"/>
    <col min="4" max="4" width="26.85546875" style="104" customWidth="1"/>
    <col min="5" max="5" width="6.7109375" style="501" customWidth="1"/>
    <col min="6" max="9" width="6.85546875" style="501" customWidth="1"/>
    <col min="10" max="12" width="7" style="501" customWidth="1"/>
    <col min="13" max="14" width="6.85546875" style="501" customWidth="1"/>
    <col min="15" max="15" width="7" style="501" customWidth="1"/>
    <col min="16" max="16" width="6.85546875" style="501" customWidth="1"/>
    <col min="17" max="17" width="6.7109375" style="501" customWidth="1"/>
    <col min="18" max="20" width="6.85546875" style="501" customWidth="1"/>
    <col min="21" max="21" width="7.7109375" style="501" customWidth="1"/>
    <col min="22" max="22" width="7.85546875" style="104" customWidth="1"/>
    <col min="23" max="23" width="7.140625" style="104" customWidth="1"/>
    <col min="24" max="16384" width="9.140625" style="104"/>
  </cols>
  <sheetData>
    <row r="1" spans="3:25" ht="17.25" customHeight="1" x14ac:dyDescent="0.2">
      <c r="C1" s="1517" t="s">
        <v>2147</v>
      </c>
      <c r="D1" s="1518"/>
      <c r="E1" s="1518"/>
      <c r="F1" s="1518"/>
      <c r="G1" s="1518"/>
      <c r="H1" s="1518"/>
      <c r="I1" s="1518"/>
      <c r="J1" s="1518"/>
      <c r="K1" s="1518"/>
      <c r="L1" s="1518"/>
      <c r="M1" s="1518"/>
      <c r="N1" s="1518"/>
      <c r="O1" s="1518"/>
      <c r="P1" s="1518"/>
      <c r="Q1" s="1518"/>
      <c r="R1" s="1518"/>
      <c r="S1" s="1518"/>
      <c r="T1" s="1518"/>
      <c r="U1" s="1518"/>
      <c r="V1" s="1518"/>
      <c r="W1" s="1518"/>
    </row>
    <row r="2" spans="3:25" ht="13.5" customHeight="1" x14ac:dyDescent="0.2">
      <c r="C2" s="1519" t="s">
        <v>741</v>
      </c>
      <c r="D2" s="1520"/>
      <c r="E2" s="1520"/>
      <c r="F2" s="1520"/>
      <c r="G2" s="1520"/>
      <c r="H2" s="1520"/>
      <c r="I2" s="1520"/>
      <c r="J2" s="1520"/>
      <c r="K2" s="1520"/>
      <c r="L2" s="1520"/>
      <c r="M2" s="1520"/>
      <c r="N2" s="1520"/>
      <c r="O2" s="1520"/>
      <c r="P2" s="1520"/>
      <c r="Q2" s="1520"/>
      <c r="R2" s="1520"/>
      <c r="S2" s="1520"/>
      <c r="T2" s="1520"/>
      <c r="U2" s="1520"/>
      <c r="V2" s="1520"/>
      <c r="W2" s="1520"/>
    </row>
    <row r="3" spans="3:25" s="106" customFormat="1" ht="12" customHeight="1" x14ac:dyDescent="0.2">
      <c r="C3" s="1519" t="s">
        <v>43</v>
      </c>
      <c r="D3" s="1520"/>
      <c r="E3" s="1520"/>
      <c r="F3" s="1520"/>
      <c r="G3" s="1520"/>
      <c r="H3" s="1520"/>
      <c r="I3" s="1520"/>
      <c r="J3" s="1520"/>
      <c r="K3" s="1520"/>
      <c r="L3" s="1520"/>
      <c r="M3" s="1520"/>
      <c r="N3" s="1520"/>
      <c r="O3" s="1520"/>
      <c r="P3" s="1520"/>
      <c r="Q3" s="1520"/>
      <c r="R3" s="1520"/>
      <c r="S3" s="1520"/>
      <c r="T3" s="1520"/>
      <c r="U3" s="1520"/>
      <c r="V3" s="1520"/>
      <c r="W3" s="1520"/>
      <c r="X3" s="529"/>
    </row>
    <row r="4" spans="3:25" s="106" customFormat="1" ht="23.25" customHeight="1" thickBot="1" x14ac:dyDescent="0.25">
      <c r="C4" s="861"/>
      <c r="D4" s="862"/>
      <c r="E4" s="849"/>
      <c r="F4" s="849"/>
      <c r="G4" s="849"/>
      <c r="H4" s="849"/>
      <c r="I4" s="849"/>
      <c r="J4" s="849"/>
      <c r="K4" s="849"/>
      <c r="L4" s="849"/>
      <c r="M4" s="849"/>
      <c r="N4" s="849"/>
      <c r="O4" s="849"/>
      <c r="P4" s="849"/>
      <c r="Q4" s="849"/>
      <c r="R4" s="849"/>
      <c r="S4" s="849"/>
      <c r="T4" s="849"/>
      <c r="U4" s="1521" t="s">
        <v>586</v>
      </c>
      <c r="V4" s="1522"/>
      <c r="W4" s="1522"/>
      <c r="X4" s="529"/>
      <c r="Y4" s="529"/>
    </row>
    <row r="5" spans="3:25" ht="17.25" customHeight="1" thickBot="1" x14ac:dyDescent="0.25">
      <c r="C5" s="1564" t="s">
        <v>839</v>
      </c>
      <c r="D5" s="863" t="s">
        <v>588</v>
      </c>
      <c r="E5" s="1572" t="s">
        <v>589</v>
      </c>
      <c r="F5" s="1546"/>
      <c r="G5" s="1547"/>
      <c r="H5" s="1548"/>
      <c r="I5" s="1545" t="s">
        <v>590</v>
      </c>
      <c r="J5" s="1546"/>
      <c r="K5" s="1547"/>
      <c r="L5" s="1548"/>
      <c r="M5" s="1545" t="s">
        <v>591</v>
      </c>
      <c r="N5" s="1546"/>
      <c r="O5" s="1547"/>
      <c r="P5" s="1548"/>
      <c r="Q5" s="1545" t="s">
        <v>840</v>
      </c>
      <c r="R5" s="1547"/>
      <c r="S5" s="1547"/>
      <c r="T5" s="1573"/>
      <c r="U5" s="1557" t="s">
        <v>841</v>
      </c>
      <c r="V5" s="1558"/>
      <c r="W5" s="1559"/>
      <c r="X5" s="105"/>
    </row>
    <row r="6" spans="3:25" ht="33" customHeight="1" thickBot="1" x14ac:dyDescent="0.25">
      <c r="C6" s="1564"/>
      <c r="D6" s="1560" t="s">
        <v>44</v>
      </c>
      <c r="E6" s="1531" t="s">
        <v>810</v>
      </c>
      <c r="F6" s="1531"/>
      <c r="G6" s="1532"/>
      <c r="H6" s="1533"/>
      <c r="I6" s="1530" t="s">
        <v>811</v>
      </c>
      <c r="J6" s="1531"/>
      <c r="K6" s="1532"/>
      <c r="L6" s="1533"/>
      <c r="M6" s="1530" t="s">
        <v>537</v>
      </c>
      <c r="N6" s="1531"/>
      <c r="O6" s="1532"/>
      <c r="P6" s="1533"/>
      <c r="Q6" s="1530" t="s">
        <v>9</v>
      </c>
      <c r="R6" s="1532"/>
      <c r="S6" s="1532"/>
      <c r="T6" s="1532"/>
      <c r="U6" s="1539" t="s">
        <v>6</v>
      </c>
      <c r="V6" s="1549" t="s">
        <v>8</v>
      </c>
      <c r="W6" s="1526" t="s">
        <v>3</v>
      </c>
    </row>
    <row r="7" spans="3:25" ht="2.25" customHeight="1" thickBot="1" x14ac:dyDescent="0.25">
      <c r="C7" s="1564"/>
      <c r="D7" s="1561"/>
      <c r="E7" s="1535"/>
      <c r="F7" s="1535"/>
      <c r="G7" s="1536"/>
      <c r="H7" s="1537"/>
      <c r="I7" s="1534"/>
      <c r="J7" s="1535"/>
      <c r="K7" s="1536"/>
      <c r="L7" s="1537"/>
      <c r="M7" s="1534"/>
      <c r="N7" s="1535"/>
      <c r="O7" s="1536"/>
      <c r="P7" s="1537"/>
      <c r="Q7" s="1538"/>
      <c r="R7" s="1536"/>
      <c r="S7" s="1536"/>
      <c r="T7" s="1536"/>
      <c r="U7" s="1539"/>
      <c r="V7" s="1550"/>
      <c r="W7" s="1527"/>
    </row>
    <row r="8" spans="3:25" ht="33" customHeight="1" thickBot="1" x14ac:dyDescent="0.25">
      <c r="C8" s="1564"/>
      <c r="D8" s="1561"/>
      <c r="E8" s="1563" t="s">
        <v>5</v>
      </c>
      <c r="F8" s="1550"/>
      <c r="G8" s="1549" t="s">
        <v>2</v>
      </c>
      <c r="H8" s="1529"/>
      <c r="I8" s="1539" t="s">
        <v>5</v>
      </c>
      <c r="J8" s="1550"/>
      <c r="K8" s="1529" t="s">
        <v>2</v>
      </c>
      <c r="L8" s="1529"/>
      <c r="M8" s="1539" t="s">
        <v>5</v>
      </c>
      <c r="N8" s="1550"/>
      <c r="O8" s="1529" t="s">
        <v>2</v>
      </c>
      <c r="P8" s="1529"/>
      <c r="Q8" s="1552" t="s">
        <v>5</v>
      </c>
      <c r="R8" s="1529"/>
      <c r="S8" s="1529" t="s">
        <v>2</v>
      </c>
      <c r="T8" s="1529"/>
      <c r="U8" s="1539"/>
      <c r="V8" s="1550"/>
      <c r="W8" s="1527"/>
    </row>
    <row r="9" spans="3:25" ht="39" customHeight="1" thickBot="1" x14ac:dyDescent="0.25">
      <c r="C9" s="1564"/>
      <c r="D9" s="1562"/>
      <c r="E9" s="850" t="s">
        <v>593</v>
      </c>
      <c r="F9" s="851" t="s">
        <v>594</v>
      </c>
      <c r="G9" s="850" t="s">
        <v>593</v>
      </c>
      <c r="H9" s="851" t="s">
        <v>594</v>
      </c>
      <c r="I9" s="864" t="s">
        <v>593</v>
      </c>
      <c r="J9" s="864" t="s">
        <v>594</v>
      </c>
      <c r="K9" s="850" t="s">
        <v>593</v>
      </c>
      <c r="L9" s="851" t="s">
        <v>594</v>
      </c>
      <c r="M9" s="864" t="s">
        <v>593</v>
      </c>
      <c r="N9" s="865" t="s">
        <v>594</v>
      </c>
      <c r="O9" s="850" t="s">
        <v>593</v>
      </c>
      <c r="P9" s="866" t="s">
        <v>594</v>
      </c>
      <c r="Q9" s="850" t="s">
        <v>593</v>
      </c>
      <c r="R9" s="864" t="s">
        <v>594</v>
      </c>
      <c r="S9" s="850" t="s">
        <v>593</v>
      </c>
      <c r="T9" s="851" t="s">
        <v>594</v>
      </c>
      <c r="U9" s="1541"/>
      <c r="V9" s="1551"/>
      <c r="W9" s="1528"/>
    </row>
    <row r="10" spans="3:25" ht="17.25" customHeight="1" x14ac:dyDescent="0.2">
      <c r="C10" s="867" t="s">
        <v>849</v>
      </c>
      <c r="D10" s="868" t="s">
        <v>47</v>
      </c>
      <c r="E10" s="869">
        <v>1600</v>
      </c>
      <c r="G10" s="501">
        <v>1600</v>
      </c>
      <c r="I10" s="870"/>
      <c r="J10" s="852"/>
      <c r="K10" s="852"/>
      <c r="L10" s="852"/>
      <c r="M10" s="870"/>
      <c r="N10" s="871"/>
      <c r="O10" s="852"/>
      <c r="P10" s="872"/>
      <c r="Q10" s="852"/>
      <c r="R10" s="852"/>
      <c r="S10" s="852"/>
      <c r="T10" s="852"/>
      <c r="U10" s="873">
        <f>E10+F10+I10+J10+M10+N10+Q10+R10</f>
        <v>1600</v>
      </c>
      <c r="V10" s="503"/>
      <c r="W10" s="596">
        <f>V10/U10*100</f>
        <v>0</v>
      </c>
    </row>
    <row r="11" spans="3:25" s="105" customFormat="1" ht="17.25" customHeight="1" x14ac:dyDescent="0.2">
      <c r="C11" s="867" t="s">
        <v>860</v>
      </c>
      <c r="D11" s="105" t="s">
        <v>48</v>
      </c>
      <c r="E11" s="874">
        <v>254</v>
      </c>
      <c r="F11" s="503">
        <v>469</v>
      </c>
      <c r="G11" s="503">
        <v>254</v>
      </c>
      <c r="H11" s="503">
        <v>469</v>
      </c>
      <c r="I11" s="506"/>
      <c r="J11" s="503"/>
      <c r="K11" s="503"/>
      <c r="L11" s="503"/>
      <c r="M11" s="506"/>
      <c r="N11" s="503"/>
      <c r="O11" s="503"/>
      <c r="P11" s="596"/>
      <c r="Q11" s="503"/>
      <c r="R11" s="503"/>
      <c r="S11" s="503"/>
      <c r="T11" s="503"/>
      <c r="U11" s="873">
        <f t="shared" ref="U11:U47" si="0">E11+F11+I11+J11+M11+N11+Q11+R11</f>
        <v>723</v>
      </c>
      <c r="V11" s="503"/>
      <c r="W11" s="596">
        <f t="shared" ref="W11:W48" si="1">V11/U11*100</f>
        <v>0</v>
      </c>
    </row>
    <row r="12" spans="3:25" s="105" customFormat="1" ht="17.25" customHeight="1" x14ac:dyDescent="0.2">
      <c r="C12" s="867" t="s">
        <v>861</v>
      </c>
      <c r="D12" s="875" t="s">
        <v>49</v>
      </c>
      <c r="E12" s="876">
        <v>33554</v>
      </c>
      <c r="F12" s="503"/>
      <c r="G12" s="503">
        <v>34378</v>
      </c>
      <c r="H12" s="503"/>
      <c r="I12" s="877">
        <f>'közhatalmi bev'!E25</f>
        <v>10030</v>
      </c>
      <c r="J12" s="878"/>
      <c r="K12" s="878">
        <v>10073</v>
      </c>
      <c r="L12" s="878"/>
      <c r="M12" s="879"/>
      <c r="N12" s="878"/>
      <c r="O12" s="878"/>
      <c r="P12" s="880"/>
      <c r="Q12" s="878"/>
      <c r="R12" s="878"/>
      <c r="S12" s="878"/>
      <c r="T12" s="878"/>
      <c r="U12" s="873">
        <f t="shared" si="0"/>
        <v>43584</v>
      </c>
      <c r="V12" s="503"/>
      <c r="W12" s="596">
        <f t="shared" si="1"/>
        <v>0</v>
      </c>
    </row>
    <row r="13" spans="3:25" ht="17.25" customHeight="1" x14ac:dyDescent="0.2">
      <c r="C13" s="867" t="s">
        <v>862</v>
      </c>
      <c r="D13" s="105" t="s">
        <v>50</v>
      </c>
      <c r="E13" s="874"/>
      <c r="F13" s="503">
        <v>116</v>
      </c>
      <c r="G13" s="503"/>
      <c r="H13" s="503">
        <v>156</v>
      </c>
      <c r="I13" s="506"/>
      <c r="J13" s="503"/>
      <c r="K13" s="503"/>
      <c r="L13" s="503"/>
      <c r="M13" s="506"/>
      <c r="N13" s="503"/>
      <c r="O13" s="503"/>
      <c r="P13" s="596"/>
      <c r="Q13" s="503"/>
      <c r="R13" s="503"/>
      <c r="S13" s="503"/>
      <c r="T13" s="503"/>
      <c r="U13" s="873">
        <f t="shared" si="0"/>
        <v>116</v>
      </c>
      <c r="V13" s="503"/>
      <c r="W13" s="596">
        <f t="shared" si="1"/>
        <v>0</v>
      </c>
    </row>
    <row r="14" spans="3:25" ht="17.25" customHeight="1" x14ac:dyDescent="0.2">
      <c r="C14" s="867" t="s">
        <v>863</v>
      </c>
      <c r="D14" s="105" t="s">
        <v>51</v>
      </c>
      <c r="E14" s="874"/>
      <c r="F14" s="503"/>
      <c r="G14" s="503"/>
      <c r="H14" s="503">
        <v>391</v>
      </c>
      <c r="I14" s="506"/>
      <c r="J14" s="503">
        <v>391</v>
      </c>
      <c r="K14" s="503"/>
      <c r="L14" s="503"/>
      <c r="M14" s="506"/>
      <c r="N14" s="551"/>
      <c r="O14" s="551"/>
      <c r="P14" s="595"/>
      <c r="Q14" s="881"/>
      <c r="R14" s="881"/>
      <c r="S14" s="881"/>
      <c r="T14" s="881"/>
      <c r="U14" s="873">
        <f t="shared" si="0"/>
        <v>391</v>
      </c>
      <c r="V14" s="503"/>
      <c r="W14" s="596">
        <f t="shared" si="1"/>
        <v>0</v>
      </c>
    </row>
    <row r="15" spans="3:25" ht="17.25" customHeight="1" x14ac:dyDescent="0.2">
      <c r="C15" s="867" t="s">
        <v>865</v>
      </c>
      <c r="D15" s="105" t="s">
        <v>52</v>
      </c>
      <c r="E15" s="874">
        <v>54166</v>
      </c>
      <c r="F15" s="503">
        <v>153</v>
      </c>
      <c r="G15" s="503">
        <v>40718</v>
      </c>
      <c r="H15" s="503">
        <v>153</v>
      </c>
      <c r="I15" s="506"/>
      <c r="J15" s="503"/>
      <c r="K15" s="503"/>
      <c r="L15" s="503"/>
      <c r="M15" s="506"/>
      <c r="N15" s="551"/>
      <c r="O15" s="551"/>
      <c r="P15" s="595"/>
      <c r="Q15" s="881"/>
      <c r="R15" s="881"/>
      <c r="S15" s="881"/>
      <c r="T15" s="881"/>
      <c r="U15" s="873">
        <f t="shared" si="0"/>
        <v>54319</v>
      </c>
      <c r="V15" s="503"/>
      <c r="W15" s="596">
        <f t="shared" si="1"/>
        <v>0</v>
      </c>
    </row>
    <row r="16" spans="3:25" ht="17.25" customHeight="1" x14ac:dyDescent="0.2">
      <c r="C16" s="867" t="s">
        <v>867</v>
      </c>
      <c r="D16" s="105" t="s">
        <v>53</v>
      </c>
      <c r="E16" s="874">
        <v>222</v>
      </c>
      <c r="F16" s="503"/>
      <c r="G16" s="503">
        <v>183</v>
      </c>
      <c r="H16" s="503"/>
      <c r="I16" s="506"/>
      <c r="J16" s="503"/>
      <c r="K16" s="503"/>
      <c r="L16" s="503"/>
      <c r="M16" s="506"/>
      <c r="N16" s="551"/>
      <c r="O16" s="551"/>
      <c r="P16" s="595"/>
      <c r="Q16" s="881"/>
      <c r="R16" s="881"/>
      <c r="S16" s="881"/>
      <c r="T16" s="881"/>
      <c r="U16" s="873">
        <f t="shared" si="0"/>
        <v>222</v>
      </c>
      <c r="V16" s="503"/>
      <c r="W16" s="596">
        <f t="shared" si="1"/>
        <v>0</v>
      </c>
    </row>
    <row r="17" spans="3:23" ht="17.25" customHeight="1" x14ac:dyDescent="0.2">
      <c r="C17" s="867" t="s">
        <v>868</v>
      </c>
      <c r="D17" s="105" t="s">
        <v>54</v>
      </c>
      <c r="E17" s="874">
        <v>5270</v>
      </c>
      <c r="F17" s="503"/>
      <c r="G17" s="503">
        <v>6275</v>
      </c>
      <c r="H17" s="503"/>
      <c r="I17" s="506"/>
      <c r="J17" s="503"/>
      <c r="K17" s="503"/>
      <c r="L17" s="503"/>
      <c r="M17" s="506"/>
      <c r="N17" s="551"/>
      <c r="O17" s="551"/>
      <c r="P17" s="595"/>
      <c r="Q17" s="881"/>
      <c r="R17" s="881"/>
      <c r="S17" s="881"/>
      <c r="T17" s="881"/>
      <c r="U17" s="873">
        <f t="shared" si="0"/>
        <v>5270</v>
      </c>
      <c r="V17" s="503"/>
      <c r="W17" s="596">
        <f t="shared" si="1"/>
        <v>0</v>
      </c>
    </row>
    <row r="18" spans="3:23" ht="17.25" customHeight="1" x14ac:dyDescent="0.2">
      <c r="C18" s="867" t="s">
        <v>55</v>
      </c>
      <c r="D18" s="105" t="s">
        <v>84</v>
      </c>
      <c r="E18" s="874">
        <v>16503</v>
      </c>
      <c r="F18" s="503">
        <v>2568</v>
      </c>
      <c r="G18" s="503">
        <v>16544</v>
      </c>
      <c r="H18" s="503">
        <v>1418</v>
      </c>
      <c r="I18" s="506"/>
      <c r="J18" s="503"/>
      <c r="K18" s="503"/>
      <c r="L18" s="503"/>
      <c r="M18" s="506">
        <v>75</v>
      </c>
      <c r="N18" s="551"/>
      <c r="O18" s="551">
        <v>76</v>
      </c>
      <c r="P18" s="595"/>
      <c r="Q18" s="881">
        <v>2137</v>
      </c>
      <c r="R18" s="501">
        <f>'tám, végl. pe.átv  '!D58</f>
        <v>5943</v>
      </c>
      <c r="S18" s="501">
        <v>2136</v>
      </c>
      <c r="T18" s="501">
        <v>5943</v>
      </c>
      <c r="U18" s="873">
        <f t="shared" si="0"/>
        <v>27226</v>
      </c>
      <c r="V18" s="503"/>
      <c r="W18" s="596">
        <f t="shared" si="1"/>
        <v>0</v>
      </c>
    </row>
    <row r="19" spans="3:23" ht="17.25" customHeight="1" x14ac:dyDescent="0.2">
      <c r="C19" s="867" t="s">
        <v>85</v>
      </c>
      <c r="D19" s="105" t="s">
        <v>86</v>
      </c>
      <c r="E19" s="874">
        <v>13</v>
      </c>
      <c r="F19" s="503"/>
      <c r="G19" s="503">
        <v>24</v>
      </c>
      <c r="H19" s="503"/>
      <c r="I19" s="506"/>
      <c r="J19" s="503"/>
      <c r="K19" s="503"/>
      <c r="L19" s="503"/>
      <c r="M19" s="506">
        <f>'tám, végl. pe.átv  '!C38</f>
        <v>373</v>
      </c>
      <c r="N19" s="551"/>
      <c r="O19" s="551">
        <v>373</v>
      </c>
      <c r="P19" s="595"/>
      <c r="Q19" s="881"/>
      <c r="R19" s="881"/>
      <c r="S19" s="881"/>
      <c r="T19" s="881"/>
      <c r="U19" s="873">
        <f t="shared" si="0"/>
        <v>386</v>
      </c>
      <c r="V19" s="503"/>
      <c r="W19" s="596">
        <f t="shared" si="1"/>
        <v>0</v>
      </c>
    </row>
    <row r="20" spans="3:23" s="106" customFormat="1" ht="17.25" customHeight="1" x14ac:dyDescent="0.2">
      <c r="C20" s="867" t="s">
        <v>87</v>
      </c>
      <c r="D20" s="105" t="s">
        <v>88</v>
      </c>
      <c r="E20" s="874"/>
      <c r="F20" s="503"/>
      <c r="G20" s="503"/>
      <c r="H20" s="503"/>
      <c r="I20" s="506"/>
      <c r="J20" s="503"/>
      <c r="K20" s="503"/>
      <c r="L20" s="503"/>
      <c r="M20" s="506"/>
      <c r="N20" s="551"/>
      <c r="O20" s="551"/>
      <c r="P20" s="595"/>
      <c r="Q20" s="881"/>
      <c r="R20" s="881"/>
      <c r="S20" s="881"/>
      <c r="T20" s="881"/>
      <c r="U20" s="873">
        <f t="shared" si="0"/>
        <v>0</v>
      </c>
      <c r="V20" s="551"/>
      <c r="W20" s="596"/>
    </row>
    <row r="21" spans="3:23" s="106" customFormat="1" ht="17.25" customHeight="1" x14ac:dyDescent="0.2">
      <c r="C21" s="867" t="s">
        <v>89</v>
      </c>
      <c r="D21" s="105" t="s">
        <v>966</v>
      </c>
      <c r="E21" s="874"/>
      <c r="F21" s="503"/>
      <c r="G21" s="503"/>
      <c r="H21" s="503"/>
      <c r="I21" s="506"/>
      <c r="J21" s="503"/>
      <c r="K21" s="503"/>
      <c r="L21" s="503"/>
      <c r="M21" s="506">
        <f>'tám, végl. pe.átv  '!C15</f>
        <v>191453</v>
      </c>
      <c r="N21" s="503">
        <f>'tám, végl. pe.átv  '!D13</f>
        <v>80732</v>
      </c>
      <c r="O21" s="503">
        <v>191453</v>
      </c>
      <c r="P21" s="596">
        <v>80732</v>
      </c>
      <c r="Q21" s="503"/>
      <c r="R21" s="503"/>
      <c r="S21" s="503"/>
      <c r="T21" s="503"/>
      <c r="U21" s="873">
        <f t="shared" si="0"/>
        <v>272185</v>
      </c>
      <c r="V21" s="551"/>
      <c r="W21" s="596">
        <f t="shared" si="1"/>
        <v>0</v>
      </c>
    </row>
    <row r="22" spans="3:23" ht="17.25" customHeight="1" x14ac:dyDescent="0.2">
      <c r="C22" s="867" t="s">
        <v>90</v>
      </c>
      <c r="D22" s="105" t="s">
        <v>91</v>
      </c>
      <c r="E22" s="874"/>
      <c r="F22" s="503"/>
      <c r="G22" s="503"/>
      <c r="H22" s="503"/>
      <c r="I22" s="506"/>
      <c r="J22" s="503"/>
      <c r="K22" s="503"/>
      <c r="L22" s="503"/>
      <c r="M22" s="506"/>
      <c r="N22" s="551"/>
      <c r="O22" s="551"/>
      <c r="P22" s="595"/>
      <c r="Q22" s="881"/>
      <c r="R22" s="881"/>
      <c r="S22" s="881"/>
      <c r="T22" s="881"/>
      <c r="U22" s="873">
        <f t="shared" si="0"/>
        <v>0</v>
      </c>
      <c r="V22" s="503">
        <f>G22+H22+K22+L22+O22+P22+S22+T22</f>
        <v>0</v>
      </c>
      <c r="W22" s="596"/>
    </row>
    <row r="23" spans="3:23" ht="17.25" customHeight="1" x14ac:dyDescent="0.2">
      <c r="C23" s="867" t="s">
        <v>92</v>
      </c>
      <c r="D23" s="882" t="s">
        <v>906</v>
      </c>
      <c r="E23" s="874"/>
      <c r="F23" s="503"/>
      <c r="G23" s="503"/>
      <c r="H23" s="503"/>
      <c r="I23" s="506"/>
      <c r="J23" s="503"/>
      <c r="K23" s="503"/>
      <c r="L23" s="503"/>
      <c r="M23" s="506">
        <f>'tám, végl. pe.átv  '!C16</f>
        <v>717635</v>
      </c>
      <c r="N23" s="551"/>
      <c r="O23" s="551">
        <v>717635</v>
      </c>
      <c r="P23" s="595"/>
      <c r="Q23" s="881"/>
      <c r="R23" s="881"/>
      <c r="S23" s="881"/>
      <c r="T23" s="881"/>
      <c r="U23" s="873">
        <f t="shared" si="0"/>
        <v>717635</v>
      </c>
      <c r="V23" s="503">
        <f t="shared" ref="V23:V47" si="2">G23+H23+K23+L23+O23+P23+S23+T23</f>
        <v>717635</v>
      </c>
      <c r="W23" s="596">
        <f t="shared" si="1"/>
        <v>100</v>
      </c>
    </row>
    <row r="24" spans="3:23" ht="17.25" customHeight="1" x14ac:dyDescent="0.2">
      <c r="C24" s="867" t="s">
        <v>94</v>
      </c>
      <c r="D24" s="882" t="s">
        <v>972</v>
      </c>
      <c r="E24" s="874"/>
      <c r="F24" s="503"/>
      <c r="G24" s="503"/>
      <c r="H24" s="503"/>
      <c r="I24" s="506"/>
      <c r="J24" s="503"/>
      <c r="K24" s="503"/>
      <c r="L24" s="503"/>
      <c r="M24" s="506">
        <f>'tám, végl. pe.átv  '!C17</f>
        <v>22843</v>
      </c>
      <c r="N24" s="551"/>
      <c r="O24" s="551">
        <v>22843</v>
      </c>
      <c r="P24" s="595"/>
      <c r="Q24" s="881"/>
      <c r="R24" s="881"/>
      <c r="S24" s="881"/>
      <c r="T24" s="881"/>
      <c r="U24" s="873">
        <f t="shared" si="0"/>
        <v>22843</v>
      </c>
      <c r="V24" s="503">
        <f t="shared" si="2"/>
        <v>22843</v>
      </c>
      <c r="W24" s="596">
        <f t="shared" si="1"/>
        <v>100</v>
      </c>
    </row>
    <row r="25" spans="3:23" ht="17.25" customHeight="1" x14ac:dyDescent="0.2">
      <c r="C25" s="867" t="s">
        <v>96</v>
      </c>
      <c r="D25" s="105" t="s">
        <v>93</v>
      </c>
      <c r="E25" s="874"/>
      <c r="F25" s="503"/>
      <c r="G25" s="503"/>
      <c r="H25" s="503"/>
      <c r="I25" s="506"/>
      <c r="J25" s="503"/>
      <c r="K25" s="503"/>
      <c r="L25" s="503"/>
      <c r="M25" s="506">
        <v>108</v>
      </c>
      <c r="N25" s="503">
        <f>'tám, végl. pe.átv  '!D34</f>
        <v>568</v>
      </c>
      <c r="O25" s="503">
        <v>52</v>
      </c>
      <c r="P25" s="596">
        <v>625</v>
      </c>
      <c r="Q25" s="503"/>
      <c r="R25" s="503"/>
      <c r="S25" s="503"/>
      <c r="T25" s="503"/>
      <c r="U25" s="873">
        <f t="shared" si="0"/>
        <v>676</v>
      </c>
      <c r="V25" s="503">
        <f t="shared" si="2"/>
        <v>677</v>
      </c>
      <c r="W25" s="596">
        <f t="shared" si="1"/>
        <v>100.14792899408285</v>
      </c>
    </row>
    <row r="26" spans="3:23" ht="17.25" customHeight="1" x14ac:dyDescent="0.2">
      <c r="C26" s="867" t="s">
        <v>98</v>
      </c>
      <c r="D26" s="105" t="s">
        <v>1051</v>
      </c>
      <c r="E26" s="874"/>
      <c r="F26" s="503"/>
      <c r="G26" s="503"/>
      <c r="H26" s="503"/>
      <c r="I26" s="506"/>
      <c r="J26" s="503"/>
      <c r="K26" s="503"/>
      <c r="L26" s="503"/>
      <c r="M26" s="506">
        <v>0</v>
      </c>
      <c r="N26" s="503"/>
      <c r="O26" s="503"/>
      <c r="P26" s="596"/>
      <c r="Q26" s="503"/>
      <c r="R26" s="503"/>
      <c r="S26" s="503"/>
      <c r="T26" s="503"/>
      <c r="U26" s="873">
        <f t="shared" si="0"/>
        <v>0</v>
      </c>
      <c r="V26" s="503">
        <f t="shared" si="2"/>
        <v>0</v>
      </c>
      <c r="W26" s="596"/>
    </row>
    <row r="27" spans="3:23" ht="17.25" customHeight="1" x14ac:dyDescent="0.2">
      <c r="C27" s="867" t="s">
        <v>100</v>
      </c>
      <c r="D27" s="105" t="s">
        <v>95</v>
      </c>
      <c r="E27" s="874"/>
      <c r="I27" s="506">
        <v>142553</v>
      </c>
      <c r="J27" s="503">
        <f>'közhatalmi bev'!F13</f>
        <v>906947</v>
      </c>
      <c r="K27" s="503">
        <v>144556</v>
      </c>
      <c r="L27" s="503">
        <v>893309</v>
      </c>
      <c r="M27" s="506"/>
      <c r="N27" s="551"/>
      <c r="O27" s="551"/>
      <c r="P27" s="595"/>
      <c r="Q27" s="881"/>
      <c r="R27" s="881"/>
      <c r="S27" s="881"/>
      <c r="T27" s="881"/>
      <c r="U27" s="873">
        <f t="shared" si="0"/>
        <v>1049500</v>
      </c>
      <c r="V27" s="503">
        <f t="shared" si="2"/>
        <v>1037865</v>
      </c>
      <c r="W27" s="596">
        <f t="shared" si="1"/>
        <v>98.891376846117197</v>
      </c>
    </row>
    <row r="28" spans="3:23" ht="17.25" customHeight="1" x14ac:dyDescent="0.2">
      <c r="C28" s="867" t="s">
        <v>102</v>
      </c>
      <c r="D28" s="883" t="s">
        <v>97</v>
      </c>
      <c r="E28" s="874"/>
      <c r="I28" s="506"/>
      <c r="J28" s="503"/>
      <c r="K28" s="503"/>
      <c r="L28" s="503"/>
      <c r="M28" s="506"/>
      <c r="N28" s="551"/>
      <c r="O28" s="551"/>
      <c r="P28" s="595"/>
      <c r="Q28" s="881"/>
      <c r="R28" s="881"/>
      <c r="S28" s="881"/>
      <c r="T28" s="881"/>
      <c r="U28" s="873">
        <f t="shared" si="0"/>
        <v>0</v>
      </c>
      <c r="V28" s="503">
        <f t="shared" si="2"/>
        <v>0</v>
      </c>
      <c r="W28" s="596"/>
    </row>
    <row r="29" spans="3:23" ht="17.25" customHeight="1" x14ac:dyDescent="0.2">
      <c r="C29" s="867" t="s">
        <v>104</v>
      </c>
      <c r="D29" s="105" t="s">
        <v>99</v>
      </c>
      <c r="E29" s="874"/>
      <c r="I29" s="506"/>
      <c r="J29" s="503"/>
      <c r="K29" s="503"/>
      <c r="L29" s="503"/>
      <c r="M29" s="506"/>
      <c r="N29" s="551"/>
      <c r="O29" s="551"/>
      <c r="P29" s="595"/>
      <c r="Q29" s="881"/>
      <c r="R29" s="881"/>
      <c r="S29" s="881"/>
      <c r="T29" s="881"/>
      <c r="U29" s="873">
        <f>E29+F29+I29+J29+M29+N29+Q29+R29</f>
        <v>0</v>
      </c>
      <c r="V29" s="503">
        <f t="shared" si="2"/>
        <v>0</v>
      </c>
      <c r="W29" s="596"/>
    </row>
    <row r="30" spans="3:23" ht="17.25" customHeight="1" x14ac:dyDescent="0.2">
      <c r="C30" s="867" t="s">
        <v>106</v>
      </c>
      <c r="D30" s="105" t="s">
        <v>101</v>
      </c>
      <c r="E30" s="874"/>
      <c r="I30" s="506">
        <v>16000</v>
      </c>
      <c r="J30" s="503"/>
      <c r="K30" s="503">
        <v>16947</v>
      </c>
      <c r="L30" s="503"/>
      <c r="M30" s="506"/>
      <c r="N30" s="551"/>
      <c r="O30" s="551"/>
      <c r="P30" s="595"/>
      <c r="Q30" s="881"/>
      <c r="R30" s="881"/>
      <c r="S30" s="881"/>
      <c r="T30" s="881"/>
      <c r="U30" s="873">
        <f t="shared" si="0"/>
        <v>16000</v>
      </c>
      <c r="V30" s="503">
        <f t="shared" si="2"/>
        <v>16947</v>
      </c>
      <c r="W30" s="596"/>
    </row>
    <row r="31" spans="3:23" s="106" customFormat="1" ht="17.25" customHeight="1" x14ac:dyDescent="0.2">
      <c r="C31" s="867" t="s">
        <v>108</v>
      </c>
      <c r="D31" s="105" t="s">
        <v>103</v>
      </c>
      <c r="E31" s="874"/>
      <c r="I31" s="506"/>
      <c r="J31" s="503"/>
      <c r="K31" s="503"/>
      <c r="L31" s="503"/>
      <c r="M31" s="506"/>
      <c r="N31" s="551"/>
      <c r="O31" s="551"/>
      <c r="P31" s="595"/>
      <c r="Q31" s="881"/>
      <c r="R31" s="881"/>
      <c r="S31" s="881"/>
      <c r="T31" s="881"/>
      <c r="U31" s="873">
        <f t="shared" si="0"/>
        <v>0</v>
      </c>
      <c r="V31" s="503">
        <f t="shared" si="2"/>
        <v>0</v>
      </c>
      <c r="W31" s="596"/>
    </row>
    <row r="32" spans="3:23" ht="17.25" customHeight="1" x14ac:dyDescent="0.2">
      <c r="C32" s="867" t="s">
        <v>110</v>
      </c>
      <c r="D32" s="105" t="s">
        <v>105</v>
      </c>
      <c r="E32" s="874"/>
      <c r="F32" s="503"/>
      <c r="G32" s="503"/>
      <c r="H32" s="503"/>
      <c r="I32" s="506">
        <v>115</v>
      </c>
      <c r="J32" s="503"/>
      <c r="K32" s="503">
        <v>125</v>
      </c>
      <c r="L32" s="503"/>
      <c r="M32" s="506"/>
      <c r="N32" s="551"/>
      <c r="O32" s="551"/>
      <c r="P32" s="595"/>
      <c r="Q32" s="881"/>
      <c r="R32" s="881"/>
      <c r="S32" s="881"/>
      <c r="T32" s="881"/>
      <c r="U32" s="873">
        <f t="shared" si="0"/>
        <v>115</v>
      </c>
      <c r="V32" s="503">
        <f t="shared" si="2"/>
        <v>125</v>
      </c>
      <c r="W32" s="596">
        <f t="shared" si="1"/>
        <v>108.69565217391303</v>
      </c>
    </row>
    <row r="33" spans="3:23" ht="17.25" customHeight="1" x14ac:dyDescent="0.2">
      <c r="C33" s="867" t="s">
        <v>112</v>
      </c>
      <c r="D33" s="105" t="s">
        <v>107</v>
      </c>
      <c r="E33" s="874"/>
      <c r="F33" s="503"/>
      <c r="G33" s="503"/>
      <c r="H33" s="503"/>
      <c r="I33" s="506"/>
      <c r="J33" s="503"/>
      <c r="K33" s="503"/>
      <c r="L33" s="503"/>
      <c r="M33" s="506"/>
      <c r="N33" s="551"/>
      <c r="O33" s="551"/>
      <c r="P33" s="595"/>
      <c r="Q33" s="881"/>
      <c r="R33" s="881"/>
      <c r="S33" s="881"/>
      <c r="T33" s="881"/>
      <c r="U33" s="873">
        <f t="shared" si="0"/>
        <v>0</v>
      </c>
      <c r="V33" s="503">
        <f t="shared" si="2"/>
        <v>0</v>
      </c>
      <c r="W33" s="596"/>
    </row>
    <row r="34" spans="3:23" ht="17.25" customHeight="1" x14ac:dyDescent="0.2">
      <c r="C34" s="867" t="s">
        <v>114</v>
      </c>
      <c r="D34" s="868" t="s">
        <v>109</v>
      </c>
      <c r="E34" s="869"/>
      <c r="F34" s="852"/>
      <c r="G34" s="852"/>
      <c r="H34" s="852"/>
      <c r="I34" s="870"/>
      <c r="J34" s="852"/>
      <c r="K34" s="852"/>
      <c r="L34" s="852"/>
      <c r="M34" s="870">
        <v>167</v>
      </c>
      <c r="N34" s="551"/>
      <c r="O34" s="551">
        <v>167</v>
      </c>
      <c r="P34" s="595"/>
      <c r="Q34" s="881"/>
      <c r="R34" s="881"/>
      <c r="S34" s="881"/>
      <c r="T34" s="881"/>
      <c r="U34" s="873">
        <f t="shared" si="0"/>
        <v>167</v>
      </c>
      <c r="V34" s="503">
        <f t="shared" si="2"/>
        <v>167</v>
      </c>
      <c r="W34" s="596">
        <f t="shared" si="1"/>
        <v>100</v>
      </c>
    </row>
    <row r="35" spans="3:23" ht="17.25" customHeight="1" x14ac:dyDescent="0.2">
      <c r="C35" s="867" t="s">
        <v>116</v>
      </c>
      <c r="D35" s="868" t="s">
        <v>111</v>
      </c>
      <c r="E35" s="869"/>
      <c r="F35" s="852"/>
      <c r="G35" s="852"/>
      <c r="H35" s="852"/>
      <c r="I35" s="870"/>
      <c r="J35" s="852"/>
      <c r="K35" s="852"/>
      <c r="L35" s="852"/>
      <c r="M35" s="870"/>
      <c r="N35" s="551"/>
      <c r="O35" s="551"/>
      <c r="P35" s="595"/>
      <c r="Q35" s="881"/>
      <c r="R35" s="881"/>
      <c r="S35" s="881"/>
      <c r="T35" s="881"/>
      <c r="U35" s="873">
        <f t="shared" si="0"/>
        <v>0</v>
      </c>
      <c r="V35" s="503">
        <f t="shared" si="2"/>
        <v>0</v>
      </c>
      <c r="W35" s="596"/>
    </row>
    <row r="36" spans="3:23" ht="17.25" customHeight="1" x14ac:dyDescent="0.2">
      <c r="C36" s="867" t="s">
        <v>118</v>
      </c>
      <c r="D36" s="868" t="s">
        <v>113</v>
      </c>
      <c r="E36" s="869"/>
      <c r="F36" s="852"/>
      <c r="G36" s="852"/>
      <c r="H36" s="852"/>
      <c r="I36" s="870"/>
      <c r="J36" s="852"/>
      <c r="K36" s="852"/>
      <c r="L36" s="852"/>
      <c r="M36" s="870"/>
      <c r="N36" s="551"/>
      <c r="O36" s="551"/>
      <c r="P36" s="595"/>
      <c r="Q36" s="881"/>
      <c r="R36" s="881"/>
      <c r="S36" s="881"/>
      <c r="T36" s="881"/>
      <c r="U36" s="873">
        <f t="shared" si="0"/>
        <v>0</v>
      </c>
      <c r="V36" s="503">
        <f t="shared" si="2"/>
        <v>0</v>
      </c>
      <c r="W36" s="596"/>
    </row>
    <row r="37" spans="3:23" ht="17.25" customHeight="1" x14ac:dyDescent="0.2">
      <c r="C37" s="867" t="s">
        <v>120</v>
      </c>
      <c r="D37" s="868" t="s">
        <v>115</v>
      </c>
      <c r="E37" s="869"/>
      <c r="F37" s="852"/>
      <c r="G37" s="852"/>
      <c r="H37" s="852"/>
      <c r="I37" s="870"/>
      <c r="J37" s="852"/>
      <c r="K37" s="852"/>
      <c r="L37" s="852"/>
      <c r="M37" s="870">
        <f>'tám, végl. pe.átv  '!E37</f>
        <v>4273</v>
      </c>
      <c r="N37" s="551"/>
      <c r="O37" s="551">
        <v>4273</v>
      </c>
      <c r="P37" s="595"/>
      <c r="Q37" s="881"/>
      <c r="R37" s="881"/>
      <c r="S37" s="881"/>
      <c r="T37" s="881"/>
      <c r="U37" s="873">
        <f t="shared" si="0"/>
        <v>4273</v>
      </c>
      <c r="V37" s="503">
        <f t="shared" si="2"/>
        <v>4273</v>
      </c>
      <c r="W37" s="596">
        <f t="shared" si="1"/>
        <v>100</v>
      </c>
    </row>
    <row r="38" spans="3:23" ht="17.25" customHeight="1" x14ac:dyDescent="0.2">
      <c r="C38" s="867" t="s">
        <v>121</v>
      </c>
      <c r="D38" s="868" t="s">
        <v>117</v>
      </c>
      <c r="E38" s="869"/>
      <c r="F38" s="852"/>
      <c r="G38" s="852"/>
      <c r="H38" s="852"/>
      <c r="I38" s="870"/>
      <c r="J38" s="852"/>
      <c r="K38" s="852"/>
      <c r="L38" s="852"/>
      <c r="M38" s="870">
        <v>539</v>
      </c>
      <c r="N38" s="551"/>
      <c r="O38" s="551">
        <v>539</v>
      </c>
      <c r="P38" s="595"/>
      <c r="Q38" s="881"/>
      <c r="R38" s="881"/>
      <c r="S38" s="881"/>
      <c r="T38" s="881"/>
      <c r="U38" s="873">
        <f>E38+F38+I38+J38+M38+N38+Q38+R38</f>
        <v>539</v>
      </c>
      <c r="V38" s="503">
        <f t="shared" si="2"/>
        <v>539</v>
      </c>
      <c r="W38" s="596">
        <f t="shared" si="1"/>
        <v>100</v>
      </c>
    </row>
    <row r="39" spans="3:23" ht="17.25" customHeight="1" x14ac:dyDescent="0.2">
      <c r="C39" s="867" t="s">
        <v>123</v>
      </c>
      <c r="D39" s="868" t="s">
        <v>119</v>
      </c>
      <c r="E39" s="869"/>
      <c r="F39" s="852"/>
      <c r="G39" s="852"/>
      <c r="H39" s="852"/>
      <c r="I39" s="870"/>
      <c r="J39" s="852"/>
      <c r="K39" s="852"/>
      <c r="L39" s="852"/>
      <c r="M39" s="870"/>
      <c r="N39" s="551"/>
      <c r="O39" s="551"/>
      <c r="P39" s="595"/>
      <c r="Q39" s="881"/>
      <c r="R39" s="881"/>
      <c r="S39" s="881"/>
      <c r="T39" s="881"/>
      <c r="U39" s="873">
        <f t="shared" si="0"/>
        <v>0</v>
      </c>
      <c r="V39" s="503">
        <f>G39+H39+K39+L39+O39+P39+S39+T39</f>
        <v>0</v>
      </c>
      <c r="W39" s="596"/>
    </row>
    <row r="40" spans="3:23" ht="17.25" customHeight="1" x14ac:dyDescent="0.2">
      <c r="C40" s="867" t="s">
        <v>125</v>
      </c>
      <c r="D40" s="868" t="s">
        <v>20</v>
      </c>
      <c r="E40" s="869"/>
      <c r="F40" s="852"/>
      <c r="G40" s="852"/>
      <c r="H40" s="852"/>
      <c r="I40" s="870"/>
      <c r="J40" s="852"/>
      <c r="K40" s="852"/>
      <c r="L40" s="852"/>
      <c r="M40" s="870">
        <v>0</v>
      </c>
      <c r="N40" s="551"/>
      <c r="O40" s="551">
        <v>94</v>
      </c>
      <c r="P40" s="595"/>
      <c r="Q40" s="881"/>
      <c r="R40" s="881"/>
      <c r="S40" s="881"/>
      <c r="T40" s="881"/>
      <c r="U40" s="873">
        <f t="shared" si="0"/>
        <v>0</v>
      </c>
      <c r="V40" s="503">
        <f t="shared" si="2"/>
        <v>94</v>
      </c>
      <c r="W40" s="596"/>
    </row>
    <row r="41" spans="3:23" ht="17.25" customHeight="1" x14ac:dyDescent="0.2">
      <c r="C41" s="867" t="s">
        <v>127</v>
      </c>
      <c r="D41" s="868" t="s">
        <v>1138</v>
      </c>
      <c r="E41" s="869"/>
      <c r="F41" s="852"/>
      <c r="G41" s="852"/>
      <c r="H41" s="852"/>
      <c r="I41" s="870"/>
      <c r="J41" s="852"/>
      <c r="K41" s="852"/>
      <c r="L41" s="852"/>
      <c r="M41" s="870">
        <v>1977</v>
      </c>
      <c r="N41" s="551"/>
      <c r="O41" s="551">
        <v>1387</v>
      </c>
      <c r="P41" s="595"/>
      <c r="Q41" s="881"/>
      <c r="R41" s="881"/>
      <c r="S41" s="881"/>
      <c r="T41" s="881"/>
      <c r="U41" s="873">
        <f t="shared" si="0"/>
        <v>1977</v>
      </c>
      <c r="V41" s="503">
        <f t="shared" si="2"/>
        <v>1387</v>
      </c>
      <c r="W41" s="596">
        <f t="shared" si="1"/>
        <v>70.156803237228132</v>
      </c>
    </row>
    <row r="42" spans="3:23" ht="17.25" customHeight="1" x14ac:dyDescent="0.2">
      <c r="C42" s="867" t="s">
        <v>129</v>
      </c>
      <c r="D42" s="868" t="s">
        <v>122</v>
      </c>
      <c r="E42" s="869"/>
      <c r="F42" s="852"/>
      <c r="G42" s="852"/>
      <c r="H42" s="852"/>
      <c r="I42" s="870"/>
      <c r="J42" s="852"/>
      <c r="K42" s="852"/>
      <c r="L42" s="852"/>
      <c r="M42" s="870">
        <v>0</v>
      </c>
      <c r="N42" s="551"/>
      <c r="O42" s="551"/>
      <c r="P42" s="595"/>
      <c r="Q42" s="881"/>
      <c r="R42" s="881"/>
      <c r="S42" s="881"/>
      <c r="T42" s="881"/>
      <c r="U42" s="873">
        <f t="shared" si="0"/>
        <v>0</v>
      </c>
      <c r="V42" s="503">
        <f t="shared" si="2"/>
        <v>0</v>
      </c>
      <c r="W42" s="596"/>
    </row>
    <row r="43" spans="3:23" ht="17.25" customHeight="1" x14ac:dyDescent="0.2">
      <c r="C43" s="867" t="s">
        <v>229</v>
      </c>
      <c r="D43" s="868" t="s">
        <v>124</v>
      </c>
      <c r="E43" s="869"/>
      <c r="F43" s="852"/>
      <c r="G43" s="852"/>
      <c r="H43" s="852"/>
      <c r="I43" s="870"/>
      <c r="J43" s="852"/>
      <c r="K43" s="852"/>
      <c r="L43" s="852"/>
      <c r="M43" s="870">
        <v>21771</v>
      </c>
      <c r="N43" s="551"/>
      <c r="O43" s="551">
        <v>15287</v>
      </c>
      <c r="P43" s="595">
        <v>1081</v>
      </c>
      <c r="Q43" s="881"/>
      <c r="R43" s="881"/>
      <c r="S43" s="881"/>
      <c r="T43" s="881"/>
      <c r="U43" s="873">
        <f t="shared" si="0"/>
        <v>21771</v>
      </c>
      <c r="V43" s="503">
        <f t="shared" si="2"/>
        <v>16368</v>
      </c>
      <c r="W43" s="596">
        <f t="shared" si="1"/>
        <v>75.182582334297919</v>
      </c>
    </row>
    <row r="44" spans="3:23" ht="17.25" customHeight="1" x14ac:dyDescent="0.2">
      <c r="C44" s="867" t="s">
        <v>230</v>
      </c>
      <c r="D44" s="868" t="s">
        <v>126</v>
      </c>
      <c r="E44" s="869"/>
      <c r="F44" s="852">
        <v>2537</v>
      </c>
      <c r="G44" s="852"/>
      <c r="H44" s="852">
        <v>1056</v>
      </c>
      <c r="I44" s="870"/>
      <c r="J44" s="852"/>
      <c r="K44" s="852"/>
      <c r="L44" s="852"/>
      <c r="M44" s="870"/>
      <c r="N44" s="503">
        <v>1343</v>
      </c>
      <c r="O44" s="503"/>
      <c r="P44" s="596"/>
      <c r="U44" s="873">
        <f t="shared" si="0"/>
        <v>3880</v>
      </c>
      <c r="V44" s="503">
        <f t="shared" si="2"/>
        <v>1056</v>
      </c>
      <c r="W44" s="596">
        <f t="shared" si="1"/>
        <v>27.216494845360824</v>
      </c>
    </row>
    <row r="45" spans="3:23" ht="17.25" customHeight="1" x14ac:dyDescent="0.2">
      <c r="C45" s="867" t="s">
        <v>231</v>
      </c>
      <c r="D45" s="868" t="s">
        <v>128</v>
      </c>
      <c r="E45" s="869"/>
      <c r="F45" s="852"/>
      <c r="G45" s="852"/>
      <c r="H45" s="852"/>
      <c r="I45" s="870"/>
      <c r="J45" s="852"/>
      <c r="K45" s="852"/>
      <c r="L45" s="852"/>
      <c r="M45" s="870">
        <v>1976</v>
      </c>
      <c r="N45" s="551"/>
      <c r="O45" s="551">
        <v>1387</v>
      </c>
      <c r="P45" s="595"/>
      <c r="Q45" s="881"/>
      <c r="R45" s="881"/>
      <c r="S45" s="881"/>
      <c r="T45" s="881"/>
      <c r="U45" s="873">
        <f t="shared" si="0"/>
        <v>1976</v>
      </c>
      <c r="V45" s="503">
        <f t="shared" si="2"/>
        <v>1387</v>
      </c>
      <c r="W45" s="596">
        <f t="shared" si="1"/>
        <v>70.192307692307693</v>
      </c>
    </row>
    <row r="46" spans="3:23" ht="17.25" customHeight="1" x14ac:dyDescent="0.2">
      <c r="C46" s="867" t="s">
        <v>232</v>
      </c>
      <c r="D46" s="868" t="s">
        <v>130</v>
      </c>
      <c r="E46" s="852"/>
      <c r="F46" s="852"/>
      <c r="G46" s="852"/>
      <c r="H46" s="852"/>
      <c r="I46" s="870"/>
      <c r="J46" s="852"/>
      <c r="K46" s="852"/>
      <c r="L46" s="852"/>
      <c r="M46" s="870"/>
      <c r="N46" s="551"/>
      <c r="O46" s="551"/>
      <c r="P46" s="595"/>
      <c r="Q46" s="881"/>
      <c r="R46" s="881"/>
      <c r="S46" s="881"/>
      <c r="T46" s="881"/>
      <c r="U46" s="873">
        <f t="shared" si="0"/>
        <v>0</v>
      </c>
      <c r="V46" s="503">
        <f t="shared" si="2"/>
        <v>0</v>
      </c>
      <c r="W46" s="596"/>
    </row>
    <row r="47" spans="3:23" ht="17.25" customHeight="1" thickBot="1" x14ac:dyDescent="0.25">
      <c r="C47" s="867" t="s">
        <v>918</v>
      </c>
      <c r="D47" s="868" t="s">
        <v>967</v>
      </c>
      <c r="E47" s="884"/>
      <c r="F47" s="852"/>
      <c r="G47" s="852"/>
      <c r="H47" s="852"/>
      <c r="I47" s="870"/>
      <c r="J47" s="852"/>
      <c r="K47" s="852"/>
      <c r="L47" s="852"/>
      <c r="M47" s="870">
        <v>0</v>
      </c>
      <c r="N47" s="604"/>
      <c r="O47" s="551"/>
      <c r="P47" s="885"/>
      <c r="Q47" s="881"/>
      <c r="R47" s="881"/>
      <c r="S47" s="881"/>
      <c r="T47" s="881"/>
      <c r="U47" s="886">
        <f t="shared" si="0"/>
        <v>0</v>
      </c>
      <c r="V47" s="503">
        <f t="shared" si="2"/>
        <v>0</v>
      </c>
      <c r="W47" s="596"/>
    </row>
    <row r="48" spans="3:23" ht="17.25" customHeight="1" thickBot="1" x14ac:dyDescent="0.25">
      <c r="C48" s="1566" t="s">
        <v>131</v>
      </c>
      <c r="D48" s="1567"/>
      <c r="E48" s="853">
        <f t="shared" ref="E48:V48" si="3">SUM(E10:E47)</f>
        <v>111582</v>
      </c>
      <c r="F48" s="853">
        <f t="shared" si="3"/>
        <v>5843</v>
      </c>
      <c r="G48" s="853">
        <f t="shared" si="3"/>
        <v>99976</v>
      </c>
      <c r="H48" s="853">
        <f t="shared" si="3"/>
        <v>3643</v>
      </c>
      <c r="I48" s="853">
        <f t="shared" si="3"/>
        <v>168698</v>
      </c>
      <c r="J48" s="853">
        <f t="shared" si="3"/>
        <v>907338</v>
      </c>
      <c r="K48" s="853">
        <f t="shared" si="3"/>
        <v>171701</v>
      </c>
      <c r="L48" s="853">
        <f t="shared" si="3"/>
        <v>893309</v>
      </c>
      <c r="M48" s="853">
        <f t="shared" si="3"/>
        <v>963190</v>
      </c>
      <c r="N48" s="853">
        <f t="shared" si="3"/>
        <v>82643</v>
      </c>
      <c r="O48" s="853">
        <f t="shared" si="3"/>
        <v>955566</v>
      </c>
      <c r="P48" s="853">
        <f t="shared" si="3"/>
        <v>82438</v>
      </c>
      <c r="Q48" s="853">
        <f t="shared" si="3"/>
        <v>2137</v>
      </c>
      <c r="R48" s="853">
        <f t="shared" si="3"/>
        <v>5943</v>
      </c>
      <c r="S48" s="853">
        <f t="shared" si="3"/>
        <v>2136</v>
      </c>
      <c r="T48" s="853">
        <f t="shared" si="3"/>
        <v>5943</v>
      </c>
      <c r="U48" s="853">
        <f t="shared" si="3"/>
        <v>2247374</v>
      </c>
      <c r="V48" s="887">
        <f t="shared" si="3"/>
        <v>1821363</v>
      </c>
      <c r="W48" s="742">
        <f t="shared" si="1"/>
        <v>81.044054082676041</v>
      </c>
    </row>
    <row r="69" spans="4:27" ht="17.25" customHeight="1" x14ac:dyDescent="0.2">
      <c r="J69" s="503"/>
    </row>
    <row r="70" spans="4:27" ht="17.25" customHeight="1" x14ac:dyDescent="0.2">
      <c r="J70" s="503"/>
      <c r="AA70" s="105"/>
    </row>
    <row r="71" spans="4:27" ht="17.25" customHeight="1" x14ac:dyDescent="0.2">
      <c r="T71" s="503"/>
      <c r="U71" s="503"/>
    </row>
    <row r="72" spans="4:27" ht="17.25" customHeight="1" x14ac:dyDescent="0.2">
      <c r="T72" s="503"/>
    </row>
    <row r="75" spans="4:27" ht="17.25" customHeight="1" x14ac:dyDescent="0.2">
      <c r="D75" s="1517" t="s">
        <v>2148</v>
      </c>
      <c r="E75" s="1518"/>
      <c r="F75" s="1518"/>
      <c r="G75" s="1518"/>
      <c r="H75" s="1518"/>
      <c r="I75" s="1518"/>
      <c r="J75" s="1518"/>
      <c r="K75" s="1518"/>
      <c r="L75" s="1518"/>
      <c r="M75" s="1518"/>
      <c r="N75" s="1518"/>
      <c r="O75" s="1518"/>
      <c r="P75" s="1518"/>
      <c r="Q75" s="1518"/>
      <c r="R75" s="1518"/>
      <c r="S75" s="1518"/>
      <c r="T75" s="1518"/>
      <c r="U75" s="1518"/>
      <c r="V75" s="1518"/>
      <c r="W75" s="1518"/>
    </row>
    <row r="76" spans="4:27" ht="17.25" customHeight="1" x14ac:dyDescent="0.2"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</row>
    <row r="77" spans="4:27" ht="17.25" customHeight="1" x14ac:dyDescent="0.2">
      <c r="D77" s="1519" t="s">
        <v>42</v>
      </c>
      <c r="E77" s="1519"/>
      <c r="F77" s="1519"/>
      <c r="G77" s="1519"/>
      <c r="H77" s="1519"/>
      <c r="I77" s="1519"/>
      <c r="J77" s="1519"/>
      <c r="K77" s="1519"/>
      <c r="L77" s="1519"/>
      <c r="M77" s="1519"/>
      <c r="N77" s="1519"/>
      <c r="O77" s="1519"/>
      <c r="P77" s="1519"/>
      <c r="Q77" s="1519"/>
      <c r="R77" s="1519"/>
      <c r="S77" s="1519"/>
      <c r="T77" s="1519"/>
      <c r="U77" s="1519"/>
      <c r="V77" s="1520"/>
      <c r="W77" s="1520"/>
    </row>
    <row r="78" spans="4:27" ht="17.25" customHeight="1" x14ac:dyDescent="0.2">
      <c r="D78" s="1519" t="s">
        <v>43</v>
      </c>
      <c r="E78" s="1519"/>
      <c r="F78" s="1519"/>
      <c r="G78" s="1519"/>
      <c r="H78" s="1519"/>
      <c r="I78" s="1519"/>
      <c r="J78" s="1519"/>
      <c r="K78" s="1519"/>
      <c r="L78" s="1519"/>
      <c r="M78" s="1519"/>
      <c r="N78" s="1519"/>
      <c r="O78" s="1519"/>
      <c r="P78" s="1519"/>
      <c r="Q78" s="1519"/>
      <c r="R78" s="1519"/>
      <c r="S78" s="1519"/>
      <c r="T78" s="1519"/>
      <c r="U78" s="1519"/>
      <c r="V78" s="1520"/>
      <c r="W78" s="1520"/>
    </row>
    <row r="79" spans="4:27" ht="17.25" customHeight="1" x14ac:dyDescent="0.2">
      <c r="D79" s="889"/>
      <c r="E79" s="854"/>
      <c r="F79" s="854"/>
      <c r="G79" s="854"/>
      <c r="H79" s="854"/>
      <c r="I79" s="854"/>
      <c r="J79" s="854"/>
      <c r="K79" s="854"/>
      <c r="L79" s="854"/>
      <c r="M79" s="854"/>
      <c r="N79" s="854"/>
      <c r="O79" s="854"/>
      <c r="P79" s="854"/>
      <c r="Q79" s="854"/>
      <c r="R79" s="854"/>
      <c r="S79" s="854"/>
      <c r="T79" s="854"/>
      <c r="U79" s="854"/>
    </row>
    <row r="80" spans="4:27" ht="12.75" customHeight="1" thickBot="1" x14ac:dyDescent="0.25">
      <c r="D80" s="889"/>
      <c r="E80" s="854"/>
      <c r="F80" s="854"/>
      <c r="G80" s="854"/>
      <c r="H80" s="854"/>
      <c r="I80" s="854"/>
      <c r="J80" s="854"/>
      <c r="K80" s="854"/>
      <c r="L80" s="854"/>
      <c r="M80" s="854"/>
      <c r="N80" s="854"/>
      <c r="O80" s="854"/>
      <c r="P80" s="854"/>
      <c r="Q80" s="854"/>
      <c r="R80" s="854"/>
      <c r="S80" s="854"/>
      <c r="T80" s="854"/>
      <c r="U80" s="1521" t="s">
        <v>586</v>
      </c>
      <c r="V80" s="1522"/>
      <c r="W80" s="1522"/>
    </row>
    <row r="81" spans="3:25" ht="18" customHeight="1" thickBot="1" x14ac:dyDescent="0.25">
      <c r="C81" s="1568" t="s">
        <v>839</v>
      </c>
      <c r="D81" s="890" t="s">
        <v>588</v>
      </c>
      <c r="E81" s="1565" t="s">
        <v>589</v>
      </c>
      <c r="F81" s="1554"/>
      <c r="G81" s="1555"/>
      <c r="H81" s="1556"/>
      <c r="I81" s="1553" t="s">
        <v>590</v>
      </c>
      <c r="J81" s="1554"/>
      <c r="K81" s="1555"/>
      <c r="L81" s="1556"/>
      <c r="M81" s="1553" t="s">
        <v>591</v>
      </c>
      <c r="N81" s="1554"/>
      <c r="O81" s="1555"/>
      <c r="P81" s="1556"/>
      <c r="Q81" s="1553"/>
      <c r="R81" s="1555"/>
      <c r="S81" s="1555"/>
      <c r="T81" s="1555"/>
      <c r="U81" s="1542" t="s">
        <v>840</v>
      </c>
      <c r="V81" s="1543"/>
      <c r="W81" s="1544"/>
    </row>
    <row r="82" spans="3:25" ht="35.25" customHeight="1" thickBot="1" x14ac:dyDescent="0.25">
      <c r="C82" s="1568"/>
      <c r="D82" s="1570" t="s">
        <v>739</v>
      </c>
      <c r="E82" s="1530" t="s">
        <v>810</v>
      </c>
      <c r="F82" s="1531"/>
      <c r="G82" s="1532"/>
      <c r="H82" s="1533"/>
      <c r="I82" s="1530" t="s">
        <v>811</v>
      </c>
      <c r="J82" s="1531"/>
      <c r="K82" s="1532"/>
      <c r="L82" s="1533"/>
      <c r="M82" s="1530" t="s">
        <v>45</v>
      </c>
      <c r="N82" s="1531"/>
      <c r="O82" s="1532"/>
      <c r="P82" s="1533"/>
      <c r="Q82" s="1530"/>
      <c r="R82" s="1532"/>
      <c r="S82" s="1532"/>
      <c r="T82" s="1532"/>
      <c r="U82" s="1539" t="s">
        <v>6</v>
      </c>
      <c r="V82" s="1523" t="s">
        <v>8</v>
      </c>
      <c r="W82" s="1526" t="s">
        <v>3</v>
      </c>
    </row>
    <row r="83" spans="3:25" ht="0.75" customHeight="1" thickBot="1" x14ac:dyDescent="0.25">
      <c r="C83" s="1568"/>
      <c r="D83" s="1570"/>
      <c r="E83" s="1534"/>
      <c r="F83" s="1535"/>
      <c r="G83" s="1536"/>
      <c r="H83" s="1537"/>
      <c r="I83" s="1534"/>
      <c r="J83" s="1535"/>
      <c r="K83" s="1536"/>
      <c r="L83" s="1537"/>
      <c r="M83" s="1534"/>
      <c r="N83" s="1535"/>
      <c r="O83" s="1536"/>
      <c r="P83" s="1537"/>
      <c r="Q83" s="1538"/>
      <c r="R83" s="1536"/>
      <c r="S83" s="1536"/>
      <c r="T83" s="1536"/>
      <c r="U83" s="1539"/>
      <c r="V83" s="1524"/>
      <c r="W83" s="1527"/>
      <c r="X83" s="105"/>
    </row>
    <row r="84" spans="3:25" ht="36" customHeight="1" thickBot="1" x14ac:dyDescent="0.25">
      <c r="C84" s="1569"/>
      <c r="D84" s="1571"/>
      <c r="E84" s="1539" t="s">
        <v>5</v>
      </c>
      <c r="F84" s="1550"/>
      <c r="G84" s="1529" t="s">
        <v>2</v>
      </c>
      <c r="H84" s="1529"/>
      <c r="I84" s="1539" t="s">
        <v>5</v>
      </c>
      <c r="J84" s="1539"/>
      <c r="K84" s="1529" t="s">
        <v>2</v>
      </c>
      <c r="L84" s="1529"/>
      <c r="M84" s="1539" t="s">
        <v>5</v>
      </c>
      <c r="N84" s="1539"/>
      <c r="O84" s="1529" t="s">
        <v>2</v>
      </c>
      <c r="P84" s="1529"/>
      <c r="Q84" s="1540"/>
      <c r="R84" s="1540"/>
      <c r="S84" s="1540"/>
      <c r="T84" s="1540"/>
      <c r="U84" s="1539"/>
      <c r="V84" s="1524"/>
      <c r="W84" s="1527"/>
      <c r="X84" s="105"/>
    </row>
    <row r="85" spans="3:25" ht="38.25" customHeight="1" thickBot="1" x14ac:dyDescent="0.25">
      <c r="C85" s="1569"/>
      <c r="D85" s="1570"/>
      <c r="E85" s="855" t="s">
        <v>593</v>
      </c>
      <c r="F85" s="856" t="s">
        <v>594</v>
      </c>
      <c r="G85" s="855" t="s">
        <v>593</v>
      </c>
      <c r="H85" s="856" t="s">
        <v>594</v>
      </c>
      <c r="I85" s="855" t="s">
        <v>593</v>
      </c>
      <c r="J85" s="855" t="s">
        <v>594</v>
      </c>
      <c r="K85" s="855" t="s">
        <v>593</v>
      </c>
      <c r="L85" s="856" t="s">
        <v>594</v>
      </c>
      <c r="M85" s="855" t="s">
        <v>593</v>
      </c>
      <c r="N85" s="855" t="s">
        <v>594</v>
      </c>
      <c r="O85" s="855" t="s">
        <v>593</v>
      </c>
      <c r="P85" s="856" t="s">
        <v>594</v>
      </c>
      <c r="Q85" s="856"/>
      <c r="R85" s="856"/>
      <c r="S85" s="856"/>
      <c r="T85" s="856"/>
      <c r="U85" s="1541"/>
      <c r="V85" s="1525"/>
      <c r="W85" s="1528"/>
    </row>
    <row r="86" spans="3:25" ht="17.25" customHeight="1" x14ac:dyDescent="0.2">
      <c r="C86" s="891">
        <v>1</v>
      </c>
      <c r="D86" s="892" t="s">
        <v>84</v>
      </c>
      <c r="E86" s="893">
        <v>673</v>
      </c>
      <c r="F86" s="893">
        <v>1249</v>
      </c>
      <c r="G86" s="503">
        <v>673</v>
      </c>
      <c r="H86" s="857">
        <v>1249</v>
      </c>
      <c r="J86" s="893"/>
      <c r="K86" s="503"/>
      <c r="L86" s="857"/>
      <c r="N86" s="893"/>
      <c r="O86" s="503"/>
      <c r="P86" s="857"/>
      <c r="R86" s="893"/>
      <c r="S86" s="893"/>
      <c r="T86" s="857"/>
      <c r="U86" s="551">
        <f t="shared" ref="U86:U91" si="4">E86+F86+I86+J86+M86+N86</f>
        <v>1922</v>
      </c>
      <c r="V86" s="501">
        <f t="shared" ref="V86:V91" si="5">G86+H86+K86+L86+O86+P86</f>
        <v>1922</v>
      </c>
      <c r="W86" s="740">
        <f>V86/U86*100</f>
        <v>100</v>
      </c>
    </row>
    <row r="87" spans="3:25" ht="17.25" customHeight="1" x14ac:dyDescent="0.2">
      <c r="C87" s="894">
        <v>2</v>
      </c>
      <c r="D87" s="737" t="s">
        <v>132</v>
      </c>
      <c r="E87" s="503"/>
      <c r="F87" s="503"/>
      <c r="G87" s="503"/>
      <c r="H87" s="596"/>
      <c r="J87" s="503"/>
      <c r="K87" s="503"/>
      <c r="L87" s="596"/>
      <c r="N87" s="503"/>
      <c r="O87" s="503"/>
      <c r="P87" s="596"/>
      <c r="R87" s="503"/>
      <c r="S87" s="503"/>
      <c r="T87" s="596"/>
      <c r="U87" s="551">
        <f t="shared" si="4"/>
        <v>0</v>
      </c>
      <c r="V87" s="501">
        <f t="shared" si="5"/>
        <v>0</v>
      </c>
      <c r="W87" s="737"/>
    </row>
    <row r="88" spans="3:25" ht="17.25" customHeight="1" x14ac:dyDescent="0.2">
      <c r="C88" s="894">
        <v>3</v>
      </c>
      <c r="D88" s="737" t="s">
        <v>1010</v>
      </c>
      <c r="E88" s="503"/>
      <c r="F88" s="503"/>
      <c r="G88" s="503"/>
      <c r="H88" s="596"/>
      <c r="J88" s="503"/>
      <c r="K88" s="503"/>
      <c r="L88" s="596"/>
      <c r="M88" s="501">
        <v>840</v>
      </c>
      <c r="N88" s="503"/>
      <c r="O88" s="503">
        <v>840</v>
      </c>
      <c r="P88" s="596"/>
      <c r="R88" s="503"/>
      <c r="S88" s="503"/>
      <c r="T88" s="596"/>
      <c r="U88" s="551">
        <f t="shared" si="4"/>
        <v>840</v>
      </c>
      <c r="V88" s="501">
        <f t="shared" si="5"/>
        <v>840</v>
      </c>
      <c r="W88" s="737">
        <f>V88/U88*100</f>
        <v>100</v>
      </c>
    </row>
    <row r="89" spans="3:25" ht="17.25" customHeight="1" x14ac:dyDescent="0.2">
      <c r="C89" s="894">
        <v>4</v>
      </c>
      <c r="D89" s="105" t="s">
        <v>1139</v>
      </c>
      <c r="E89" s="503"/>
      <c r="F89" s="503"/>
      <c r="G89" s="503"/>
      <c r="H89" s="596"/>
      <c r="I89" s="503"/>
      <c r="J89" s="503"/>
      <c r="K89" s="503"/>
      <c r="L89" s="596"/>
      <c r="M89" s="503">
        <v>871</v>
      </c>
      <c r="N89" s="503"/>
      <c r="O89" s="503">
        <v>871</v>
      </c>
      <c r="P89" s="596"/>
      <c r="Q89" s="503"/>
      <c r="R89" s="503"/>
      <c r="S89" s="503"/>
      <c r="T89" s="596"/>
      <c r="U89" s="551">
        <f t="shared" si="4"/>
        <v>871</v>
      </c>
      <c r="V89" s="501">
        <f t="shared" si="5"/>
        <v>871</v>
      </c>
      <c r="W89" s="737">
        <f>V89/U89*100</f>
        <v>100</v>
      </c>
    </row>
    <row r="90" spans="3:25" ht="30" customHeight="1" thickBot="1" x14ac:dyDescent="0.25">
      <c r="C90" s="895">
        <v>5</v>
      </c>
      <c r="D90" s="896" t="s">
        <v>1140</v>
      </c>
      <c r="E90" s="897"/>
      <c r="F90" s="897"/>
      <c r="G90" s="858"/>
      <c r="H90" s="859"/>
      <c r="I90" s="898"/>
      <c r="J90" s="897"/>
      <c r="K90" s="858"/>
      <c r="L90" s="859"/>
      <c r="M90" s="898">
        <v>1060</v>
      </c>
      <c r="N90" s="897"/>
      <c r="O90" s="858">
        <v>1060</v>
      </c>
      <c r="P90" s="859"/>
      <c r="Q90" s="898"/>
      <c r="R90" s="897"/>
      <c r="S90" s="858"/>
      <c r="T90" s="899"/>
      <c r="U90" s="900">
        <f t="shared" si="4"/>
        <v>1060</v>
      </c>
      <c r="V90" s="501">
        <f t="shared" si="5"/>
        <v>1060</v>
      </c>
      <c r="W90" s="741">
        <f>V90/U90*100</f>
        <v>100</v>
      </c>
      <c r="Y90" s="105"/>
    </row>
    <row r="91" spans="3:25" ht="16.5" customHeight="1" thickBot="1" x14ac:dyDescent="0.25">
      <c r="C91" s="901">
        <v>6</v>
      </c>
      <c r="D91" s="902" t="s">
        <v>131</v>
      </c>
      <c r="E91" s="860">
        <f>SUM(E86:E90)</f>
        <v>673</v>
      </c>
      <c r="F91" s="860">
        <f t="shared" ref="F91:T91" si="6">SUM(F86:F90)</f>
        <v>1249</v>
      </c>
      <c r="G91" s="860">
        <f t="shared" si="6"/>
        <v>673</v>
      </c>
      <c r="H91" s="860">
        <f t="shared" si="6"/>
        <v>1249</v>
      </c>
      <c r="I91" s="860">
        <f t="shared" si="6"/>
        <v>0</v>
      </c>
      <c r="J91" s="860">
        <f t="shared" si="6"/>
        <v>0</v>
      </c>
      <c r="K91" s="860">
        <f t="shared" si="6"/>
        <v>0</v>
      </c>
      <c r="L91" s="860">
        <f t="shared" si="6"/>
        <v>0</v>
      </c>
      <c r="M91" s="860">
        <f t="shared" si="6"/>
        <v>2771</v>
      </c>
      <c r="N91" s="860">
        <f t="shared" si="6"/>
        <v>0</v>
      </c>
      <c r="O91" s="860">
        <f t="shared" si="6"/>
        <v>2771</v>
      </c>
      <c r="P91" s="860">
        <f t="shared" si="6"/>
        <v>0</v>
      </c>
      <c r="Q91" s="860">
        <f t="shared" si="6"/>
        <v>0</v>
      </c>
      <c r="R91" s="860">
        <f t="shared" si="6"/>
        <v>0</v>
      </c>
      <c r="S91" s="860">
        <f t="shared" si="6"/>
        <v>0</v>
      </c>
      <c r="T91" s="903">
        <f t="shared" si="6"/>
        <v>0</v>
      </c>
      <c r="U91" s="904">
        <f t="shared" si="4"/>
        <v>4693</v>
      </c>
      <c r="V91" s="738">
        <f t="shared" si="5"/>
        <v>4693</v>
      </c>
      <c r="W91" s="739">
        <f>V91/U91*100</f>
        <v>100</v>
      </c>
    </row>
    <row r="92" spans="3:25" ht="17.25" customHeight="1" x14ac:dyDescent="0.2">
      <c r="Y92" s="105"/>
    </row>
    <row r="93" spans="3:25" ht="17.25" customHeight="1" x14ac:dyDescent="0.2">
      <c r="W93" s="105"/>
    </row>
  </sheetData>
  <sheetProtection selectLockedCells="1" selectUnlockedCells="1"/>
  <mergeCells count="53">
    <mergeCell ref="E6:H7"/>
    <mergeCell ref="K8:L8"/>
    <mergeCell ref="M8:N8"/>
    <mergeCell ref="E5:H5"/>
    <mergeCell ref="Q5:T5"/>
    <mergeCell ref="I6:L7"/>
    <mergeCell ref="M6:P7"/>
    <mergeCell ref="Q6:T7"/>
    <mergeCell ref="G8:H8"/>
    <mergeCell ref="D6:D9"/>
    <mergeCell ref="E8:F8"/>
    <mergeCell ref="E84:F84"/>
    <mergeCell ref="C5:C9"/>
    <mergeCell ref="E81:H81"/>
    <mergeCell ref="C48:D48"/>
    <mergeCell ref="G84:H84"/>
    <mergeCell ref="D78:W78"/>
    <mergeCell ref="U80:W80"/>
    <mergeCell ref="D75:W75"/>
    <mergeCell ref="D77:W77"/>
    <mergeCell ref="C81:C85"/>
    <mergeCell ref="D82:D85"/>
    <mergeCell ref="I8:J8"/>
    <mergeCell ref="O8:P8"/>
    <mergeCell ref="I81:L81"/>
    <mergeCell ref="S84:T84"/>
    <mergeCell ref="U82:U85"/>
    <mergeCell ref="W6:W9"/>
    <mergeCell ref="U81:W81"/>
    <mergeCell ref="I5:L5"/>
    <mergeCell ref="M5:P5"/>
    <mergeCell ref="V6:V9"/>
    <mergeCell ref="Q8:R8"/>
    <mergeCell ref="M81:P81"/>
    <mergeCell ref="Q81:T81"/>
    <mergeCell ref="U6:U9"/>
    <mergeCell ref="U5:W5"/>
    <mergeCell ref="C1:W1"/>
    <mergeCell ref="C2:W2"/>
    <mergeCell ref="C3:W3"/>
    <mergeCell ref="U4:W4"/>
    <mergeCell ref="V82:V85"/>
    <mergeCell ref="W82:W85"/>
    <mergeCell ref="O84:P84"/>
    <mergeCell ref="E82:H83"/>
    <mergeCell ref="I82:L83"/>
    <mergeCell ref="Q82:T83"/>
    <mergeCell ref="S8:T8"/>
    <mergeCell ref="I84:J84"/>
    <mergeCell ref="K84:L84"/>
    <mergeCell ref="M84:N84"/>
    <mergeCell ref="Q84:R84"/>
    <mergeCell ref="M82:P83"/>
  </mergeCells>
  <phoneticPr fontId="35" type="noConversion"/>
  <pageMargins left="0.35433070866141736" right="0.35433070866141736" top="0.98425196850393704" bottom="0.98425196850393704" header="0.51181102362204722" footer="0.51181102362204722"/>
  <pageSetup paperSize="9" scale="75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34"/>
  <sheetViews>
    <sheetView workbookViewId="0">
      <selection activeCell="C1" sqref="C1:K1"/>
    </sheetView>
  </sheetViews>
  <sheetFormatPr defaultRowHeight="12.75" x14ac:dyDescent="0.2"/>
  <cols>
    <col min="1" max="2" width="9.140625" style="1"/>
    <col min="3" max="3" width="27.42578125" style="1" customWidth="1"/>
    <col min="4" max="4" width="16.85546875" style="1" customWidth="1"/>
    <col min="5" max="5" width="9.42578125" style="1" customWidth="1"/>
    <col min="6" max="6" width="9.140625" style="389"/>
    <col min="7" max="9" width="11.7109375" style="1" customWidth="1"/>
    <col min="10" max="10" width="9.140625" style="1"/>
    <col min="11" max="11" width="9.140625" style="241"/>
    <col min="12" max="15" width="9.140625" style="1"/>
    <col min="16" max="16384" width="9.140625" style="2"/>
  </cols>
  <sheetData>
    <row r="1" spans="3:20" ht="24.75" customHeight="1" x14ac:dyDescent="0.2">
      <c r="C1" s="1579" t="s">
        <v>2149</v>
      </c>
      <c r="D1" s="1579"/>
      <c r="E1" s="1579"/>
      <c r="F1" s="1579"/>
      <c r="G1" s="1579"/>
      <c r="H1" s="1580"/>
      <c r="I1" s="1580"/>
      <c r="J1" s="1580"/>
      <c r="K1" s="1580"/>
    </row>
    <row r="3" spans="3:20" ht="15" customHeight="1" x14ac:dyDescent="0.2">
      <c r="C3" s="1576" t="s">
        <v>712</v>
      </c>
      <c r="D3" s="1576"/>
      <c r="E3" s="1576"/>
      <c r="F3" s="1576"/>
      <c r="G3" s="1576"/>
      <c r="H3" s="1419"/>
      <c r="I3" s="1419"/>
      <c r="J3" s="1419"/>
      <c r="K3" s="1419"/>
    </row>
    <row r="4" spans="3:20" ht="15" customHeight="1" x14ac:dyDescent="0.2">
      <c r="C4" s="1576" t="s">
        <v>133</v>
      </c>
      <c r="D4" s="1576"/>
      <c r="E4" s="1576"/>
      <c r="F4" s="1576"/>
      <c r="G4" s="1576"/>
      <c r="H4" s="1419"/>
      <c r="I4" s="1419"/>
      <c r="J4" s="1419"/>
      <c r="K4" s="1419"/>
    </row>
    <row r="5" spans="3:20" ht="15" customHeight="1" x14ac:dyDescent="0.2">
      <c r="C5" s="1576"/>
      <c r="D5" s="1576"/>
      <c r="E5" s="1576"/>
      <c r="F5" s="1576"/>
    </row>
    <row r="6" spans="3:20" ht="15" customHeight="1" x14ac:dyDescent="0.2">
      <c r="C6" s="366"/>
      <c r="D6" s="366"/>
      <c r="E6" s="1577" t="s">
        <v>170</v>
      </c>
      <c r="F6" s="1577"/>
      <c r="G6" s="1577"/>
      <c r="H6" s="1578"/>
      <c r="I6" s="1578"/>
      <c r="J6" s="1578"/>
      <c r="K6" s="1578"/>
    </row>
    <row r="7" spans="3:20" ht="48.75" customHeight="1" x14ac:dyDescent="0.2">
      <c r="C7" s="367" t="s">
        <v>739</v>
      </c>
      <c r="D7" s="235" t="s">
        <v>134</v>
      </c>
      <c r="E7" s="1575" t="s">
        <v>1</v>
      </c>
      <c r="F7" s="1575"/>
      <c r="G7" s="1575"/>
      <c r="H7" s="1448" t="s">
        <v>2</v>
      </c>
      <c r="I7" s="1448"/>
      <c r="J7" s="1448"/>
      <c r="K7" s="1443" t="s">
        <v>3</v>
      </c>
      <c r="L7" s="1576"/>
      <c r="M7" s="1576"/>
      <c r="N7" s="1576"/>
      <c r="O7" s="1576"/>
      <c r="P7" s="1576"/>
      <c r="Q7" s="1576"/>
      <c r="R7" s="1576"/>
      <c r="S7" s="1576"/>
      <c r="T7" s="1576"/>
    </row>
    <row r="8" spans="3:20" ht="35.450000000000003" customHeight="1" x14ac:dyDescent="0.2">
      <c r="C8" s="368"/>
      <c r="D8" s="33"/>
      <c r="E8" s="236" t="s">
        <v>593</v>
      </c>
      <c r="F8" s="369" t="s">
        <v>594</v>
      </c>
      <c r="G8" s="369" t="s">
        <v>536</v>
      </c>
      <c r="H8" s="369" t="s">
        <v>593</v>
      </c>
      <c r="I8" s="369" t="s">
        <v>594</v>
      </c>
      <c r="J8" s="638" t="s">
        <v>11</v>
      </c>
      <c r="K8" s="1449"/>
      <c r="L8" s="1576"/>
      <c r="M8" s="1576"/>
      <c r="N8" s="1576"/>
      <c r="O8" s="1576"/>
      <c r="P8" s="1576"/>
      <c r="Q8" s="1576"/>
      <c r="R8" s="1576"/>
      <c r="S8" s="1576"/>
      <c r="T8" s="1576"/>
    </row>
    <row r="9" spans="3:20" ht="15.95" customHeight="1" x14ac:dyDescent="0.2">
      <c r="C9" s="370" t="s">
        <v>135</v>
      </c>
      <c r="D9" s="371"/>
      <c r="E9" s="372"/>
      <c r="F9" s="373"/>
      <c r="G9" s="374"/>
      <c r="H9" s="374"/>
      <c r="I9" s="374"/>
    </row>
    <row r="10" spans="3:20" ht="15.95" customHeight="1" x14ac:dyDescent="0.2">
      <c r="C10" s="1" t="s">
        <v>136</v>
      </c>
      <c r="D10" s="1" t="s">
        <v>137</v>
      </c>
      <c r="E10" s="375"/>
      <c r="F10" s="373">
        <v>157000</v>
      </c>
      <c r="G10" s="378">
        <f t="shared" ref="G10:G33" si="0">SUM(E10:F10)</f>
        <v>157000</v>
      </c>
      <c r="H10" s="378"/>
      <c r="I10" s="378">
        <v>160213</v>
      </c>
      <c r="J10" s="389">
        <f>H10+I10</f>
        <v>160213</v>
      </c>
      <c r="K10" s="438">
        <f>J10/G10*100</f>
        <v>102.04649681528662</v>
      </c>
    </row>
    <row r="11" spans="3:20" ht="15.95" customHeight="1" x14ac:dyDescent="0.2">
      <c r="C11" s="1" t="s">
        <v>138</v>
      </c>
      <c r="D11" s="1" t="s">
        <v>139</v>
      </c>
      <c r="E11" s="375">
        <v>110300</v>
      </c>
      <c r="F11" s="373">
        <v>369700</v>
      </c>
      <c r="G11" s="378">
        <f>SUM(E11:F11)</f>
        <v>480000</v>
      </c>
      <c r="H11" s="378">
        <v>110300</v>
      </c>
      <c r="I11" s="378">
        <v>371996</v>
      </c>
      <c r="J11" s="389">
        <f>H11+I11</f>
        <v>482296</v>
      </c>
      <c r="K11" s="438">
        <f t="shared" ref="K11:K33" si="1">J11/G11*100</f>
        <v>100.47833333333334</v>
      </c>
    </row>
    <row r="12" spans="3:20" ht="15.95" customHeight="1" x14ac:dyDescent="0.2">
      <c r="C12" s="1" t="s">
        <v>140</v>
      </c>
      <c r="D12" s="376" t="s">
        <v>141</v>
      </c>
      <c r="E12" s="375">
        <v>29753</v>
      </c>
      <c r="F12" s="373">
        <v>380247</v>
      </c>
      <c r="G12" s="378">
        <f>SUM(E12:F12)</f>
        <v>410000</v>
      </c>
      <c r="H12" s="378">
        <v>29735</v>
      </c>
      <c r="I12" s="378">
        <v>361100</v>
      </c>
      <c r="J12" s="389">
        <f>H12+I12</f>
        <v>390835</v>
      </c>
      <c r="K12" s="438">
        <f t="shared" si="1"/>
        <v>95.325609756097563</v>
      </c>
    </row>
    <row r="13" spans="3:20" ht="15.95" customHeight="1" x14ac:dyDescent="0.2">
      <c r="C13" s="371" t="s">
        <v>142</v>
      </c>
      <c r="D13" s="376"/>
      <c r="E13" s="377">
        <f>SUM(E10:E12)</f>
        <v>140053</v>
      </c>
      <c r="F13" s="378">
        <f>SUM(F10:F12)</f>
        <v>906947</v>
      </c>
      <c r="G13" s="378">
        <f>SUM(E13:F13)</f>
        <v>1047000</v>
      </c>
      <c r="H13" s="377">
        <f>SUM(H10:H12)</f>
        <v>140035</v>
      </c>
      <c r="I13" s="378">
        <f>SUM(I10:I12)</f>
        <v>893309</v>
      </c>
      <c r="J13" s="378">
        <f>SUM(H13:I13)</f>
        <v>1033344</v>
      </c>
      <c r="K13" s="443">
        <f t="shared" si="1"/>
        <v>98.695702005730652</v>
      </c>
    </row>
    <row r="14" spans="3:20" ht="15.95" customHeight="1" x14ac:dyDescent="0.2">
      <c r="D14" s="376"/>
      <c r="E14" s="375"/>
      <c r="F14" s="373"/>
      <c r="G14" s="373">
        <f t="shared" si="0"/>
        <v>0</v>
      </c>
      <c r="H14" s="373"/>
      <c r="I14" s="373"/>
      <c r="J14" s="389"/>
      <c r="K14" s="438"/>
      <c r="M14" s="1" t="s">
        <v>143</v>
      </c>
    </row>
    <row r="15" spans="3:20" ht="15.95" customHeight="1" x14ac:dyDescent="0.2">
      <c r="C15" s="379" t="s">
        <v>144</v>
      </c>
      <c r="D15" s="380"/>
      <c r="E15" s="377">
        <v>2500</v>
      </c>
      <c r="F15" s="378"/>
      <c r="G15" s="378">
        <f t="shared" si="0"/>
        <v>2500</v>
      </c>
      <c r="H15" s="378">
        <v>4521</v>
      </c>
      <c r="I15" s="378"/>
      <c r="J15" s="389">
        <f>H15+I15</f>
        <v>4521</v>
      </c>
      <c r="K15" s="438">
        <f t="shared" si="1"/>
        <v>180.84</v>
      </c>
    </row>
    <row r="16" spans="3:20" ht="15.95" customHeight="1" x14ac:dyDescent="0.2">
      <c r="C16" s="371"/>
      <c r="D16" s="381"/>
      <c r="E16" s="375"/>
      <c r="F16" s="373"/>
      <c r="G16" s="373">
        <f t="shared" si="0"/>
        <v>0</v>
      </c>
      <c r="H16" s="373"/>
      <c r="I16" s="373"/>
      <c r="J16" s="389"/>
      <c r="K16" s="438"/>
    </row>
    <row r="17" spans="3:11" ht="15.95" customHeight="1" x14ac:dyDescent="0.2">
      <c r="C17" s="1574" t="s">
        <v>145</v>
      </c>
      <c r="D17" s="1574"/>
      <c r="E17" s="375"/>
      <c r="F17" s="373"/>
      <c r="G17" s="373">
        <f t="shared" si="0"/>
        <v>0</v>
      </c>
      <c r="H17" s="373"/>
      <c r="I17" s="373"/>
      <c r="J17" s="389"/>
      <c r="K17" s="438"/>
    </row>
    <row r="18" spans="3:11" ht="15.95" customHeight="1" x14ac:dyDescent="0.2">
      <c r="C18" s="1" t="s">
        <v>146</v>
      </c>
      <c r="D18" s="376">
        <v>0.08</v>
      </c>
      <c r="E18" s="375"/>
      <c r="F18" s="373"/>
      <c r="G18" s="373">
        <f t="shared" si="0"/>
        <v>0</v>
      </c>
      <c r="H18" s="373"/>
      <c r="I18" s="373"/>
      <c r="J18" s="389"/>
      <c r="K18" s="438"/>
    </row>
    <row r="19" spans="3:11" ht="28.5" customHeight="1" x14ac:dyDescent="0.2">
      <c r="C19" s="382" t="s">
        <v>147</v>
      </c>
      <c r="D19" s="383"/>
      <c r="E19" s="375"/>
      <c r="F19" s="373"/>
      <c r="G19" s="373">
        <f t="shared" si="0"/>
        <v>0</v>
      </c>
      <c r="H19" s="373"/>
      <c r="I19" s="373"/>
      <c r="J19" s="389"/>
      <c r="K19" s="438"/>
    </row>
    <row r="20" spans="3:11" ht="78.75" customHeight="1" x14ac:dyDescent="0.2">
      <c r="C20" s="384" t="s">
        <v>148</v>
      </c>
      <c r="D20" s="385" t="s">
        <v>149</v>
      </c>
      <c r="E20" s="375">
        <v>16000</v>
      </c>
      <c r="F20" s="373"/>
      <c r="G20" s="373">
        <f t="shared" si="0"/>
        <v>16000</v>
      </c>
      <c r="H20" s="440">
        <v>16947</v>
      </c>
      <c r="I20" s="440"/>
      <c r="J20" s="438">
        <f>H20+I20</f>
        <v>16947</v>
      </c>
      <c r="K20" s="438">
        <f t="shared" si="1"/>
        <v>105.91874999999999</v>
      </c>
    </row>
    <row r="21" spans="3:11" ht="25.5" x14ac:dyDescent="0.2">
      <c r="C21" s="384" t="s">
        <v>150</v>
      </c>
      <c r="D21" s="385" t="s">
        <v>151</v>
      </c>
      <c r="E21" s="375"/>
      <c r="F21" s="373"/>
      <c r="G21" s="373">
        <f t="shared" si="0"/>
        <v>0</v>
      </c>
      <c r="H21" s="373"/>
      <c r="I21" s="373"/>
      <c r="J21" s="389">
        <f>H21+I21</f>
        <v>0</v>
      </c>
      <c r="K21" s="438"/>
    </row>
    <row r="22" spans="3:11" ht="15.95" customHeight="1" x14ac:dyDescent="0.2">
      <c r="C22" s="371" t="s">
        <v>152</v>
      </c>
      <c r="D22" s="381"/>
      <c r="E22" s="377">
        <f>SUM(E18:E21)</f>
        <v>16000</v>
      </c>
      <c r="F22" s="378"/>
      <c r="G22" s="378">
        <f t="shared" si="0"/>
        <v>16000</v>
      </c>
      <c r="H22" s="377">
        <v>16947</v>
      </c>
      <c r="I22" s="377">
        <f>SUM(I18:I21)</f>
        <v>0</v>
      </c>
      <c r="J22" s="378">
        <f>SUM(H22:I22)</f>
        <v>16947</v>
      </c>
      <c r="K22" s="443">
        <f t="shared" si="1"/>
        <v>105.91874999999999</v>
      </c>
    </row>
    <row r="23" spans="3:11" ht="15.95" customHeight="1" x14ac:dyDescent="0.2">
      <c r="C23" s="371"/>
      <c r="D23" s="381"/>
      <c r="E23" s="375"/>
      <c r="F23" s="373"/>
      <c r="G23" s="373">
        <f t="shared" si="0"/>
        <v>0</v>
      </c>
      <c r="H23" s="373"/>
      <c r="I23" s="373"/>
      <c r="J23" s="389"/>
      <c r="K23" s="438"/>
    </row>
    <row r="24" spans="3:11" ht="15.95" customHeight="1" x14ac:dyDescent="0.2">
      <c r="C24" s="370" t="s">
        <v>153</v>
      </c>
      <c r="D24" s="381"/>
      <c r="E24" s="375"/>
      <c r="F24" s="373"/>
      <c r="G24" s="373">
        <f t="shared" si="0"/>
        <v>0</v>
      </c>
      <c r="H24" s="373"/>
      <c r="I24" s="373"/>
      <c r="J24" s="389"/>
      <c r="K24" s="438"/>
    </row>
    <row r="25" spans="3:11" ht="15.95" customHeight="1" x14ac:dyDescent="0.2">
      <c r="C25" s="1" t="s">
        <v>1141</v>
      </c>
      <c r="D25" s="381"/>
      <c r="E25" s="375">
        <v>10030</v>
      </c>
      <c r="F25" s="373"/>
      <c r="G25" s="373">
        <f t="shared" si="0"/>
        <v>10030</v>
      </c>
      <c r="H25" s="373">
        <v>10073</v>
      </c>
      <c r="I25" s="373"/>
      <c r="J25" s="389">
        <f t="shared" ref="J25:J30" si="2">H25+I25</f>
        <v>10073</v>
      </c>
      <c r="K25" s="438">
        <f t="shared" si="1"/>
        <v>100.42871385842473</v>
      </c>
    </row>
    <row r="26" spans="3:11" ht="15.95" customHeight="1" x14ac:dyDescent="0.2">
      <c r="C26" s="1" t="s">
        <v>154</v>
      </c>
      <c r="D26" s="381"/>
      <c r="E26" s="375"/>
      <c r="F26" s="373"/>
      <c r="G26" s="373">
        <f t="shared" si="0"/>
        <v>0</v>
      </c>
      <c r="H26" s="373"/>
      <c r="I26" s="373"/>
      <c r="J26" s="389">
        <f t="shared" si="2"/>
        <v>0</v>
      </c>
      <c r="K26" s="438"/>
    </row>
    <row r="27" spans="3:11" ht="15.95" customHeight="1" x14ac:dyDescent="0.2">
      <c r="C27" s="1" t="s">
        <v>155</v>
      </c>
      <c r="D27" s="381"/>
      <c r="E27" s="375">
        <v>115</v>
      </c>
      <c r="F27" s="373"/>
      <c r="G27" s="373">
        <f t="shared" si="0"/>
        <v>115</v>
      </c>
      <c r="H27" s="373">
        <v>125</v>
      </c>
      <c r="I27" s="373"/>
      <c r="J27" s="389">
        <f t="shared" si="2"/>
        <v>125</v>
      </c>
      <c r="K27" s="438">
        <f t="shared" si="1"/>
        <v>108.69565217391303</v>
      </c>
    </row>
    <row r="28" spans="3:11" ht="15.95" customHeight="1" x14ac:dyDescent="0.2">
      <c r="C28" s="1" t="s">
        <v>156</v>
      </c>
      <c r="D28" s="381"/>
      <c r="E28" s="375"/>
      <c r="F28" s="373"/>
      <c r="G28" s="373">
        <f t="shared" si="0"/>
        <v>0</v>
      </c>
      <c r="H28" s="373"/>
      <c r="I28" s="373"/>
      <c r="J28" s="389">
        <f t="shared" si="2"/>
        <v>0</v>
      </c>
      <c r="K28" s="438"/>
    </row>
    <row r="29" spans="3:11" ht="15.95" customHeight="1" x14ac:dyDescent="0.2">
      <c r="C29" s="1" t="s">
        <v>157</v>
      </c>
      <c r="D29" s="381"/>
      <c r="E29" s="375"/>
      <c r="F29" s="373">
        <v>391</v>
      </c>
      <c r="G29" s="373">
        <f t="shared" si="0"/>
        <v>391</v>
      </c>
      <c r="H29" s="373"/>
      <c r="I29" s="373"/>
      <c r="J29" s="389">
        <f t="shared" si="2"/>
        <v>0</v>
      </c>
      <c r="K29" s="438">
        <f t="shared" si="1"/>
        <v>0</v>
      </c>
    </row>
    <row r="30" spans="3:11" ht="15.95" customHeight="1" x14ac:dyDescent="0.2">
      <c r="C30" s="1" t="s">
        <v>158</v>
      </c>
      <c r="D30" s="381"/>
      <c r="E30" s="375"/>
      <c r="F30" s="373"/>
      <c r="G30" s="373">
        <f t="shared" si="0"/>
        <v>0</v>
      </c>
      <c r="H30" s="373"/>
      <c r="I30" s="373"/>
      <c r="J30" s="389">
        <f t="shared" si="2"/>
        <v>0</v>
      </c>
      <c r="K30" s="438"/>
    </row>
    <row r="31" spans="3:11" ht="15.95" customHeight="1" x14ac:dyDescent="0.2">
      <c r="C31" s="371" t="s">
        <v>159</v>
      </c>
      <c r="D31" s="381"/>
      <c r="E31" s="377">
        <f>SUM(E25:E30)</f>
        <v>10145</v>
      </c>
      <c r="F31" s="378">
        <f>SUM(F26:F30)</f>
        <v>391</v>
      </c>
      <c r="G31" s="378">
        <f t="shared" si="0"/>
        <v>10536</v>
      </c>
      <c r="H31" s="377">
        <f>SUM(H25:H30)</f>
        <v>10198</v>
      </c>
      <c r="I31" s="378">
        <f>SUM(I26:I30)</f>
        <v>0</v>
      </c>
      <c r="J31" s="378">
        <f>SUM(H31:I31)</f>
        <v>10198</v>
      </c>
      <c r="K31" s="438">
        <f t="shared" si="1"/>
        <v>96.79195140470766</v>
      </c>
    </row>
    <row r="32" spans="3:11" ht="15.95" customHeight="1" x14ac:dyDescent="0.2">
      <c r="C32" s="371"/>
      <c r="D32" s="381"/>
      <c r="E32" s="375"/>
      <c r="F32" s="373"/>
      <c r="G32" s="373">
        <f t="shared" si="0"/>
        <v>0</v>
      </c>
      <c r="H32" s="373"/>
      <c r="I32" s="373"/>
      <c r="J32" s="389"/>
      <c r="K32" s="438"/>
    </row>
    <row r="33" spans="3:11" ht="15.95" customHeight="1" x14ac:dyDescent="0.2">
      <c r="C33" s="386" t="s">
        <v>160</v>
      </c>
      <c r="D33" s="387"/>
      <c r="E33" s="388">
        <f>E13+E15+E22+E31</f>
        <v>168698</v>
      </c>
      <c r="F33" s="388">
        <f>F13+F15+F22+F31</f>
        <v>907338</v>
      </c>
      <c r="G33" s="388">
        <f t="shared" si="0"/>
        <v>1076036</v>
      </c>
      <c r="H33" s="388">
        <f>H13+H15+H22+H31</f>
        <v>171701</v>
      </c>
      <c r="I33" s="388">
        <f>I13+I15+I22+I31</f>
        <v>893309</v>
      </c>
      <c r="J33" s="736">
        <f>SUM(H33:I33)</f>
        <v>1065010</v>
      </c>
      <c r="K33" s="729">
        <f t="shared" si="1"/>
        <v>98.975313093613977</v>
      </c>
    </row>
    <row r="34" spans="3:11" ht="15.95" customHeight="1" x14ac:dyDescent="0.2"/>
  </sheetData>
  <sheetProtection selectLockedCells="1" selectUnlockedCells="1"/>
  <mergeCells count="11">
    <mergeCell ref="C1:K1"/>
    <mergeCell ref="C3:K3"/>
    <mergeCell ref="C4:K4"/>
    <mergeCell ref="L7:T7"/>
    <mergeCell ref="L8:T8"/>
    <mergeCell ref="C17:D17"/>
    <mergeCell ref="E7:G7"/>
    <mergeCell ref="C5:F5"/>
    <mergeCell ref="H7:J7"/>
    <mergeCell ref="K7:K8"/>
    <mergeCell ref="E6:K6"/>
  </mergeCells>
  <phoneticPr fontId="35" type="noConversion"/>
  <pageMargins left="0.19685039370078741" right="0.19685039370078741" top="0.98425196850393704" bottom="0.98425196850393704" header="0.51181102362204722" footer="0.51181102362204722"/>
  <pageSetup paperSize="9" scale="70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H71"/>
  <sheetViews>
    <sheetView workbookViewId="0">
      <pane xSplit="3" ySplit="9" topLeftCell="D31" activePane="bottomRight" state="frozen"/>
      <selection pane="topRight" activeCell="C1" sqref="C1"/>
      <selection pane="bottomLeft" activeCell="A48" sqref="A48"/>
      <selection pane="bottomRight" activeCell="C1" sqref="C1:AD1"/>
    </sheetView>
  </sheetViews>
  <sheetFormatPr defaultRowHeight="10.5" x14ac:dyDescent="0.2"/>
  <cols>
    <col min="1" max="1" width="12.140625" style="104" customWidth="1"/>
    <col min="2" max="2" width="4.42578125" style="888" bestFit="1" customWidth="1"/>
    <col min="3" max="3" width="22.7109375" style="106" customWidth="1"/>
    <col min="4" max="4" width="6.7109375" style="881" customWidth="1"/>
    <col min="5" max="8" width="6.7109375" style="501" customWidth="1"/>
    <col min="9" max="9" width="6.85546875" style="501" customWidth="1"/>
    <col min="10" max="15" width="6.7109375" style="501" customWidth="1"/>
    <col min="16" max="16" width="6.85546875" style="501" customWidth="1"/>
    <col min="17" max="17" width="6.7109375" style="501" customWidth="1"/>
    <col min="18" max="18" width="6.85546875" style="501" customWidth="1"/>
    <col min="19" max="20" width="6.7109375" style="501" customWidth="1"/>
    <col min="21" max="21" width="6.85546875" style="501" customWidth="1"/>
    <col min="22" max="23" width="6.7109375" style="501" customWidth="1"/>
    <col min="24" max="24" width="6" style="501" customWidth="1"/>
    <col min="25" max="25" width="5.7109375" style="501" customWidth="1"/>
    <col min="26" max="26" width="6.28515625" style="501" customWidth="1"/>
    <col min="27" max="27" width="5.7109375" style="501" customWidth="1"/>
    <col min="28" max="28" width="8.28515625" style="501" customWidth="1"/>
    <col min="29" max="29" width="8.42578125" style="104" customWidth="1"/>
    <col min="30" max="30" width="7" style="104" customWidth="1"/>
    <col min="31" max="31" width="9.140625" style="104"/>
    <col min="32" max="32" width="8" style="104" customWidth="1"/>
    <col min="33" max="33" width="5" style="104" customWidth="1"/>
    <col min="34" max="16384" width="9.140625" style="104"/>
  </cols>
  <sheetData>
    <row r="1" spans="2:34" ht="12.75" x14ac:dyDescent="0.2">
      <c r="C1" s="1517" t="s">
        <v>2150</v>
      </c>
      <c r="D1" s="1518"/>
      <c r="E1" s="1518"/>
      <c r="F1" s="1518"/>
      <c r="G1" s="1518"/>
      <c r="H1" s="1518"/>
      <c r="I1" s="1518"/>
      <c r="J1" s="1518"/>
      <c r="K1" s="1518"/>
      <c r="L1" s="1518"/>
      <c r="M1" s="1518"/>
      <c r="N1" s="1518"/>
      <c r="O1" s="1518"/>
      <c r="P1" s="1518"/>
      <c r="Q1" s="1518"/>
      <c r="R1" s="1518"/>
      <c r="S1" s="1518"/>
      <c r="T1" s="1518"/>
      <c r="U1" s="1518"/>
      <c r="V1" s="1518"/>
      <c r="W1" s="1518"/>
      <c r="X1" s="1518"/>
      <c r="Y1" s="1518"/>
      <c r="Z1" s="1518"/>
      <c r="AA1" s="1518"/>
      <c r="AB1" s="1518"/>
      <c r="AC1" s="1518"/>
      <c r="AD1" s="1518"/>
    </row>
    <row r="2" spans="2:34" ht="12.75" x14ac:dyDescent="0.2">
      <c r="B2" s="1519" t="s">
        <v>712</v>
      </c>
      <c r="C2" s="1520"/>
      <c r="D2" s="1520"/>
      <c r="E2" s="1520"/>
      <c r="F2" s="1520"/>
      <c r="G2" s="1520"/>
      <c r="H2" s="1520"/>
      <c r="I2" s="1520"/>
      <c r="J2" s="1520"/>
      <c r="K2" s="1520"/>
      <c r="L2" s="1520"/>
      <c r="M2" s="1520"/>
      <c r="N2" s="1520"/>
      <c r="O2" s="1520"/>
      <c r="P2" s="1520"/>
      <c r="Q2" s="1520"/>
      <c r="R2" s="1520"/>
      <c r="S2" s="1520"/>
      <c r="T2" s="1520"/>
      <c r="U2" s="1520"/>
      <c r="V2" s="1520"/>
      <c r="W2" s="1520"/>
      <c r="X2" s="1520"/>
      <c r="Y2" s="1520"/>
      <c r="Z2" s="1520"/>
      <c r="AA2" s="1520"/>
      <c r="AB2" s="1520"/>
      <c r="AC2" s="1520"/>
      <c r="AD2" s="1520"/>
    </row>
    <row r="3" spans="2:34" ht="12.75" x14ac:dyDescent="0.2">
      <c r="B3" s="1519" t="s">
        <v>161</v>
      </c>
      <c r="C3" s="1520"/>
      <c r="D3" s="1520"/>
      <c r="E3" s="1520"/>
      <c r="F3" s="1520"/>
      <c r="G3" s="1520"/>
      <c r="H3" s="1520"/>
      <c r="I3" s="1520"/>
      <c r="J3" s="1520"/>
      <c r="K3" s="1520"/>
      <c r="L3" s="1520"/>
      <c r="M3" s="1520"/>
      <c r="N3" s="1520"/>
      <c r="O3" s="1520"/>
      <c r="P3" s="1520"/>
      <c r="Q3" s="1520"/>
      <c r="R3" s="1520"/>
      <c r="S3" s="1520"/>
      <c r="T3" s="1520"/>
      <c r="U3" s="1520"/>
      <c r="V3" s="1520"/>
      <c r="W3" s="1520"/>
      <c r="X3" s="1520"/>
      <c r="Y3" s="1520"/>
      <c r="Z3" s="1520"/>
      <c r="AA3" s="1520"/>
      <c r="AB3" s="1520"/>
      <c r="AC3" s="1520"/>
      <c r="AD3" s="1520"/>
    </row>
    <row r="4" spans="2:34" ht="13.5" thickBot="1" x14ac:dyDescent="0.25">
      <c r="C4" s="1590" t="s">
        <v>586</v>
      </c>
      <c r="D4" s="1590"/>
      <c r="E4" s="1590"/>
      <c r="F4" s="1590"/>
      <c r="G4" s="1590"/>
      <c r="H4" s="1590"/>
      <c r="I4" s="1590"/>
      <c r="J4" s="1590"/>
      <c r="K4" s="1590"/>
      <c r="L4" s="1590"/>
      <c r="M4" s="1590"/>
      <c r="N4" s="1590"/>
      <c r="O4" s="1590"/>
      <c r="P4" s="1590"/>
      <c r="Q4" s="1590"/>
      <c r="R4" s="1590"/>
      <c r="S4" s="1590"/>
      <c r="T4" s="1590"/>
      <c r="U4" s="1590"/>
      <c r="V4" s="1590"/>
      <c r="W4" s="1590"/>
      <c r="X4" s="1590"/>
      <c r="Y4" s="1590"/>
      <c r="Z4" s="1590"/>
      <c r="AA4" s="1590"/>
      <c r="AB4" s="1590"/>
      <c r="AC4" s="1522"/>
      <c r="AD4" s="1522"/>
    </row>
    <row r="5" spans="2:34" ht="12.75" x14ac:dyDescent="0.2">
      <c r="B5" s="1597" t="s">
        <v>839</v>
      </c>
      <c r="C5" s="1234" t="s">
        <v>588</v>
      </c>
      <c r="D5" s="1602" t="s">
        <v>589</v>
      </c>
      <c r="E5" s="1603"/>
      <c r="F5" s="1604"/>
      <c r="G5" s="1605"/>
      <c r="H5" s="1602" t="s">
        <v>590</v>
      </c>
      <c r="I5" s="1603"/>
      <c r="J5" s="1604"/>
      <c r="K5" s="1605"/>
      <c r="L5" s="1602" t="s">
        <v>591</v>
      </c>
      <c r="M5" s="1603"/>
      <c r="N5" s="1604"/>
      <c r="O5" s="1605"/>
      <c r="P5" s="1602" t="s">
        <v>840</v>
      </c>
      <c r="Q5" s="1603"/>
      <c r="R5" s="1604"/>
      <c r="S5" s="1605"/>
      <c r="T5" s="1602" t="s">
        <v>841</v>
      </c>
      <c r="U5" s="1603"/>
      <c r="V5" s="1604"/>
      <c r="W5" s="1605"/>
      <c r="X5" s="1602" t="s">
        <v>842</v>
      </c>
      <c r="Y5" s="1603"/>
      <c r="Z5" s="1604"/>
      <c r="AA5" s="1604"/>
      <c r="AB5" s="1600" t="s">
        <v>163</v>
      </c>
      <c r="AC5" s="1601"/>
      <c r="AD5" s="1601"/>
      <c r="AG5" s="105"/>
    </row>
    <row r="6" spans="2:34" ht="24.95" customHeight="1" x14ac:dyDescent="0.2">
      <c r="B6" s="1598"/>
      <c r="C6" s="1591" t="s">
        <v>739</v>
      </c>
      <c r="D6" s="1606" t="s">
        <v>809</v>
      </c>
      <c r="E6" s="1531"/>
      <c r="F6" s="1582"/>
      <c r="G6" s="1583"/>
      <c r="H6" s="1530" t="s">
        <v>535</v>
      </c>
      <c r="I6" s="1531"/>
      <c r="J6" s="1582"/>
      <c r="K6" s="1583"/>
      <c r="L6" s="1530" t="s">
        <v>807</v>
      </c>
      <c r="M6" s="1531"/>
      <c r="N6" s="1582"/>
      <c r="O6" s="1583"/>
      <c r="P6" s="1530" t="s">
        <v>819</v>
      </c>
      <c r="Q6" s="1531"/>
      <c r="R6" s="1582"/>
      <c r="S6" s="1583"/>
      <c r="T6" s="1530" t="s">
        <v>818</v>
      </c>
      <c r="U6" s="1531"/>
      <c r="V6" s="1582"/>
      <c r="W6" s="1583"/>
      <c r="X6" s="1530" t="s">
        <v>808</v>
      </c>
      <c r="Y6" s="1531"/>
      <c r="Z6" s="1582"/>
      <c r="AA6" s="1583"/>
      <c r="AB6" s="1594" t="s">
        <v>6</v>
      </c>
      <c r="AC6" s="1549" t="s">
        <v>8</v>
      </c>
      <c r="AD6" s="1549" t="s">
        <v>3</v>
      </c>
    </row>
    <row r="7" spans="2:34" ht="26.25" customHeight="1" x14ac:dyDescent="0.2">
      <c r="B7" s="1598"/>
      <c r="C7" s="1592"/>
      <c r="D7" s="1607"/>
      <c r="E7" s="1535"/>
      <c r="F7" s="1584"/>
      <c r="G7" s="1585"/>
      <c r="H7" s="1534"/>
      <c r="I7" s="1535"/>
      <c r="J7" s="1584"/>
      <c r="K7" s="1585"/>
      <c r="L7" s="1534"/>
      <c r="M7" s="1535"/>
      <c r="N7" s="1584"/>
      <c r="O7" s="1585"/>
      <c r="P7" s="1534"/>
      <c r="Q7" s="1535"/>
      <c r="R7" s="1584"/>
      <c r="S7" s="1585"/>
      <c r="T7" s="1534"/>
      <c r="U7" s="1535"/>
      <c r="V7" s="1584"/>
      <c r="W7" s="1585"/>
      <c r="X7" s="1534"/>
      <c r="Y7" s="1535"/>
      <c r="Z7" s="1588"/>
      <c r="AA7" s="1589"/>
      <c r="AB7" s="1594"/>
      <c r="AC7" s="1581"/>
      <c r="AD7" s="1581"/>
    </row>
    <row r="8" spans="2:34" ht="34.5" customHeight="1" x14ac:dyDescent="0.2">
      <c r="B8" s="1598"/>
      <c r="C8" s="1592"/>
      <c r="D8" s="1539" t="s">
        <v>1</v>
      </c>
      <c r="E8" s="1586"/>
      <c r="F8" s="1587" t="s">
        <v>2</v>
      </c>
      <c r="G8" s="1587"/>
      <c r="H8" s="1539" t="s">
        <v>1</v>
      </c>
      <c r="I8" s="1586"/>
      <c r="J8" s="1587" t="s">
        <v>2</v>
      </c>
      <c r="K8" s="1587"/>
      <c r="L8" s="1539" t="s">
        <v>1</v>
      </c>
      <c r="M8" s="1586"/>
      <c r="N8" s="1587" t="s">
        <v>2</v>
      </c>
      <c r="O8" s="1587"/>
      <c r="P8" s="1539" t="s">
        <v>1</v>
      </c>
      <c r="Q8" s="1586"/>
      <c r="R8" s="1587" t="s">
        <v>2</v>
      </c>
      <c r="S8" s="1587"/>
      <c r="T8" s="1539" t="s">
        <v>1</v>
      </c>
      <c r="U8" s="1586"/>
      <c r="V8" s="1587" t="s">
        <v>2</v>
      </c>
      <c r="W8" s="1587"/>
      <c r="X8" s="1539" t="s">
        <v>1</v>
      </c>
      <c r="Y8" s="1586"/>
      <c r="Z8" s="1549" t="s">
        <v>2</v>
      </c>
      <c r="AA8" s="1549"/>
      <c r="AB8" s="1595"/>
      <c r="AC8" s="1581"/>
      <c r="AD8" s="1581"/>
    </row>
    <row r="9" spans="2:34" ht="40.9" customHeight="1" x14ac:dyDescent="0.2">
      <c r="B9" s="1599"/>
      <c r="C9" s="1593"/>
      <c r="D9" s="1235" t="s">
        <v>593</v>
      </c>
      <c r="E9" s="1236" t="s">
        <v>594</v>
      </c>
      <c r="F9" s="1235" t="s">
        <v>593</v>
      </c>
      <c r="G9" s="1236" t="s">
        <v>594</v>
      </c>
      <c r="H9" s="1237" t="s">
        <v>593</v>
      </c>
      <c r="I9" s="1236" t="s">
        <v>594</v>
      </c>
      <c r="J9" s="1235" t="s">
        <v>593</v>
      </c>
      <c r="K9" s="1236" t="s">
        <v>594</v>
      </c>
      <c r="L9" s="1237" t="s">
        <v>593</v>
      </c>
      <c r="M9" s="1236" t="s">
        <v>594</v>
      </c>
      <c r="N9" s="1235" t="s">
        <v>593</v>
      </c>
      <c r="O9" s="1236" t="s">
        <v>594</v>
      </c>
      <c r="P9" s="1237" t="s">
        <v>593</v>
      </c>
      <c r="Q9" s="1237" t="s">
        <v>594</v>
      </c>
      <c r="R9" s="1235" t="s">
        <v>593</v>
      </c>
      <c r="S9" s="1236" t="s">
        <v>594</v>
      </c>
      <c r="T9" s="1237" t="s">
        <v>593</v>
      </c>
      <c r="U9" s="1236" t="s">
        <v>594</v>
      </c>
      <c r="V9" s="1235" t="s">
        <v>593</v>
      </c>
      <c r="W9" s="1236" t="s">
        <v>594</v>
      </c>
      <c r="X9" s="1237" t="s">
        <v>593</v>
      </c>
      <c r="Y9" s="1237" t="s">
        <v>594</v>
      </c>
      <c r="Z9" s="1235" t="s">
        <v>593</v>
      </c>
      <c r="AA9" s="1236" t="s">
        <v>594</v>
      </c>
      <c r="AB9" s="1596"/>
      <c r="AC9" s="1581"/>
      <c r="AD9" s="1581"/>
    </row>
    <row r="10" spans="2:34" ht="16.899999999999999" customHeight="1" x14ac:dyDescent="0.2">
      <c r="B10" s="1238">
        <v>1</v>
      </c>
      <c r="C10" s="1239" t="s">
        <v>651</v>
      </c>
      <c r="D10" s="1240"/>
      <c r="E10" s="1233"/>
      <c r="F10" s="1233"/>
      <c r="G10" s="1233"/>
      <c r="H10" s="1232"/>
      <c r="I10" s="1233"/>
      <c r="J10" s="1233"/>
      <c r="K10" s="1233"/>
      <c r="L10" s="877">
        <v>2240</v>
      </c>
      <c r="M10" s="503">
        <v>7</v>
      </c>
      <c r="N10" s="503">
        <v>1908</v>
      </c>
      <c r="O10" s="503">
        <v>4</v>
      </c>
      <c r="P10" s="877"/>
      <c r="Q10" s="1231"/>
      <c r="R10" s="1233"/>
      <c r="S10" s="1233"/>
      <c r="T10" s="1232"/>
      <c r="U10" s="1233"/>
      <c r="V10" s="1233"/>
      <c r="W10" s="1233"/>
      <c r="X10" s="1232"/>
      <c r="Y10" s="1233"/>
      <c r="Z10" s="1233"/>
      <c r="AA10" s="1233"/>
      <c r="AB10" s="1241">
        <f>D10+E10+H10+I10+L10+M10+P10+Q10+T10+U10+X10+Y10</f>
        <v>2247</v>
      </c>
      <c r="AC10" s="501">
        <f t="shared" ref="AC10:AC15" si="0">F10+G10+J10+K10+N10+O10+R10+S10+V10+W10+Z10+AA10</f>
        <v>1912</v>
      </c>
      <c r="AD10" s="1242">
        <f>AC10/AB10*100</f>
        <v>85.091232754784158</v>
      </c>
    </row>
    <row r="11" spans="2:34" ht="15.6" customHeight="1" x14ac:dyDescent="0.2">
      <c r="B11" s="1243">
        <f t="shared" ref="B11:B16" si="1">B10+1</f>
        <v>2</v>
      </c>
      <c r="C11" s="105" t="s">
        <v>582</v>
      </c>
      <c r="D11" s="874"/>
      <c r="E11" s="503"/>
      <c r="F11" s="503"/>
      <c r="G11" s="503"/>
      <c r="H11" s="506"/>
      <c r="I11" s="503"/>
      <c r="J11" s="503"/>
      <c r="K11" s="503"/>
      <c r="L11" s="506">
        <v>5194</v>
      </c>
      <c r="M11" s="503">
        <v>40995</v>
      </c>
      <c r="N11" s="503">
        <v>755</v>
      </c>
      <c r="O11" s="503"/>
      <c r="P11" s="506"/>
      <c r="Q11" s="503"/>
      <c r="R11" s="503"/>
      <c r="S11" s="503"/>
      <c r="T11" s="506"/>
      <c r="U11" s="503"/>
      <c r="V11" s="503"/>
      <c r="W11" s="503"/>
      <c r="X11" s="506"/>
      <c r="Y11" s="503"/>
      <c r="Z11" s="503"/>
      <c r="AA11" s="503"/>
      <c r="AB11" s="873">
        <f t="shared" ref="AB11:AB62" si="2">D11+E11+H11+I11+L11+M11+P11+Q11+T11+U11+X11+Y11</f>
        <v>46189</v>
      </c>
      <c r="AC11" s="501">
        <f t="shared" si="0"/>
        <v>755</v>
      </c>
      <c r="AD11" s="596">
        <f t="shared" ref="AD11:AD63" si="3">AC11/AB11*100</f>
        <v>1.6345883218948234</v>
      </c>
    </row>
    <row r="12" spans="2:34" ht="15" customHeight="1" x14ac:dyDescent="0.2">
      <c r="B12" s="1243">
        <f t="shared" si="1"/>
        <v>3</v>
      </c>
      <c r="C12" s="105" t="s">
        <v>652</v>
      </c>
      <c r="D12" s="874"/>
      <c r="E12" s="503"/>
      <c r="F12" s="503"/>
      <c r="G12" s="503"/>
      <c r="H12" s="506"/>
      <c r="I12" s="503"/>
      <c r="J12" s="503"/>
      <c r="K12" s="503"/>
      <c r="L12" s="506">
        <v>73613</v>
      </c>
      <c r="M12" s="503">
        <v>40856</v>
      </c>
      <c r="N12" s="503">
        <v>37372</v>
      </c>
      <c r="O12" s="503"/>
      <c r="P12" s="506"/>
      <c r="Q12" s="503"/>
      <c r="R12" s="503"/>
      <c r="S12" s="503"/>
      <c r="T12" s="506"/>
      <c r="U12" s="503"/>
      <c r="V12" s="503"/>
      <c r="W12" s="503"/>
      <c r="X12" s="506"/>
      <c r="Y12" s="503"/>
      <c r="Z12" s="503"/>
      <c r="AA12" s="503"/>
      <c r="AB12" s="873">
        <f t="shared" si="2"/>
        <v>114469</v>
      </c>
      <c r="AC12" s="501">
        <f t="shared" si="0"/>
        <v>37372</v>
      </c>
      <c r="AD12" s="596">
        <f t="shared" si="3"/>
        <v>32.648140544601596</v>
      </c>
      <c r="AG12" s="106"/>
      <c r="AH12" s="106"/>
    </row>
    <row r="13" spans="2:34" ht="16.5" customHeight="1" x14ac:dyDescent="0.2">
      <c r="B13" s="1243">
        <f t="shared" si="1"/>
        <v>4</v>
      </c>
      <c r="C13" s="1244" t="s">
        <v>653</v>
      </c>
      <c r="D13" s="1245">
        <v>8218</v>
      </c>
      <c r="E13" s="905">
        <v>835</v>
      </c>
      <c r="F13" s="905">
        <v>8277</v>
      </c>
      <c r="G13" s="905">
        <v>835</v>
      </c>
      <c r="H13" s="1246">
        <v>2198</v>
      </c>
      <c r="I13" s="1247">
        <v>225</v>
      </c>
      <c r="J13" s="1247">
        <v>2151</v>
      </c>
      <c r="K13" s="1247">
        <v>225</v>
      </c>
      <c r="L13" s="1246">
        <v>17640</v>
      </c>
      <c r="M13" s="905"/>
      <c r="N13" s="905">
        <v>14200</v>
      </c>
      <c r="O13" s="905"/>
      <c r="P13" s="1246"/>
      <c r="Q13" s="1248"/>
      <c r="R13" s="1248"/>
      <c r="S13" s="1248"/>
      <c r="T13" s="1249"/>
      <c r="U13" s="1248"/>
      <c r="V13" s="1248"/>
      <c r="W13" s="1248"/>
      <c r="X13" s="1249"/>
      <c r="Y13" s="1248"/>
      <c r="Z13" s="1248"/>
      <c r="AA13" s="1248"/>
      <c r="AB13" s="873">
        <f t="shared" si="2"/>
        <v>29116</v>
      </c>
      <c r="AC13" s="501">
        <f t="shared" si="0"/>
        <v>25688</v>
      </c>
      <c r="AD13" s="596">
        <f t="shared" si="3"/>
        <v>88.226404725923885</v>
      </c>
    </row>
    <row r="14" spans="2:34" ht="15.6" customHeight="1" x14ac:dyDescent="0.2">
      <c r="B14" s="1243">
        <f t="shared" si="1"/>
        <v>5</v>
      </c>
      <c r="C14" s="105" t="s">
        <v>654</v>
      </c>
      <c r="D14" s="874"/>
      <c r="E14" s="503">
        <v>3000</v>
      </c>
      <c r="F14" s="503"/>
      <c r="G14" s="503">
        <v>1370</v>
      </c>
      <c r="H14" s="506"/>
      <c r="I14" s="503">
        <v>860</v>
      </c>
      <c r="J14" s="503"/>
      <c r="K14" s="503">
        <v>264</v>
      </c>
      <c r="L14" s="506"/>
      <c r="M14" s="503">
        <v>18621</v>
      </c>
      <c r="N14" s="503"/>
      <c r="O14" s="503">
        <v>6470</v>
      </c>
      <c r="P14" s="506"/>
      <c r="Q14" s="503"/>
      <c r="R14" s="503"/>
      <c r="S14" s="503"/>
      <c r="T14" s="506"/>
      <c r="U14" s="503"/>
      <c r="V14" s="503"/>
      <c r="W14" s="503"/>
      <c r="X14" s="506"/>
      <c r="Y14" s="503"/>
      <c r="Z14" s="503"/>
      <c r="AA14" s="503"/>
      <c r="AB14" s="873">
        <f t="shared" si="2"/>
        <v>22481</v>
      </c>
      <c r="AC14" s="501">
        <f t="shared" si="0"/>
        <v>8104</v>
      </c>
      <c r="AD14" s="596">
        <f t="shared" si="3"/>
        <v>36.048218495618521</v>
      </c>
    </row>
    <row r="15" spans="2:34" ht="15.6" customHeight="1" x14ac:dyDescent="0.2">
      <c r="B15" s="1243">
        <f t="shared" si="1"/>
        <v>6</v>
      </c>
      <c r="C15" s="105" t="s">
        <v>21</v>
      </c>
      <c r="D15" s="874"/>
      <c r="E15" s="503"/>
      <c r="F15" s="503"/>
      <c r="G15" s="503"/>
      <c r="H15" s="506"/>
      <c r="I15" s="503"/>
      <c r="J15" s="503"/>
      <c r="K15" s="503"/>
      <c r="L15" s="506"/>
      <c r="M15" s="503">
        <v>162</v>
      </c>
      <c r="N15" s="503"/>
      <c r="O15" s="503">
        <v>153</v>
      </c>
      <c r="P15" s="506"/>
      <c r="Q15" s="503"/>
      <c r="R15" s="503"/>
      <c r="S15" s="503"/>
      <c r="T15" s="506"/>
      <c r="U15" s="503"/>
      <c r="V15" s="503"/>
      <c r="W15" s="503"/>
      <c r="X15" s="506"/>
      <c r="Y15" s="503"/>
      <c r="Z15" s="503"/>
      <c r="AA15" s="503"/>
      <c r="AB15" s="873">
        <f t="shared" si="2"/>
        <v>162</v>
      </c>
      <c r="AC15" s="501">
        <f t="shared" si="0"/>
        <v>153</v>
      </c>
      <c r="AD15" s="596">
        <f t="shared" si="3"/>
        <v>94.444444444444443</v>
      </c>
    </row>
    <row r="16" spans="2:34" ht="15.6" customHeight="1" x14ac:dyDescent="0.2">
      <c r="B16" s="1243">
        <f t="shared" si="1"/>
        <v>7</v>
      </c>
      <c r="C16" s="105" t="s">
        <v>655</v>
      </c>
      <c r="D16" s="874"/>
      <c r="E16" s="503"/>
      <c r="F16" s="503"/>
      <c r="G16" s="503"/>
      <c r="H16" s="506"/>
      <c r="I16" s="503"/>
      <c r="J16" s="503"/>
      <c r="K16" s="503"/>
      <c r="L16" s="506"/>
      <c r="M16" s="503">
        <v>39099</v>
      </c>
      <c r="N16" s="503"/>
      <c r="O16" s="503">
        <v>50575</v>
      </c>
      <c r="P16" s="506"/>
      <c r="Q16" s="503"/>
      <c r="R16" s="503"/>
      <c r="S16" s="503"/>
      <c r="T16" s="506"/>
      <c r="U16" s="503"/>
      <c r="V16" s="503"/>
      <c r="W16" s="503"/>
      <c r="X16" s="506"/>
      <c r="Y16" s="503"/>
      <c r="Z16" s="503"/>
      <c r="AA16" s="503"/>
      <c r="AB16" s="873">
        <f t="shared" si="2"/>
        <v>39099</v>
      </c>
      <c r="AC16" s="501">
        <f t="shared" ref="AC16:AC24" si="4">F16+G16+J16+K16+N16+O16+R16+S16+V16+W16+Z16+AA16</f>
        <v>50575</v>
      </c>
      <c r="AD16" s="596">
        <f t="shared" si="3"/>
        <v>129.35113430010998</v>
      </c>
    </row>
    <row r="17" spans="2:30" ht="15.6" customHeight="1" x14ac:dyDescent="0.2">
      <c r="B17" s="1243">
        <f>B34+1</f>
        <v>24</v>
      </c>
      <c r="C17" s="105" t="s">
        <v>670</v>
      </c>
      <c r="D17" s="874"/>
      <c r="E17" s="503"/>
      <c r="F17" s="503"/>
      <c r="G17" s="503"/>
      <c r="H17" s="506"/>
      <c r="I17" s="503"/>
      <c r="J17" s="503"/>
      <c r="K17" s="503"/>
      <c r="L17" s="506"/>
      <c r="M17" s="503">
        <v>1919</v>
      </c>
      <c r="N17" s="503"/>
      <c r="O17" s="503">
        <v>846</v>
      </c>
      <c r="P17" s="506"/>
      <c r="Q17" s="503"/>
      <c r="R17" s="503"/>
      <c r="S17" s="503"/>
      <c r="T17" s="506"/>
      <c r="U17" s="503">
        <v>50000</v>
      </c>
      <c r="V17" s="503"/>
      <c r="W17" s="503">
        <v>50000</v>
      </c>
      <c r="X17" s="506"/>
      <c r="Y17" s="503"/>
      <c r="Z17" s="503"/>
      <c r="AA17" s="503"/>
      <c r="AB17" s="873">
        <f>D17+E17+H17+I17+L17+M17+P17+Q17+T17+U17+X17+Y17</f>
        <v>51919</v>
      </c>
      <c r="AC17" s="501">
        <f>F17+G17+J17+K17+N17+O17+R17+S17+V17+W17+Z17+AA17</f>
        <v>50846</v>
      </c>
      <c r="AD17" s="596">
        <f>AC17/AB17*100</f>
        <v>97.9333192087675</v>
      </c>
    </row>
    <row r="18" spans="2:30" ht="15.6" customHeight="1" x14ac:dyDescent="0.2">
      <c r="B18" s="1243">
        <f>B25+1</f>
        <v>9</v>
      </c>
      <c r="C18" s="105" t="s">
        <v>657</v>
      </c>
      <c r="D18" s="874"/>
      <c r="E18" s="503"/>
      <c r="F18" s="503"/>
      <c r="G18" s="503"/>
      <c r="H18" s="506"/>
      <c r="I18" s="503"/>
      <c r="J18" s="503"/>
      <c r="K18" s="503"/>
      <c r="L18" s="506">
        <v>800</v>
      </c>
      <c r="M18" s="503"/>
      <c r="N18" s="503">
        <v>629</v>
      </c>
      <c r="O18" s="503"/>
      <c r="P18" s="506"/>
      <c r="Q18" s="503"/>
      <c r="R18" s="503"/>
      <c r="S18" s="503"/>
      <c r="T18" s="506"/>
      <c r="U18" s="503"/>
      <c r="V18" s="503"/>
      <c r="W18" s="503"/>
      <c r="X18" s="506"/>
      <c r="Y18" s="503"/>
      <c r="Z18" s="503"/>
      <c r="AA18" s="503"/>
      <c r="AB18" s="873">
        <f t="shared" si="2"/>
        <v>800</v>
      </c>
      <c r="AC18" s="501">
        <f t="shared" si="4"/>
        <v>629</v>
      </c>
      <c r="AD18" s="596">
        <f t="shared" si="3"/>
        <v>78.625</v>
      </c>
    </row>
    <row r="19" spans="2:30" ht="15.6" customHeight="1" x14ac:dyDescent="0.2">
      <c r="B19" s="1243">
        <v>10</v>
      </c>
      <c r="C19" s="105" t="s">
        <v>658</v>
      </c>
      <c r="D19" s="874"/>
      <c r="E19" s="503">
        <v>1200</v>
      </c>
      <c r="F19" s="503"/>
      <c r="G19" s="503">
        <v>1280</v>
      </c>
      <c r="H19" s="506"/>
      <c r="I19" s="503">
        <v>324</v>
      </c>
      <c r="J19" s="503"/>
      <c r="K19" s="503">
        <v>311</v>
      </c>
      <c r="L19" s="506"/>
      <c r="M19" s="503"/>
      <c r="N19" s="503"/>
      <c r="O19" s="503"/>
      <c r="P19" s="506"/>
      <c r="Q19" s="503"/>
      <c r="R19" s="503"/>
      <c r="S19" s="503"/>
      <c r="T19" s="506"/>
      <c r="U19" s="503"/>
      <c r="V19" s="503"/>
      <c r="W19" s="503"/>
      <c r="X19" s="506"/>
      <c r="Y19" s="503"/>
      <c r="Z19" s="503"/>
      <c r="AA19" s="503"/>
      <c r="AB19" s="873">
        <f t="shared" si="2"/>
        <v>1524</v>
      </c>
      <c r="AC19" s="501">
        <f t="shared" si="4"/>
        <v>1591</v>
      </c>
      <c r="AD19" s="596">
        <f t="shared" si="3"/>
        <v>104.39632545931758</v>
      </c>
    </row>
    <row r="20" spans="2:30" ht="16.899999999999999" customHeight="1" x14ac:dyDescent="0.2">
      <c r="B20" s="1243">
        <v>11</v>
      </c>
      <c r="C20" s="105" t="s">
        <v>659</v>
      </c>
      <c r="D20" s="874">
        <v>46553</v>
      </c>
      <c r="E20" s="503"/>
      <c r="F20" s="503">
        <v>45242</v>
      </c>
      <c r="G20" s="503"/>
      <c r="H20" s="506">
        <v>11984</v>
      </c>
      <c r="I20" s="503"/>
      <c r="J20" s="503">
        <v>11856</v>
      </c>
      <c r="K20" s="503"/>
      <c r="L20" s="506">
        <v>2993</v>
      </c>
      <c r="M20" s="503"/>
      <c r="N20" s="503"/>
      <c r="O20" s="503"/>
      <c r="P20" s="506"/>
      <c r="Q20" s="503"/>
      <c r="R20" s="503"/>
      <c r="S20" s="503"/>
      <c r="T20" s="506"/>
      <c r="U20" s="503"/>
      <c r="V20" s="503"/>
      <c r="W20" s="503"/>
      <c r="X20" s="506"/>
      <c r="Y20" s="503"/>
      <c r="Z20" s="503"/>
      <c r="AA20" s="503"/>
      <c r="AB20" s="873">
        <f t="shared" si="2"/>
        <v>61530</v>
      </c>
      <c r="AC20" s="501">
        <f t="shared" si="4"/>
        <v>57098</v>
      </c>
      <c r="AD20" s="596">
        <f t="shared" si="3"/>
        <v>92.797009588818455</v>
      </c>
    </row>
    <row r="21" spans="2:30" ht="15.6" customHeight="1" x14ac:dyDescent="0.2">
      <c r="B21" s="1243">
        <v>12</v>
      </c>
      <c r="C21" s="883" t="s">
        <v>660</v>
      </c>
      <c r="D21" s="1250"/>
      <c r="E21" s="503">
        <v>22886</v>
      </c>
      <c r="F21" s="503"/>
      <c r="G21" s="503">
        <v>20110</v>
      </c>
      <c r="H21" s="506"/>
      <c r="I21" s="503">
        <v>7636</v>
      </c>
      <c r="J21" s="503"/>
      <c r="K21" s="503">
        <v>8878</v>
      </c>
      <c r="L21" s="506">
        <v>3121</v>
      </c>
      <c r="M21" s="503">
        <v>97592</v>
      </c>
      <c r="N21" s="503">
        <v>3121</v>
      </c>
      <c r="O21" s="503">
        <v>78573</v>
      </c>
      <c r="P21" s="506">
        <v>5669</v>
      </c>
      <c r="Q21" s="503">
        <v>49138</v>
      </c>
      <c r="R21" s="503">
        <v>4952</v>
      </c>
      <c r="S21" s="503">
        <v>48038</v>
      </c>
      <c r="T21" s="506">
        <v>36510</v>
      </c>
      <c r="U21" s="503">
        <v>26120</v>
      </c>
      <c r="V21" s="503">
        <v>33710</v>
      </c>
      <c r="W21" s="503">
        <v>26021</v>
      </c>
      <c r="X21" s="874"/>
      <c r="Y21" s="503"/>
      <c r="Z21" s="503"/>
      <c r="AA21" s="503"/>
      <c r="AB21" s="873">
        <f t="shared" si="2"/>
        <v>248672</v>
      </c>
      <c r="AC21" s="501">
        <f t="shared" si="4"/>
        <v>223403</v>
      </c>
      <c r="AD21" s="596">
        <f t="shared" si="3"/>
        <v>89.838421696049423</v>
      </c>
    </row>
    <row r="22" spans="2:30" ht="15.6" customHeight="1" x14ac:dyDescent="0.2">
      <c r="B22" s="1243">
        <f t="shared" ref="B22:B62" si="5">B21+1</f>
        <v>13</v>
      </c>
      <c r="C22" s="105" t="s">
        <v>661</v>
      </c>
      <c r="D22" s="874"/>
      <c r="E22" s="503">
        <v>3000</v>
      </c>
      <c r="F22" s="503"/>
      <c r="G22" s="503">
        <v>1135</v>
      </c>
      <c r="H22" s="506"/>
      <c r="I22" s="503">
        <v>810</v>
      </c>
      <c r="J22" s="503"/>
      <c r="K22" s="503">
        <v>449</v>
      </c>
      <c r="L22" s="506"/>
      <c r="M22" s="503"/>
      <c r="N22" s="503"/>
      <c r="O22" s="503"/>
      <c r="P22" s="506"/>
      <c r="Q22" s="503"/>
      <c r="R22" s="503"/>
      <c r="S22" s="503"/>
      <c r="T22" s="506"/>
      <c r="U22" s="503"/>
      <c r="V22" s="503"/>
      <c r="W22" s="503"/>
      <c r="X22" s="506"/>
      <c r="Y22" s="503"/>
      <c r="Z22" s="503"/>
      <c r="AA22" s="503"/>
      <c r="AB22" s="873">
        <f t="shared" si="2"/>
        <v>3810</v>
      </c>
      <c r="AC22" s="501">
        <f t="shared" si="4"/>
        <v>1584</v>
      </c>
      <c r="AD22" s="596">
        <f t="shared" si="3"/>
        <v>41.574803149606296</v>
      </c>
    </row>
    <row r="23" spans="2:30" ht="15.6" customHeight="1" x14ac:dyDescent="0.2">
      <c r="B23" s="1243">
        <f t="shared" si="5"/>
        <v>14</v>
      </c>
      <c r="C23" s="105" t="s">
        <v>662</v>
      </c>
      <c r="D23" s="874"/>
      <c r="E23" s="503">
        <v>7000</v>
      </c>
      <c r="F23" s="503"/>
      <c r="G23" s="503"/>
      <c r="H23" s="506"/>
      <c r="I23" s="503">
        <v>3583</v>
      </c>
      <c r="J23" s="503"/>
      <c r="K23" s="503">
        <v>1417</v>
      </c>
      <c r="L23" s="506"/>
      <c r="M23" s="503">
        <v>6335</v>
      </c>
      <c r="N23" s="503"/>
      <c r="O23" s="503">
        <v>6335</v>
      </c>
      <c r="P23" s="506"/>
      <c r="Q23" s="503"/>
      <c r="R23" s="503"/>
      <c r="S23" s="503"/>
      <c r="T23" s="506"/>
      <c r="U23" s="503"/>
      <c r="V23" s="503"/>
      <c r="W23" s="503"/>
      <c r="X23" s="506"/>
      <c r="Y23" s="503"/>
      <c r="Z23" s="503"/>
      <c r="AA23" s="503"/>
      <c r="AB23" s="873">
        <f t="shared" si="2"/>
        <v>16918</v>
      </c>
      <c r="AC23" s="501">
        <f t="shared" si="4"/>
        <v>7752</v>
      </c>
      <c r="AD23" s="596">
        <f t="shared" si="3"/>
        <v>45.821019032982626</v>
      </c>
    </row>
    <row r="24" spans="2:30" ht="15.6" customHeight="1" x14ac:dyDescent="0.2">
      <c r="B24" s="1243">
        <f t="shared" si="5"/>
        <v>15</v>
      </c>
      <c r="C24" s="105" t="s">
        <v>1167</v>
      </c>
      <c r="D24" s="874"/>
      <c r="E24" s="503"/>
      <c r="F24" s="503"/>
      <c r="G24" s="503"/>
      <c r="H24" s="506"/>
      <c r="I24" s="503"/>
      <c r="J24" s="503"/>
      <c r="K24" s="503"/>
      <c r="L24" s="506"/>
      <c r="M24" s="503">
        <v>259</v>
      </c>
      <c r="N24" s="503"/>
      <c r="O24" s="503">
        <v>258</v>
      </c>
      <c r="P24" s="506"/>
      <c r="Q24" s="503"/>
      <c r="R24" s="503"/>
      <c r="S24" s="503"/>
      <c r="T24" s="506"/>
      <c r="U24" s="503"/>
      <c r="V24" s="503"/>
      <c r="W24" s="503"/>
      <c r="X24" s="506"/>
      <c r="Y24" s="503"/>
      <c r="Z24" s="503"/>
      <c r="AA24" s="503"/>
      <c r="AB24" s="873">
        <f t="shared" si="2"/>
        <v>259</v>
      </c>
      <c r="AC24" s="501">
        <f t="shared" si="4"/>
        <v>258</v>
      </c>
      <c r="AD24" s="596">
        <f t="shared" si="3"/>
        <v>99.613899613899619</v>
      </c>
    </row>
    <row r="25" spans="2:30" ht="15.6" customHeight="1" x14ac:dyDescent="0.2">
      <c r="B25" s="1243">
        <f>B16+1</f>
        <v>8</v>
      </c>
      <c r="C25" s="105" t="s">
        <v>656</v>
      </c>
      <c r="D25" s="874"/>
      <c r="E25" s="503"/>
      <c r="F25" s="503"/>
      <c r="G25" s="503"/>
      <c r="H25" s="506"/>
      <c r="I25" s="503"/>
      <c r="J25" s="503"/>
      <c r="K25" s="503"/>
      <c r="L25" s="506">
        <v>6833</v>
      </c>
      <c r="M25" s="503"/>
      <c r="N25" s="503">
        <v>6656</v>
      </c>
      <c r="O25" s="503"/>
      <c r="P25" s="506"/>
      <c r="Q25" s="503"/>
      <c r="R25" s="503"/>
      <c r="S25" s="503"/>
      <c r="T25" s="506"/>
      <c r="U25" s="503"/>
      <c r="V25" s="503"/>
      <c r="W25" s="503"/>
      <c r="X25" s="506"/>
      <c r="Y25" s="503"/>
      <c r="Z25" s="503"/>
      <c r="AA25" s="503"/>
      <c r="AB25" s="873">
        <f>D25+E25+H25+I25+L25+M25+P25+Q25+T25+U25+X25+Y25</f>
        <v>6833</v>
      </c>
      <c r="AC25" s="501">
        <f>F25+G25+J25+K25+N25+O25+R25+S25+V25+W25+Z25+AA25</f>
        <v>6656</v>
      </c>
      <c r="AD25" s="596">
        <f>AC25/AB25*100</f>
        <v>97.409629738036003</v>
      </c>
    </row>
    <row r="26" spans="2:30" ht="15.6" customHeight="1" x14ac:dyDescent="0.2">
      <c r="B26" s="1243">
        <f>B35+1</f>
        <v>26</v>
      </c>
      <c r="C26" s="105" t="s">
        <v>672</v>
      </c>
      <c r="D26" s="874"/>
      <c r="E26" s="503">
        <v>3100</v>
      </c>
      <c r="F26" s="503"/>
      <c r="G26" s="503">
        <v>3045</v>
      </c>
      <c r="H26" s="506"/>
      <c r="I26" s="503">
        <v>1491</v>
      </c>
      <c r="J26" s="503"/>
      <c r="K26" s="503"/>
      <c r="L26" s="506"/>
      <c r="M26" s="503">
        <v>9117</v>
      </c>
      <c r="N26" s="503"/>
      <c r="O26" s="503">
        <v>3829</v>
      </c>
      <c r="P26" s="506"/>
      <c r="Q26" s="503"/>
      <c r="R26" s="503"/>
      <c r="S26" s="503"/>
      <c r="T26" s="506"/>
      <c r="U26" s="503"/>
      <c r="V26" s="503"/>
      <c r="W26" s="503"/>
      <c r="X26" s="506"/>
      <c r="Y26" s="503"/>
      <c r="Z26" s="503"/>
      <c r="AA26" s="503"/>
      <c r="AB26" s="873">
        <f>D26+E26+H26+I26+L26+M26+P26+Q26+T26+U26+X26+Y26</f>
        <v>13708</v>
      </c>
      <c r="AC26" s="501">
        <f>F26+G26+J26+K26+N26+O26+R26+S26+V26+W26+Z26+AA26</f>
        <v>6874</v>
      </c>
      <c r="AD26" s="596">
        <f>AC26/AB26*100</f>
        <v>50.145900204260286</v>
      </c>
    </row>
    <row r="27" spans="2:30" ht="15.6" customHeight="1" x14ac:dyDescent="0.2">
      <c r="B27" s="1243">
        <f>B24+1</f>
        <v>16</v>
      </c>
      <c r="C27" s="105" t="s">
        <v>663</v>
      </c>
      <c r="D27" s="874"/>
      <c r="E27" s="503"/>
      <c r="F27" s="503"/>
      <c r="G27" s="503"/>
      <c r="H27" s="506"/>
      <c r="I27" s="503"/>
      <c r="J27" s="503"/>
      <c r="K27" s="503"/>
      <c r="L27" s="506">
        <v>175</v>
      </c>
      <c r="M27" s="503"/>
      <c r="N27" s="503">
        <v>175</v>
      </c>
      <c r="O27" s="503"/>
      <c r="P27" s="506"/>
      <c r="Q27" s="503"/>
      <c r="R27" s="503"/>
      <c r="S27" s="503"/>
      <c r="T27" s="506"/>
      <c r="U27" s="503"/>
      <c r="V27" s="503"/>
      <c r="W27" s="503"/>
      <c r="X27" s="506"/>
      <c r="Y27" s="503"/>
      <c r="Z27" s="503"/>
      <c r="AA27" s="503"/>
      <c r="AB27" s="873">
        <f t="shared" si="2"/>
        <v>175</v>
      </c>
      <c r="AC27" s="501">
        <f t="shared" ref="AC27:AC36" si="6">F27+G27+J27+K27+N27+O27+R27+S27+V27+W27+Z27+AA27</f>
        <v>175</v>
      </c>
      <c r="AD27" s="596">
        <f t="shared" si="3"/>
        <v>100</v>
      </c>
    </row>
    <row r="28" spans="2:30" ht="15.6" customHeight="1" x14ac:dyDescent="0.2">
      <c r="B28" s="1243">
        <f t="shared" si="5"/>
        <v>17</v>
      </c>
      <c r="C28" s="105" t="s">
        <v>664</v>
      </c>
      <c r="D28" s="874"/>
      <c r="E28" s="503"/>
      <c r="F28" s="503"/>
      <c r="G28" s="503"/>
      <c r="H28" s="506"/>
      <c r="I28" s="503"/>
      <c r="J28" s="503"/>
      <c r="K28" s="503"/>
      <c r="L28" s="506"/>
      <c r="M28" s="503">
        <v>0</v>
      </c>
      <c r="N28" s="503"/>
      <c r="O28" s="503"/>
      <c r="P28" s="506"/>
      <c r="Q28" s="503"/>
      <c r="R28" s="503"/>
      <c r="S28" s="503"/>
      <c r="T28" s="506"/>
      <c r="U28" s="503"/>
      <c r="V28" s="503"/>
      <c r="W28" s="503"/>
      <c r="X28" s="506"/>
      <c r="Y28" s="503"/>
      <c r="Z28" s="503"/>
      <c r="AA28" s="503"/>
      <c r="AB28" s="873">
        <f t="shared" si="2"/>
        <v>0</v>
      </c>
      <c r="AC28" s="501">
        <f t="shared" si="6"/>
        <v>0</v>
      </c>
      <c r="AD28" s="596"/>
    </row>
    <row r="29" spans="2:30" ht="15.6" customHeight="1" x14ac:dyDescent="0.2">
      <c r="B29" s="1243">
        <f t="shared" si="5"/>
        <v>18</v>
      </c>
      <c r="C29" s="105" t="s">
        <v>665</v>
      </c>
      <c r="D29" s="874"/>
      <c r="E29" s="503">
        <v>500</v>
      </c>
      <c r="F29" s="503"/>
      <c r="G29" s="503"/>
      <c r="H29" s="506"/>
      <c r="I29" s="503">
        <v>256</v>
      </c>
      <c r="J29" s="503"/>
      <c r="K29" s="503"/>
      <c r="L29" s="506"/>
      <c r="M29" s="503">
        <v>135</v>
      </c>
      <c r="N29" s="503"/>
      <c r="O29" s="503"/>
      <c r="P29" s="506"/>
      <c r="Q29" s="503"/>
      <c r="R29" s="503"/>
      <c r="S29" s="503"/>
      <c r="T29" s="506"/>
      <c r="U29" s="503"/>
      <c r="V29" s="503"/>
      <c r="W29" s="503"/>
      <c r="X29" s="506"/>
      <c r="Y29" s="503"/>
      <c r="Z29" s="503"/>
      <c r="AA29" s="503"/>
      <c r="AB29" s="873">
        <f t="shared" si="2"/>
        <v>891</v>
      </c>
      <c r="AC29" s="501">
        <f t="shared" si="6"/>
        <v>0</v>
      </c>
      <c r="AD29" s="596">
        <f t="shared" si="3"/>
        <v>0</v>
      </c>
    </row>
    <row r="30" spans="2:30" ht="15.6" customHeight="1" x14ac:dyDescent="0.2">
      <c r="B30" s="1243">
        <f t="shared" si="5"/>
        <v>19</v>
      </c>
      <c r="C30" s="105" t="s">
        <v>666</v>
      </c>
      <c r="D30" s="874"/>
      <c r="E30" s="503">
        <v>500</v>
      </c>
      <c r="F30" s="503"/>
      <c r="G30" s="503"/>
      <c r="H30" s="506"/>
      <c r="I30" s="503">
        <v>256</v>
      </c>
      <c r="J30" s="503"/>
      <c r="K30" s="503"/>
      <c r="L30" s="506"/>
      <c r="M30" s="503">
        <v>135</v>
      </c>
      <c r="N30" s="503"/>
      <c r="O30" s="503"/>
      <c r="P30" s="506"/>
      <c r="Q30" s="503"/>
      <c r="R30" s="503"/>
      <c r="S30" s="503"/>
      <c r="T30" s="506"/>
      <c r="U30" s="503"/>
      <c r="V30" s="503"/>
      <c r="W30" s="503"/>
      <c r="X30" s="506"/>
      <c r="Y30" s="503"/>
      <c r="Z30" s="503"/>
      <c r="AA30" s="503"/>
      <c r="AB30" s="873">
        <f t="shared" si="2"/>
        <v>891</v>
      </c>
      <c r="AC30" s="501">
        <f t="shared" si="6"/>
        <v>0</v>
      </c>
      <c r="AD30" s="596">
        <f t="shared" si="3"/>
        <v>0</v>
      </c>
    </row>
    <row r="31" spans="2:30" ht="15.6" customHeight="1" x14ac:dyDescent="0.2">
      <c r="B31" s="1243">
        <f t="shared" si="5"/>
        <v>20</v>
      </c>
      <c r="C31" s="105" t="s">
        <v>667</v>
      </c>
      <c r="D31" s="874">
        <v>0</v>
      </c>
      <c r="E31" s="503"/>
      <c r="F31" s="503"/>
      <c r="G31" s="503"/>
      <c r="H31" s="506">
        <v>0</v>
      </c>
      <c r="I31" s="503"/>
      <c r="J31" s="503"/>
      <c r="K31" s="503"/>
      <c r="L31" s="506">
        <v>0</v>
      </c>
      <c r="M31" s="503"/>
      <c r="N31" s="503"/>
      <c r="O31" s="503"/>
      <c r="P31" s="506"/>
      <c r="Q31" s="503"/>
      <c r="R31" s="503"/>
      <c r="S31" s="503"/>
      <c r="T31" s="506"/>
      <c r="U31" s="503"/>
      <c r="V31" s="503"/>
      <c r="W31" s="503"/>
      <c r="X31" s="506"/>
      <c r="Y31" s="503"/>
      <c r="Z31" s="503"/>
      <c r="AA31" s="503"/>
      <c r="AB31" s="873">
        <f t="shared" si="2"/>
        <v>0</v>
      </c>
      <c r="AC31" s="501">
        <f t="shared" si="6"/>
        <v>0</v>
      </c>
      <c r="AD31" s="596"/>
    </row>
    <row r="32" spans="2:30" ht="15.6" customHeight="1" x14ac:dyDescent="0.2">
      <c r="B32" s="1243">
        <f t="shared" si="5"/>
        <v>21</v>
      </c>
      <c r="C32" s="105" t="s">
        <v>668</v>
      </c>
      <c r="D32" s="874">
        <v>0</v>
      </c>
      <c r="E32" s="503"/>
      <c r="F32" s="503"/>
      <c r="G32" s="503"/>
      <c r="H32" s="506">
        <v>0</v>
      </c>
      <c r="I32" s="503"/>
      <c r="J32" s="503"/>
      <c r="K32" s="503"/>
      <c r="L32" s="506">
        <v>0</v>
      </c>
      <c r="M32" s="503"/>
      <c r="N32" s="503"/>
      <c r="O32" s="503"/>
      <c r="P32" s="506"/>
      <c r="Q32" s="503"/>
      <c r="R32" s="503"/>
      <c r="S32" s="503"/>
      <c r="T32" s="506"/>
      <c r="U32" s="503"/>
      <c r="V32" s="503"/>
      <c r="W32" s="503"/>
      <c r="X32" s="506"/>
      <c r="Y32" s="503"/>
      <c r="Z32" s="503"/>
      <c r="AA32" s="503"/>
      <c r="AB32" s="873">
        <f t="shared" si="2"/>
        <v>0</v>
      </c>
      <c r="AC32" s="501">
        <f t="shared" si="6"/>
        <v>0</v>
      </c>
      <c r="AD32" s="596"/>
    </row>
    <row r="33" spans="2:30" ht="15.6" customHeight="1" x14ac:dyDescent="0.2">
      <c r="B33" s="1243">
        <f t="shared" si="5"/>
        <v>22</v>
      </c>
      <c r="C33" s="105" t="s">
        <v>1052</v>
      </c>
      <c r="D33" s="874"/>
      <c r="E33" s="503"/>
      <c r="F33" s="503"/>
      <c r="G33" s="503"/>
      <c r="H33" s="506"/>
      <c r="I33" s="503"/>
      <c r="J33" s="503"/>
      <c r="K33" s="503"/>
      <c r="L33" s="506">
        <v>300</v>
      </c>
      <c r="M33" s="503"/>
      <c r="N33" s="503"/>
      <c r="O33" s="503"/>
      <c r="P33" s="506"/>
      <c r="Q33" s="503"/>
      <c r="R33" s="503"/>
      <c r="S33" s="503"/>
      <c r="T33" s="506"/>
      <c r="U33" s="503"/>
      <c r="V33" s="503"/>
      <c r="W33" s="503"/>
      <c r="X33" s="506"/>
      <c r="Y33" s="503"/>
      <c r="Z33" s="503"/>
      <c r="AA33" s="503"/>
      <c r="AB33" s="873">
        <f t="shared" si="2"/>
        <v>300</v>
      </c>
      <c r="AC33" s="501">
        <f t="shared" si="6"/>
        <v>0</v>
      </c>
      <c r="AD33" s="596">
        <f t="shared" si="3"/>
        <v>0</v>
      </c>
    </row>
    <row r="34" spans="2:30" ht="15.6" customHeight="1" x14ac:dyDescent="0.2">
      <c r="B34" s="1243">
        <f t="shared" si="5"/>
        <v>23</v>
      </c>
      <c r="C34" s="105" t="s">
        <v>669</v>
      </c>
      <c r="D34" s="874"/>
      <c r="E34" s="503"/>
      <c r="F34" s="503">
        <v>29</v>
      </c>
      <c r="G34" s="503"/>
      <c r="H34" s="506"/>
      <c r="I34" s="503"/>
      <c r="J34" s="503"/>
      <c r="K34" s="503"/>
      <c r="L34" s="506">
        <v>25692</v>
      </c>
      <c r="M34" s="503"/>
      <c r="N34" s="503">
        <v>26690</v>
      </c>
      <c r="O34" s="503"/>
      <c r="P34" s="506"/>
      <c r="Q34" s="503"/>
      <c r="R34" s="503"/>
      <c r="S34" s="503"/>
      <c r="T34" s="506"/>
      <c r="U34" s="503"/>
      <c r="V34" s="503"/>
      <c r="W34" s="503"/>
      <c r="X34" s="506"/>
      <c r="Y34" s="503"/>
      <c r="Z34" s="503"/>
      <c r="AA34" s="503"/>
      <c r="AB34" s="873">
        <f t="shared" si="2"/>
        <v>25692</v>
      </c>
      <c r="AC34" s="501">
        <f t="shared" si="6"/>
        <v>26719</v>
      </c>
      <c r="AD34" s="596">
        <f t="shared" si="3"/>
        <v>103.9973532617157</v>
      </c>
    </row>
    <row r="35" spans="2:30" ht="15.6" customHeight="1" x14ac:dyDescent="0.2">
      <c r="B35" s="1243">
        <f>B17+1</f>
        <v>25</v>
      </c>
      <c r="C35" s="105" t="s">
        <v>671</v>
      </c>
      <c r="D35" s="874">
        <v>1092</v>
      </c>
      <c r="E35" s="503"/>
      <c r="F35" s="503">
        <v>1067</v>
      </c>
      <c r="G35" s="503"/>
      <c r="H35" s="506">
        <v>245</v>
      </c>
      <c r="I35" s="503"/>
      <c r="J35" s="503">
        <v>245</v>
      </c>
      <c r="K35" s="503"/>
      <c r="L35" s="506">
        <v>48230</v>
      </c>
      <c r="M35" s="503"/>
      <c r="N35" s="503">
        <v>36653</v>
      </c>
      <c r="O35" s="503"/>
      <c r="P35" s="506"/>
      <c r="Q35" s="503"/>
      <c r="R35" s="503"/>
      <c r="S35" s="503"/>
      <c r="T35" s="506"/>
      <c r="U35" s="503"/>
      <c r="V35" s="503"/>
      <c r="W35" s="503"/>
      <c r="X35" s="506"/>
      <c r="Y35" s="503"/>
      <c r="Z35" s="503"/>
      <c r="AA35" s="503"/>
      <c r="AB35" s="873">
        <f t="shared" si="2"/>
        <v>49567</v>
      </c>
      <c r="AC35" s="501">
        <f t="shared" si="6"/>
        <v>37965</v>
      </c>
      <c r="AD35" s="596">
        <f t="shared" si="3"/>
        <v>76.593297960336514</v>
      </c>
    </row>
    <row r="36" spans="2:30" ht="15.6" customHeight="1" x14ac:dyDescent="0.2">
      <c r="B36" s="1243">
        <f>B26+1</f>
        <v>27</v>
      </c>
      <c r="C36" s="105" t="s">
        <v>673</v>
      </c>
      <c r="D36" s="874"/>
      <c r="E36" s="503"/>
      <c r="F36" s="503"/>
      <c r="G36" s="503"/>
      <c r="H36" s="506"/>
      <c r="I36" s="503"/>
      <c r="J36" s="503"/>
      <c r="K36" s="503"/>
      <c r="L36" s="506">
        <v>1016</v>
      </c>
      <c r="M36" s="503"/>
      <c r="N36" s="503">
        <v>889</v>
      </c>
      <c r="O36" s="503"/>
      <c r="P36" s="506">
        <v>7000</v>
      </c>
      <c r="Q36" s="503"/>
      <c r="R36" s="503">
        <v>7000</v>
      </c>
      <c r="S36" s="503"/>
      <c r="T36" s="506"/>
      <c r="U36" s="503"/>
      <c r="V36" s="503"/>
      <c r="W36" s="503"/>
      <c r="X36" s="506"/>
      <c r="Y36" s="503"/>
      <c r="Z36" s="503"/>
      <c r="AA36" s="503"/>
      <c r="AB36" s="873">
        <f t="shared" si="2"/>
        <v>8016</v>
      </c>
      <c r="AC36" s="501">
        <f t="shared" si="6"/>
        <v>7889</v>
      </c>
      <c r="AD36" s="596">
        <f t="shared" si="3"/>
        <v>98.415668662674648</v>
      </c>
    </row>
    <row r="37" spans="2:30" ht="15.6" customHeight="1" x14ac:dyDescent="0.2">
      <c r="B37" s="1243">
        <f t="shared" si="5"/>
        <v>28</v>
      </c>
      <c r="C37" s="105" t="s">
        <v>674</v>
      </c>
      <c r="D37" s="874"/>
      <c r="E37" s="503"/>
      <c r="F37" s="503"/>
      <c r="G37" s="503"/>
      <c r="H37" s="506"/>
      <c r="I37" s="503"/>
      <c r="J37" s="503"/>
      <c r="K37" s="503"/>
      <c r="L37" s="506">
        <v>178</v>
      </c>
      <c r="M37" s="503"/>
      <c r="N37" s="503"/>
      <c r="O37" s="503"/>
      <c r="P37" s="506"/>
      <c r="Q37" s="503"/>
      <c r="R37" s="503"/>
      <c r="S37" s="503"/>
      <c r="T37" s="506"/>
      <c r="U37" s="503"/>
      <c r="V37" s="503"/>
      <c r="W37" s="503"/>
      <c r="X37" s="506"/>
      <c r="Y37" s="503"/>
      <c r="Z37" s="503"/>
      <c r="AA37" s="503"/>
      <c r="AB37" s="873">
        <f t="shared" si="2"/>
        <v>178</v>
      </c>
      <c r="AC37" s="501">
        <f>F37+G37+J37+K37+N37+O37+R37+S37+V37+W37+Z37+AA37</f>
        <v>0</v>
      </c>
      <c r="AD37" s="596">
        <f t="shared" si="3"/>
        <v>0</v>
      </c>
    </row>
    <row r="38" spans="2:30" ht="15.6" customHeight="1" x14ac:dyDescent="0.2">
      <c r="B38" s="1243">
        <f t="shared" si="5"/>
        <v>29</v>
      </c>
      <c r="C38" s="105" t="s">
        <v>675</v>
      </c>
      <c r="D38" s="874"/>
      <c r="E38" s="503">
        <v>2205</v>
      </c>
      <c r="F38" s="503"/>
      <c r="G38" s="503">
        <v>1608</v>
      </c>
      <c r="H38" s="506"/>
      <c r="I38" s="503">
        <v>597</v>
      </c>
      <c r="J38" s="503"/>
      <c r="K38" s="503">
        <v>396</v>
      </c>
      <c r="L38" s="506"/>
      <c r="M38" s="503">
        <v>410</v>
      </c>
      <c r="N38" s="503"/>
      <c r="O38" s="503">
        <v>360</v>
      </c>
      <c r="P38" s="506"/>
      <c r="Q38" s="503"/>
      <c r="R38" s="503"/>
      <c r="S38" s="503"/>
      <c r="T38" s="506"/>
      <c r="U38" s="503"/>
      <c r="V38" s="503"/>
      <c r="W38" s="503"/>
      <c r="X38" s="506"/>
      <c r="Y38" s="503"/>
      <c r="Z38" s="503"/>
      <c r="AA38" s="503"/>
      <c r="AB38" s="873">
        <f t="shared" si="2"/>
        <v>3212</v>
      </c>
      <c r="AC38" s="501">
        <f t="shared" ref="AC38:AC62" si="7">F38+G38+J38+K38+N38+O38+R38+S38+V38+W38+Z38+AA38</f>
        <v>2364</v>
      </c>
      <c r="AD38" s="596">
        <f t="shared" si="3"/>
        <v>73.599003735990038</v>
      </c>
    </row>
    <row r="39" spans="2:30" ht="15.6" customHeight="1" x14ac:dyDescent="0.2">
      <c r="B39" s="1243">
        <f t="shared" si="5"/>
        <v>30</v>
      </c>
      <c r="C39" s="105" t="s">
        <v>585</v>
      </c>
      <c r="D39" s="874"/>
      <c r="E39" s="503"/>
      <c r="F39" s="503"/>
      <c r="G39" s="503"/>
      <c r="H39" s="506"/>
      <c r="I39" s="503"/>
      <c r="J39" s="503"/>
      <c r="K39" s="503"/>
      <c r="L39" s="506"/>
      <c r="M39" s="503"/>
      <c r="N39" s="503"/>
      <c r="O39" s="503"/>
      <c r="P39" s="506"/>
      <c r="Q39" s="503"/>
      <c r="R39" s="503"/>
      <c r="S39" s="503"/>
      <c r="T39" s="506"/>
      <c r="U39" s="503"/>
      <c r="V39" s="503"/>
      <c r="W39" s="503"/>
      <c r="X39" s="506"/>
      <c r="Y39" s="503"/>
      <c r="Z39" s="503"/>
      <c r="AA39" s="503"/>
      <c r="AB39" s="873">
        <f t="shared" si="2"/>
        <v>0</v>
      </c>
      <c r="AC39" s="501">
        <f t="shared" si="7"/>
        <v>0</v>
      </c>
      <c r="AD39" s="596"/>
    </row>
    <row r="40" spans="2:30" ht="15.6" customHeight="1" x14ac:dyDescent="0.2">
      <c r="B40" s="1243">
        <f t="shared" si="5"/>
        <v>31</v>
      </c>
      <c r="C40" s="105" t="s">
        <v>676</v>
      </c>
      <c r="D40" s="874"/>
      <c r="E40" s="503"/>
      <c r="F40" s="503"/>
      <c r="G40" s="503"/>
      <c r="H40" s="506"/>
      <c r="I40" s="503"/>
      <c r="J40" s="503"/>
      <c r="K40" s="503"/>
      <c r="L40" s="506">
        <v>500</v>
      </c>
      <c r="M40" s="503"/>
      <c r="N40" s="503">
        <v>244</v>
      </c>
      <c r="O40" s="503"/>
      <c r="P40" s="506"/>
      <c r="Q40" s="503"/>
      <c r="R40" s="503"/>
      <c r="S40" s="503"/>
      <c r="T40" s="506"/>
      <c r="U40" s="503"/>
      <c r="V40" s="503"/>
      <c r="W40" s="503"/>
      <c r="X40" s="506"/>
      <c r="Y40" s="503"/>
      <c r="Z40" s="503"/>
      <c r="AA40" s="503"/>
      <c r="AB40" s="873">
        <f t="shared" si="2"/>
        <v>500</v>
      </c>
      <c r="AC40" s="501">
        <f t="shared" si="7"/>
        <v>244</v>
      </c>
      <c r="AD40" s="596">
        <f t="shared" si="3"/>
        <v>48.8</v>
      </c>
    </row>
    <row r="41" spans="2:30" ht="15.6" customHeight="1" x14ac:dyDescent="0.2">
      <c r="B41" s="1243">
        <f t="shared" si="5"/>
        <v>32</v>
      </c>
      <c r="C41" s="105" t="s">
        <v>677</v>
      </c>
      <c r="D41" s="874"/>
      <c r="E41" s="503"/>
      <c r="F41" s="503"/>
      <c r="G41" s="503"/>
      <c r="H41" s="506"/>
      <c r="I41" s="503"/>
      <c r="J41" s="503"/>
      <c r="K41" s="503"/>
      <c r="L41" s="506">
        <v>0</v>
      </c>
      <c r="M41" s="503"/>
      <c r="N41" s="503"/>
      <c r="O41" s="503"/>
      <c r="P41" s="506"/>
      <c r="Q41" s="503"/>
      <c r="R41" s="503"/>
      <c r="S41" s="503"/>
      <c r="T41" s="506"/>
      <c r="U41" s="503"/>
      <c r="V41" s="503"/>
      <c r="W41" s="503"/>
      <c r="X41" s="506"/>
      <c r="Y41" s="503"/>
      <c r="Z41" s="503"/>
      <c r="AA41" s="503"/>
      <c r="AB41" s="873">
        <f t="shared" si="2"/>
        <v>0</v>
      </c>
      <c r="AC41" s="501">
        <f t="shared" si="7"/>
        <v>0</v>
      </c>
      <c r="AD41" s="596"/>
    </row>
    <row r="42" spans="2:30" ht="15.6" customHeight="1" x14ac:dyDescent="0.2">
      <c r="B42" s="1243">
        <f t="shared" si="5"/>
        <v>33</v>
      </c>
      <c r="C42" s="105" t="s">
        <v>681</v>
      </c>
      <c r="D42" s="874"/>
      <c r="E42" s="503"/>
      <c r="F42" s="503"/>
      <c r="G42" s="503"/>
      <c r="H42" s="506"/>
      <c r="I42" s="503"/>
      <c r="J42" s="503"/>
      <c r="K42" s="503"/>
      <c r="L42" s="506"/>
      <c r="M42" s="503"/>
      <c r="N42" s="503"/>
      <c r="O42" s="503"/>
      <c r="P42" s="506"/>
      <c r="Q42" s="503"/>
      <c r="R42" s="503"/>
      <c r="S42" s="503"/>
      <c r="T42" s="506"/>
      <c r="U42" s="503"/>
      <c r="V42" s="503"/>
      <c r="W42" s="503"/>
      <c r="X42" s="506">
        <f>'ellátottak önk. '!E14</f>
        <v>0</v>
      </c>
      <c r="Y42" s="503">
        <f>'ellátottak önk. '!F14</f>
        <v>750</v>
      </c>
      <c r="Z42" s="503"/>
      <c r="AA42" s="503">
        <v>750</v>
      </c>
      <c r="AB42" s="873">
        <f t="shared" si="2"/>
        <v>750</v>
      </c>
      <c r="AC42" s="501">
        <f t="shared" si="7"/>
        <v>750</v>
      </c>
      <c r="AD42" s="596">
        <f t="shared" si="3"/>
        <v>100</v>
      </c>
    </row>
    <row r="43" spans="2:30" ht="15.6" customHeight="1" x14ac:dyDescent="0.2">
      <c r="B43" s="1243">
        <f t="shared" si="5"/>
        <v>34</v>
      </c>
      <c r="C43" s="105" t="s">
        <v>682</v>
      </c>
      <c r="D43" s="874"/>
      <c r="E43" s="503"/>
      <c r="F43" s="503"/>
      <c r="G43" s="503"/>
      <c r="H43" s="506"/>
      <c r="I43" s="503"/>
      <c r="J43" s="503"/>
      <c r="K43" s="503"/>
      <c r="L43" s="506"/>
      <c r="M43" s="503"/>
      <c r="N43" s="503"/>
      <c r="O43" s="503"/>
      <c r="P43" s="506"/>
      <c r="Q43" s="503"/>
      <c r="R43" s="503"/>
      <c r="S43" s="503"/>
      <c r="T43" s="506"/>
      <c r="U43" s="503"/>
      <c r="V43" s="503"/>
      <c r="W43" s="503"/>
      <c r="X43" s="506">
        <f>'ellátottak önk. '!E16</f>
        <v>0</v>
      </c>
      <c r="Y43" s="503">
        <f>'ellátottak önk. '!F16</f>
        <v>2016</v>
      </c>
      <c r="Z43" s="503"/>
      <c r="AA43" s="503">
        <v>2016</v>
      </c>
      <c r="AB43" s="873">
        <f t="shared" si="2"/>
        <v>2016</v>
      </c>
      <c r="AC43" s="501">
        <f t="shared" si="7"/>
        <v>2016</v>
      </c>
      <c r="AD43" s="596">
        <f t="shared" si="3"/>
        <v>100</v>
      </c>
    </row>
    <row r="44" spans="2:30" ht="15.6" customHeight="1" x14ac:dyDescent="0.2">
      <c r="B44" s="1243">
        <f t="shared" si="5"/>
        <v>35</v>
      </c>
      <c r="C44" s="105" t="s">
        <v>678</v>
      </c>
      <c r="D44" s="874"/>
      <c r="E44" s="503"/>
      <c r="F44" s="503"/>
      <c r="G44" s="503"/>
      <c r="H44" s="506"/>
      <c r="I44" s="503"/>
      <c r="J44" s="503"/>
      <c r="K44" s="503"/>
      <c r="L44" s="506"/>
      <c r="M44" s="503"/>
      <c r="N44" s="503"/>
      <c r="O44" s="503"/>
      <c r="P44" s="506"/>
      <c r="Q44" s="503"/>
      <c r="R44" s="503"/>
      <c r="S44" s="503"/>
      <c r="T44" s="506"/>
      <c r="U44" s="503"/>
      <c r="V44" s="503"/>
      <c r="W44" s="503"/>
      <c r="X44" s="506">
        <f>'ellátottak önk. '!E26</f>
        <v>469</v>
      </c>
      <c r="Y44" s="503">
        <f>'ellátottak önk. '!F22+'ellátottak önk. '!F23+'ellátottak önk. '!F26+'ellátottak önk. '!F29</f>
        <v>2072</v>
      </c>
      <c r="Z44" s="503">
        <v>369</v>
      </c>
      <c r="AA44" s="503">
        <v>2072</v>
      </c>
      <c r="AB44" s="873">
        <f t="shared" si="2"/>
        <v>2541</v>
      </c>
      <c r="AC44" s="501">
        <f t="shared" si="7"/>
        <v>2441</v>
      </c>
      <c r="AD44" s="596">
        <f t="shared" si="3"/>
        <v>96.064541519086973</v>
      </c>
    </row>
    <row r="45" spans="2:30" ht="15.6" customHeight="1" x14ac:dyDescent="0.2">
      <c r="B45" s="1243">
        <f t="shared" si="5"/>
        <v>36</v>
      </c>
      <c r="C45" s="105" t="s">
        <v>1142</v>
      </c>
      <c r="D45" s="874"/>
      <c r="E45" s="503"/>
      <c r="F45" s="503"/>
      <c r="G45" s="503"/>
      <c r="H45" s="506"/>
      <c r="I45" s="503"/>
      <c r="J45" s="503"/>
      <c r="K45" s="503"/>
      <c r="L45" s="506"/>
      <c r="M45" s="503"/>
      <c r="N45" s="503"/>
      <c r="O45" s="503"/>
      <c r="P45" s="506"/>
      <c r="Q45" s="503"/>
      <c r="R45" s="503"/>
      <c r="S45" s="503"/>
      <c r="T45" s="506"/>
      <c r="U45" s="503"/>
      <c r="V45" s="503"/>
      <c r="W45" s="503"/>
      <c r="X45" s="506"/>
      <c r="Y45" s="503">
        <f>'ellátottak önk. '!F24</f>
        <v>702</v>
      </c>
      <c r="Z45" s="503"/>
      <c r="AA45" s="503">
        <v>702</v>
      </c>
      <c r="AB45" s="873">
        <f t="shared" si="2"/>
        <v>702</v>
      </c>
      <c r="AC45" s="501">
        <f t="shared" si="7"/>
        <v>702</v>
      </c>
      <c r="AD45" s="596">
        <f t="shared" si="3"/>
        <v>100</v>
      </c>
    </row>
    <row r="46" spans="2:30" ht="15.6" customHeight="1" x14ac:dyDescent="0.2">
      <c r="B46" s="1243">
        <f t="shared" si="5"/>
        <v>37</v>
      </c>
      <c r="C46" s="105" t="s">
        <v>679</v>
      </c>
      <c r="D46" s="874"/>
      <c r="E46" s="503"/>
      <c r="F46" s="503"/>
      <c r="G46" s="503"/>
      <c r="H46" s="506"/>
      <c r="I46" s="503"/>
      <c r="J46" s="503"/>
      <c r="K46" s="503"/>
      <c r="L46" s="506"/>
      <c r="M46" s="503"/>
      <c r="N46" s="503">
        <v>100</v>
      </c>
      <c r="O46" s="503"/>
      <c r="P46" s="506"/>
      <c r="Q46" s="503"/>
      <c r="R46" s="503"/>
      <c r="S46" s="503"/>
      <c r="T46" s="506"/>
      <c r="U46" s="503"/>
      <c r="V46" s="503"/>
      <c r="W46" s="503"/>
      <c r="X46" s="506">
        <f>'ellátottak önk. '!E37</f>
        <v>0</v>
      </c>
      <c r="Y46" s="503">
        <f>'ellátottak önk. '!F37</f>
        <v>3404</v>
      </c>
      <c r="Z46" s="503"/>
      <c r="AA46" s="503">
        <v>3404</v>
      </c>
      <c r="AB46" s="873">
        <f t="shared" si="2"/>
        <v>3404</v>
      </c>
      <c r="AC46" s="501">
        <f t="shared" si="7"/>
        <v>3504</v>
      </c>
      <c r="AD46" s="596">
        <f t="shared" si="3"/>
        <v>102.93772032902469</v>
      </c>
    </row>
    <row r="47" spans="2:30" ht="15.6" customHeight="1" x14ac:dyDescent="0.2">
      <c r="B47" s="1243">
        <f t="shared" si="5"/>
        <v>38</v>
      </c>
      <c r="C47" s="105" t="s">
        <v>680</v>
      </c>
      <c r="D47" s="874"/>
      <c r="E47" s="503"/>
      <c r="F47" s="503"/>
      <c r="G47" s="503"/>
      <c r="H47" s="506"/>
      <c r="I47" s="503"/>
      <c r="J47" s="503"/>
      <c r="K47" s="503"/>
      <c r="L47" s="506">
        <v>127</v>
      </c>
      <c r="M47" s="503"/>
      <c r="N47" s="503">
        <v>110</v>
      </c>
      <c r="O47" s="503"/>
      <c r="P47" s="506"/>
      <c r="Q47" s="503"/>
      <c r="R47" s="503"/>
      <c r="S47" s="503"/>
      <c r="T47" s="506"/>
      <c r="U47" s="503"/>
      <c r="V47" s="503"/>
      <c r="W47" s="503"/>
      <c r="X47" s="506">
        <f>'ellátottak önk. '!E17</f>
        <v>0</v>
      </c>
      <c r="Y47" s="503">
        <f>'ellátottak önk. '!F17</f>
        <v>352</v>
      </c>
      <c r="Z47" s="503"/>
      <c r="AA47" s="503">
        <v>352</v>
      </c>
      <c r="AB47" s="873">
        <f t="shared" si="2"/>
        <v>479</v>
      </c>
      <c r="AC47" s="501">
        <f t="shared" si="7"/>
        <v>462</v>
      </c>
      <c r="AD47" s="596">
        <f t="shared" si="3"/>
        <v>96.450939457202495</v>
      </c>
    </row>
    <row r="48" spans="2:30" ht="15.6" customHeight="1" x14ac:dyDescent="0.2">
      <c r="B48" s="1243">
        <f t="shared" si="5"/>
        <v>39</v>
      </c>
      <c r="C48" s="105" t="s">
        <v>683</v>
      </c>
      <c r="D48" s="874"/>
      <c r="E48" s="503"/>
      <c r="F48" s="503"/>
      <c r="G48" s="503"/>
      <c r="H48" s="506"/>
      <c r="I48" s="503"/>
      <c r="J48" s="503"/>
      <c r="K48" s="503"/>
      <c r="L48" s="506"/>
      <c r="M48" s="503"/>
      <c r="N48" s="503"/>
      <c r="O48" s="503"/>
      <c r="P48" s="506"/>
      <c r="Q48" s="503"/>
      <c r="R48" s="503"/>
      <c r="S48" s="503"/>
      <c r="T48" s="506"/>
      <c r="U48" s="503"/>
      <c r="V48" s="503"/>
      <c r="W48" s="503"/>
      <c r="X48" s="506"/>
      <c r="Y48" s="503"/>
      <c r="Z48" s="503"/>
      <c r="AA48" s="503"/>
      <c r="AB48" s="873">
        <f t="shared" si="2"/>
        <v>0</v>
      </c>
      <c r="AC48" s="501">
        <f t="shared" si="7"/>
        <v>0</v>
      </c>
      <c r="AD48" s="596"/>
    </row>
    <row r="49" spans="2:30" ht="15.6" customHeight="1" x14ac:dyDescent="0.2">
      <c r="B49" s="1243">
        <f t="shared" si="5"/>
        <v>40</v>
      </c>
      <c r="C49" s="105" t="s">
        <v>684</v>
      </c>
      <c r="D49" s="874"/>
      <c r="E49" s="503"/>
      <c r="F49" s="503"/>
      <c r="G49" s="503"/>
      <c r="H49" s="506"/>
      <c r="I49" s="503"/>
      <c r="J49" s="503"/>
      <c r="K49" s="503"/>
      <c r="L49" s="506"/>
      <c r="M49" s="503">
        <v>0</v>
      </c>
      <c r="N49" s="503"/>
      <c r="O49" s="503"/>
      <c r="P49" s="506"/>
      <c r="Q49" s="503"/>
      <c r="R49" s="503"/>
      <c r="S49" s="503"/>
      <c r="T49" s="506"/>
      <c r="U49" s="503"/>
      <c r="V49" s="503"/>
      <c r="W49" s="503"/>
      <c r="X49" s="506"/>
      <c r="Y49" s="503"/>
      <c r="Z49" s="503"/>
      <c r="AA49" s="503"/>
      <c r="AB49" s="873">
        <f t="shared" si="2"/>
        <v>0</v>
      </c>
      <c r="AC49" s="501">
        <f t="shared" si="7"/>
        <v>0</v>
      </c>
      <c r="AD49" s="596"/>
    </row>
    <row r="50" spans="2:30" ht="15.6" customHeight="1" x14ac:dyDescent="0.2">
      <c r="B50" s="1243">
        <f t="shared" si="5"/>
        <v>41</v>
      </c>
      <c r="C50" s="105" t="s">
        <v>685</v>
      </c>
      <c r="D50" s="874"/>
      <c r="E50" s="503"/>
      <c r="F50" s="503"/>
      <c r="G50" s="503"/>
      <c r="H50" s="506"/>
      <c r="I50" s="503"/>
      <c r="J50" s="503"/>
      <c r="K50" s="503"/>
      <c r="L50" s="506"/>
      <c r="M50" s="503"/>
      <c r="N50" s="503"/>
      <c r="O50" s="503"/>
      <c r="P50" s="506"/>
      <c r="Q50" s="503"/>
      <c r="R50" s="503"/>
      <c r="S50" s="503"/>
      <c r="T50" s="506"/>
      <c r="U50" s="503"/>
      <c r="V50" s="503"/>
      <c r="W50" s="503"/>
      <c r="X50" s="506"/>
      <c r="Y50" s="503"/>
      <c r="Z50" s="503"/>
      <c r="AA50" s="503"/>
      <c r="AB50" s="873">
        <f t="shared" si="2"/>
        <v>0</v>
      </c>
      <c r="AC50" s="501">
        <f>F50+G50+J50+K50+N50+O50+R50+S50+V50+W50+Z50+AA50</f>
        <v>0</v>
      </c>
      <c r="AD50" s="596"/>
    </row>
    <row r="51" spans="2:30" ht="15.6" customHeight="1" x14ac:dyDescent="0.2">
      <c r="B51" s="1243">
        <f t="shared" si="5"/>
        <v>42</v>
      </c>
      <c r="C51" s="105" t="s">
        <v>686</v>
      </c>
      <c r="D51" s="874"/>
      <c r="E51" s="503"/>
      <c r="F51" s="503"/>
      <c r="G51" s="503"/>
      <c r="H51" s="506"/>
      <c r="I51" s="503"/>
      <c r="J51" s="503"/>
      <c r="K51" s="503"/>
      <c r="L51" s="506"/>
      <c r="M51" s="503">
        <v>20</v>
      </c>
      <c r="N51" s="503"/>
      <c r="O51" s="503"/>
      <c r="P51" s="506"/>
      <c r="Q51" s="503"/>
      <c r="R51" s="503"/>
      <c r="S51" s="503"/>
      <c r="T51" s="506"/>
      <c r="U51" s="503"/>
      <c r="V51" s="503"/>
      <c r="W51" s="503"/>
      <c r="X51" s="506"/>
      <c r="Y51" s="503"/>
      <c r="Z51" s="503"/>
      <c r="AA51" s="503"/>
      <c r="AB51" s="873">
        <f t="shared" si="2"/>
        <v>20</v>
      </c>
      <c r="AC51" s="501">
        <f t="shared" si="7"/>
        <v>0</v>
      </c>
      <c r="AD51" s="596">
        <f t="shared" si="3"/>
        <v>0</v>
      </c>
    </row>
    <row r="52" spans="2:30" ht="15.6" customHeight="1" x14ac:dyDescent="0.2">
      <c r="B52" s="1243">
        <f t="shared" si="5"/>
        <v>43</v>
      </c>
      <c r="C52" s="105" t="s">
        <v>687</v>
      </c>
      <c r="D52" s="874"/>
      <c r="E52" s="503"/>
      <c r="F52" s="503"/>
      <c r="G52" s="503"/>
      <c r="H52" s="506"/>
      <c r="I52" s="503"/>
      <c r="J52" s="503"/>
      <c r="K52" s="503"/>
      <c r="L52" s="506"/>
      <c r="M52" s="503">
        <v>120</v>
      </c>
      <c r="N52" s="503"/>
      <c r="O52" s="503">
        <v>46</v>
      </c>
      <c r="P52" s="506"/>
      <c r="Q52" s="503"/>
      <c r="R52" s="503"/>
      <c r="S52" s="503"/>
      <c r="T52" s="506"/>
      <c r="U52" s="503"/>
      <c r="V52" s="503"/>
      <c r="W52" s="503"/>
      <c r="X52" s="506"/>
      <c r="Y52" s="503"/>
      <c r="Z52" s="503"/>
      <c r="AA52" s="503"/>
      <c r="AB52" s="873">
        <f t="shared" si="2"/>
        <v>120</v>
      </c>
      <c r="AC52" s="501">
        <f t="shared" si="7"/>
        <v>46</v>
      </c>
      <c r="AD52" s="596">
        <f t="shared" si="3"/>
        <v>38.333333333333336</v>
      </c>
    </row>
    <row r="53" spans="2:30" ht="15.6" customHeight="1" x14ac:dyDescent="0.2">
      <c r="B53" s="1243">
        <f t="shared" si="5"/>
        <v>44</v>
      </c>
      <c r="C53" s="105" t="s">
        <v>688</v>
      </c>
      <c r="D53" s="874"/>
      <c r="E53" s="503">
        <v>146</v>
      </c>
      <c r="F53" s="503"/>
      <c r="G53" s="503"/>
      <c r="H53" s="506"/>
      <c r="I53" s="503">
        <v>256</v>
      </c>
      <c r="J53" s="503"/>
      <c r="K53" s="503"/>
      <c r="L53" s="506"/>
      <c r="M53" s="503">
        <v>1425</v>
      </c>
      <c r="N53" s="503"/>
      <c r="O53" s="503"/>
      <c r="P53" s="506"/>
      <c r="Q53" s="503"/>
      <c r="R53" s="503"/>
      <c r="S53" s="503"/>
      <c r="T53" s="506"/>
      <c r="U53" s="503"/>
      <c r="V53" s="503"/>
      <c r="W53" s="503"/>
      <c r="X53" s="506"/>
      <c r="Y53" s="503"/>
      <c r="Z53" s="503"/>
      <c r="AA53" s="503"/>
      <c r="AB53" s="873">
        <f t="shared" si="2"/>
        <v>1827</v>
      </c>
      <c r="AC53" s="501">
        <f t="shared" si="7"/>
        <v>0</v>
      </c>
      <c r="AD53" s="596">
        <f t="shared" si="3"/>
        <v>0</v>
      </c>
    </row>
    <row r="54" spans="2:30" ht="15.6" customHeight="1" x14ac:dyDescent="0.2">
      <c r="B54" s="1243">
        <f t="shared" si="5"/>
        <v>45</v>
      </c>
      <c r="C54" s="105" t="s">
        <v>969</v>
      </c>
      <c r="D54" s="874"/>
      <c r="E54" s="503"/>
      <c r="F54" s="503"/>
      <c r="G54" s="503"/>
      <c r="H54" s="506"/>
      <c r="I54" s="503"/>
      <c r="J54" s="503"/>
      <c r="K54" s="503"/>
      <c r="L54" s="506">
        <v>200</v>
      </c>
      <c r="M54" s="503"/>
      <c r="N54" s="503">
        <v>165</v>
      </c>
      <c r="O54" s="503"/>
      <c r="P54" s="506"/>
      <c r="Q54" s="503"/>
      <c r="R54" s="503"/>
      <c r="S54" s="503"/>
      <c r="T54" s="506"/>
      <c r="U54" s="503"/>
      <c r="V54" s="503"/>
      <c r="W54" s="503"/>
      <c r="X54" s="506"/>
      <c r="Y54" s="503"/>
      <c r="Z54" s="503"/>
      <c r="AA54" s="503"/>
      <c r="AB54" s="873">
        <f t="shared" si="2"/>
        <v>200</v>
      </c>
      <c r="AC54" s="501">
        <f t="shared" si="7"/>
        <v>165</v>
      </c>
      <c r="AD54" s="596">
        <f t="shared" si="3"/>
        <v>82.5</v>
      </c>
    </row>
    <row r="55" spans="2:30" ht="15.6" customHeight="1" x14ac:dyDescent="0.2">
      <c r="B55" s="1243">
        <f t="shared" si="5"/>
        <v>46</v>
      </c>
      <c r="C55" s="105" t="s">
        <v>692</v>
      </c>
      <c r="D55" s="874"/>
      <c r="E55" s="503">
        <v>2117</v>
      </c>
      <c r="F55" s="503"/>
      <c r="G55" s="503">
        <v>2055</v>
      </c>
      <c r="H55" s="506"/>
      <c r="I55" s="503">
        <v>1968</v>
      </c>
      <c r="J55" s="503"/>
      <c r="K55" s="503">
        <v>1823</v>
      </c>
      <c r="L55" s="506"/>
      <c r="M55" s="503">
        <v>2536</v>
      </c>
      <c r="N55" s="503"/>
      <c r="O55" s="503">
        <v>50916</v>
      </c>
      <c r="P55" s="506"/>
      <c r="Q55" s="503"/>
      <c r="R55" s="503"/>
      <c r="S55" s="503"/>
      <c r="T55" s="506"/>
      <c r="U55" s="503"/>
      <c r="V55" s="503"/>
      <c r="W55" s="503"/>
      <c r="X55" s="506"/>
      <c r="Y55" s="503"/>
      <c r="Z55" s="503"/>
      <c r="AA55" s="503"/>
      <c r="AB55" s="873">
        <f t="shared" si="2"/>
        <v>6621</v>
      </c>
      <c r="AC55" s="501">
        <f t="shared" si="7"/>
        <v>54794</v>
      </c>
      <c r="AD55" s="596">
        <f t="shared" si="3"/>
        <v>827.5789155716659</v>
      </c>
    </row>
    <row r="56" spans="2:30" ht="15.6" customHeight="1" x14ac:dyDescent="0.2">
      <c r="B56" s="1243">
        <f t="shared" si="5"/>
        <v>47</v>
      </c>
      <c r="C56" s="105" t="s">
        <v>968</v>
      </c>
      <c r="D56" s="874"/>
      <c r="E56" s="503"/>
      <c r="F56" s="503"/>
      <c r="G56" s="503"/>
      <c r="H56" s="506"/>
      <c r="I56" s="503"/>
      <c r="J56" s="503"/>
      <c r="K56" s="503"/>
      <c r="L56" s="506"/>
      <c r="M56" s="503"/>
      <c r="N56" s="503"/>
      <c r="O56" s="503"/>
      <c r="P56" s="506"/>
      <c r="Q56" s="105"/>
      <c r="R56" s="104"/>
      <c r="S56" s="104"/>
      <c r="T56" s="506"/>
      <c r="U56" s="503">
        <v>101250</v>
      </c>
      <c r="V56" s="503"/>
      <c r="W56" s="503">
        <v>100900</v>
      </c>
      <c r="X56" s="506"/>
      <c r="Y56" s="503"/>
      <c r="Z56" s="503"/>
      <c r="AA56" s="503"/>
      <c r="AB56" s="873">
        <f t="shared" si="2"/>
        <v>101250</v>
      </c>
      <c r="AC56" s="501">
        <f t="shared" si="7"/>
        <v>100900</v>
      </c>
      <c r="AD56" s="596">
        <f t="shared" si="3"/>
        <v>99.654320987654316</v>
      </c>
    </row>
    <row r="57" spans="2:30" ht="15.6" customHeight="1" x14ac:dyDescent="0.2">
      <c r="B57" s="1243">
        <f t="shared" si="5"/>
        <v>48</v>
      </c>
      <c r="C57" s="105" t="s">
        <v>689</v>
      </c>
      <c r="D57" s="874"/>
      <c r="E57" s="503">
        <v>1753</v>
      </c>
      <c r="F57" s="503"/>
      <c r="G57" s="503">
        <v>2665</v>
      </c>
      <c r="H57" s="506"/>
      <c r="I57" s="503">
        <v>681</v>
      </c>
      <c r="J57" s="503"/>
      <c r="K57" s="503">
        <v>626</v>
      </c>
      <c r="L57" s="506"/>
      <c r="M57" s="503">
        <v>38451</v>
      </c>
      <c r="N57" s="503"/>
      <c r="O57" s="503">
        <v>37633</v>
      </c>
      <c r="P57" s="506"/>
      <c r="Q57" s="503"/>
      <c r="R57" s="503"/>
      <c r="S57" s="503"/>
      <c r="T57" s="506"/>
      <c r="U57" s="503"/>
      <c r="V57" s="503"/>
      <c r="W57" s="503"/>
      <c r="X57" s="506"/>
      <c r="Y57" s="503"/>
      <c r="Z57" s="503"/>
      <c r="AA57" s="503"/>
      <c r="AB57" s="873">
        <f t="shared" si="2"/>
        <v>40885</v>
      </c>
      <c r="AC57" s="501">
        <f t="shared" si="7"/>
        <v>40924</v>
      </c>
      <c r="AD57" s="596">
        <f t="shared" si="3"/>
        <v>100.09538950715422</v>
      </c>
    </row>
    <row r="58" spans="2:30" ht="15.6" customHeight="1" x14ac:dyDescent="0.2">
      <c r="B58" s="1243">
        <f t="shared" si="5"/>
        <v>49</v>
      </c>
      <c r="C58" s="105" t="s">
        <v>690</v>
      </c>
      <c r="D58" s="874"/>
      <c r="E58" s="503"/>
      <c r="F58" s="503"/>
      <c r="G58" s="503"/>
      <c r="H58" s="506"/>
      <c r="I58" s="503"/>
      <c r="J58" s="503"/>
      <c r="K58" s="503"/>
      <c r="L58" s="506"/>
      <c r="M58" s="503">
        <v>11286</v>
      </c>
      <c r="N58" s="503"/>
      <c r="O58" s="503"/>
      <c r="P58" s="506"/>
      <c r="Q58" s="503"/>
      <c r="R58" s="503"/>
      <c r="S58" s="503"/>
      <c r="T58" s="506"/>
      <c r="U58" s="503"/>
      <c r="V58" s="503"/>
      <c r="W58" s="503"/>
      <c r="X58" s="506"/>
      <c r="Y58" s="503"/>
      <c r="Z58" s="503"/>
      <c r="AA58" s="503"/>
      <c r="AB58" s="873">
        <f t="shared" si="2"/>
        <v>11286</v>
      </c>
      <c r="AC58" s="501">
        <f t="shared" si="7"/>
        <v>0</v>
      </c>
      <c r="AD58" s="596">
        <f t="shared" si="3"/>
        <v>0</v>
      </c>
    </row>
    <row r="59" spans="2:30" ht="15.6" customHeight="1" x14ac:dyDescent="0.2">
      <c r="B59" s="1243">
        <f t="shared" si="5"/>
        <v>50</v>
      </c>
      <c r="C59" s="105" t="s">
        <v>691</v>
      </c>
      <c r="D59" s="874"/>
      <c r="E59" s="503"/>
      <c r="F59" s="503">
        <v>48</v>
      </c>
      <c r="G59" s="503"/>
      <c r="H59" s="506"/>
      <c r="I59" s="503"/>
      <c r="J59" s="503"/>
      <c r="K59" s="503"/>
      <c r="L59" s="506"/>
      <c r="M59" s="503">
        <v>127</v>
      </c>
      <c r="N59" s="503"/>
      <c r="O59" s="596">
        <v>61</v>
      </c>
      <c r="P59" s="503"/>
      <c r="Q59" s="503"/>
      <c r="R59" s="503"/>
      <c r="S59" s="503"/>
      <c r="T59" s="506">
        <v>107495</v>
      </c>
      <c r="U59" s="503"/>
      <c r="V59" s="503">
        <v>99496</v>
      </c>
      <c r="W59" s="503"/>
      <c r="X59" s="506"/>
      <c r="Y59" s="503"/>
      <c r="Z59" s="503"/>
      <c r="AA59" s="503"/>
      <c r="AB59" s="873">
        <f t="shared" si="2"/>
        <v>107622</v>
      </c>
      <c r="AC59" s="501">
        <f t="shared" si="7"/>
        <v>99605</v>
      </c>
      <c r="AD59" s="596">
        <f t="shared" si="3"/>
        <v>92.550779580383193</v>
      </c>
    </row>
    <row r="60" spans="2:30" ht="15.6" customHeight="1" x14ac:dyDescent="0.2">
      <c r="B60" s="1243">
        <f t="shared" si="5"/>
        <v>51</v>
      </c>
      <c r="C60" s="105" t="s">
        <v>1053</v>
      </c>
      <c r="D60" s="874"/>
      <c r="E60" s="503">
        <v>0</v>
      </c>
      <c r="F60" s="503"/>
      <c r="G60" s="596"/>
      <c r="H60" s="503"/>
      <c r="I60" s="503">
        <v>0</v>
      </c>
      <c r="J60" s="503"/>
      <c r="K60" s="596"/>
      <c r="L60" s="503"/>
      <c r="M60" s="503"/>
      <c r="N60" s="503"/>
      <c r="O60" s="596"/>
      <c r="P60" s="503"/>
      <c r="Q60" s="503"/>
      <c r="R60" s="503"/>
      <c r="S60" s="596"/>
      <c r="T60" s="503"/>
      <c r="U60" s="503"/>
      <c r="V60" s="503"/>
      <c r="W60" s="596"/>
      <c r="X60" s="503"/>
      <c r="Y60" s="503"/>
      <c r="Z60" s="503"/>
      <c r="AA60" s="503"/>
      <c r="AB60" s="873">
        <f t="shared" si="2"/>
        <v>0</v>
      </c>
      <c r="AC60" s="501">
        <f>F60+G60+J60+K60+N60+O60+R60+S60+V60+W60+Z60+AA60</f>
        <v>0</v>
      </c>
      <c r="AD60" s="596"/>
    </row>
    <row r="61" spans="2:30" ht="15.6" customHeight="1" x14ac:dyDescent="0.2">
      <c r="B61" s="1243">
        <f t="shared" si="5"/>
        <v>52</v>
      </c>
      <c r="C61" s="105" t="s">
        <v>1223</v>
      </c>
      <c r="D61" s="874"/>
      <c r="E61" s="503">
        <v>447</v>
      </c>
      <c r="F61" s="503"/>
      <c r="G61" s="596">
        <v>399</v>
      </c>
      <c r="H61" s="503"/>
      <c r="I61" s="503">
        <v>121</v>
      </c>
      <c r="J61" s="503"/>
      <c r="K61" s="596">
        <v>47</v>
      </c>
      <c r="L61" s="503"/>
      <c r="M61" s="503"/>
      <c r="N61" s="503"/>
      <c r="O61" s="596"/>
      <c r="P61" s="503"/>
      <c r="Q61" s="503"/>
      <c r="R61" s="503"/>
      <c r="S61" s="596"/>
      <c r="T61" s="503"/>
      <c r="U61" s="503"/>
      <c r="V61" s="503"/>
      <c r="W61" s="596"/>
      <c r="X61" s="503"/>
      <c r="Y61" s="503"/>
      <c r="Z61" s="503"/>
      <c r="AA61" s="503"/>
      <c r="AB61" s="873">
        <f t="shared" si="2"/>
        <v>568</v>
      </c>
      <c r="AC61" s="501">
        <f t="shared" si="7"/>
        <v>446</v>
      </c>
      <c r="AD61" s="596">
        <f t="shared" si="3"/>
        <v>78.521126760563376</v>
      </c>
    </row>
    <row r="62" spans="2:30" ht="15.6" customHeight="1" thickBot="1" x14ac:dyDescent="0.25">
      <c r="B62" s="1243">
        <f t="shared" si="5"/>
        <v>53</v>
      </c>
      <c r="C62" s="105" t="s">
        <v>1168</v>
      </c>
      <c r="D62" s="874"/>
      <c r="E62" s="1251"/>
      <c r="F62" s="503"/>
      <c r="G62" s="1252"/>
      <c r="H62" s="503"/>
      <c r="I62" s="1251"/>
      <c r="J62" s="503"/>
      <c r="K62" s="596"/>
      <c r="L62" s="503">
        <v>2234</v>
      </c>
      <c r="M62" s="1251"/>
      <c r="N62" s="503">
        <v>2234</v>
      </c>
      <c r="O62" s="1252"/>
      <c r="P62" s="503"/>
      <c r="Q62" s="1251"/>
      <c r="R62" s="503"/>
      <c r="S62" s="1252"/>
      <c r="T62" s="503"/>
      <c r="U62" s="1251"/>
      <c r="V62" s="503"/>
      <c r="W62" s="1252"/>
      <c r="X62" s="503"/>
      <c r="Y62" s="503"/>
      <c r="Z62" s="503"/>
      <c r="AA62" s="503"/>
      <c r="AB62" s="1253">
        <f t="shared" si="2"/>
        <v>2234</v>
      </c>
      <c r="AC62" s="501">
        <f t="shared" si="7"/>
        <v>2234</v>
      </c>
      <c r="AD62" s="1252">
        <f t="shared" si="3"/>
        <v>100</v>
      </c>
    </row>
    <row r="63" spans="2:30" ht="15.6" customHeight="1" thickBot="1" x14ac:dyDescent="0.25">
      <c r="B63" s="1254"/>
      <c r="C63" s="1255" t="s">
        <v>167</v>
      </c>
      <c r="D63" s="1256">
        <f t="shared" ref="D63:K63" si="8">SUM(D10:D62)</f>
        <v>55863</v>
      </c>
      <c r="E63" s="1256">
        <f t="shared" si="8"/>
        <v>48689</v>
      </c>
      <c r="F63" s="1256">
        <f t="shared" si="8"/>
        <v>54663</v>
      </c>
      <c r="G63" s="1256">
        <f t="shared" si="8"/>
        <v>34502</v>
      </c>
      <c r="H63" s="1256">
        <f t="shared" si="8"/>
        <v>14427</v>
      </c>
      <c r="I63" s="1256">
        <f t="shared" si="8"/>
        <v>19064</v>
      </c>
      <c r="J63" s="1256">
        <f t="shared" si="8"/>
        <v>14252</v>
      </c>
      <c r="K63" s="1256">
        <f t="shared" si="8"/>
        <v>14436</v>
      </c>
      <c r="L63" s="1257">
        <f t="shared" ref="L63:AC63" si="9">SUM(L10:L62)</f>
        <v>191086</v>
      </c>
      <c r="M63" s="1256">
        <f t="shared" si="9"/>
        <v>309607</v>
      </c>
      <c r="N63" s="1256">
        <f t="shared" si="9"/>
        <v>131901</v>
      </c>
      <c r="O63" s="1256">
        <f t="shared" si="9"/>
        <v>236059</v>
      </c>
      <c r="P63" s="1256">
        <f t="shared" si="9"/>
        <v>12669</v>
      </c>
      <c r="Q63" s="1256">
        <f t="shared" si="9"/>
        <v>49138</v>
      </c>
      <c r="R63" s="1256">
        <f t="shared" si="9"/>
        <v>11952</v>
      </c>
      <c r="S63" s="1256">
        <f t="shared" si="9"/>
        <v>48038</v>
      </c>
      <c r="T63" s="1256">
        <f t="shared" si="9"/>
        <v>144005</v>
      </c>
      <c r="U63" s="1256">
        <f t="shared" si="9"/>
        <v>177370</v>
      </c>
      <c r="V63" s="1256">
        <f t="shared" si="9"/>
        <v>133206</v>
      </c>
      <c r="W63" s="1256">
        <f t="shared" si="9"/>
        <v>176921</v>
      </c>
      <c r="X63" s="1256">
        <f t="shared" si="9"/>
        <v>469</v>
      </c>
      <c r="Y63" s="1256">
        <f t="shared" si="9"/>
        <v>9296</v>
      </c>
      <c r="Z63" s="1256">
        <f t="shared" si="9"/>
        <v>369</v>
      </c>
      <c r="AA63" s="1256">
        <f t="shared" si="9"/>
        <v>9296</v>
      </c>
      <c r="AB63" s="1256">
        <f t="shared" si="9"/>
        <v>1031683</v>
      </c>
      <c r="AC63" s="1256">
        <f t="shared" si="9"/>
        <v>865595</v>
      </c>
      <c r="AD63" s="1256">
        <f t="shared" si="3"/>
        <v>83.901256490608063</v>
      </c>
    </row>
    <row r="67" spans="21:29" x14ac:dyDescent="0.2">
      <c r="AC67" s="105"/>
    </row>
    <row r="69" spans="21:29" x14ac:dyDescent="0.2">
      <c r="AB69" s="503"/>
    </row>
    <row r="71" spans="21:29" x14ac:dyDescent="0.2">
      <c r="U71" s="503"/>
      <c r="V71" s="503"/>
      <c r="W71" s="503"/>
    </row>
  </sheetData>
  <sheetProtection selectLockedCells="1" selectUnlockedCells="1"/>
  <mergeCells count="34">
    <mergeCell ref="C1:AD1"/>
    <mergeCell ref="B2:AD2"/>
    <mergeCell ref="B3:AD3"/>
    <mergeCell ref="C4:AD4"/>
    <mergeCell ref="C6:C9"/>
    <mergeCell ref="AB6:AB9"/>
    <mergeCell ref="B5:B9"/>
    <mergeCell ref="AB5:AD5"/>
    <mergeCell ref="X5:AA5"/>
    <mergeCell ref="T5:W5"/>
    <mergeCell ref="P5:S5"/>
    <mergeCell ref="L5:O5"/>
    <mergeCell ref="D5:G5"/>
    <mergeCell ref="H5:K5"/>
    <mergeCell ref="D6:G7"/>
    <mergeCell ref="D8:E8"/>
    <mergeCell ref="F8:G8"/>
    <mergeCell ref="H8:I8"/>
    <mergeCell ref="J8:K8"/>
    <mergeCell ref="P6:S7"/>
    <mergeCell ref="T6:W7"/>
    <mergeCell ref="AD6:AD9"/>
    <mergeCell ref="H6:K7"/>
    <mergeCell ref="AC6:AC9"/>
    <mergeCell ref="L8:M8"/>
    <mergeCell ref="N8:O8"/>
    <mergeCell ref="X8:Y8"/>
    <mergeCell ref="P8:Q8"/>
    <mergeCell ref="R8:S8"/>
    <mergeCell ref="T8:U8"/>
    <mergeCell ref="L6:O7"/>
    <mergeCell ref="Z8:AA8"/>
    <mergeCell ref="X6:AA7"/>
    <mergeCell ref="V8:W8"/>
  </mergeCells>
  <phoneticPr fontId="35" type="noConversion"/>
  <pageMargins left="0.15748031496062992" right="0.15748031496062992" top="0.78740157480314965" bottom="0.78740157480314965" header="0.51181102362204722" footer="0.51181102362204722"/>
  <pageSetup paperSize="9" scale="65" firstPageNumber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39"/>
  <sheetViews>
    <sheetView topLeftCell="B1" workbookViewId="0">
      <selection activeCell="C1" sqref="C1:X1"/>
    </sheetView>
  </sheetViews>
  <sheetFormatPr defaultRowHeight="12.75" x14ac:dyDescent="0.2"/>
  <cols>
    <col min="1" max="1" width="9.140625" style="2"/>
    <col min="2" max="2" width="3.140625" style="776" customWidth="1"/>
    <col min="3" max="3" width="24.5703125" style="176" customWidth="1"/>
    <col min="4" max="4" width="7.28515625" style="176" customWidth="1"/>
    <col min="5" max="13" width="7.28515625" style="2" customWidth="1"/>
    <col min="14" max="16" width="7.42578125" style="2" customWidth="1"/>
    <col min="17" max="18" width="7.28515625" style="2" customWidth="1"/>
    <col min="19" max="19" width="7.42578125" style="2" customWidth="1"/>
    <col min="20" max="20" width="9.28515625" style="2" customWidth="1"/>
    <col min="21" max="22" width="9.140625" style="2" hidden="1" customWidth="1"/>
    <col min="23" max="23" width="9.28515625" style="2" customWidth="1"/>
    <col min="24" max="24" width="8" style="2" customWidth="1"/>
    <col min="25" max="16384" width="9.140625" style="2"/>
  </cols>
  <sheetData>
    <row r="1" spans="1:26" x14ac:dyDescent="0.2">
      <c r="C1" s="1630" t="s">
        <v>2151</v>
      </c>
      <c r="D1" s="1518"/>
      <c r="E1" s="1518"/>
      <c r="F1" s="1518"/>
      <c r="G1" s="1518"/>
      <c r="H1" s="1518"/>
      <c r="I1" s="1518"/>
      <c r="J1" s="1518"/>
      <c r="K1" s="1518"/>
      <c r="L1" s="1518"/>
      <c r="M1" s="1518"/>
      <c r="N1" s="1518"/>
      <c r="O1" s="1518"/>
      <c r="P1" s="1518"/>
      <c r="Q1" s="1518"/>
      <c r="R1" s="1518"/>
      <c r="S1" s="1518"/>
      <c r="T1" s="1518"/>
      <c r="U1" s="1518"/>
      <c r="V1" s="1518"/>
      <c r="W1" s="1518"/>
      <c r="X1" s="1518"/>
    </row>
    <row r="2" spans="1:26" x14ac:dyDescent="0.2">
      <c r="L2" s="778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</row>
    <row r="3" spans="1:26" x14ac:dyDescent="0.2">
      <c r="L3" s="778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</row>
    <row r="4" spans="1:26" x14ac:dyDescent="0.2">
      <c r="L4" s="778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</row>
    <row r="5" spans="1:26" x14ac:dyDescent="0.2">
      <c r="A5" s="1631" t="s">
        <v>168</v>
      </c>
      <c r="B5" s="1520"/>
      <c r="C5" s="1520"/>
      <c r="D5" s="1520"/>
      <c r="E5" s="1520"/>
      <c r="F5" s="1520"/>
      <c r="G5" s="1520"/>
      <c r="H5" s="1520"/>
      <c r="I5" s="1520"/>
      <c r="J5" s="1520"/>
      <c r="K5" s="1520"/>
      <c r="L5" s="1520"/>
      <c r="M5" s="1520"/>
      <c r="N5" s="1520"/>
      <c r="O5" s="1520"/>
      <c r="P5" s="1520"/>
      <c r="Q5" s="1520"/>
      <c r="R5" s="1520"/>
      <c r="S5" s="1520"/>
      <c r="T5" s="1520"/>
      <c r="U5" s="1520"/>
      <c r="V5" s="1520"/>
      <c r="W5" s="1520"/>
      <c r="X5" s="1520"/>
    </row>
    <row r="6" spans="1:26" x14ac:dyDescent="0.2">
      <c r="A6" s="1631" t="s">
        <v>169</v>
      </c>
      <c r="B6" s="1520"/>
      <c r="C6" s="1520"/>
      <c r="D6" s="1520"/>
      <c r="E6" s="1520"/>
      <c r="F6" s="1520"/>
      <c r="G6" s="1520"/>
      <c r="H6" s="1520"/>
      <c r="I6" s="1520"/>
      <c r="J6" s="1520"/>
      <c r="K6" s="1520"/>
      <c r="L6" s="1520"/>
      <c r="M6" s="1520"/>
      <c r="N6" s="1520"/>
      <c r="O6" s="1520"/>
      <c r="P6" s="1520"/>
      <c r="Q6" s="1520"/>
      <c r="R6" s="1520"/>
      <c r="S6" s="1520"/>
      <c r="T6" s="1520"/>
      <c r="U6" s="1520"/>
      <c r="V6" s="1520"/>
      <c r="W6" s="1520"/>
      <c r="X6" s="1520"/>
    </row>
    <row r="7" spans="1:26" x14ac:dyDescent="0.2">
      <c r="A7" s="779"/>
      <c r="B7" s="777"/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7"/>
      <c r="N7" s="777"/>
      <c r="O7" s="777"/>
      <c r="P7" s="777"/>
      <c r="Q7" s="777"/>
      <c r="R7" s="777"/>
      <c r="S7" s="777"/>
      <c r="T7" s="777"/>
    </row>
    <row r="8" spans="1:26" x14ac:dyDescent="0.2">
      <c r="C8" s="1609"/>
      <c r="D8" s="1609"/>
      <c r="E8" s="1609"/>
      <c r="F8" s="1609"/>
      <c r="G8" s="1609"/>
      <c r="H8" s="1609"/>
      <c r="I8" s="1609"/>
      <c r="J8" s="1609"/>
      <c r="K8" s="1609"/>
      <c r="L8" s="1609"/>
      <c r="M8" s="1609"/>
      <c r="N8" s="1609"/>
      <c r="O8" s="1609"/>
      <c r="P8" s="1609"/>
      <c r="Q8" s="1609"/>
      <c r="R8" s="1609"/>
      <c r="S8" s="1609"/>
      <c r="T8" s="1609"/>
    </row>
    <row r="9" spans="1:26" ht="1.5" customHeight="1" x14ac:dyDescent="0.2">
      <c r="C9" s="780"/>
      <c r="D9" s="780"/>
      <c r="E9" s="780"/>
      <c r="F9" s="780"/>
      <c r="G9" s="780"/>
      <c r="H9" s="780"/>
      <c r="I9" s="780"/>
      <c r="J9" s="780"/>
      <c r="K9" s="780"/>
      <c r="L9" s="780"/>
      <c r="M9" s="780"/>
      <c r="N9" s="780"/>
      <c r="O9" s="780"/>
      <c r="P9" s="780"/>
      <c r="Q9" s="780"/>
      <c r="R9" s="780"/>
      <c r="S9" s="780"/>
      <c r="T9" s="780"/>
    </row>
    <row r="10" spans="1:26" ht="18" customHeight="1" thickBot="1" x14ac:dyDescent="0.25">
      <c r="C10" s="780"/>
      <c r="D10" s="780"/>
      <c r="E10" s="780"/>
      <c r="F10" s="780"/>
      <c r="G10" s="780"/>
      <c r="H10" s="780"/>
      <c r="I10" s="780"/>
      <c r="J10" s="780"/>
      <c r="K10" s="780"/>
      <c r="L10" s="780"/>
      <c r="M10" s="780"/>
      <c r="N10" s="780"/>
      <c r="O10" s="780"/>
      <c r="P10" s="780"/>
      <c r="Q10" s="780"/>
      <c r="R10" s="780"/>
      <c r="S10" s="780"/>
      <c r="T10" s="1632" t="s">
        <v>586</v>
      </c>
      <c r="U10" s="1522"/>
      <c r="V10" s="1522"/>
      <c r="W10" s="1522"/>
      <c r="X10" s="1522"/>
    </row>
    <row r="11" spans="1:26" ht="18.75" customHeight="1" x14ac:dyDescent="0.2">
      <c r="B11" s="1638" t="s">
        <v>602</v>
      </c>
      <c r="C11" s="781" t="s">
        <v>588</v>
      </c>
      <c r="D11" s="1624" t="s">
        <v>589</v>
      </c>
      <c r="E11" s="1625"/>
      <c r="F11" s="1625"/>
      <c r="G11" s="1626"/>
      <c r="H11" s="1624" t="s">
        <v>590</v>
      </c>
      <c r="I11" s="1625"/>
      <c r="J11" s="1625"/>
      <c r="K11" s="1626"/>
      <c r="L11" s="1624" t="s">
        <v>162</v>
      </c>
      <c r="M11" s="1625"/>
      <c r="N11" s="1625"/>
      <c r="O11" s="1626"/>
      <c r="P11" s="1624" t="s">
        <v>610</v>
      </c>
      <c r="Q11" s="1625"/>
      <c r="R11" s="1625"/>
      <c r="S11" s="1626"/>
      <c r="T11" s="1627" t="s">
        <v>841</v>
      </c>
      <c r="U11" s="1628"/>
      <c r="V11" s="1628"/>
      <c r="W11" s="1628"/>
      <c r="X11" s="1629"/>
    </row>
    <row r="12" spans="1:26" ht="20.25" hidden="1" customHeight="1" x14ac:dyDescent="0.2">
      <c r="B12" s="1639"/>
      <c r="C12" s="1641" t="s">
        <v>739</v>
      </c>
      <c r="D12" s="1613" t="s">
        <v>784</v>
      </c>
      <c r="E12" s="1614"/>
      <c r="F12" s="1614"/>
      <c r="G12" s="1614"/>
      <c r="H12" s="1614"/>
      <c r="I12" s="1614"/>
      <c r="J12" s="1614"/>
      <c r="K12" s="1614"/>
      <c r="L12" s="1614"/>
      <c r="M12" s="1614"/>
      <c r="N12" s="1614"/>
      <c r="O12" s="1614"/>
      <c r="P12" s="1614"/>
      <c r="Q12" s="1615"/>
      <c r="R12" s="782"/>
      <c r="S12" s="782"/>
      <c r="T12" s="783"/>
      <c r="X12" s="784"/>
    </row>
    <row r="13" spans="1:26" ht="25.5" customHeight="1" x14ac:dyDescent="0.2">
      <c r="B13" s="1639"/>
      <c r="C13" s="1642"/>
      <c r="D13" s="1616" t="s">
        <v>805</v>
      </c>
      <c r="E13" s="1617"/>
      <c r="F13" s="1617"/>
      <c r="G13" s="1618"/>
      <c r="H13" s="1616" t="s">
        <v>806</v>
      </c>
      <c r="I13" s="1617"/>
      <c r="J13" s="1617"/>
      <c r="K13" s="1618"/>
      <c r="L13" s="1616" t="s">
        <v>807</v>
      </c>
      <c r="M13" s="1617"/>
      <c r="N13" s="1617"/>
      <c r="O13" s="1618"/>
      <c r="P13" s="1616" t="s">
        <v>808</v>
      </c>
      <c r="Q13" s="1617"/>
      <c r="R13" s="1617"/>
      <c r="S13" s="1618"/>
      <c r="T13" s="1610" t="s">
        <v>6</v>
      </c>
      <c r="W13" s="1633" t="s">
        <v>7</v>
      </c>
      <c r="X13" s="1633" t="s">
        <v>3</v>
      </c>
      <c r="Y13" s="785"/>
      <c r="Z13" s="177"/>
    </row>
    <row r="14" spans="1:26" ht="22.5" customHeight="1" x14ac:dyDescent="0.2">
      <c r="B14" s="1639"/>
      <c r="C14" s="1642"/>
      <c r="D14" s="1619"/>
      <c r="E14" s="1620"/>
      <c r="F14" s="1620"/>
      <c r="G14" s="1621"/>
      <c r="H14" s="1619"/>
      <c r="I14" s="1620"/>
      <c r="J14" s="1620"/>
      <c r="K14" s="1621"/>
      <c r="L14" s="1619"/>
      <c r="M14" s="1620"/>
      <c r="N14" s="1620"/>
      <c r="O14" s="1621"/>
      <c r="P14" s="1619"/>
      <c r="Q14" s="1620"/>
      <c r="R14" s="1620"/>
      <c r="S14" s="1621"/>
      <c r="T14" s="1611"/>
      <c r="W14" s="1636"/>
      <c r="X14" s="1634"/>
    </row>
    <row r="15" spans="1:26" ht="45.75" customHeight="1" x14ac:dyDescent="0.2">
      <c r="B15" s="1639"/>
      <c r="C15" s="1642"/>
      <c r="D15" s="1622" t="s">
        <v>1</v>
      </c>
      <c r="E15" s="1623"/>
      <c r="F15" s="1622" t="s">
        <v>2</v>
      </c>
      <c r="G15" s="1623"/>
      <c r="H15" s="1622" t="s">
        <v>1</v>
      </c>
      <c r="I15" s="1623"/>
      <c r="J15" s="1622" t="s">
        <v>2</v>
      </c>
      <c r="K15" s="1623"/>
      <c r="L15" s="1622" t="s">
        <v>1</v>
      </c>
      <c r="M15" s="1623"/>
      <c r="N15" s="1622" t="s">
        <v>2</v>
      </c>
      <c r="O15" s="1623"/>
      <c r="P15" s="1622" t="s">
        <v>1</v>
      </c>
      <c r="Q15" s="1623"/>
      <c r="R15" s="1622" t="s">
        <v>2</v>
      </c>
      <c r="S15" s="1623"/>
      <c r="T15" s="1611"/>
      <c r="W15" s="1636"/>
      <c r="X15" s="1634"/>
    </row>
    <row r="16" spans="1:26" ht="48" customHeight="1" thickBot="1" x14ac:dyDescent="0.25">
      <c r="B16" s="1640"/>
      <c r="C16" s="1643"/>
      <c r="D16" s="786" t="s">
        <v>593</v>
      </c>
      <c r="E16" s="786" t="s">
        <v>594</v>
      </c>
      <c r="F16" s="786" t="s">
        <v>593</v>
      </c>
      <c r="G16" s="786" t="s">
        <v>594</v>
      </c>
      <c r="H16" s="786" t="s">
        <v>593</v>
      </c>
      <c r="I16" s="786" t="s">
        <v>594</v>
      </c>
      <c r="J16" s="786" t="s">
        <v>593</v>
      </c>
      <c r="K16" s="786" t="s">
        <v>594</v>
      </c>
      <c r="L16" s="786" t="s">
        <v>593</v>
      </c>
      <c r="M16" s="786" t="s">
        <v>594</v>
      </c>
      <c r="N16" s="786" t="s">
        <v>593</v>
      </c>
      <c r="O16" s="786" t="s">
        <v>594</v>
      </c>
      <c r="P16" s="786" t="s">
        <v>593</v>
      </c>
      <c r="Q16" s="786" t="s">
        <v>594</v>
      </c>
      <c r="R16" s="786" t="s">
        <v>593</v>
      </c>
      <c r="S16" s="786" t="s">
        <v>594</v>
      </c>
      <c r="T16" s="1612"/>
      <c r="U16" s="787"/>
      <c r="V16" s="787"/>
      <c r="W16" s="1637"/>
      <c r="X16" s="1635"/>
    </row>
    <row r="17" spans="2:30" ht="15.6" customHeight="1" x14ac:dyDescent="0.2">
      <c r="B17" s="788" t="s">
        <v>849</v>
      </c>
      <c r="C17" s="789" t="s">
        <v>1212</v>
      </c>
      <c r="D17" s="440"/>
      <c r="E17" s="440">
        <v>7302</v>
      </c>
      <c r="F17" s="440"/>
      <c r="G17" s="790">
        <v>7071</v>
      </c>
      <c r="H17" s="440"/>
      <c r="I17" s="440">
        <v>1865</v>
      </c>
      <c r="J17" s="440"/>
      <c r="K17" s="790">
        <v>1738</v>
      </c>
      <c r="L17" s="440"/>
      <c r="M17" s="440">
        <v>25093</v>
      </c>
      <c r="N17" s="440"/>
      <c r="O17" s="790">
        <v>19027</v>
      </c>
      <c r="P17" s="444"/>
      <c r="Q17" s="177"/>
      <c r="R17" s="440"/>
      <c r="S17" s="790"/>
      <c r="T17" s="440">
        <f>D17+E17+H17+I17+L17+M17+P17+Q17</f>
        <v>34260</v>
      </c>
      <c r="U17" s="791">
        <f>E17+F17+I17+J17+M17+N17+Q17+R17</f>
        <v>34260</v>
      </c>
      <c r="V17" s="792">
        <f>F17+G17+J17+K17+N17+O17+R17+S17</f>
        <v>27836</v>
      </c>
      <c r="W17" s="438">
        <f>F17+G17+J17+K17+N17+O17+R17+S17</f>
        <v>27836</v>
      </c>
      <c r="X17" s="793">
        <f>W17/T17*100</f>
        <v>81.249270286047874</v>
      </c>
    </row>
    <row r="18" spans="2:30" ht="15.6" customHeight="1" x14ac:dyDescent="0.2">
      <c r="B18" s="788"/>
      <c r="C18" s="784"/>
      <c r="D18" s="440"/>
      <c r="E18" s="440"/>
      <c r="F18" s="440"/>
      <c r="G18" s="793"/>
      <c r="H18" s="440"/>
      <c r="I18" s="440"/>
      <c r="J18" s="440"/>
      <c r="K18" s="793"/>
      <c r="L18" s="440"/>
      <c r="M18" s="440"/>
      <c r="N18" s="440"/>
      <c r="O18" s="793"/>
      <c r="P18" s="444"/>
      <c r="Q18" s="177"/>
      <c r="R18" s="440"/>
      <c r="S18" s="793"/>
      <c r="T18" s="440">
        <f t="shared" ref="T18:T35" si="0">D18+E18+H18+I18+L18+M18+P18+Q18</f>
        <v>0</v>
      </c>
      <c r="W18" s="438">
        <f t="shared" ref="W18:W35" si="1">F18+G18+J18+K18+N18+O18+R18+S18</f>
        <v>0</v>
      </c>
      <c r="X18" s="793"/>
    </row>
    <row r="19" spans="2:30" ht="15.6" customHeight="1" x14ac:dyDescent="0.2">
      <c r="B19" s="788"/>
      <c r="C19" s="794" t="s">
        <v>1213</v>
      </c>
      <c r="D19" s="440"/>
      <c r="E19" s="440"/>
      <c r="F19" s="440"/>
      <c r="G19" s="793"/>
      <c r="H19" s="440"/>
      <c r="I19" s="440"/>
      <c r="J19" s="440"/>
      <c r="K19" s="793"/>
      <c r="L19" s="440"/>
      <c r="M19" s="440"/>
      <c r="N19" s="440"/>
      <c r="O19" s="793"/>
      <c r="P19" s="444"/>
      <c r="Q19" s="177"/>
      <c r="R19" s="440"/>
      <c r="S19" s="793"/>
      <c r="T19" s="440">
        <f t="shared" si="0"/>
        <v>0</v>
      </c>
      <c r="W19" s="438">
        <f t="shared" si="1"/>
        <v>0</v>
      </c>
      <c r="X19" s="793"/>
    </row>
    <row r="20" spans="2:30" ht="15.6" customHeight="1" x14ac:dyDescent="0.2">
      <c r="B20" s="788" t="s">
        <v>859</v>
      </c>
      <c r="C20" s="784" t="s">
        <v>171</v>
      </c>
      <c r="D20" s="440"/>
      <c r="E20" s="440">
        <v>29550</v>
      </c>
      <c r="F20" s="440"/>
      <c r="G20" s="793">
        <v>29193</v>
      </c>
      <c r="H20" s="440"/>
      <c r="I20" s="440">
        <v>7496</v>
      </c>
      <c r="J20" s="440"/>
      <c r="K20" s="793">
        <v>7200</v>
      </c>
      <c r="L20" s="440"/>
      <c r="M20" s="440">
        <v>1420</v>
      </c>
      <c r="N20" s="440"/>
      <c r="O20" s="793">
        <v>770</v>
      </c>
      <c r="P20" s="444"/>
      <c r="Q20" s="177"/>
      <c r="R20" s="440"/>
      <c r="S20" s="793"/>
      <c r="T20" s="440">
        <f t="shared" si="0"/>
        <v>38466</v>
      </c>
      <c r="W20" s="438">
        <f t="shared" si="1"/>
        <v>37163</v>
      </c>
      <c r="X20" s="793">
        <f t="shared" ref="X20:X37" si="2">W20/T20*100</f>
        <v>96.612592939219056</v>
      </c>
    </row>
    <row r="21" spans="2:30" ht="15.6" customHeight="1" x14ac:dyDescent="0.2">
      <c r="B21" s="788" t="s">
        <v>860</v>
      </c>
      <c r="C21" s="784" t="s">
        <v>172</v>
      </c>
      <c r="D21" s="440">
        <v>20811</v>
      </c>
      <c r="E21" s="440">
        <v>3372</v>
      </c>
      <c r="F21" s="440">
        <v>20350</v>
      </c>
      <c r="G21" s="793">
        <v>3372</v>
      </c>
      <c r="H21" s="440">
        <v>5868</v>
      </c>
      <c r="I21" s="440">
        <v>910</v>
      </c>
      <c r="J21" s="440">
        <v>5230</v>
      </c>
      <c r="K21" s="793">
        <v>910</v>
      </c>
      <c r="L21" s="440">
        <v>1034</v>
      </c>
      <c r="M21" s="440"/>
      <c r="N21" s="440">
        <v>546</v>
      </c>
      <c r="O21" s="793"/>
      <c r="P21" s="444"/>
      <c r="Q21" s="177"/>
      <c r="R21" s="440"/>
      <c r="S21" s="793"/>
      <c r="T21" s="440">
        <f t="shared" si="0"/>
        <v>31995</v>
      </c>
      <c r="W21" s="438">
        <f t="shared" si="1"/>
        <v>30408</v>
      </c>
      <c r="X21" s="793">
        <f t="shared" si="2"/>
        <v>95.039849976558827</v>
      </c>
    </row>
    <row r="22" spans="2:30" ht="15.6" customHeight="1" x14ac:dyDescent="0.2">
      <c r="B22" s="788" t="s">
        <v>861</v>
      </c>
      <c r="C22" s="784" t="s">
        <v>164</v>
      </c>
      <c r="D22" s="440">
        <v>27990</v>
      </c>
      <c r="E22" s="440">
        <v>6948</v>
      </c>
      <c r="F22" s="440">
        <v>26825</v>
      </c>
      <c r="G22" s="793">
        <v>6948</v>
      </c>
      <c r="H22" s="440">
        <v>9811</v>
      </c>
      <c r="I22" s="440">
        <v>288</v>
      </c>
      <c r="J22" s="440">
        <v>9547</v>
      </c>
      <c r="K22" s="793">
        <v>288</v>
      </c>
      <c r="L22" s="440">
        <v>1055</v>
      </c>
      <c r="M22" s="440"/>
      <c r="N22" s="440">
        <v>195</v>
      </c>
      <c r="O22" s="793"/>
      <c r="P22" s="444"/>
      <c r="Q22" s="177"/>
      <c r="R22" s="440"/>
      <c r="S22" s="793"/>
      <c r="T22" s="440">
        <f t="shared" si="0"/>
        <v>46092</v>
      </c>
      <c r="W22" s="438">
        <f t="shared" si="1"/>
        <v>43803</v>
      </c>
      <c r="X22" s="793">
        <f t="shared" si="2"/>
        <v>95.033845352772715</v>
      </c>
    </row>
    <row r="23" spans="2:30" ht="15.6" customHeight="1" x14ac:dyDescent="0.2">
      <c r="B23" s="788" t="s">
        <v>862</v>
      </c>
      <c r="C23" s="784" t="s">
        <v>173</v>
      </c>
      <c r="D23" s="440">
        <v>32773</v>
      </c>
      <c r="E23" s="440">
        <v>7076</v>
      </c>
      <c r="F23" s="440">
        <v>30100</v>
      </c>
      <c r="G23" s="793">
        <v>7076</v>
      </c>
      <c r="H23" s="440">
        <v>8512</v>
      </c>
      <c r="I23" s="440">
        <v>1285</v>
      </c>
      <c r="J23" s="440">
        <v>8491</v>
      </c>
      <c r="K23" s="793">
        <v>1285</v>
      </c>
      <c r="L23" s="440">
        <v>3054</v>
      </c>
      <c r="M23" s="440"/>
      <c r="N23" s="440">
        <v>1496</v>
      </c>
      <c r="O23" s="793"/>
      <c r="P23" s="444"/>
      <c r="Q23" s="177"/>
      <c r="R23" s="440"/>
      <c r="S23" s="793"/>
      <c r="T23" s="440">
        <f t="shared" si="0"/>
        <v>52700</v>
      </c>
      <c r="W23" s="438">
        <f t="shared" si="1"/>
        <v>48448</v>
      </c>
      <c r="X23" s="793">
        <f t="shared" si="2"/>
        <v>91.931688804554085</v>
      </c>
    </row>
    <row r="24" spans="2:30" ht="15.6" customHeight="1" x14ac:dyDescent="0.2">
      <c r="B24" s="788" t="s">
        <v>863</v>
      </c>
      <c r="C24" s="784" t="s">
        <v>174</v>
      </c>
      <c r="D24" s="440"/>
      <c r="E24" s="440">
        <v>32639</v>
      </c>
      <c r="F24" s="440">
        <v>31517</v>
      </c>
      <c r="G24" s="793"/>
      <c r="H24" s="440"/>
      <c r="I24" s="440">
        <v>9088</v>
      </c>
      <c r="J24" s="440"/>
      <c r="K24" s="793">
        <v>8551</v>
      </c>
      <c r="L24" s="440"/>
      <c r="M24" s="440">
        <v>2866</v>
      </c>
      <c r="N24" s="440"/>
      <c r="O24" s="793">
        <v>447</v>
      </c>
      <c r="P24" s="444"/>
      <c r="Q24" s="177"/>
      <c r="R24" s="440"/>
      <c r="S24" s="793"/>
      <c r="T24" s="440">
        <f t="shared" si="0"/>
        <v>44593</v>
      </c>
      <c r="W24" s="438">
        <f t="shared" si="1"/>
        <v>40515</v>
      </c>
      <c r="X24" s="793">
        <f t="shared" si="2"/>
        <v>90.855066938757204</v>
      </c>
    </row>
    <row r="25" spans="2:30" ht="15.6" customHeight="1" x14ac:dyDescent="0.2">
      <c r="B25" s="788" t="s">
        <v>865</v>
      </c>
      <c r="C25" s="784" t="s">
        <v>1222</v>
      </c>
      <c r="D25" s="440"/>
      <c r="E25" s="440">
        <v>5077</v>
      </c>
      <c r="F25" s="440"/>
      <c r="G25" s="793">
        <v>5077</v>
      </c>
      <c r="H25" s="440"/>
      <c r="I25" s="440">
        <v>1371</v>
      </c>
      <c r="J25" s="440"/>
      <c r="K25" s="793">
        <v>1371</v>
      </c>
      <c r="L25" s="440"/>
      <c r="M25" s="440"/>
      <c r="N25" s="440"/>
      <c r="O25" s="793"/>
      <c r="P25" s="444"/>
      <c r="Q25" s="177"/>
      <c r="R25" s="440"/>
      <c r="S25" s="793"/>
      <c r="T25" s="440">
        <f t="shared" si="0"/>
        <v>6448</v>
      </c>
      <c r="W25" s="438">
        <f t="shared" si="1"/>
        <v>6448</v>
      </c>
      <c r="X25" s="793">
        <f t="shared" si="2"/>
        <v>100</v>
      </c>
    </row>
    <row r="26" spans="2:30" ht="17.45" customHeight="1" x14ac:dyDescent="0.2">
      <c r="B26" s="788" t="s">
        <v>867</v>
      </c>
      <c r="C26" s="784" t="s">
        <v>175</v>
      </c>
      <c r="D26" s="440"/>
      <c r="E26" s="440">
        <v>2088</v>
      </c>
      <c r="F26" s="440"/>
      <c r="G26" s="793">
        <v>620</v>
      </c>
      <c r="H26" s="440"/>
      <c r="I26" s="440">
        <v>3456</v>
      </c>
      <c r="J26" s="440"/>
      <c r="K26" s="793">
        <v>2191</v>
      </c>
      <c r="L26" s="440">
        <v>8828</v>
      </c>
      <c r="M26" s="440">
        <v>30882</v>
      </c>
      <c r="N26" s="440">
        <v>8828</v>
      </c>
      <c r="O26" s="793">
        <v>29093</v>
      </c>
      <c r="P26" s="444"/>
      <c r="Q26" s="177"/>
      <c r="R26" s="440"/>
      <c r="S26" s="793"/>
      <c r="T26" s="440">
        <f t="shared" si="0"/>
        <v>45254</v>
      </c>
      <c r="W26" s="438">
        <f t="shared" si="1"/>
        <v>40732</v>
      </c>
      <c r="X26" s="793">
        <f t="shared" si="2"/>
        <v>90.007513148009011</v>
      </c>
    </row>
    <row r="27" spans="2:30" ht="15.6" customHeight="1" x14ac:dyDescent="0.2">
      <c r="B27" s="788" t="s">
        <v>868</v>
      </c>
      <c r="C27" s="784" t="s">
        <v>176</v>
      </c>
      <c r="D27" s="440"/>
      <c r="E27" s="440">
        <v>4294</v>
      </c>
      <c r="F27" s="440"/>
      <c r="G27" s="793">
        <v>4144</v>
      </c>
      <c r="H27" s="440"/>
      <c r="I27" s="440">
        <v>1273</v>
      </c>
      <c r="J27" s="440"/>
      <c r="K27" s="793">
        <v>1150</v>
      </c>
      <c r="L27" s="440"/>
      <c r="M27" s="440">
        <v>6637</v>
      </c>
      <c r="N27" s="440"/>
      <c r="O27" s="793">
        <v>3209</v>
      </c>
      <c r="P27" s="444"/>
      <c r="Q27" s="177"/>
      <c r="R27" s="440"/>
      <c r="S27" s="793"/>
      <c r="T27" s="440">
        <f t="shared" si="0"/>
        <v>12204</v>
      </c>
      <c r="W27" s="438">
        <f t="shared" si="1"/>
        <v>8503</v>
      </c>
      <c r="X27" s="793">
        <f t="shared" si="2"/>
        <v>69.673877417240249</v>
      </c>
    </row>
    <row r="28" spans="2:30" ht="15.6" customHeight="1" x14ac:dyDescent="0.2">
      <c r="B28" s="788" t="s">
        <v>55</v>
      </c>
      <c r="C28" s="784" t="s">
        <v>1214</v>
      </c>
      <c r="D28" s="440">
        <v>17143</v>
      </c>
      <c r="E28" s="177">
        <v>2123</v>
      </c>
      <c r="F28" s="440">
        <v>16332</v>
      </c>
      <c r="G28" s="793">
        <v>2123</v>
      </c>
      <c r="H28" s="440">
        <v>5770</v>
      </c>
      <c r="I28" s="440"/>
      <c r="J28" s="440">
        <v>5020</v>
      </c>
      <c r="K28" s="793"/>
      <c r="L28" s="440">
        <v>937</v>
      </c>
      <c r="M28" s="440"/>
      <c r="N28" s="440">
        <v>222</v>
      </c>
      <c r="O28" s="793"/>
      <c r="P28" s="444"/>
      <c r="Q28" s="177"/>
      <c r="R28" s="440"/>
      <c r="S28" s="793"/>
      <c r="T28" s="440">
        <f t="shared" si="0"/>
        <v>25973</v>
      </c>
      <c r="W28" s="438">
        <f t="shared" si="1"/>
        <v>23697</v>
      </c>
      <c r="X28" s="793">
        <f t="shared" si="2"/>
        <v>91.237053863627608</v>
      </c>
      <c r="AD28" s="177"/>
    </row>
    <row r="29" spans="2:30" ht="15.6" customHeight="1" x14ac:dyDescent="0.2">
      <c r="B29" s="788" t="s">
        <v>85</v>
      </c>
      <c r="C29" s="784" t="s">
        <v>1215</v>
      </c>
      <c r="D29" s="440"/>
      <c r="E29" s="440">
        <v>6920</v>
      </c>
      <c r="F29" s="440"/>
      <c r="G29" s="793">
        <v>6583</v>
      </c>
      <c r="H29" s="440"/>
      <c r="I29" s="440">
        <v>1929</v>
      </c>
      <c r="J29" s="440"/>
      <c r="K29" s="793">
        <v>1790</v>
      </c>
      <c r="L29" s="440"/>
      <c r="M29" s="440">
        <v>859</v>
      </c>
      <c r="N29" s="440"/>
      <c r="O29" s="793">
        <v>541</v>
      </c>
      <c r="P29" s="444"/>
      <c r="Q29" s="177"/>
      <c r="R29" s="440"/>
      <c r="S29" s="793"/>
      <c r="T29" s="440">
        <f t="shared" si="0"/>
        <v>9708</v>
      </c>
      <c r="W29" s="438">
        <f t="shared" si="1"/>
        <v>8914</v>
      </c>
      <c r="X29" s="793">
        <f t="shared" si="2"/>
        <v>91.821178409559124</v>
      </c>
    </row>
    <row r="30" spans="2:30" ht="15.6" customHeight="1" x14ac:dyDescent="0.2">
      <c r="B30" s="788" t="s">
        <v>87</v>
      </c>
      <c r="C30" s="784" t="s">
        <v>1216</v>
      </c>
      <c r="D30" s="440"/>
      <c r="E30" s="440"/>
      <c r="F30" s="440"/>
      <c r="G30" s="793"/>
      <c r="H30" s="440"/>
      <c r="I30" s="440"/>
      <c r="J30" s="440"/>
      <c r="K30" s="793"/>
      <c r="L30" s="440"/>
      <c r="M30" s="440"/>
      <c r="N30" s="440"/>
      <c r="O30" s="793"/>
      <c r="P30" s="440">
        <f>'ellátottak hivatal'!E14+'ellátottak hivatal'!E15+'ellátottak hivatal'!E17</f>
        <v>4876</v>
      </c>
      <c r="Q30" s="440">
        <f>'ellátottak hivatal'!F14+'ellátottak hivatal'!F15+'ellátottak hivatal'!F17</f>
        <v>1084</v>
      </c>
      <c r="R30" s="440">
        <v>4876</v>
      </c>
      <c r="S30" s="793">
        <v>1084</v>
      </c>
      <c r="T30" s="440">
        <f t="shared" si="0"/>
        <v>5960</v>
      </c>
      <c r="W30" s="438">
        <f t="shared" si="1"/>
        <v>5960</v>
      </c>
      <c r="X30" s="793">
        <f t="shared" si="2"/>
        <v>100</v>
      </c>
    </row>
    <row r="31" spans="2:30" ht="15.6" customHeight="1" x14ac:dyDescent="0.2">
      <c r="B31" s="788" t="s">
        <v>89</v>
      </c>
      <c r="C31" s="784" t="s">
        <v>1217</v>
      </c>
      <c r="D31" s="440">
        <v>2084</v>
      </c>
      <c r="E31" s="440"/>
      <c r="F31" s="440">
        <v>680</v>
      </c>
      <c r="G31" s="793"/>
      <c r="H31" s="440">
        <v>598</v>
      </c>
      <c r="I31" s="440"/>
      <c r="J31" s="440">
        <v>240</v>
      </c>
      <c r="K31" s="793"/>
      <c r="L31" s="440">
        <v>0</v>
      </c>
      <c r="M31" s="440"/>
      <c r="N31" s="440"/>
      <c r="O31" s="793"/>
      <c r="P31" s="440"/>
      <c r="Q31" s="440"/>
      <c r="R31" s="440"/>
      <c r="S31" s="793"/>
      <c r="T31" s="440">
        <f t="shared" si="0"/>
        <v>2682</v>
      </c>
      <c r="W31" s="438">
        <f t="shared" si="1"/>
        <v>920</v>
      </c>
      <c r="X31" s="793">
        <f t="shared" si="2"/>
        <v>34.302759134973897</v>
      </c>
      <c r="Z31" s="177"/>
    </row>
    <row r="32" spans="2:30" ht="15.6" customHeight="1" x14ac:dyDescent="0.2">
      <c r="B32" s="788" t="s">
        <v>90</v>
      </c>
      <c r="C32" s="784" t="s">
        <v>1218</v>
      </c>
      <c r="D32" s="440">
        <v>1185</v>
      </c>
      <c r="E32" s="440"/>
      <c r="F32" s="440">
        <v>670</v>
      </c>
      <c r="G32" s="793"/>
      <c r="H32" s="440">
        <v>335</v>
      </c>
      <c r="I32" s="440"/>
      <c r="J32" s="440">
        <v>167</v>
      </c>
      <c r="K32" s="793"/>
      <c r="L32" s="440">
        <v>400</v>
      </c>
      <c r="M32" s="440"/>
      <c r="N32" s="440"/>
      <c r="O32" s="793"/>
      <c r="P32" s="440"/>
      <c r="Q32" s="440"/>
      <c r="R32" s="440"/>
      <c r="S32" s="793"/>
      <c r="T32" s="440">
        <f t="shared" si="0"/>
        <v>1920</v>
      </c>
      <c r="W32" s="438">
        <f t="shared" si="1"/>
        <v>837</v>
      </c>
      <c r="X32" s="793">
        <f t="shared" si="2"/>
        <v>43.59375</v>
      </c>
    </row>
    <row r="33" spans="2:24" ht="24" customHeight="1" x14ac:dyDescent="0.2">
      <c r="B33" s="788" t="s">
        <v>92</v>
      </c>
      <c r="C33" s="795" t="s">
        <v>1219</v>
      </c>
      <c r="D33" s="796">
        <v>1213</v>
      </c>
      <c r="E33" s="796"/>
      <c r="F33" s="796">
        <v>1214</v>
      </c>
      <c r="G33" s="797"/>
      <c r="H33" s="796">
        <v>405</v>
      </c>
      <c r="I33" s="796"/>
      <c r="J33" s="796">
        <v>326</v>
      </c>
      <c r="K33" s="797"/>
      <c r="L33" s="796">
        <v>523</v>
      </c>
      <c r="M33" s="796"/>
      <c r="N33" s="796">
        <v>101</v>
      </c>
      <c r="O33" s="797"/>
      <c r="P33" s="796"/>
      <c r="Q33" s="796"/>
      <c r="R33" s="796"/>
      <c r="S33" s="797"/>
      <c r="T33" s="440">
        <f t="shared" si="0"/>
        <v>2141</v>
      </c>
      <c r="W33" s="438">
        <f t="shared" si="1"/>
        <v>1641</v>
      </c>
      <c r="X33" s="793">
        <f t="shared" si="2"/>
        <v>76.646426903316211</v>
      </c>
    </row>
    <row r="34" spans="2:24" ht="15.6" customHeight="1" x14ac:dyDescent="0.2">
      <c r="B34" s="788" t="s">
        <v>94</v>
      </c>
      <c r="C34" s="784" t="s">
        <v>1220</v>
      </c>
      <c r="D34" s="440"/>
      <c r="E34" s="440"/>
      <c r="F34" s="440"/>
      <c r="G34" s="793"/>
      <c r="H34" s="440"/>
      <c r="I34" s="440"/>
      <c r="J34" s="440"/>
      <c r="K34" s="793"/>
      <c r="L34" s="440"/>
      <c r="M34" s="440"/>
      <c r="N34" s="440"/>
      <c r="O34" s="793"/>
      <c r="P34" s="440">
        <f>'ellátottak hivatal'!E20</f>
        <v>1597</v>
      </c>
      <c r="Q34" s="440">
        <f>'ellátottak hivatal'!F20</f>
        <v>146</v>
      </c>
      <c r="R34" s="440">
        <v>1597</v>
      </c>
      <c r="S34" s="793">
        <v>146</v>
      </c>
      <c r="T34" s="440">
        <f t="shared" si="0"/>
        <v>1743</v>
      </c>
      <c r="W34" s="438">
        <f t="shared" si="1"/>
        <v>1743</v>
      </c>
      <c r="X34" s="793">
        <f t="shared" si="2"/>
        <v>100</v>
      </c>
    </row>
    <row r="35" spans="2:24" ht="15.6" customHeight="1" x14ac:dyDescent="0.2">
      <c r="B35" s="788" t="s">
        <v>96</v>
      </c>
      <c r="C35" s="784" t="s">
        <v>1221</v>
      </c>
      <c r="D35" s="440"/>
      <c r="E35" s="440"/>
      <c r="F35" s="440"/>
      <c r="G35" s="793"/>
      <c r="H35" s="440"/>
      <c r="I35" s="440"/>
      <c r="J35" s="440"/>
      <c r="K35" s="793"/>
      <c r="L35" s="440">
        <v>38</v>
      </c>
      <c r="M35" s="440"/>
      <c r="N35" s="440">
        <v>32</v>
      </c>
      <c r="O35" s="793"/>
      <c r="P35" s="440">
        <f>'ellátottak hivatal'!E24</f>
        <v>539</v>
      </c>
      <c r="Q35" s="177"/>
      <c r="R35" s="440">
        <v>540</v>
      </c>
      <c r="S35" s="793"/>
      <c r="T35" s="440">
        <f t="shared" si="0"/>
        <v>577</v>
      </c>
      <c r="W35" s="438">
        <f t="shared" si="1"/>
        <v>572</v>
      </c>
      <c r="X35" s="793">
        <f t="shared" si="2"/>
        <v>99.13344887348353</v>
      </c>
    </row>
    <row r="36" spans="2:24" ht="13.5" thickBot="1" x14ac:dyDescent="0.25">
      <c r="B36" s="798"/>
      <c r="C36" s="799"/>
      <c r="D36" s="177"/>
      <c r="E36" s="177"/>
      <c r="F36" s="440"/>
      <c r="G36" s="800"/>
      <c r="H36" s="177"/>
      <c r="I36" s="177"/>
      <c r="J36" s="440"/>
      <c r="K36" s="800"/>
      <c r="L36" s="177"/>
      <c r="M36" s="177"/>
      <c r="N36" s="440"/>
      <c r="O36" s="800"/>
      <c r="P36" s="444"/>
      <c r="Q36" s="177"/>
      <c r="R36" s="440"/>
      <c r="S36" s="800"/>
      <c r="T36" s="440"/>
      <c r="W36" s="438"/>
      <c r="X36" s="801"/>
    </row>
    <row r="37" spans="2:24" ht="15.6" customHeight="1" thickBot="1" x14ac:dyDescent="0.25">
      <c r="B37" s="1608" t="s">
        <v>167</v>
      </c>
      <c r="C37" s="1567"/>
      <c r="D37" s="802">
        <f>SUM(D17:D36)</f>
        <v>103199</v>
      </c>
      <c r="E37" s="803">
        <f>SUM(E17:E35)</f>
        <v>107389</v>
      </c>
      <c r="F37" s="803">
        <f>SUM(F17:F35)</f>
        <v>127688</v>
      </c>
      <c r="G37" s="803">
        <f>SUM(G17:G35)</f>
        <v>72207</v>
      </c>
      <c r="H37" s="803">
        <f>SUM(H17:H36)</f>
        <v>31299</v>
      </c>
      <c r="I37" s="803">
        <f>SUM(I17:I35)</f>
        <v>28961</v>
      </c>
      <c r="J37" s="803">
        <f>SUM(J17:J35)</f>
        <v>29021</v>
      </c>
      <c r="K37" s="803">
        <f>SUM(K17:K35)</f>
        <v>26474</v>
      </c>
      <c r="L37" s="804">
        <f>SUM(L17:L36)</f>
        <v>15869</v>
      </c>
      <c r="M37" s="805">
        <f>SUM(M17:M35)</f>
        <v>67757</v>
      </c>
      <c r="N37" s="805">
        <f>SUM(N17:N35)</f>
        <v>11420</v>
      </c>
      <c r="O37" s="805">
        <f>SUM(O17:O35)</f>
        <v>53087</v>
      </c>
      <c r="P37" s="804">
        <f>SUM(P30:P36)</f>
        <v>7012</v>
      </c>
      <c r="Q37" s="805">
        <f>SUM(Q30:Q36)</f>
        <v>1230</v>
      </c>
      <c r="R37" s="803">
        <f>SUM(R17:R35)</f>
        <v>7013</v>
      </c>
      <c r="S37" s="803">
        <f>SUM(S17:S35)</f>
        <v>1230</v>
      </c>
      <c r="T37" s="806">
        <f>SUM(T17:T36)</f>
        <v>362716</v>
      </c>
      <c r="U37" s="806">
        <f>SUM(U17:U36)</f>
        <v>34260</v>
      </c>
      <c r="V37" s="806">
        <f>SUM(V17:V36)</f>
        <v>27836</v>
      </c>
      <c r="W37" s="806">
        <f>SUM(W17:W36)</f>
        <v>328140</v>
      </c>
      <c r="X37" s="807">
        <f t="shared" si="2"/>
        <v>90.467473174604933</v>
      </c>
    </row>
    <row r="38" spans="2:24" x14ac:dyDescent="0.2">
      <c r="W38" s="808"/>
    </row>
    <row r="39" spans="2:24" x14ac:dyDescent="0.2">
      <c r="W39" s="177"/>
    </row>
  </sheetData>
  <sheetProtection selectLockedCells="1" selectUnlockedCells="1"/>
  <mergeCells count="29">
    <mergeCell ref="C1:X1"/>
    <mergeCell ref="A5:X5"/>
    <mergeCell ref="A6:X6"/>
    <mergeCell ref="T10:X10"/>
    <mergeCell ref="X13:X16"/>
    <mergeCell ref="D15:E15"/>
    <mergeCell ref="W13:W16"/>
    <mergeCell ref="P15:Q15"/>
    <mergeCell ref="B11:B16"/>
    <mergeCell ref="R15:S15"/>
    <mergeCell ref="L15:M15"/>
    <mergeCell ref="N15:O15"/>
    <mergeCell ref="C12:C16"/>
    <mergeCell ref="B37:C37"/>
    <mergeCell ref="C8:T8"/>
    <mergeCell ref="T13:T16"/>
    <mergeCell ref="D12:Q12"/>
    <mergeCell ref="D13:G14"/>
    <mergeCell ref="H13:K14"/>
    <mergeCell ref="H15:I15"/>
    <mergeCell ref="L13:O14"/>
    <mergeCell ref="P13:S14"/>
    <mergeCell ref="J15:K15"/>
    <mergeCell ref="H11:K11"/>
    <mergeCell ref="D11:G11"/>
    <mergeCell ref="L11:O11"/>
    <mergeCell ref="P11:S11"/>
    <mergeCell ref="T11:X11"/>
    <mergeCell ref="F15:G15"/>
  </mergeCells>
  <phoneticPr fontId="35" type="noConversion"/>
  <pageMargins left="0.35433070866141736" right="0.35433070866141736" top="0.98425196850393704" bottom="0.98425196850393704" header="0.51181102362204722" footer="0.51181102362204722"/>
  <pageSetup paperSize="9" scale="65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R37"/>
  <sheetViews>
    <sheetView workbookViewId="0">
      <selection activeCell="B1" sqref="B1:K1"/>
    </sheetView>
  </sheetViews>
  <sheetFormatPr defaultRowHeight="18" customHeight="1" x14ac:dyDescent="0.25"/>
  <cols>
    <col min="1" max="1" width="11" style="35" customWidth="1"/>
    <col min="2" max="3" width="3.5703125" style="35" customWidth="1"/>
    <col min="4" max="4" width="44.28515625" style="823" customWidth="1"/>
    <col min="5" max="5" width="10.5703125" style="35" customWidth="1"/>
    <col min="6" max="6" width="11" style="35" customWidth="1"/>
    <col min="7" max="7" width="12.42578125" style="35" customWidth="1"/>
    <col min="8" max="9" width="9.140625" style="777"/>
    <col min="10" max="16384" width="9.140625" style="35"/>
  </cols>
  <sheetData>
    <row r="1" spans="2:11" ht="32.25" customHeight="1" x14ac:dyDescent="0.25">
      <c r="B1" s="1649" t="s">
        <v>2152</v>
      </c>
      <c r="C1" s="1649"/>
      <c r="D1" s="1649"/>
      <c r="E1" s="1649"/>
      <c r="F1" s="1649"/>
      <c r="G1" s="1649"/>
      <c r="H1" s="1518"/>
      <c r="I1" s="1518"/>
      <c r="J1" s="1518"/>
      <c r="K1" s="1518"/>
    </row>
    <row r="3" spans="2:11" ht="15.75" customHeight="1" x14ac:dyDescent="0.25">
      <c r="B3" s="1650" t="s">
        <v>178</v>
      </c>
      <c r="C3" s="1650"/>
      <c r="D3" s="1650"/>
      <c r="E3" s="1650"/>
      <c r="F3" s="1650"/>
      <c r="G3" s="1650"/>
      <c r="H3" s="1520"/>
      <c r="I3" s="1520"/>
      <c r="J3" s="1520"/>
      <c r="K3" s="1520"/>
    </row>
    <row r="4" spans="2:11" ht="15.75" customHeight="1" x14ac:dyDescent="0.25">
      <c r="B4" s="1650">
        <v>2014</v>
      </c>
      <c r="C4" s="1650"/>
      <c r="D4" s="1650"/>
      <c r="E4" s="1650"/>
      <c r="F4" s="1650"/>
      <c r="G4" s="1650"/>
      <c r="H4" s="1520"/>
      <c r="I4" s="1520"/>
      <c r="J4" s="1520"/>
      <c r="K4" s="1520"/>
    </row>
    <row r="5" spans="2:11" ht="15.75" customHeight="1" x14ac:dyDescent="0.25">
      <c r="B5" s="1650" t="s">
        <v>534</v>
      </c>
      <c r="C5" s="1650"/>
      <c r="D5" s="1650"/>
      <c r="E5" s="1650"/>
      <c r="F5" s="1650"/>
      <c r="G5" s="1650"/>
      <c r="H5" s="1520"/>
      <c r="I5" s="1520"/>
      <c r="J5" s="1520"/>
      <c r="K5" s="1520"/>
    </row>
    <row r="6" spans="2:11" s="40" customFormat="1" ht="14.25" customHeight="1" x14ac:dyDescent="0.25">
      <c r="B6" s="1651" t="s">
        <v>586</v>
      </c>
      <c r="C6" s="1651"/>
      <c r="D6" s="1651"/>
      <c r="E6" s="1651"/>
      <c r="F6" s="1651"/>
      <c r="G6" s="1651"/>
      <c r="H6" s="1518"/>
      <c r="I6" s="1518"/>
      <c r="J6" s="1518"/>
      <c r="K6" s="1518"/>
    </row>
    <row r="7" spans="2:11" s="40" customFormat="1" ht="14.25" customHeight="1" x14ac:dyDescent="0.25">
      <c r="C7" s="37"/>
      <c r="D7" s="809"/>
      <c r="H7" s="777"/>
      <c r="I7" s="777"/>
    </row>
    <row r="8" spans="2:11" ht="30.6" customHeight="1" x14ac:dyDescent="0.25">
      <c r="B8" s="1654" t="s">
        <v>839</v>
      </c>
      <c r="C8" s="1662" t="s">
        <v>588</v>
      </c>
      <c r="D8" s="1662"/>
      <c r="E8" s="1659" t="s">
        <v>589</v>
      </c>
      <c r="F8" s="1660"/>
      <c r="G8" s="1661"/>
      <c r="H8" s="1614" t="s">
        <v>590</v>
      </c>
      <c r="I8" s="1652"/>
      <c r="J8" s="1652"/>
      <c r="K8" s="1653"/>
    </row>
    <row r="9" spans="2:11" ht="30" customHeight="1" x14ac:dyDescent="0.25">
      <c r="B9" s="1655"/>
      <c r="C9" s="1663" t="s">
        <v>179</v>
      </c>
      <c r="D9" s="1663"/>
      <c r="E9" s="1664" t="s">
        <v>1</v>
      </c>
      <c r="F9" s="1664"/>
      <c r="G9" s="1664"/>
      <c r="H9" s="1657" t="s">
        <v>2</v>
      </c>
      <c r="I9" s="1657"/>
      <c r="J9" s="1657"/>
      <c r="K9" s="1658" t="s">
        <v>3</v>
      </c>
    </row>
    <row r="10" spans="2:11" ht="52.9" customHeight="1" x14ac:dyDescent="0.25">
      <c r="B10" s="1656"/>
      <c r="C10" s="1663"/>
      <c r="D10" s="1622"/>
      <c r="E10" s="810" t="s">
        <v>593</v>
      </c>
      <c r="F10" s="810" t="s">
        <v>594</v>
      </c>
      <c r="G10" s="810" t="s">
        <v>595</v>
      </c>
      <c r="H10" s="811" t="s">
        <v>593</v>
      </c>
      <c r="I10" s="812" t="s">
        <v>594</v>
      </c>
      <c r="J10" s="813" t="s">
        <v>11</v>
      </c>
      <c r="K10" s="1439"/>
    </row>
    <row r="11" spans="2:11" ht="23.25" customHeight="1" x14ac:dyDescent="0.25">
      <c r="B11" s="22" t="s">
        <v>849</v>
      </c>
      <c r="C11" s="1648" t="s">
        <v>180</v>
      </c>
      <c r="D11" s="1648"/>
      <c r="E11" s="732"/>
      <c r="F11" s="732"/>
      <c r="G11" s="732"/>
      <c r="H11" s="35"/>
      <c r="I11" s="731"/>
      <c r="K11" s="731"/>
    </row>
    <row r="12" spans="2:11" ht="18" customHeight="1" x14ac:dyDescent="0.25">
      <c r="B12" s="22" t="s">
        <v>859</v>
      </c>
      <c r="C12" s="814" t="s">
        <v>181</v>
      </c>
      <c r="D12" s="809"/>
      <c r="E12" s="732"/>
      <c r="F12" s="732"/>
      <c r="G12" s="732"/>
      <c r="H12" s="35"/>
      <c r="I12" s="732"/>
      <c r="K12" s="732"/>
    </row>
    <row r="13" spans="2:11" ht="18" customHeight="1" x14ac:dyDescent="0.25">
      <c r="B13" s="22" t="s">
        <v>860</v>
      </c>
      <c r="C13" s="815"/>
      <c r="D13" s="816" t="s">
        <v>182</v>
      </c>
      <c r="E13" s="732"/>
      <c r="F13" s="732"/>
      <c r="G13" s="732"/>
      <c r="H13" s="41"/>
      <c r="I13" s="734"/>
      <c r="J13" s="41"/>
      <c r="K13" s="734"/>
    </row>
    <row r="14" spans="2:11" ht="18" customHeight="1" x14ac:dyDescent="0.25">
      <c r="B14" s="22" t="s">
        <v>861</v>
      </c>
      <c r="C14" s="815"/>
      <c r="D14" s="817" t="s">
        <v>183</v>
      </c>
      <c r="E14" s="732"/>
      <c r="F14" s="732">
        <v>750</v>
      </c>
      <c r="G14" s="732">
        <f>SUM(E14:F14)</f>
        <v>750</v>
      </c>
      <c r="H14" s="41"/>
      <c r="I14" s="734">
        <v>750</v>
      </c>
      <c r="J14" s="41">
        <f>H14+I14</f>
        <v>750</v>
      </c>
      <c r="K14" s="734">
        <f>J14/G14*100</f>
        <v>100</v>
      </c>
    </row>
    <row r="15" spans="2:11" s="180" customFormat="1" ht="18" customHeight="1" x14ac:dyDescent="0.25">
      <c r="B15" s="22" t="s">
        <v>862</v>
      </c>
      <c r="C15" s="818"/>
      <c r="D15" s="819" t="s">
        <v>184</v>
      </c>
      <c r="E15" s="820"/>
      <c r="F15" s="820"/>
      <c r="G15" s="732">
        <f>SUM(E15:F15)</f>
        <v>0</v>
      </c>
      <c r="H15" s="821"/>
      <c r="I15" s="822"/>
      <c r="J15" s="41"/>
      <c r="K15" s="734"/>
    </row>
    <row r="16" spans="2:11" ht="18" customHeight="1" x14ac:dyDescent="0.25">
      <c r="B16" s="22" t="s">
        <v>863</v>
      </c>
      <c r="C16" s="815"/>
      <c r="D16" s="823" t="s">
        <v>185</v>
      </c>
      <c r="E16" s="732"/>
      <c r="F16" s="734">
        <v>2016</v>
      </c>
      <c r="G16" s="732">
        <f>SUM(E16:F16)</f>
        <v>2016</v>
      </c>
      <c r="H16" s="41"/>
      <c r="I16" s="734">
        <v>2016</v>
      </c>
      <c r="J16" s="41">
        <f>H16+I16</f>
        <v>2016</v>
      </c>
      <c r="K16" s="734">
        <f t="shared" ref="K16:K37" si="0">J16/G16*100</f>
        <v>100</v>
      </c>
    </row>
    <row r="17" spans="2:18" ht="18" customHeight="1" x14ac:dyDescent="0.25">
      <c r="B17" s="824" t="s">
        <v>867</v>
      </c>
      <c r="C17" s="825"/>
      <c r="D17" s="826" t="s">
        <v>165</v>
      </c>
      <c r="E17" s="732"/>
      <c r="F17" s="734">
        <v>352</v>
      </c>
      <c r="G17" s="732">
        <f>SUM(E17:F17)</f>
        <v>352</v>
      </c>
      <c r="H17" s="41"/>
      <c r="I17" s="734">
        <v>352</v>
      </c>
      <c r="J17" s="41">
        <f>H17+I17</f>
        <v>352</v>
      </c>
      <c r="K17" s="734">
        <f t="shared" si="0"/>
        <v>100</v>
      </c>
      <c r="R17" s="36"/>
    </row>
    <row r="18" spans="2:18" ht="18" customHeight="1" x14ac:dyDescent="0.25">
      <c r="B18" s="827" t="s">
        <v>868</v>
      </c>
      <c r="C18" s="828"/>
      <c r="D18" s="829" t="s">
        <v>186</v>
      </c>
      <c r="E18" s="735">
        <f t="shared" ref="E18:J18" si="1">SUM(E13:E17)</f>
        <v>0</v>
      </c>
      <c r="F18" s="735">
        <f t="shared" si="1"/>
        <v>3118</v>
      </c>
      <c r="G18" s="735">
        <f t="shared" si="1"/>
        <v>3118</v>
      </c>
      <c r="H18" s="830">
        <f t="shared" si="1"/>
        <v>0</v>
      </c>
      <c r="I18" s="735">
        <f t="shared" si="1"/>
        <v>3118</v>
      </c>
      <c r="J18" s="831">
        <f t="shared" si="1"/>
        <v>3118</v>
      </c>
      <c r="K18" s="735">
        <f t="shared" si="0"/>
        <v>100</v>
      </c>
    </row>
    <row r="19" spans="2:18" ht="20.25" customHeight="1" x14ac:dyDescent="0.25">
      <c r="B19" s="22" t="s">
        <v>55</v>
      </c>
      <c r="D19" s="832"/>
      <c r="E19" s="732"/>
      <c r="F19" s="732"/>
      <c r="G19" s="732"/>
      <c r="H19" s="41"/>
      <c r="I19" s="734"/>
      <c r="J19" s="41"/>
      <c r="K19" s="734"/>
    </row>
    <row r="20" spans="2:18" ht="18" customHeight="1" x14ac:dyDescent="0.25">
      <c r="B20" s="22" t="s">
        <v>85</v>
      </c>
      <c r="C20" s="1644" t="s">
        <v>187</v>
      </c>
      <c r="D20" s="1644"/>
      <c r="E20" s="732"/>
      <c r="F20" s="732"/>
      <c r="G20" s="732"/>
      <c r="H20" s="41"/>
      <c r="I20" s="734"/>
      <c r="J20" s="41"/>
      <c r="K20" s="734"/>
    </row>
    <row r="21" spans="2:18" ht="18" customHeight="1" x14ac:dyDescent="0.25">
      <c r="B21" s="22" t="s">
        <v>90</v>
      </c>
      <c r="D21" s="823" t="s">
        <v>188</v>
      </c>
      <c r="E21" s="732"/>
      <c r="F21" s="734"/>
      <c r="G21" s="732">
        <f>SUM(E21:F21)</f>
        <v>0</v>
      </c>
      <c r="H21" s="41"/>
      <c r="I21" s="734"/>
      <c r="J21" s="41"/>
      <c r="K21" s="734"/>
    </row>
    <row r="22" spans="2:18" ht="18" customHeight="1" x14ac:dyDescent="0.25">
      <c r="B22" s="22" t="s">
        <v>92</v>
      </c>
      <c r="D22" s="833" t="s">
        <v>189</v>
      </c>
      <c r="E22" s="732"/>
      <c r="F22" s="734">
        <v>850</v>
      </c>
      <c r="G22" s="732">
        <f>SUM(E22:F22)</f>
        <v>850</v>
      </c>
      <c r="H22" s="41"/>
      <c r="I22" s="734">
        <v>850</v>
      </c>
      <c r="J22" s="41">
        <f>H22+I22</f>
        <v>850</v>
      </c>
      <c r="K22" s="734">
        <f t="shared" si="0"/>
        <v>100</v>
      </c>
    </row>
    <row r="23" spans="2:18" ht="18" customHeight="1" x14ac:dyDescent="0.25">
      <c r="B23" s="22" t="s">
        <v>94</v>
      </c>
      <c r="D23" s="823" t="s">
        <v>190</v>
      </c>
      <c r="E23" s="834"/>
      <c r="F23" s="734">
        <v>308</v>
      </c>
      <c r="G23" s="732">
        <f>SUM(E23:F23)</f>
        <v>308</v>
      </c>
      <c r="H23" s="41"/>
      <c r="I23" s="734">
        <v>308</v>
      </c>
      <c r="J23" s="41">
        <f t="shared" ref="J23:J29" si="2">H23+I23</f>
        <v>308</v>
      </c>
      <c r="K23" s="734">
        <f t="shared" si="0"/>
        <v>100</v>
      </c>
    </row>
    <row r="24" spans="2:18" ht="18" customHeight="1" x14ac:dyDescent="0.25">
      <c r="B24" s="22" t="s">
        <v>96</v>
      </c>
      <c r="D24" s="823" t="s">
        <v>1143</v>
      </c>
      <c r="E24" s="732"/>
      <c r="F24" s="732">
        <v>702</v>
      </c>
      <c r="G24" s="732">
        <f>SUM(E24:F24)</f>
        <v>702</v>
      </c>
      <c r="H24" s="41"/>
      <c r="I24" s="734">
        <v>702</v>
      </c>
      <c r="J24" s="41">
        <f t="shared" si="2"/>
        <v>702</v>
      </c>
      <c r="K24" s="734">
        <f t="shared" si="0"/>
        <v>100</v>
      </c>
    </row>
    <row r="25" spans="2:18" ht="18" customHeight="1" x14ac:dyDescent="0.25">
      <c r="B25" s="22" t="s">
        <v>98</v>
      </c>
      <c r="C25" s="35" t="s">
        <v>192</v>
      </c>
      <c r="E25" s="732"/>
      <c r="F25" s="732"/>
      <c r="G25" s="732"/>
      <c r="H25" s="41"/>
      <c r="I25" s="734"/>
      <c r="J25" s="41"/>
      <c r="K25" s="734"/>
    </row>
    <row r="26" spans="2:18" ht="18" customHeight="1" x14ac:dyDescent="0.25">
      <c r="B26" s="22" t="s">
        <v>100</v>
      </c>
      <c r="D26" s="823" t="s">
        <v>193</v>
      </c>
      <c r="E26" s="732">
        <v>469</v>
      </c>
      <c r="F26" s="732">
        <v>0</v>
      </c>
      <c r="G26" s="732">
        <f>SUM(E26:F26)</f>
        <v>469</v>
      </c>
      <c r="H26" s="41">
        <v>369</v>
      </c>
      <c r="I26" s="734"/>
      <c r="J26" s="41">
        <f t="shared" si="2"/>
        <v>369</v>
      </c>
      <c r="K26" s="734">
        <f t="shared" si="0"/>
        <v>78.678038379530918</v>
      </c>
    </row>
    <row r="27" spans="2:18" ht="18" customHeight="1" x14ac:dyDescent="0.25">
      <c r="B27" s="22" t="s">
        <v>102</v>
      </c>
      <c r="E27" s="732"/>
      <c r="F27" s="732"/>
      <c r="G27" s="732"/>
      <c r="H27" s="41"/>
      <c r="I27" s="734"/>
      <c r="J27" s="41"/>
      <c r="K27" s="734"/>
    </row>
    <row r="28" spans="2:18" ht="18" customHeight="1" x14ac:dyDescent="0.25">
      <c r="B28" s="22" t="s">
        <v>104</v>
      </c>
      <c r="C28" s="1646" t="s">
        <v>605</v>
      </c>
      <c r="D28" s="1647"/>
      <c r="E28" s="732"/>
      <c r="F28" s="732"/>
      <c r="G28" s="732"/>
      <c r="H28" s="41"/>
      <c r="I28" s="734"/>
      <c r="J28" s="41"/>
      <c r="K28" s="734"/>
    </row>
    <row r="29" spans="2:18" ht="18" customHeight="1" x14ac:dyDescent="0.25">
      <c r="B29" s="22" t="s">
        <v>106</v>
      </c>
      <c r="C29" s="835"/>
      <c r="D29" s="836" t="s">
        <v>606</v>
      </c>
      <c r="E29" s="732"/>
      <c r="F29" s="732">
        <v>914</v>
      </c>
      <c r="G29" s="732">
        <f>E29+F29</f>
        <v>914</v>
      </c>
      <c r="H29" s="41"/>
      <c r="I29" s="734">
        <v>914</v>
      </c>
      <c r="J29" s="41">
        <f t="shared" si="2"/>
        <v>914</v>
      </c>
      <c r="K29" s="734">
        <f t="shared" si="0"/>
        <v>100</v>
      </c>
    </row>
    <row r="30" spans="2:18" ht="18" customHeight="1" x14ac:dyDescent="0.25">
      <c r="B30" s="22" t="s">
        <v>108</v>
      </c>
      <c r="C30" s="36"/>
      <c r="D30" s="837"/>
      <c r="E30" s="732"/>
      <c r="F30" s="732"/>
      <c r="G30" s="732"/>
      <c r="H30" s="41"/>
      <c r="I30" s="734"/>
      <c r="J30" s="41"/>
      <c r="K30" s="734"/>
    </row>
    <row r="31" spans="2:18" ht="18" customHeight="1" x14ac:dyDescent="0.25">
      <c r="B31" s="827" t="s">
        <v>110</v>
      </c>
      <c r="C31" s="838"/>
      <c r="D31" s="829" t="s">
        <v>186</v>
      </c>
      <c r="E31" s="735">
        <f>SUM(E26:E30)</f>
        <v>469</v>
      </c>
      <c r="F31" s="735">
        <f>SUM(F21:F30)</f>
        <v>2774</v>
      </c>
      <c r="G31" s="735">
        <f>SUM(G21:G30)</f>
        <v>3243</v>
      </c>
      <c r="H31" s="830">
        <f>SUM(H26:H30)</f>
        <v>369</v>
      </c>
      <c r="I31" s="735">
        <f>SUM(I21:I30)</f>
        <v>2774</v>
      </c>
      <c r="J31" s="831">
        <f>SUM(J21:J30)</f>
        <v>3143</v>
      </c>
      <c r="K31" s="735">
        <f t="shared" si="0"/>
        <v>96.916435399321614</v>
      </c>
    </row>
    <row r="32" spans="2:18" ht="18" customHeight="1" x14ac:dyDescent="0.25">
      <c r="B32" s="839" t="s">
        <v>112</v>
      </c>
      <c r="C32" s="838"/>
      <c r="D32" s="840"/>
      <c r="E32" s="732"/>
      <c r="F32" s="732"/>
      <c r="G32" s="732"/>
      <c r="H32" s="41"/>
      <c r="I32" s="734"/>
      <c r="J32" s="41"/>
      <c r="K32" s="734"/>
    </row>
    <row r="33" spans="1:11" ht="18" customHeight="1" x14ac:dyDescent="0.25">
      <c r="A33" s="841"/>
      <c r="B33" s="827" t="s">
        <v>114</v>
      </c>
      <c r="C33" s="842"/>
      <c r="D33" s="843" t="s">
        <v>607</v>
      </c>
      <c r="E33" s="844">
        <f t="shared" ref="E33:J33" si="3">E18+E31</f>
        <v>469</v>
      </c>
      <c r="F33" s="844">
        <f t="shared" si="3"/>
        <v>5892</v>
      </c>
      <c r="G33" s="844">
        <f t="shared" si="3"/>
        <v>6361</v>
      </c>
      <c r="H33" s="845">
        <f t="shared" si="3"/>
        <v>369</v>
      </c>
      <c r="I33" s="844">
        <f t="shared" si="3"/>
        <v>5892</v>
      </c>
      <c r="J33" s="846">
        <f t="shared" si="3"/>
        <v>6261</v>
      </c>
      <c r="K33" s="735">
        <f t="shared" si="0"/>
        <v>98.427920138343026</v>
      </c>
    </row>
    <row r="34" spans="1:11" ht="18" customHeight="1" x14ac:dyDescent="0.25">
      <c r="B34" s="22" t="s">
        <v>116</v>
      </c>
      <c r="D34" s="847"/>
      <c r="E34" s="822"/>
      <c r="F34" s="822"/>
      <c r="G34" s="822"/>
      <c r="H34" s="35"/>
      <c r="I34" s="732"/>
      <c r="K34" s="732"/>
    </row>
    <row r="35" spans="1:11" ht="18" customHeight="1" x14ac:dyDescent="0.25">
      <c r="B35" s="22" t="s">
        <v>118</v>
      </c>
      <c r="C35" s="1644" t="s">
        <v>195</v>
      </c>
      <c r="D35" s="1645"/>
      <c r="E35" s="732"/>
      <c r="F35" s="732"/>
      <c r="G35" s="732"/>
      <c r="H35" s="35"/>
      <c r="I35" s="732"/>
      <c r="K35" s="732"/>
    </row>
    <row r="36" spans="1:11" ht="37.9" customHeight="1" x14ac:dyDescent="0.25">
      <c r="B36" s="22" t="s">
        <v>120</v>
      </c>
      <c r="D36" s="823" t="s">
        <v>196</v>
      </c>
      <c r="E36" s="732"/>
      <c r="F36" s="732">
        <v>3404</v>
      </c>
      <c r="G36" s="732">
        <f>SUM(E36:F36)</f>
        <v>3404</v>
      </c>
      <c r="H36" s="35"/>
      <c r="I36" s="732">
        <v>3404</v>
      </c>
      <c r="J36" s="35">
        <f>H36+I36</f>
        <v>3404</v>
      </c>
      <c r="K36" s="732">
        <f t="shared" si="0"/>
        <v>100</v>
      </c>
    </row>
    <row r="37" spans="1:11" ht="18" customHeight="1" x14ac:dyDescent="0.25">
      <c r="B37" s="827" t="s">
        <v>121</v>
      </c>
      <c r="C37" s="848"/>
      <c r="D37" s="829" t="s">
        <v>186</v>
      </c>
      <c r="E37" s="735">
        <f t="shared" ref="E37:J37" si="4">SUM(E36)</f>
        <v>0</v>
      </c>
      <c r="F37" s="735">
        <f t="shared" si="4"/>
        <v>3404</v>
      </c>
      <c r="G37" s="735">
        <f t="shared" si="4"/>
        <v>3404</v>
      </c>
      <c r="H37" s="735">
        <f t="shared" si="4"/>
        <v>0</v>
      </c>
      <c r="I37" s="735">
        <f t="shared" si="4"/>
        <v>3404</v>
      </c>
      <c r="J37" s="830">
        <f t="shared" si="4"/>
        <v>3404</v>
      </c>
      <c r="K37" s="733">
        <f t="shared" si="0"/>
        <v>100</v>
      </c>
    </row>
  </sheetData>
  <sheetProtection selectLockedCells="1" selectUnlockedCells="1"/>
  <mergeCells count="17">
    <mergeCell ref="E9:G9"/>
    <mergeCell ref="C20:D20"/>
    <mergeCell ref="C35:D35"/>
    <mergeCell ref="C28:D28"/>
    <mergeCell ref="C11:D11"/>
    <mergeCell ref="B1:K1"/>
    <mergeCell ref="B3:K3"/>
    <mergeCell ref="B4:K4"/>
    <mergeCell ref="B5:K5"/>
    <mergeCell ref="B6:K6"/>
    <mergeCell ref="H8:K8"/>
    <mergeCell ref="B8:B10"/>
    <mergeCell ref="H9:J9"/>
    <mergeCell ref="K9:K10"/>
    <mergeCell ref="E8:G8"/>
    <mergeCell ref="C8:D8"/>
    <mergeCell ref="C9:D10"/>
  </mergeCells>
  <phoneticPr fontId="35" type="noConversion"/>
  <pageMargins left="0.39370078740157483" right="0.39370078740157483" top="0.98425196850393704" bottom="0.98425196850393704" header="0.51181102362204722" footer="0.51181102362204722"/>
  <pageSetup paperSize="9" scale="65" firstPageNumber="0" orientation="portrait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M28"/>
  <sheetViews>
    <sheetView workbookViewId="0">
      <selection activeCell="B1" sqref="B1:K1"/>
    </sheetView>
  </sheetViews>
  <sheetFormatPr defaultRowHeight="18" customHeight="1" x14ac:dyDescent="0.2"/>
  <cols>
    <col min="1" max="1" width="8.85546875" style="1" customWidth="1"/>
    <col min="2" max="3" width="3.5703125" style="1" customWidth="1"/>
    <col min="4" max="4" width="35" style="382" customWidth="1"/>
    <col min="5" max="9" width="10.7109375" style="1" customWidth="1"/>
    <col min="10" max="11" width="10.7109375" style="2" customWidth="1"/>
    <col min="12" max="16384" width="9.140625" style="2"/>
  </cols>
  <sheetData>
    <row r="1" spans="1:13" ht="34.5" customHeight="1" x14ac:dyDescent="0.2">
      <c r="B1" s="1671" t="s">
        <v>2153</v>
      </c>
      <c r="C1" s="1671"/>
      <c r="D1" s="1671"/>
      <c r="E1" s="1671"/>
      <c r="F1" s="1671"/>
      <c r="G1" s="1671"/>
      <c r="H1" s="1418"/>
      <c r="I1" s="1418"/>
      <c r="J1" s="1418"/>
      <c r="K1" s="1418"/>
    </row>
    <row r="3" spans="1:13" ht="12.75" customHeight="1" x14ac:dyDescent="0.2">
      <c r="B3" s="1576" t="s">
        <v>891</v>
      </c>
      <c r="C3" s="1576"/>
      <c r="D3" s="1576"/>
      <c r="E3" s="1576"/>
      <c r="F3" s="1576"/>
      <c r="G3" s="1576"/>
      <c r="H3" s="1419"/>
      <c r="I3" s="1419"/>
      <c r="J3" s="1419"/>
      <c r="K3" s="1419"/>
    </row>
    <row r="4" spans="1:13" ht="12.75" customHeight="1" x14ac:dyDescent="0.2">
      <c r="B4" s="1576" t="s">
        <v>197</v>
      </c>
      <c r="C4" s="1576"/>
      <c r="D4" s="1576"/>
      <c r="E4" s="1576"/>
      <c r="F4" s="1576"/>
      <c r="G4" s="1576"/>
      <c r="H4" s="1419"/>
      <c r="I4" s="1419"/>
      <c r="J4" s="1419"/>
      <c r="K4" s="1419"/>
    </row>
    <row r="5" spans="1:13" ht="12.75" customHeight="1" x14ac:dyDescent="0.2">
      <c r="B5" s="1576" t="s">
        <v>534</v>
      </c>
      <c r="C5" s="1576"/>
      <c r="D5" s="1576"/>
      <c r="E5" s="1576"/>
      <c r="F5" s="1576"/>
      <c r="G5" s="1576"/>
      <c r="H5" s="1419"/>
      <c r="I5" s="1419"/>
      <c r="J5" s="1419"/>
      <c r="K5" s="1419"/>
    </row>
    <row r="6" spans="1:13" s="176" customFormat="1" ht="14.25" customHeight="1" x14ac:dyDescent="0.2">
      <c r="A6" s="371"/>
      <c r="B6" s="371"/>
      <c r="C6" s="1678" t="s">
        <v>586</v>
      </c>
      <c r="D6" s="1678"/>
      <c r="E6" s="1679"/>
      <c r="F6" s="1679"/>
      <c r="G6" s="1679"/>
      <c r="H6" s="1418"/>
      <c r="I6" s="1418"/>
      <c r="J6" s="1418"/>
      <c r="K6" s="1418"/>
    </row>
    <row r="7" spans="1:13" s="176" customFormat="1" ht="6" customHeight="1" x14ac:dyDescent="0.2">
      <c r="A7" s="371"/>
      <c r="B7" s="371"/>
      <c r="C7" s="366"/>
      <c r="D7" s="391"/>
      <c r="E7" s="371"/>
      <c r="F7" s="371"/>
      <c r="G7" s="371"/>
      <c r="H7" s="371"/>
      <c r="I7" s="371"/>
    </row>
    <row r="8" spans="1:13" ht="27" customHeight="1" x14ac:dyDescent="0.2">
      <c r="B8" s="1673" t="s">
        <v>839</v>
      </c>
      <c r="C8" s="1575" t="s">
        <v>588</v>
      </c>
      <c r="D8" s="1575"/>
      <c r="E8" s="1676" t="s">
        <v>589</v>
      </c>
      <c r="F8" s="1652"/>
      <c r="G8" s="1677"/>
      <c r="H8" s="1672" t="s">
        <v>590</v>
      </c>
      <c r="I8" s="1652"/>
      <c r="J8" s="1652"/>
      <c r="K8" s="1653"/>
    </row>
    <row r="9" spans="1:13" ht="30" customHeight="1" x14ac:dyDescent="0.2">
      <c r="B9" s="1674"/>
      <c r="C9" s="1670" t="s">
        <v>179</v>
      </c>
      <c r="D9" s="1670"/>
      <c r="E9" s="1666" t="s">
        <v>1</v>
      </c>
      <c r="F9" s="1666"/>
      <c r="G9" s="1667"/>
      <c r="H9" s="1424" t="s">
        <v>2</v>
      </c>
      <c r="I9" s="1424"/>
      <c r="J9" s="1424"/>
      <c r="K9" s="1438" t="s">
        <v>3</v>
      </c>
    </row>
    <row r="10" spans="1:13" ht="41.25" customHeight="1" x14ac:dyDescent="0.2">
      <c r="B10" s="1675"/>
      <c r="C10" s="1670"/>
      <c r="D10" s="1670"/>
      <c r="E10" s="345" t="s">
        <v>593</v>
      </c>
      <c r="F10" s="233" t="s">
        <v>594</v>
      </c>
      <c r="G10" s="390" t="s">
        <v>595</v>
      </c>
      <c r="H10" s="345" t="s">
        <v>593</v>
      </c>
      <c r="I10" s="345" t="s">
        <v>594</v>
      </c>
      <c r="J10" s="639" t="s">
        <v>12</v>
      </c>
      <c r="K10" s="1439"/>
    </row>
    <row r="11" spans="1:13" ht="23.25" customHeight="1" x14ac:dyDescent="0.2">
      <c r="B11" s="3" t="s">
        <v>849</v>
      </c>
      <c r="C11" s="1668" t="s">
        <v>180</v>
      </c>
      <c r="D11" s="1668"/>
      <c r="E11" s="392"/>
      <c r="F11" s="393"/>
      <c r="G11" s="394"/>
      <c r="H11" s="714"/>
      <c r="I11" s="714"/>
      <c r="J11" s="717"/>
      <c r="K11" s="721"/>
    </row>
    <row r="12" spans="1:13" ht="18" customHeight="1" x14ac:dyDescent="0.2">
      <c r="B12" s="3" t="s">
        <v>859</v>
      </c>
      <c r="C12" s="395" t="s">
        <v>198</v>
      </c>
      <c r="D12" s="391"/>
      <c r="E12" s="372"/>
      <c r="F12" s="396"/>
      <c r="G12" s="394"/>
      <c r="H12" s="394"/>
      <c r="I12" s="394"/>
      <c r="J12" s="718"/>
      <c r="K12" s="718"/>
    </row>
    <row r="13" spans="1:13" ht="18" customHeight="1" x14ac:dyDescent="0.2">
      <c r="B13" s="3" t="s">
        <v>860</v>
      </c>
      <c r="C13" s="395"/>
      <c r="D13" s="391"/>
      <c r="E13" s="372"/>
      <c r="F13" s="396"/>
      <c r="G13" s="394"/>
      <c r="H13" s="394"/>
      <c r="I13" s="394"/>
      <c r="J13" s="718"/>
      <c r="K13" s="718"/>
    </row>
    <row r="14" spans="1:13" ht="18" customHeight="1" x14ac:dyDescent="0.25">
      <c r="B14" s="3" t="s">
        <v>861</v>
      </c>
      <c r="C14" s="397"/>
      <c r="D14" s="398" t="s">
        <v>199</v>
      </c>
      <c r="E14" s="375">
        <v>2162</v>
      </c>
      <c r="F14" s="400">
        <v>477</v>
      </c>
      <c r="G14" s="401">
        <f>SUM(E14:F14)</f>
        <v>2639</v>
      </c>
      <c r="H14" s="401">
        <v>2162</v>
      </c>
      <c r="I14" s="401">
        <v>477</v>
      </c>
      <c r="J14" s="719">
        <f>H14+I14</f>
        <v>2639</v>
      </c>
      <c r="K14" s="719">
        <f>J14/G14*100</f>
        <v>100</v>
      </c>
    </row>
    <row r="15" spans="1:13" ht="26.45" customHeight="1" x14ac:dyDescent="0.2">
      <c r="B15" s="3" t="s">
        <v>862</v>
      </c>
      <c r="C15" s="397"/>
      <c r="D15" s="399" t="s">
        <v>200</v>
      </c>
      <c r="E15" s="375">
        <v>0</v>
      </c>
      <c r="F15" s="400">
        <v>0</v>
      </c>
      <c r="G15" s="401">
        <f>SUM(E15:F15)</f>
        <v>0</v>
      </c>
      <c r="H15" s="401"/>
      <c r="I15" s="401"/>
      <c r="J15" s="719">
        <f t="shared" ref="J15:J20" si="0">H15+I15</f>
        <v>0</v>
      </c>
      <c r="K15" s="719"/>
      <c r="L15" s="177"/>
      <c r="M15" s="177"/>
    </row>
    <row r="16" spans="1:13" s="179" customFormat="1" ht="18" customHeight="1" x14ac:dyDescent="0.25">
      <c r="A16" s="402"/>
      <c r="B16" s="403" t="s">
        <v>863</v>
      </c>
      <c r="C16" s="404"/>
      <c r="D16" s="398" t="s">
        <v>201</v>
      </c>
      <c r="E16" s="405"/>
      <c r="F16" s="406"/>
      <c r="G16" s="401"/>
      <c r="H16" s="715"/>
      <c r="I16" s="715"/>
      <c r="J16" s="719"/>
      <c r="K16" s="719"/>
      <c r="L16" s="178"/>
      <c r="M16" s="178"/>
    </row>
    <row r="17" spans="2:13" ht="18" customHeight="1" x14ac:dyDescent="0.2">
      <c r="B17" s="3" t="s">
        <v>865</v>
      </c>
      <c r="C17" s="397"/>
      <c r="D17" s="382" t="s">
        <v>202</v>
      </c>
      <c r="E17" s="375">
        <v>2714</v>
      </c>
      <c r="F17" s="400">
        <v>607</v>
      </c>
      <c r="G17" s="401">
        <f>SUM(E17:F17)</f>
        <v>3321</v>
      </c>
      <c r="H17" s="401">
        <v>2714</v>
      </c>
      <c r="I17" s="401">
        <v>607</v>
      </c>
      <c r="J17" s="719">
        <f t="shared" si="0"/>
        <v>3321</v>
      </c>
      <c r="K17" s="719">
        <f t="shared" ref="K17:K28" si="1">J17/G17*100</f>
        <v>100</v>
      </c>
      <c r="L17" s="177"/>
      <c r="M17" s="177"/>
    </row>
    <row r="18" spans="2:13" ht="18" customHeight="1" x14ac:dyDescent="0.2">
      <c r="B18" s="3" t="s">
        <v>867</v>
      </c>
      <c r="C18" s="397"/>
      <c r="D18" s="407"/>
      <c r="E18" s="375"/>
      <c r="F18" s="400"/>
      <c r="G18" s="401"/>
      <c r="H18" s="401"/>
      <c r="I18" s="401"/>
      <c r="J18" s="719"/>
      <c r="K18" s="719"/>
      <c r="L18" s="177"/>
      <c r="M18" s="177"/>
    </row>
    <row r="19" spans="2:13" ht="18" customHeight="1" x14ac:dyDescent="0.25">
      <c r="B19" s="3" t="s">
        <v>868</v>
      </c>
      <c r="C19" s="397"/>
      <c r="D19" s="408" t="s">
        <v>177</v>
      </c>
      <c r="E19" s="375"/>
      <c r="F19" s="400"/>
      <c r="G19" s="401"/>
      <c r="H19" s="401"/>
      <c r="I19" s="401"/>
      <c r="J19" s="719">
        <f t="shared" si="0"/>
        <v>0</v>
      </c>
      <c r="K19" s="719"/>
      <c r="L19" s="177"/>
      <c r="M19" s="177"/>
    </row>
    <row r="20" spans="2:13" ht="18" customHeight="1" x14ac:dyDescent="0.2">
      <c r="B20" s="510" t="s">
        <v>55</v>
      </c>
      <c r="C20" s="723"/>
      <c r="D20" s="724" t="s">
        <v>203</v>
      </c>
      <c r="E20" s="375">
        <v>1597</v>
      </c>
      <c r="F20" s="400">
        <v>146</v>
      </c>
      <c r="G20" s="401">
        <f>SUM(E20:F20)</f>
        <v>1743</v>
      </c>
      <c r="H20" s="401">
        <v>1597</v>
      </c>
      <c r="I20" s="401">
        <v>146</v>
      </c>
      <c r="J20" s="719">
        <f t="shared" si="0"/>
        <v>1743</v>
      </c>
      <c r="K20" s="719">
        <f t="shared" si="1"/>
        <v>100</v>
      </c>
      <c r="L20" s="177"/>
      <c r="M20" s="177"/>
    </row>
    <row r="21" spans="2:13" ht="18" customHeight="1" x14ac:dyDescent="0.2">
      <c r="B21" s="725" t="s">
        <v>85</v>
      </c>
      <c r="C21" s="726"/>
      <c r="D21" s="727" t="s">
        <v>608</v>
      </c>
      <c r="E21" s="728">
        <f t="shared" ref="E21:J21" si="2">SUM(E14:E20)</f>
        <v>6473</v>
      </c>
      <c r="F21" s="412">
        <f t="shared" si="2"/>
        <v>1230</v>
      </c>
      <c r="G21" s="413">
        <f t="shared" si="2"/>
        <v>7703</v>
      </c>
      <c r="H21" s="413">
        <f t="shared" si="2"/>
        <v>6473</v>
      </c>
      <c r="I21" s="413">
        <f t="shared" si="2"/>
        <v>1230</v>
      </c>
      <c r="J21" s="413">
        <f t="shared" si="2"/>
        <v>7703</v>
      </c>
      <c r="K21" s="729">
        <f t="shared" si="1"/>
        <v>100</v>
      </c>
    </row>
    <row r="22" spans="2:13" ht="20.25" customHeight="1" x14ac:dyDescent="0.2">
      <c r="B22" s="3" t="s">
        <v>87</v>
      </c>
      <c r="D22" s="410"/>
      <c r="E22" s="375"/>
      <c r="F22" s="400"/>
      <c r="G22" s="401"/>
      <c r="H22" s="401"/>
      <c r="I22" s="401"/>
      <c r="J22" s="719"/>
      <c r="K22" s="719"/>
    </row>
    <row r="23" spans="2:13" ht="18" customHeight="1" x14ac:dyDescent="0.2">
      <c r="B23" s="3" t="s">
        <v>89</v>
      </c>
      <c r="C23" s="1669" t="s">
        <v>204</v>
      </c>
      <c r="D23" s="1669"/>
      <c r="E23" s="375"/>
      <c r="F23" s="400"/>
      <c r="G23" s="401"/>
      <c r="H23" s="401"/>
      <c r="I23" s="401"/>
      <c r="J23" s="719"/>
      <c r="K23" s="719"/>
    </row>
    <row r="24" spans="2:13" ht="26.45" customHeight="1" thickBot="1" x14ac:dyDescent="0.25">
      <c r="B24" s="409" t="s">
        <v>90</v>
      </c>
      <c r="C24" s="374"/>
      <c r="D24" s="724" t="s">
        <v>598</v>
      </c>
      <c r="E24" s="375">
        <v>539</v>
      </c>
      <c r="F24" s="400"/>
      <c r="G24" s="401">
        <f>SUM(E24:F24)</f>
        <v>539</v>
      </c>
      <c r="H24" s="401">
        <v>540</v>
      </c>
      <c r="I24" s="401"/>
      <c r="J24" s="719">
        <f>H24+I24</f>
        <v>540</v>
      </c>
      <c r="K24" s="719">
        <f t="shared" si="1"/>
        <v>100.18552875695732</v>
      </c>
    </row>
    <row r="25" spans="2:13" ht="18" customHeight="1" x14ac:dyDescent="0.2">
      <c r="B25" s="3" t="s">
        <v>92</v>
      </c>
      <c r="C25" s="730"/>
      <c r="D25" s="727" t="s">
        <v>186</v>
      </c>
      <c r="E25" s="728">
        <f t="shared" ref="E25:J25" si="3">SUM(E24:E24)</f>
        <v>539</v>
      </c>
      <c r="F25" s="412">
        <f t="shared" si="3"/>
        <v>0</v>
      </c>
      <c r="G25" s="413">
        <f t="shared" si="3"/>
        <v>539</v>
      </c>
      <c r="H25" s="413">
        <f t="shared" si="3"/>
        <v>540</v>
      </c>
      <c r="I25" s="413">
        <f t="shared" si="3"/>
        <v>0</v>
      </c>
      <c r="J25" s="413">
        <f t="shared" si="3"/>
        <v>540</v>
      </c>
      <c r="K25" s="729">
        <f t="shared" si="1"/>
        <v>100.18552875695732</v>
      </c>
    </row>
    <row r="26" spans="2:13" ht="18" customHeight="1" x14ac:dyDescent="0.2">
      <c r="B26" s="3" t="s">
        <v>94</v>
      </c>
      <c r="D26" s="410"/>
      <c r="E26" s="375"/>
      <c r="F26" s="400"/>
      <c r="G26" s="401">
        <f>SUM(E26:F26)</f>
        <v>0</v>
      </c>
      <c r="H26" s="401"/>
      <c r="I26" s="401"/>
      <c r="J26" s="719"/>
      <c r="K26" s="719"/>
    </row>
    <row r="27" spans="2:13" ht="18" customHeight="1" x14ac:dyDescent="0.2">
      <c r="B27" s="3" t="s">
        <v>96</v>
      </c>
      <c r="E27" s="375"/>
      <c r="F27" s="400"/>
      <c r="G27" s="401">
        <f>SUM(E27:F27)</f>
        <v>0</v>
      </c>
      <c r="H27" s="716"/>
      <c r="I27" s="716"/>
      <c r="J27" s="720"/>
      <c r="K27" s="720"/>
    </row>
    <row r="28" spans="2:13" ht="18" customHeight="1" x14ac:dyDescent="0.2">
      <c r="B28" s="411" t="s">
        <v>98</v>
      </c>
      <c r="C28" s="1665" t="s">
        <v>194</v>
      </c>
      <c r="D28" s="1665"/>
      <c r="E28" s="412">
        <f t="shared" ref="E28:J28" si="4">E21+E25</f>
        <v>7012</v>
      </c>
      <c r="F28" s="412">
        <f t="shared" si="4"/>
        <v>1230</v>
      </c>
      <c r="G28" s="413">
        <f t="shared" si="4"/>
        <v>8242</v>
      </c>
      <c r="H28" s="412">
        <f t="shared" si="4"/>
        <v>7013</v>
      </c>
      <c r="I28" s="412">
        <f t="shared" si="4"/>
        <v>1230</v>
      </c>
      <c r="J28" s="413">
        <f t="shared" si="4"/>
        <v>8243</v>
      </c>
      <c r="K28" s="722">
        <f t="shared" si="1"/>
        <v>100.01213297743266</v>
      </c>
    </row>
  </sheetData>
  <sheetProtection selectLockedCells="1" selectUnlockedCells="1"/>
  <mergeCells count="16">
    <mergeCell ref="B1:K1"/>
    <mergeCell ref="B3:K3"/>
    <mergeCell ref="B4:K4"/>
    <mergeCell ref="B5:K5"/>
    <mergeCell ref="H8:K8"/>
    <mergeCell ref="B8:B10"/>
    <mergeCell ref="H9:J9"/>
    <mergeCell ref="K9:K10"/>
    <mergeCell ref="E8:G8"/>
    <mergeCell ref="C6:K6"/>
    <mergeCell ref="C28:D28"/>
    <mergeCell ref="E9:G9"/>
    <mergeCell ref="C11:D11"/>
    <mergeCell ref="C23:D23"/>
    <mergeCell ref="C8:D8"/>
    <mergeCell ref="C9:D10"/>
  </mergeCells>
  <phoneticPr fontId="35" type="noConversion"/>
  <pageMargins left="0.39370078740157483" right="0.39370078740157483" top="0.98425196850393704" bottom="0.98425196850393704" header="0.51181102362204722" footer="0.51181102362204722"/>
  <pageSetup paperSize="9" scale="75" firstPageNumber="0" orientation="portrait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W62"/>
  <sheetViews>
    <sheetView zoomScale="120" workbookViewId="0">
      <selection activeCell="B1" sqref="B1:Q1"/>
    </sheetView>
  </sheetViews>
  <sheetFormatPr defaultRowHeight="11.25" x14ac:dyDescent="0.2"/>
  <cols>
    <col min="1" max="1" width="4.85546875" style="243" customWidth="1"/>
    <col min="2" max="2" width="37.85546875" style="243" customWidth="1"/>
    <col min="3" max="3" width="8.140625" style="244" customWidth="1"/>
    <col min="4" max="4" width="6.7109375" style="244" customWidth="1"/>
    <col min="5" max="5" width="7.140625" style="244" customWidth="1"/>
    <col min="6" max="6" width="7.85546875" style="244" customWidth="1"/>
    <col min="7" max="7" width="8.140625" style="244" customWidth="1"/>
    <col min="8" max="8" width="7.28515625" style="244" customWidth="1"/>
    <col min="9" max="9" width="6.7109375" style="244" customWidth="1"/>
    <col min="10" max="10" width="36.140625" style="244" customWidth="1"/>
    <col min="11" max="11" width="8.7109375" style="244" customWidth="1"/>
    <col min="12" max="12" width="8" style="244" customWidth="1"/>
    <col min="13" max="13" width="9" style="244" customWidth="1"/>
    <col min="14" max="14" width="7.7109375" style="243" customWidth="1"/>
    <col min="15" max="15" width="8.140625" style="243" customWidth="1"/>
    <col min="16" max="16" width="7.85546875" style="243" customWidth="1"/>
    <col min="17" max="17" width="6.5703125" style="243" customWidth="1"/>
    <col min="18" max="23" width="9.140625" style="243"/>
    <col min="24" max="16384" width="9.140625" style="8"/>
  </cols>
  <sheetData>
    <row r="1" spans="1:23" ht="12.75" x14ac:dyDescent="0.2">
      <c r="B1" s="1410" t="s">
        <v>2154</v>
      </c>
      <c r="C1" s="1418"/>
      <c r="D1" s="1418"/>
      <c r="E1" s="1418"/>
      <c r="F1" s="1418"/>
      <c r="G1" s="1418"/>
      <c r="H1" s="1418"/>
      <c r="I1" s="1418"/>
      <c r="J1" s="1418"/>
      <c r="K1" s="1418"/>
      <c r="L1" s="1418"/>
      <c r="M1" s="1418"/>
      <c r="N1" s="1418"/>
      <c r="O1" s="1418"/>
      <c r="P1" s="1418"/>
      <c r="Q1" s="1418"/>
    </row>
    <row r="2" spans="1:23" x14ac:dyDescent="0.2">
      <c r="J2" s="245"/>
      <c r="K2" s="245"/>
      <c r="L2" s="245"/>
      <c r="M2" s="245"/>
    </row>
    <row r="3" spans="1:23" x14ac:dyDescent="0.2">
      <c r="J3" s="245"/>
      <c r="K3" s="245"/>
      <c r="L3" s="245"/>
      <c r="M3" s="245"/>
    </row>
    <row r="4" spans="1:23" s="146" customFormat="1" ht="12.75" x14ac:dyDescent="0.2">
      <c r="A4" s="1413" t="s">
        <v>712</v>
      </c>
      <c r="B4" s="1419"/>
      <c r="C4" s="1419"/>
      <c r="D4" s="1419"/>
      <c r="E4" s="1419"/>
      <c r="F4" s="1419"/>
      <c r="G4" s="1419"/>
      <c r="H4" s="1419"/>
      <c r="I4" s="1419"/>
      <c r="J4" s="1419"/>
      <c r="K4" s="1419"/>
      <c r="L4" s="1419"/>
      <c r="M4" s="1419"/>
      <c r="N4" s="1419"/>
      <c r="O4" s="1419"/>
      <c r="P4" s="1419"/>
      <c r="Q4" s="1419"/>
      <c r="R4" s="246"/>
      <c r="S4" s="246"/>
      <c r="T4" s="246"/>
      <c r="U4" s="246"/>
      <c r="V4" s="246"/>
      <c r="W4" s="246"/>
    </row>
    <row r="5" spans="1:23" s="146" customFormat="1" ht="12.75" x14ac:dyDescent="0.2">
      <c r="A5" s="1514" t="s">
        <v>266</v>
      </c>
      <c r="B5" s="1419"/>
      <c r="C5" s="1419"/>
      <c r="D5" s="1419"/>
      <c r="E5" s="1419"/>
      <c r="F5" s="1419"/>
      <c r="G5" s="1419"/>
      <c r="H5" s="1419"/>
      <c r="I5" s="1419"/>
      <c r="J5" s="1419"/>
      <c r="K5" s="1419"/>
      <c r="L5" s="1419"/>
      <c r="M5" s="1419"/>
      <c r="N5" s="1419"/>
      <c r="O5" s="1419"/>
      <c r="P5" s="1419"/>
      <c r="Q5" s="1419"/>
      <c r="R5" s="246"/>
      <c r="S5" s="246"/>
      <c r="T5" s="246"/>
      <c r="U5" s="246"/>
      <c r="V5" s="246"/>
      <c r="W5" s="246"/>
    </row>
    <row r="6" spans="1:23" s="146" customFormat="1" ht="12.75" x14ac:dyDescent="0.2">
      <c r="A6" s="1413" t="s">
        <v>41</v>
      </c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19"/>
      <c r="M6" s="1419"/>
      <c r="N6" s="1419"/>
      <c r="O6" s="1419"/>
      <c r="P6" s="1419"/>
      <c r="Q6" s="1419"/>
      <c r="R6" s="246"/>
      <c r="S6" s="246"/>
      <c r="T6" s="246"/>
      <c r="U6" s="246"/>
      <c r="V6" s="246"/>
      <c r="W6" s="246"/>
    </row>
    <row r="7" spans="1:23" s="146" customFormat="1" ht="12.75" x14ac:dyDescent="0.2">
      <c r="A7" s="246"/>
      <c r="B7" s="1411" t="s">
        <v>586</v>
      </c>
      <c r="C7" s="1412"/>
      <c r="D7" s="1412"/>
      <c r="E7" s="1412"/>
      <c r="F7" s="1411"/>
      <c r="G7" s="1411"/>
      <c r="H7" s="1411"/>
      <c r="I7" s="1411"/>
      <c r="J7" s="1411"/>
      <c r="K7" s="1412"/>
      <c r="L7" s="1412"/>
      <c r="M7" s="1412"/>
      <c r="N7" s="1483"/>
      <c r="O7" s="1483"/>
      <c r="P7" s="1483"/>
      <c r="Q7" s="1483"/>
      <c r="R7" s="246"/>
      <c r="S7" s="246"/>
      <c r="T7" s="246"/>
      <c r="U7" s="246"/>
      <c r="V7" s="246"/>
      <c r="W7" s="246"/>
    </row>
    <row r="8" spans="1:23" s="146" customFormat="1" ht="12.75" customHeight="1" x14ac:dyDescent="0.2">
      <c r="A8" s="1399" t="s">
        <v>587</v>
      </c>
      <c r="B8" s="1400" t="s">
        <v>588</v>
      </c>
      <c r="C8" s="1401" t="s">
        <v>589</v>
      </c>
      <c r="D8" s="1401"/>
      <c r="E8" s="1401"/>
      <c r="F8" s="1400" t="s">
        <v>590</v>
      </c>
      <c r="G8" s="1403"/>
      <c r="H8" s="1403"/>
      <c r="I8" s="1404"/>
      <c r="J8" s="1402" t="s">
        <v>591</v>
      </c>
      <c r="K8" s="1409" t="s">
        <v>840</v>
      </c>
      <c r="L8" s="1409"/>
      <c r="M8" s="1409"/>
      <c r="N8" s="1400" t="s">
        <v>841</v>
      </c>
      <c r="O8" s="1403"/>
      <c r="P8" s="1403"/>
      <c r="Q8" s="1404"/>
      <c r="R8" s="246"/>
      <c r="S8" s="246"/>
      <c r="T8" s="246"/>
      <c r="U8" s="246"/>
      <c r="V8" s="246"/>
      <c r="W8" s="246"/>
    </row>
    <row r="9" spans="1:23" s="146" customFormat="1" ht="12.75" customHeight="1" x14ac:dyDescent="0.2">
      <c r="A9" s="1399"/>
      <c r="B9" s="1400"/>
      <c r="C9" s="1408" t="s">
        <v>1</v>
      </c>
      <c r="D9" s="1408"/>
      <c r="E9" s="1408"/>
      <c r="F9" s="1405" t="s">
        <v>2</v>
      </c>
      <c r="G9" s="1405"/>
      <c r="H9" s="1405"/>
      <c r="I9" s="1406" t="s">
        <v>3</v>
      </c>
      <c r="J9" s="1402"/>
      <c r="K9" s="1415" t="s">
        <v>1</v>
      </c>
      <c r="L9" s="1415"/>
      <c r="M9" s="1415"/>
      <c r="N9" s="1405" t="s">
        <v>2</v>
      </c>
      <c r="O9" s="1405"/>
      <c r="P9" s="1405"/>
      <c r="Q9" s="1406" t="s">
        <v>3</v>
      </c>
      <c r="R9" s="246"/>
      <c r="S9" s="246"/>
      <c r="T9" s="246"/>
      <c r="U9" s="246"/>
      <c r="V9" s="246"/>
      <c r="W9" s="246"/>
    </row>
    <row r="10" spans="1:23" s="147" customFormat="1" ht="36.6" customHeight="1" x14ac:dyDescent="0.2">
      <c r="A10" s="1399"/>
      <c r="B10" s="247" t="s">
        <v>592</v>
      </c>
      <c r="C10" s="566" t="s">
        <v>593</v>
      </c>
      <c r="D10" s="566" t="s">
        <v>594</v>
      </c>
      <c r="E10" s="567" t="s">
        <v>595</v>
      </c>
      <c r="F10" s="168" t="s">
        <v>593</v>
      </c>
      <c r="G10" s="168" t="s">
        <v>594</v>
      </c>
      <c r="H10" s="574" t="s">
        <v>11</v>
      </c>
      <c r="I10" s="1407"/>
      <c r="J10" s="249" t="s">
        <v>596</v>
      </c>
      <c r="K10" s="168" t="s">
        <v>593</v>
      </c>
      <c r="L10" s="168" t="s">
        <v>594</v>
      </c>
      <c r="M10" s="168" t="s">
        <v>595</v>
      </c>
      <c r="N10" s="168" t="s">
        <v>593</v>
      </c>
      <c r="O10" s="168" t="s">
        <v>594</v>
      </c>
      <c r="P10" s="574" t="s">
        <v>11</v>
      </c>
      <c r="Q10" s="1407"/>
      <c r="R10" s="276"/>
      <c r="S10" s="276"/>
      <c r="T10" s="276"/>
      <c r="U10" s="276"/>
      <c r="V10" s="276"/>
      <c r="W10" s="276"/>
    </row>
    <row r="11" spans="1:23" ht="11.45" customHeight="1" x14ac:dyDescent="0.2">
      <c r="A11" s="250">
        <v>1</v>
      </c>
      <c r="B11" s="251" t="s">
        <v>547</v>
      </c>
      <c r="C11" s="252"/>
      <c r="D11" s="252"/>
      <c r="E11" s="571"/>
      <c r="F11" s="252"/>
      <c r="G11" s="252"/>
      <c r="H11" s="571"/>
      <c r="I11" s="252"/>
      <c r="J11" s="171" t="s">
        <v>548</v>
      </c>
      <c r="K11" s="252"/>
      <c r="L11" s="252"/>
      <c r="M11" s="575"/>
      <c r="P11" s="601"/>
      <c r="Q11" s="602"/>
    </row>
    <row r="12" spans="1:23" x14ac:dyDescent="0.2">
      <c r="A12" s="250">
        <f t="shared" ref="A12:A53" si="0">A11+1</f>
        <v>2</v>
      </c>
      <c r="B12" s="253" t="s">
        <v>559</v>
      </c>
      <c r="E12" s="532">
        <f t="shared" ref="E12:E18" si="1">SUM(C12:D12)</f>
        <v>0</v>
      </c>
      <c r="F12" s="255"/>
      <c r="G12" s="255"/>
      <c r="H12" s="532"/>
      <c r="I12" s="255"/>
      <c r="J12" s="172" t="s">
        <v>549</v>
      </c>
      <c r="K12" s="255">
        <v>196468</v>
      </c>
      <c r="L12" s="255">
        <v>44210</v>
      </c>
      <c r="M12" s="712">
        <f>K12+L12</f>
        <v>240678</v>
      </c>
      <c r="N12" s="244">
        <v>193882</v>
      </c>
      <c r="O12" s="244">
        <v>44210</v>
      </c>
      <c r="P12" s="532">
        <v>238092</v>
      </c>
      <c r="Q12" s="603">
        <f>P12/M12*100</f>
        <v>98.925535362600655</v>
      </c>
    </row>
    <row r="13" spans="1:23" x14ac:dyDescent="0.2">
      <c r="A13" s="250">
        <f t="shared" si="0"/>
        <v>3</v>
      </c>
      <c r="B13" s="253" t="s">
        <v>560</v>
      </c>
      <c r="E13" s="532">
        <f t="shared" si="1"/>
        <v>0</v>
      </c>
      <c r="F13" s="255"/>
      <c r="G13" s="255"/>
      <c r="H13" s="532">
        <f>F13+G13</f>
        <v>0</v>
      </c>
      <c r="I13" s="255"/>
      <c r="J13" s="172" t="s">
        <v>550</v>
      </c>
      <c r="K13" s="255">
        <v>48126</v>
      </c>
      <c r="L13" s="255">
        <v>16915</v>
      </c>
      <c r="M13" s="712">
        <f>SUM(K13:L13)</f>
        <v>65041</v>
      </c>
      <c r="N13" s="244">
        <v>48126</v>
      </c>
      <c r="O13" s="244">
        <v>14354</v>
      </c>
      <c r="P13" s="532">
        <v>62480</v>
      </c>
      <c r="Q13" s="603">
        <f>P13/M13*100</f>
        <v>96.062483664150307</v>
      </c>
    </row>
    <row r="14" spans="1:23" x14ac:dyDescent="0.2">
      <c r="A14" s="250">
        <f t="shared" si="0"/>
        <v>4</v>
      </c>
      <c r="B14" s="253" t="s">
        <v>561</v>
      </c>
      <c r="C14" s="244">
        <v>4143</v>
      </c>
      <c r="D14" s="244">
        <v>8290</v>
      </c>
      <c r="E14" s="532">
        <f t="shared" si="1"/>
        <v>12433</v>
      </c>
      <c r="F14" s="255">
        <v>4147</v>
      </c>
      <c r="G14" s="255">
        <v>8290</v>
      </c>
      <c r="H14" s="532">
        <f>F14+G14</f>
        <v>12437</v>
      </c>
      <c r="I14" s="255">
        <f>H14/E14*100</f>
        <v>100.03217244430145</v>
      </c>
      <c r="J14" s="172" t="s">
        <v>552</v>
      </c>
      <c r="K14" s="255">
        <v>204331</v>
      </c>
      <c r="L14" s="255">
        <v>55628</v>
      </c>
      <c r="M14" s="712">
        <f>SUM(K14:L14)</f>
        <v>259959</v>
      </c>
      <c r="N14" s="244">
        <v>203037</v>
      </c>
      <c r="O14" s="244">
        <v>55499</v>
      </c>
      <c r="P14" s="532">
        <f>N14+O14</f>
        <v>258536</v>
      </c>
      <c r="Q14" s="603">
        <f>P14/M14*100</f>
        <v>99.452605987867315</v>
      </c>
    </row>
    <row r="15" spans="1:23" ht="12" customHeight="1" x14ac:dyDescent="0.2">
      <c r="A15" s="250">
        <f t="shared" si="0"/>
        <v>5</v>
      </c>
      <c r="B15" s="152"/>
      <c r="E15" s="532"/>
      <c r="F15" s="255"/>
      <c r="G15" s="255"/>
      <c r="H15" s="532"/>
      <c r="I15" s="255"/>
      <c r="J15" s="172"/>
      <c r="M15" s="532"/>
      <c r="N15" s="244"/>
      <c r="O15" s="244"/>
      <c r="P15" s="532"/>
      <c r="Q15" s="603"/>
    </row>
    <row r="16" spans="1:23" x14ac:dyDescent="0.2">
      <c r="A16" s="250">
        <f t="shared" si="0"/>
        <v>6</v>
      </c>
      <c r="B16" s="253" t="s">
        <v>562</v>
      </c>
      <c r="E16" s="532">
        <f t="shared" si="1"/>
        <v>0</v>
      </c>
      <c r="F16" s="255"/>
      <c r="G16" s="255"/>
      <c r="H16" s="532">
        <f>F16+G16</f>
        <v>0</v>
      </c>
      <c r="I16" s="255"/>
      <c r="J16" s="172" t="s">
        <v>551</v>
      </c>
      <c r="K16" s="255"/>
      <c r="L16" s="255"/>
      <c r="M16" s="532"/>
      <c r="N16" s="244"/>
      <c r="O16" s="244"/>
      <c r="P16" s="532"/>
      <c r="Q16" s="603"/>
    </row>
    <row r="17" spans="1:23" x14ac:dyDescent="0.2">
      <c r="A17" s="250">
        <f t="shared" si="0"/>
        <v>7</v>
      </c>
      <c r="B17" s="253"/>
      <c r="E17" s="532"/>
      <c r="F17" s="255"/>
      <c r="G17" s="255"/>
      <c r="H17" s="532"/>
      <c r="I17" s="255"/>
      <c r="J17" s="172" t="s">
        <v>553</v>
      </c>
      <c r="K17" s="255"/>
      <c r="L17" s="255"/>
      <c r="M17" s="532"/>
      <c r="N17" s="244"/>
      <c r="O17" s="244"/>
      <c r="P17" s="532"/>
      <c r="Q17" s="603"/>
    </row>
    <row r="18" spans="1:23" x14ac:dyDescent="0.2">
      <c r="A18" s="250">
        <f t="shared" si="0"/>
        <v>8</v>
      </c>
      <c r="B18" s="253" t="s">
        <v>563</v>
      </c>
      <c r="E18" s="532">
        <f t="shared" si="1"/>
        <v>0</v>
      </c>
      <c r="F18" s="255"/>
      <c r="G18" s="255"/>
      <c r="H18" s="532">
        <f>F18+G18</f>
        <v>0</v>
      </c>
      <c r="I18" s="255"/>
      <c r="J18" s="172" t="s">
        <v>802</v>
      </c>
      <c r="K18" s="255"/>
      <c r="L18" s="255"/>
      <c r="M18" s="532"/>
      <c r="N18" s="244"/>
      <c r="O18" s="244"/>
      <c r="P18" s="532"/>
      <c r="Q18" s="603"/>
    </row>
    <row r="19" spans="1:23" x14ac:dyDescent="0.2">
      <c r="A19" s="250">
        <f t="shared" si="0"/>
        <v>9</v>
      </c>
      <c r="B19" s="256" t="s">
        <v>564</v>
      </c>
      <c r="C19" s="710"/>
      <c r="D19" s="710"/>
      <c r="E19" s="712"/>
      <c r="F19" s="710"/>
      <c r="G19" s="710"/>
      <c r="H19" s="532"/>
      <c r="I19" s="255"/>
      <c r="J19" s="172" t="s">
        <v>801</v>
      </c>
      <c r="K19" s="255"/>
      <c r="L19" s="255"/>
      <c r="M19" s="532"/>
      <c r="N19" s="244"/>
      <c r="O19" s="244"/>
      <c r="P19" s="532"/>
      <c r="Q19" s="603"/>
    </row>
    <row r="20" spans="1:23" x14ac:dyDescent="0.2">
      <c r="A20" s="250">
        <f t="shared" si="0"/>
        <v>10</v>
      </c>
      <c r="B20" s="143" t="s">
        <v>565</v>
      </c>
      <c r="C20" s="710">
        <v>40614</v>
      </c>
      <c r="D20" s="710">
        <v>65991</v>
      </c>
      <c r="E20" s="712">
        <f>SUM(C20:D20)</f>
        <v>106605</v>
      </c>
      <c r="F20" s="710">
        <v>40614</v>
      </c>
      <c r="G20" s="710">
        <v>65991</v>
      </c>
      <c r="H20" s="532">
        <f>F20+G20</f>
        <v>106605</v>
      </c>
      <c r="I20" s="255">
        <f>H20/E20*100</f>
        <v>100</v>
      </c>
      <c r="J20" s="172" t="s">
        <v>794</v>
      </c>
      <c r="K20" s="255"/>
      <c r="L20" s="255"/>
      <c r="M20" s="532"/>
      <c r="N20" s="244"/>
      <c r="O20" s="244"/>
      <c r="P20" s="532"/>
      <c r="Q20" s="603"/>
    </row>
    <row r="21" spans="1:23" x14ac:dyDescent="0.2">
      <c r="A21" s="250">
        <f t="shared" si="0"/>
        <v>11</v>
      </c>
      <c r="C21" s="710"/>
      <c r="D21" s="710"/>
      <c r="E21" s="712"/>
      <c r="F21" s="710"/>
      <c r="G21" s="710"/>
      <c r="H21" s="532"/>
      <c r="I21" s="255"/>
      <c r="J21" s="172" t="s">
        <v>795</v>
      </c>
      <c r="K21" s="255"/>
      <c r="L21" s="255"/>
      <c r="M21" s="532"/>
      <c r="N21" s="244"/>
      <c r="O21" s="244"/>
      <c r="P21" s="532"/>
      <c r="Q21" s="603"/>
    </row>
    <row r="22" spans="1:23" s="148" customFormat="1" x14ac:dyDescent="0.2">
      <c r="A22" s="250">
        <f t="shared" si="0"/>
        <v>12</v>
      </c>
      <c r="B22" s="243" t="s">
        <v>566</v>
      </c>
      <c r="C22" s="710"/>
      <c r="D22" s="710"/>
      <c r="E22" s="712"/>
      <c r="F22" s="710"/>
      <c r="G22" s="710"/>
      <c r="H22" s="532"/>
      <c r="I22" s="255"/>
      <c r="J22" s="257"/>
      <c r="K22" s="255"/>
      <c r="L22" s="255"/>
      <c r="M22" s="532"/>
      <c r="N22" s="583"/>
      <c r="O22" s="583"/>
      <c r="P22" s="539"/>
      <c r="Q22" s="603"/>
      <c r="R22" s="277"/>
      <c r="S22" s="277"/>
      <c r="T22" s="277"/>
      <c r="U22" s="277"/>
      <c r="V22" s="277"/>
      <c r="W22" s="277"/>
    </row>
    <row r="23" spans="1:23" s="148" customFormat="1" x14ac:dyDescent="0.2">
      <c r="A23" s="250">
        <f t="shared" si="0"/>
        <v>13</v>
      </c>
      <c r="B23" s="243" t="s">
        <v>567</v>
      </c>
      <c r="C23" s="710"/>
      <c r="D23" s="710"/>
      <c r="E23" s="712"/>
      <c r="F23" s="710"/>
      <c r="G23" s="710"/>
      <c r="H23" s="532"/>
      <c r="I23" s="255"/>
      <c r="J23" s="257"/>
      <c r="K23" s="255"/>
      <c r="L23" s="255"/>
      <c r="M23" s="532"/>
      <c r="N23" s="583"/>
      <c r="O23" s="583"/>
      <c r="P23" s="539"/>
      <c r="Q23" s="603"/>
      <c r="R23" s="277"/>
      <c r="S23" s="277"/>
      <c r="T23" s="277"/>
      <c r="U23" s="277"/>
      <c r="V23" s="277"/>
      <c r="W23" s="277"/>
    </row>
    <row r="24" spans="1:23" x14ac:dyDescent="0.2">
      <c r="A24" s="250">
        <f t="shared" si="0"/>
        <v>14</v>
      </c>
      <c r="B24" s="253" t="s">
        <v>568</v>
      </c>
      <c r="C24" s="263"/>
      <c r="D24" s="263"/>
      <c r="E24" s="539"/>
      <c r="F24" s="263"/>
      <c r="G24" s="263"/>
      <c r="H24" s="532"/>
      <c r="I24" s="255"/>
      <c r="J24" s="258" t="s">
        <v>597</v>
      </c>
      <c r="K24" s="149">
        <f t="shared" ref="K24:P24" si="2">SUM(K12:K22)</f>
        <v>448925</v>
      </c>
      <c r="L24" s="149">
        <f t="shared" si="2"/>
        <v>116753</v>
      </c>
      <c r="M24" s="572">
        <f t="shared" si="2"/>
        <v>565678</v>
      </c>
      <c r="N24" s="149">
        <f t="shared" si="2"/>
        <v>445045</v>
      </c>
      <c r="O24" s="149">
        <f t="shared" si="2"/>
        <v>114063</v>
      </c>
      <c r="P24" s="572">
        <f t="shared" si="2"/>
        <v>559108</v>
      </c>
      <c r="Q24" s="607">
        <f>P24/M24*100</f>
        <v>98.838561867352098</v>
      </c>
    </row>
    <row r="25" spans="1:23" x14ac:dyDescent="0.2">
      <c r="A25" s="250">
        <f t="shared" si="0"/>
        <v>15</v>
      </c>
      <c r="B25" s="253" t="s">
        <v>569</v>
      </c>
      <c r="C25" s="710">
        <f>'felh. bev.  '!C57</f>
        <v>951</v>
      </c>
      <c r="D25" s="710">
        <f>'felh. bev.  '!D57</f>
        <v>0</v>
      </c>
      <c r="E25" s="712">
        <f>C25+D25</f>
        <v>951</v>
      </c>
      <c r="F25" s="710">
        <v>1090</v>
      </c>
      <c r="G25" s="710"/>
      <c r="H25" s="532">
        <f>F25+G25</f>
        <v>1090</v>
      </c>
      <c r="I25" s="255">
        <f>H25/E25*100</f>
        <v>114.6161934805468</v>
      </c>
      <c r="J25" s="257"/>
      <c r="K25" s="255"/>
      <c r="L25" s="255"/>
      <c r="M25" s="532"/>
      <c r="N25" s="244"/>
      <c r="O25" s="244"/>
      <c r="P25" s="532"/>
      <c r="Q25" s="603"/>
    </row>
    <row r="26" spans="1:23" x14ac:dyDescent="0.2">
      <c r="A26" s="250">
        <f t="shared" si="0"/>
        <v>16</v>
      </c>
      <c r="B26" s="143" t="s">
        <v>570</v>
      </c>
      <c r="C26" s="259"/>
      <c r="D26" s="259"/>
      <c r="E26" s="533"/>
      <c r="F26" s="259"/>
      <c r="G26" s="259"/>
      <c r="H26" s="532"/>
      <c r="I26" s="255"/>
      <c r="J26" s="173" t="s">
        <v>558</v>
      </c>
      <c r="K26" s="259"/>
      <c r="L26" s="259"/>
      <c r="M26" s="532"/>
      <c r="N26" s="244"/>
      <c r="O26" s="244"/>
      <c r="P26" s="532"/>
      <c r="Q26" s="603"/>
    </row>
    <row r="27" spans="1:23" x14ac:dyDescent="0.2">
      <c r="A27" s="250">
        <f t="shared" si="0"/>
        <v>17</v>
      </c>
      <c r="B27" s="253" t="s">
        <v>571</v>
      </c>
      <c r="C27" s="255"/>
      <c r="D27" s="255"/>
      <c r="E27" s="532"/>
      <c r="F27" s="255"/>
      <c r="G27" s="255"/>
      <c r="H27" s="532"/>
      <c r="I27" s="255"/>
      <c r="J27" s="172" t="s">
        <v>554</v>
      </c>
      <c r="K27" s="255">
        <v>33862</v>
      </c>
      <c r="L27" s="255">
        <v>749</v>
      </c>
      <c r="M27" s="532">
        <f>SUM(K27:L27)</f>
        <v>34611</v>
      </c>
      <c r="N27" s="244">
        <v>33861</v>
      </c>
      <c r="O27" s="244">
        <v>749</v>
      </c>
      <c r="P27" s="532">
        <f>N27+O27</f>
        <v>34610</v>
      </c>
      <c r="Q27" s="603">
        <f>P27/M27*100</f>
        <v>99.997110745138826</v>
      </c>
    </row>
    <row r="28" spans="1:23" x14ac:dyDescent="0.2">
      <c r="A28" s="250">
        <f t="shared" si="0"/>
        <v>18</v>
      </c>
      <c r="B28" s="253"/>
      <c r="C28" s="255"/>
      <c r="D28" s="255"/>
      <c r="E28" s="532"/>
      <c r="F28" s="255"/>
      <c r="G28" s="255"/>
      <c r="H28" s="532"/>
      <c r="I28" s="255"/>
      <c r="J28" s="172" t="s">
        <v>555</v>
      </c>
      <c r="K28" s="255"/>
      <c r="L28" s="255"/>
      <c r="M28" s="532"/>
      <c r="N28" s="244"/>
      <c r="O28" s="244"/>
      <c r="P28" s="532"/>
      <c r="Q28" s="603"/>
    </row>
    <row r="29" spans="1:23" x14ac:dyDescent="0.2">
      <c r="A29" s="250">
        <f t="shared" si="0"/>
        <v>19</v>
      </c>
      <c r="B29" s="243" t="s">
        <v>575</v>
      </c>
      <c r="C29" s="255"/>
      <c r="D29" s="255"/>
      <c r="E29" s="532"/>
      <c r="F29" s="255"/>
      <c r="G29" s="255"/>
      <c r="H29" s="532">
        <f>F29+G29</f>
        <v>0</v>
      </c>
      <c r="I29" s="255"/>
      <c r="J29" s="172" t="s">
        <v>556</v>
      </c>
      <c r="K29" s="255"/>
      <c r="L29" s="255"/>
      <c r="M29" s="532"/>
      <c r="N29" s="244"/>
      <c r="O29" s="244"/>
      <c r="P29" s="532"/>
      <c r="Q29" s="603"/>
    </row>
    <row r="30" spans="1:23" s="148" customFormat="1" x14ac:dyDescent="0.2">
      <c r="A30" s="250">
        <f t="shared" si="0"/>
        <v>20</v>
      </c>
      <c r="B30" s="243" t="s">
        <v>572</v>
      </c>
      <c r="C30" s="255"/>
      <c r="D30" s="255"/>
      <c r="E30" s="532"/>
      <c r="F30" s="255"/>
      <c r="G30" s="255"/>
      <c r="H30" s="532">
        <f>F30+G30</f>
        <v>0</v>
      </c>
      <c r="I30" s="255"/>
      <c r="J30" s="172" t="s">
        <v>803</v>
      </c>
      <c r="K30" s="255"/>
      <c r="L30" s="255"/>
      <c r="M30" s="532"/>
      <c r="N30" s="583"/>
      <c r="O30" s="583"/>
      <c r="P30" s="539"/>
      <c r="Q30" s="603"/>
      <c r="R30" s="277"/>
      <c r="S30" s="277"/>
      <c r="T30" s="277"/>
      <c r="U30" s="277"/>
      <c r="V30" s="277"/>
      <c r="W30" s="277"/>
    </row>
    <row r="31" spans="1:23" x14ac:dyDescent="0.2">
      <c r="A31" s="250">
        <f t="shared" si="0"/>
        <v>21</v>
      </c>
      <c r="C31" s="255"/>
      <c r="D31" s="255"/>
      <c r="E31" s="532"/>
      <c r="F31" s="255"/>
      <c r="G31" s="255"/>
      <c r="H31" s="532"/>
      <c r="I31" s="255"/>
      <c r="J31" s="172" t="s">
        <v>800</v>
      </c>
      <c r="K31" s="255"/>
      <c r="L31" s="255"/>
      <c r="M31" s="532"/>
      <c r="N31" s="244"/>
      <c r="O31" s="244"/>
      <c r="P31" s="532"/>
      <c r="Q31" s="603"/>
    </row>
    <row r="32" spans="1:23" s="9" customFormat="1" x14ac:dyDescent="0.2">
      <c r="A32" s="250">
        <f t="shared" si="0"/>
        <v>22</v>
      </c>
      <c r="B32" s="260" t="s">
        <v>577</v>
      </c>
      <c r="C32" s="710">
        <f t="shared" ref="C32:H32" si="3">C14+C20</f>
        <v>44757</v>
      </c>
      <c r="D32" s="710">
        <f t="shared" si="3"/>
        <v>74281</v>
      </c>
      <c r="E32" s="712">
        <f t="shared" si="3"/>
        <v>119038</v>
      </c>
      <c r="F32" s="710">
        <f t="shared" si="3"/>
        <v>44761</v>
      </c>
      <c r="G32" s="710">
        <f t="shared" si="3"/>
        <v>74281</v>
      </c>
      <c r="H32" s="712">
        <f t="shared" si="3"/>
        <v>119042</v>
      </c>
      <c r="I32" s="255">
        <f>H32/E32*100</f>
        <v>100.00336027150993</v>
      </c>
      <c r="J32" s="172" t="s">
        <v>796</v>
      </c>
      <c r="K32" s="244"/>
      <c r="L32" s="244"/>
      <c r="M32" s="532"/>
      <c r="N32" s="268"/>
      <c r="O32" s="268"/>
      <c r="P32" s="533"/>
      <c r="Q32" s="603"/>
      <c r="R32" s="269"/>
      <c r="S32" s="269"/>
      <c r="T32" s="269"/>
      <c r="U32" s="269"/>
      <c r="V32" s="269"/>
      <c r="W32" s="269"/>
    </row>
    <row r="33" spans="1:23" x14ac:dyDescent="0.2">
      <c r="A33" s="250">
        <f t="shared" si="0"/>
        <v>23</v>
      </c>
      <c r="B33" s="261" t="s">
        <v>599</v>
      </c>
      <c r="C33" s="149">
        <f t="shared" ref="C33:H33" si="4">C16+C23+C24+C25+C26+C27+C30</f>
        <v>951</v>
      </c>
      <c r="D33" s="149">
        <f t="shared" si="4"/>
        <v>0</v>
      </c>
      <c r="E33" s="572">
        <f t="shared" si="4"/>
        <v>951</v>
      </c>
      <c r="F33" s="149">
        <f t="shared" si="4"/>
        <v>1090</v>
      </c>
      <c r="G33" s="149">
        <f t="shared" si="4"/>
        <v>0</v>
      </c>
      <c r="H33" s="572">
        <f t="shared" si="4"/>
        <v>1090</v>
      </c>
      <c r="I33" s="149">
        <f>H33/E33*100</f>
        <v>114.6161934805468</v>
      </c>
      <c r="J33" s="262" t="s">
        <v>600</v>
      </c>
      <c r="K33" s="149">
        <f>SUM(K27:K32)</f>
        <v>33862</v>
      </c>
      <c r="L33" s="149">
        <f>SUM(L27:L32)</f>
        <v>749</v>
      </c>
      <c r="M33" s="572">
        <f>SUM(M27:M31)</f>
        <v>34611</v>
      </c>
      <c r="N33" s="149">
        <f>SUM(N27:N32)</f>
        <v>33861</v>
      </c>
      <c r="O33" s="149">
        <f>SUM(O27:O32)</f>
        <v>749</v>
      </c>
      <c r="P33" s="572">
        <f>SUM(P27:P31)</f>
        <v>34610</v>
      </c>
      <c r="Q33" s="607">
        <f>P33/M33*100</f>
        <v>99.997110745138826</v>
      </c>
    </row>
    <row r="34" spans="1:23" x14ac:dyDescent="0.2">
      <c r="A34" s="250">
        <f t="shared" si="0"/>
        <v>24</v>
      </c>
      <c r="B34" s="264" t="s">
        <v>576</v>
      </c>
      <c r="C34" s="259">
        <f>SUM(C32:C33)</f>
        <v>45708</v>
      </c>
      <c r="D34" s="259">
        <f>SUM(D32:D33)</f>
        <v>74281</v>
      </c>
      <c r="E34" s="533">
        <f>SUM(C34:D34)</f>
        <v>119989</v>
      </c>
      <c r="F34" s="259">
        <f>SUM(F32:F33)</f>
        <v>45851</v>
      </c>
      <c r="G34" s="259">
        <f>SUM(G32:G33)</f>
        <v>74281</v>
      </c>
      <c r="H34" s="533">
        <f>SUM(F34:G34)</f>
        <v>120132</v>
      </c>
      <c r="I34" s="259">
        <f>H34/E34*100</f>
        <v>100.1191775912792</v>
      </c>
      <c r="J34" s="265" t="s">
        <v>601</v>
      </c>
      <c r="K34" s="259">
        <f t="shared" ref="K34:P34" si="5">K24+K33</f>
        <v>482787</v>
      </c>
      <c r="L34" s="259">
        <f t="shared" si="5"/>
        <v>117502</v>
      </c>
      <c r="M34" s="533">
        <f t="shared" si="5"/>
        <v>600289</v>
      </c>
      <c r="N34" s="259">
        <f t="shared" si="5"/>
        <v>478906</v>
      </c>
      <c r="O34" s="259">
        <f t="shared" si="5"/>
        <v>114812</v>
      </c>
      <c r="P34" s="533">
        <f t="shared" si="5"/>
        <v>593718</v>
      </c>
      <c r="Q34" s="756">
        <f>P34/M34*100</f>
        <v>98.905360584651731</v>
      </c>
    </row>
    <row r="35" spans="1:23" x14ac:dyDescent="0.2">
      <c r="A35" s="250">
        <f t="shared" si="0"/>
        <v>25</v>
      </c>
      <c r="B35" s="266"/>
      <c r="C35" s="255"/>
      <c r="D35" s="255"/>
      <c r="E35" s="532"/>
      <c r="F35" s="255"/>
      <c r="G35" s="255"/>
      <c r="H35" s="532"/>
      <c r="I35" s="255"/>
      <c r="J35" s="257"/>
      <c r="K35" s="255"/>
      <c r="L35" s="255"/>
      <c r="M35" s="532"/>
      <c r="N35" s="244"/>
      <c r="O35" s="244"/>
      <c r="P35" s="532"/>
      <c r="Q35" s="603"/>
    </row>
    <row r="36" spans="1:23" x14ac:dyDescent="0.2">
      <c r="A36" s="250">
        <f t="shared" si="0"/>
        <v>26</v>
      </c>
      <c r="B36" s="266"/>
      <c r="C36" s="255"/>
      <c r="D36" s="255"/>
      <c r="E36" s="532"/>
      <c r="F36" s="255"/>
      <c r="G36" s="255"/>
      <c r="H36" s="532"/>
      <c r="I36" s="255"/>
      <c r="J36" s="258"/>
      <c r="K36" s="149"/>
      <c r="L36" s="149"/>
      <c r="M36" s="572"/>
      <c r="N36" s="244"/>
      <c r="O36" s="244"/>
      <c r="P36" s="532"/>
      <c r="Q36" s="603"/>
    </row>
    <row r="37" spans="1:23" s="9" customFormat="1" x14ac:dyDescent="0.2">
      <c r="A37" s="250">
        <f t="shared" si="0"/>
        <v>27</v>
      </c>
      <c r="B37" s="266"/>
      <c r="C37" s="255"/>
      <c r="D37" s="255"/>
      <c r="E37" s="532"/>
      <c r="F37" s="255"/>
      <c r="G37" s="255"/>
      <c r="H37" s="532"/>
      <c r="I37" s="255"/>
      <c r="J37" s="257"/>
      <c r="K37" s="255"/>
      <c r="L37" s="255"/>
      <c r="M37" s="532"/>
      <c r="N37" s="268"/>
      <c r="O37" s="268"/>
      <c r="P37" s="533"/>
      <c r="Q37" s="603"/>
      <c r="R37" s="269"/>
      <c r="S37" s="269"/>
      <c r="T37" s="269"/>
      <c r="U37" s="269"/>
      <c r="V37" s="269"/>
      <c r="W37" s="269"/>
    </row>
    <row r="38" spans="1:23" s="9" customFormat="1" x14ac:dyDescent="0.2">
      <c r="A38" s="250">
        <f t="shared" si="0"/>
        <v>28</v>
      </c>
      <c r="B38" s="151" t="s">
        <v>578</v>
      </c>
      <c r="C38" s="259"/>
      <c r="D38" s="259"/>
      <c r="E38" s="533"/>
      <c r="F38" s="259"/>
      <c r="G38" s="259"/>
      <c r="H38" s="533"/>
      <c r="I38" s="255"/>
      <c r="J38" s="173" t="s">
        <v>557</v>
      </c>
      <c r="K38" s="259"/>
      <c r="L38" s="259"/>
      <c r="M38" s="533"/>
      <c r="N38" s="268"/>
      <c r="O38" s="268"/>
      <c r="P38" s="533"/>
      <c r="Q38" s="603"/>
      <c r="R38" s="269"/>
      <c r="S38" s="269"/>
      <c r="T38" s="269"/>
      <c r="U38" s="269"/>
      <c r="V38" s="269"/>
      <c r="W38" s="269"/>
    </row>
    <row r="39" spans="1:23" s="9" customFormat="1" x14ac:dyDescent="0.2">
      <c r="A39" s="250">
        <f t="shared" si="0"/>
        <v>29</v>
      </c>
      <c r="B39" s="169" t="s">
        <v>498</v>
      </c>
      <c r="C39" s="259"/>
      <c r="D39" s="259"/>
      <c r="E39" s="533"/>
      <c r="F39" s="259"/>
      <c r="G39" s="259"/>
      <c r="H39" s="533"/>
      <c r="I39" s="255"/>
      <c r="J39" s="267" t="s">
        <v>511</v>
      </c>
      <c r="K39" s="268"/>
      <c r="L39" s="269"/>
      <c r="M39" s="578"/>
      <c r="N39" s="268"/>
      <c r="O39" s="268"/>
      <c r="P39" s="533"/>
      <c r="Q39" s="603"/>
      <c r="R39" s="269"/>
      <c r="S39" s="269"/>
      <c r="T39" s="269"/>
      <c r="U39" s="269"/>
      <c r="V39" s="269"/>
      <c r="W39" s="269"/>
    </row>
    <row r="40" spans="1:23" s="9" customFormat="1" x14ac:dyDescent="0.2">
      <c r="A40" s="250">
        <f t="shared" si="0"/>
        <v>30</v>
      </c>
      <c r="B40" s="243" t="s">
        <v>499</v>
      </c>
      <c r="C40" s="259"/>
      <c r="D40" s="259"/>
      <c r="E40" s="533"/>
      <c r="F40" s="259"/>
      <c r="G40" s="259"/>
      <c r="H40" s="533"/>
      <c r="I40" s="255"/>
      <c r="J40" s="270" t="s">
        <v>510</v>
      </c>
      <c r="K40" s="259"/>
      <c r="L40" s="259"/>
      <c r="M40" s="533"/>
      <c r="N40" s="268"/>
      <c r="O40" s="268"/>
      <c r="P40" s="533"/>
      <c r="Q40" s="603"/>
      <c r="R40" s="269"/>
      <c r="S40" s="269"/>
      <c r="T40" s="269"/>
      <c r="U40" s="269"/>
      <c r="V40" s="269"/>
      <c r="W40" s="269"/>
    </row>
    <row r="41" spans="1:23" x14ac:dyDescent="0.2">
      <c r="A41" s="250">
        <f t="shared" si="0"/>
        <v>31</v>
      </c>
      <c r="B41" s="144" t="s">
        <v>501</v>
      </c>
      <c r="C41" s="711"/>
      <c r="D41" s="711"/>
      <c r="E41" s="713"/>
      <c r="F41" s="711"/>
      <c r="G41" s="711"/>
      <c r="H41" s="713"/>
      <c r="I41" s="255"/>
      <c r="J41" s="172" t="s">
        <v>512</v>
      </c>
      <c r="K41" s="259"/>
      <c r="L41" s="259"/>
      <c r="M41" s="533"/>
      <c r="N41" s="244"/>
      <c r="O41" s="244"/>
      <c r="P41" s="532"/>
      <c r="Q41" s="603"/>
    </row>
    <row r="42" spans="1:23" x14ac:dyDescent="0.2">
      <c r="A42" s="250">
        <f t="shared" si="0"/>
        <v>32</v>
      </c>
      <c r="B42" s="144" t="s">
        <v>500</v>
      </c>
      <c r="C42" s="255"/>
      <c r="D42" s="255"/>
      <c r="E42" s="532"/>
      <c r="F42" s="255"/>
      <c r="G42" s="255"/>
      <c r="H42" s="532"/>
      <c r="I42" s="255"/>
      <c r="J42" s="172" t="s">
        <v>513</v>
      </c>
      <c r="K42" s="268"/>
      <c r="L42" s="268"/>
      <c r="M42" s="533"/>
      <c r="N42" s="244"/>
      <c r="O42" s="244"/>
      <c r="P42" s="532"/>
      <c r="Q42" s="603"/>
    </row>
    <row r="43" spans="1:23" x14ac:dyDescent="0.2">
      <c r="A43" s="250">
        <f t="shared" si="0"/>
        <v>33</v>
      </c>
      <c r="B43" s="144" t="s">
        <v>502</v>
      </c>
      <c r="C43" s="255"/>
      <c r="D43" s="255">
        <v>2234</v>
      </c>
      <c r="E43" s="532">
        <f>SUM(C43:D43)</f>
        <v>2234</v>
      </c>
      <c r="F43" s="255"/>
      <c r="G43" s="255">
        <v>2234</v>
      </c>
      <c r="H43" s="532">
        <f>F43+G43</f>
        <v>2234</v>
      </c>
      <c r="I43" s="255">
        <f>H43/E43*100</f>
        <v>100</v>
      </c>
      <c r="J43" s="172" t="s">
        <v>514</v>
      </c>
      <c r="K43" s="268"/>
      <c r="L43" s="268"/>
      <c r="M43" s="533"/>
      <c r="N43" s="244"/>
      <c r="O43" s="244"/>
      <c r="P43" s="532"/>
      <c r="Q43" s="603"/>
    </row>
    <row r="44" spans="1:23" x14ac:dyDescent="0.2">
      <c r="A44" s="250">
        <f t="shared" si="0"/>
        <v>34</v>
      </c>
      <c r="B44" s="145" t="s">
        <v>503</v>
      </c>
      <c r="C44" s="255"/>
      <c r="D44" s="255"/>
      <c r="E44" s="532"/>
      <c r="F44" s="255"/>
      <c r="G44" s="255"/>
      <c r="H44" s="532"/>
      <c r="I44" s="255"/>
      <c r="J44" s="172" t="s">
        <v>515</v>
      </c>
      <c r="K44" s="259"/>
      <c r="L44" s="259"/>
      <c r="M44" s="532"/>
      <c r="N44" s="244"/>
      <c r="O44" s="244"/>
      <c r="P44" s="532"/>
      <c r="Q44" s="603"/>
    </row>
    <row r="45" spans="1:23" x14ac:dyDescent="0.2">
      <c r="A45" s="250">
        <f t="shared" si="0"/>
        <v>35</v>
      </c>
      <c r="B45" s="145" t="s">
        <v>504</v>
      </c>
      <c r="C45" s="259"/>
      <c r="D45" s="259"/>
      <c r="E45" s="533"/>
      <c r="F45" s="259"/>
      <c r="G45" s="259"/>
      <c r="H45" s="533"/>
      <c r="I45" s="255"/>
      <c r="J45" s="172" t="s">
        <v>516</v>
      </c>
      <c r="K45" s="259"/>
      <c r="L45" s="259"/>
      <c r="M45" s="532"/>
      <c r="N45" s="244"/>
      <c r="O45" s="244"/>
      <c r="P45" s="532"/>
      <c r="Q45" s="603"/>
    </row>
    <row r="46" spans="1:23" x14ac:dyDescent="0.2">
      <c r="A46" s="250">
        <f t="shared" si="0"/>
        <v>36</v>
      </c>
      <c r="B46" s="144" t="s">
        <v>505</v>
      </c>
      <c r="C46" s="255"/>
      <c r="D46" s="255"/>
      <c r="E46" s="532"/>
      <c r="F46" s="255"/>
      <c r="G46" s="255"/>
      <c r="H46" s="532"/>
      <c r="I46" s="255"/>
      <c r="J46" s="172" t="s">
        <v>517</v>
      </c>
      <c r="K46" s="255"/>
      <c r="L46" s="255"/>
      <c r="M46" s="532"/>
      <c r="N46" s="244"/>
      <c r="O46" s="244"/>
      <c r="P46" s="532"/>
      <c r="Q46" s="603"/>
    </row>
    <row r="47" spans="1:23" x14ac:dyDescent="0.2">
      <c r="A47" s="250">
        <f t="shared" si="0"/>
        <v>37</v>
      </c>
      <c r="B47" s="144" t="s">
        <v>506</v>
      </c>
      <c r="C47" s="255">
        <f>K24-C32-C43</f>
        <v>404168</v>
      </c>
      <c r="D47" s="255">
        <f>L24-D34-D43</f>
        <v>40238</v>
      </c>
      <c r="E47" s="532">
        <f>SUM(C47:D47)</f>
        <v>444406</v>
      </c>
      <c r="F47" s="255">
        <v>401340</v>
      </c>
      <c r="G47" s="255">
        <v>37548</v>
      </c>
      <c r="H47" s="532">
        <f>SUM(F47:G47)</f>
        <v>438888</v>
      </c>
      <c r="I47" s="255">
        <f>H47/E47*100</f>
        <v>98.758342596634606</v>
      </c>
      <c r="J47" s="172" t="s">
        <v>518</v>
      </c>
      <c r="K47" s="255"/>
      <c r="L47" s="255"/>
      <c r="M47" s="532"/>
      <c r="N47" s="244"/>
      <c r="O47" s="244"/>
      <c r="P47" s="532"/>
      <c r="Q47" s="603"/>
    </row>
    <row r="48" spans="1:23" x14ac:dyDescent="0.2">
      <c r="A48" s="250">
        <f t="shared" si="0"/>
        <v>38</v>
      </c>
      <c r="B48" s="144" t="s">
        <v>507</v>
      </c>
      <c r="C48" s="255">
        <f t="shared" ref="C48:H48" si="6">K33-C33</f>
        <v>32911</v>
      </c>
      <c r="D48" s="255">
        <f t="shared" si="6"/>
        <v>749</v>
      </c>
      <c r="E48" s="532">
        <f t="shared" si="6"/>
        <v>33660</v>
      </c>
      <c r="F48" s="255">
        <f t="shared" si="6"/>
        <v>32771</v>
      </c>
      <c r="G48" s="255">
        <f t="shared" si="6"/>
        <v>749</v>
      </c>
      <c r="H48" s="532">
        <f t="shared" si="6"/>
        <v>33520</v>
      </c>
      <c r="I48" s="255">
        <f>H48/E48*100</f>
        <v>99.584076054664294</v>
      </c>
      <c r="J48" s="172" t="s">
        <v>519</v>
      </c>
      <c r="K48" s="255"/>
      <c r="L48" s="255"/>
      <c r="M48" s="532"/>
      <c r="N48" s="244"/>
      <c r="O48" s="244"/>
      <c r="P48" s="532"/>
      <c r="Q48" s="603"/>
    </row>
    <row r="49" spans="1:17" x14ac:dyDescent="0.2">
      <c r="A49" s="250">
        <f t="shared" si="0"/>
        <v>39</v>
      </c>
      <c r="B49" s="144" t="s">
        <v>508</v>
      </c>
      <c r="C49" s="255"/>
      <c r="D49" s="255"/>
      <c r="E49" s="532"/>
      <c r="F49" s="255"/>
      <c r="G49" s="255"/>
      <c r="H49" s="532"/>
      <c r="I49" s="255"/>
      <c r="J49" s="172" t="s">
        <v>520</v>
      </c>
      <c r="K49" s="255"/>
      <c r="L49" s="255"/>
      <c r="M49" s="532"/>
      <c r="N49" s="244"/>
      <c r="O49" s="244"/>
      <c r="P49" s="532"/>
      <c r="Q49" s="603"/>
    </row>
    <row r="50" spans="1:17" x14ac:dyDescent="0.2">
      <c r="A50" s="250">
        <f t="shared" si="0"/>
        <v>40</v>
      </c>
      <c r="B50" s="144" t="s">
        <v>509</v>
      </c>
      <c r="C50" s="255"/>
      <c r="D50" s="255"/>
      <c r="E50" s="532"/>
      <c r="F50" s="255"/>
      <c r="G50" s="255"/>
      <c r="H50" s="532"/>
      <c r="I50" s="255"/>
      <c r="J50" s="172" t="s">
        <v>521</v>
      </c>
      <c r="K50" s="255"/>
      <c r="L50" s="255"/>
      <c r="M50" s="532"/>
      <c r="N50" s="244"/>
      <c r="O50" s="244"/>
      <c r="P50" s="532"/>
      <c r="Q50" s="603"/>
    </row>
    <row r="51" spans="1:17" x14ac:dyDescent="0.2">
      <c r="A51" s="250">
        <f t="shared" si="0"/>
        <v>41</v>
      </c>
      <c r="B51" s="144"/>
      <c r="C51" s="255"/>
      <c r="D51" s="255"/>
      <c r="E51" s="532"/>
      <c r="F51" s="255"/>
      <c r="G51" s="255"/>
      <c r="H51" s="532"/>
      <c r="I51" s="532"/>
      <c r="J51" s="145" t="s">
        <v>522</v>
      </c>
      <c r="K51" s="255"/>
      <c r="L51" s="255"/>
      <c r="M51" s="532"/>
      <c r="N51" s="244"/>
      <c r="O51" s="244"/>
      <c r="P51" s="532"/>
      <c r="Q51" s="603"/>
    </row>
    <row r="52" spans="1:17" ht="12" thickBot="1" x14ac:dyDescent="0.25">
      <c r="A52" s="250">
        <f t="shared" si="0"/>
        <v>42</v>
      </c>
      <c r="B52" s="264" t="s">
        <v>804</v>
      </c>
      <c r="C52" s="259">
        <f t="shared" ref="C52:H52" si="7">SUM(C39:C50)</f>
        <v>437079</v>
      </c>
      <c r="D52" s="259">
        <f t="shared" si="7"/>
        <v>43221</v>
      </c>
      <c r="E52" s="609">
        <f t="shared" si="7"/>
        <v>480300</v>
      </c>
      <c r="F52" s="259">
        <f t="shared" si="7"/>
        <v>434111</v>
      </c>
      <c r="G52" s="259">
        <f t="shared" si="7"/>
        <v>40531</v>
      </c>
      <c r="H52" s="609">
        <f t="shared" si="7"/>
        <v>474642</v>
      </c>
      <c r="I52" s="609">
        <f>H52/E52*100</f>
        <v>98.821986258588382</v>
      </c>
      <c r="J52" s="150" t="s">
        <v>797</v>
      </c>
      <c r="K52" s="259">
        <f t="shared" ref="K52:P52" si="8">SUM(K39:K51)</f>
        <v>0</v>
      </c>
      <c r="L52" s="259">
        <f t="shared" si="8"/>
        <v>0</v>
      </c>
      <c r="M52" s="745">
        <f t="shared" si="8"/>
        <v>0</v>
      </c>
      <c r="N52" s="259">
        <f t="shared" si="8"/>
        <v>0</v>
      </c>
      <c r="O52" s="259">
        <f t="shared" si="8"/>
        <v>0</v>
      </c>
      <c r="P52" s="745">
        <f t="shared" si="8"/>
        <v>0</v>
      </c>
      <c r="Q52" s="757"/>
    </row>
    <row r="53" spans="1:17" ht="12" thickBot="1" x14ac:dyDescent="0.25">
      <c r="A53" s="250">
        <f t="shared" si="0"/>
        <v>43</v>
      </c>
      <c r="B53" s="272" t="s">
        <v>799</v>
      </c>
      <c r="C53" s="585">
        <f t="shared" ref="C53:H53" si="9">C34+C52</f>
        <v>482787</v>
      </c>
      <c r="D53" s="585">
        <f t="shared" si="9"/>
        <v>117502</v>
      </c>
      <c r="E53" s="585">
        <f t="shared" si="9"/>
        <v>600289</v>
      </c>
      <c r="F53" s="585">
        <f t="shared" si="9"/>
        <v>479962</v>
      </c>
      <c r="G53" s="585">
        <f t="shared" si="9"/>
        <v>114812</v>
      </c>
      <c r="H53" s="585">
        <f t="shared" si="9"/>
        <v>594774</v>
      </c>
      <c r="I53" s="585">
        <f>H53/E53*100</f>
        <v>99.081275852131228</v>
      </c>
      <c r="J53" s="590" t="s">
        <v>798</v>
      </c>
      <c r="K53" s="275">
        <f t="shared" ref="K53:P53" si="10">K34+K52</f>
        <v>482787</v>
      </c>
      <c r="L53" s="275">
        <f t="shared" si="10"/>
        <v>117502</v>
      </c>
      <c r="M53" s="275">
        <f t="shared" si="10"/>
        <v>600289</v>
      </c>
      <c r="N53" s="275">
        <f t="shared" si="10"/>
        <v>478906</v>
      </c>
      <c r="O53" s="275">
        <f t="shared" si="10"/>
        <v>114812</v>
      </c>
      <c r="P53" s="273">
        <f t="shared" si="10"/>
        <v>593718</v>
      </c>
      <c r="Q53" s="585">
        <f>P53/M53*100</f>
        <v>98.905360584651731</v>
      </c>
    </row>
    <row r="54" spans="1:17" x14ac:dyDescent="0.2">
      <c r="B54" s="269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</row>
    <row r="55" spans="1:17" x14ac:dyDescent="0.2">
      <c r="G55" s="255"/>
      <c r="H55" s="255"/>
      <c r="I55" s="255"/>
    </row>
    <row r="56" spans="1:17" x14ac:dyDescent="0.2">
      <c r="G56" s="255"/>
      <c r="I56" s="255"/>
      <c r="J56" s="255"/>
    </row>
    <row r="57" spans="1:17" x14ac:dyDescent="0.2">
      <c r="I57" s="255"/>
    </row>
    <row r="60" spans="1:17" x14ac:dyDescent="0.2">
      <c r="J60" s="255"/>
    </row>
    <row r="61" spans="1:17" x14ac:dyDescent="0.2">
      <c r="H61" s="255"/>
    </row>
    <row r="62" spans="1:17" x14ac:dyDescent="0.2">
      <c r="H62" s="255"/>
    </row>
  </sheetData>
  <sheetProtection selectLockedCells="1" selectUnlockedCells="1"/>
  <mergeCells count="18">
    <mergeCell ref="A8:A10"/>
    <mergeCell ref="B8:B9"/>
    <mergeCell ref="K9:M9"/>
    <mergeCell ref="K8:M8"/>
    <mergeCell ref="C8:E8"/>
    <mergeCell ref="J8:J9"/>
    <mergeCell ref="F8:I8"/>
    <mergeCell ref="F9:H9"/>
    <mergeCell ref="B1:Q1"/>
    <mergeCell ref="A4:Q4"/>
    <mergeCell ref="A5:Q5"/>
    <mergeCell ref="A6:Q6"/>
    <mergeCell ref="B7:Q7"/>
    <mergeCell ref="I9:I10"/>
    <mergeCell ref="C9:E9"/>
    <mergeCell ref="N8:Q8"/>
    <mergeCell ref="N9:P9"/>
    <mergeCell ref="Q9:Q10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F51"/>
  <sheetViews>
    <sheetView zoomScale="120" zoomScaleNormal="120" workbookViewId="0">
      <pane xSplit="2" ySplit="8" topLeftCell="F9" activePane="bottomRight" state="frozen"/>
      <selection pane="topRight" activeCell="C1" sqref="C1"/>
      <selection pane="bottomLeft" activeCell="A9" sqref="A9"/>
      <selection pane="bottomRight" activeCell="B1" sqref="B1:Q1"/>
    </sheetView>
  </sheetViews>
  <sheetFormatPr defaultRowHeight="11.25" x14ac:dyDescent="0.2"/>
  <cols>
    <col min="1" max="1" width="4.85546875" style="243" customWidth="1"/>
    <col min="2" max="2" width="37.85546875" style="243" customWidth="1"/>
    <col min="3" max="3" width="10.7109375" style="244" customWidth="1"/>
    <col min="4" max="4" width="8.42578125" style="244" customWidth="1"/>
    <col min="5" max="8" width="9.7109375" style="244" customWidth="1"/>
    <col min="9" max="9" width="7.140625" style="244" customWidth="1"/>
    <col min="10" max="10" width="36.140625" style="244" customWidth="1"/>
    <col min="11" max="11" width="10" style="244" customWidth="1"/>
    <col min="12" max="12" width="9" style="244" customWidth="1"/>
    <col min="13" max="13" width="10.28515625" style="244" customWidth="1"/>
    <col min="14" max="16" width="9.140625" style="243"/>
    <col min="17" max="17" width="6.5703125" style="243" customWidth="1"/>
    <col min="18" max="32" width="9.140625" style="243"/>
    <col min="33" max="16384" width="9.140625" style="8"/>
  </cols>
  <sheetData>
    <row r="1" spans="1:32" ht="12.75" x14ac:dyDescent="0.2">
      <c r="B1" s="1410" t="s">
        <v>2137</v>
      </c>
      <c r="C1" s="1416"/>
      <c r="D1" s="1416"/>
      <c r="E1" s="1416"/>
      <c r="F1" s="1416"/>
      <c r="G1" s="1416"/>
      <c r="H1" s="1416"/>
      <c r="I1" s="1416"/>
      <c r="J1" s="1416"/>
      <c r="K1" s="1416"/>
      <c r="L1" s="1416"/>
      <c r="M1" s="1416"/>
      <c r="N1" s="1416"/>
      <c r="O1" s="1416"/>
      <c r="P1" s="1416"/>
      <c r="Q1" s="1416"/>
      <c r="R1" s="565"/>
      <c r="S1" s="565"/>
      <c r="T1" s="565"/>
      <c r="U1" s="565"/>
      <c r="V1" s="565"/>
      <c r="W1" s="565"/>
      <c r="X1" s="565"/>
      <c r="Y1" s="565"/>
    </row>
    <row r="2" spans="1:32" x14ac:dyDescent="0.2">
      <c r="J2" s="245"/>
      <c r="K2" s="245"/>
      <c r="L2" s="245"/>
      <c r="M2" s="245"/>
      <c r="P2" s="266"/>
      <c r="Q2" s="266"/>
    </row>
    <row r="3" spans="1:32" s="146" customFormat="1" ht="12.75" customHeight="1" x14ac:dyDescent="0.2">
      <c r="A3" s="1413" t="s">
        <v>712</v>
      </c>
      <c r="B3" s="1413"/>
      <c r="C3" s="1413"/>
      <c r="D3" s="1413"/>
      <c r="E3" s="1413"/>
      <c r="F3" s="1413"/>
      <c r="G3" s="1413"/>
      <c r="H3" s="1413"/>
      <c r="I3" s="1413"/>
      <c r="J3" s="1413"/>
      <c r="K3" s="1413"/>
      <c r="L3" s="1413"/>
      <c r="M3" s="1413"/>
      <c r="N3" s="1413"/>
      <c r="O3" s="1413"/>
      <c r="P3" s="1413"/>
      <c r="Q3" s="1413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</row>
    <row r="4" spans="1:32" s="146" customFormat="1" ht="12.75" customHeight="1" x14ac:dyDescent="0.2">
      <c r="A4" s="1413" t="s">
        <v>235</v>
      </c>
      <c r="B4" s="1413"/>
      <c r="C4" s="1413"/>
      <c r="D4" s="1413"/>
      <c r="E4" s="1413"/>
      <c r="F4" s="1413"/>
      <c r="G4" s="1413"/>
      <c r="H4" s="1413"/>
      <c r="I4" s="1413"/>
      <c r="J4" s="1413"/>
      <c r="K4" s="1413"/>
      <c r="L4" s="1413"/>
      <c r="M4" s="1413"/>
      <c r="N4" s="1413"/>
      <c r="O4" s="1413"/>
      <c r="P4" s="1413"/>
      <c r="Q4" s="1413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</row>
    <row r="5" spans="1:32" s="146" customFormat="1" ht="12.75" x14ac:dyDescent="0.2">
      <c r="A5" s="246"/>
      <c r="B5" s="1411" t="s">
        <v>586</v>
      </c>
      <c r="C5" s="1412"/>
      <c r="D5" s="1412"/>
      <c r="E5" s="1412"/>
      <c r="F5" s="1411"/>
      <c r="G5" s="1411"/>
      <c r="H5" s="1411"/>
      <c r="I5" s="1411"/>
      <c r="J5" s="1411"/>
      <c r="K5" s="1412"/>
      <c r="L5" s="1412"/>
      <c r="M5" s="1412"/>
      <c r="N5" s="1417"/>
      <c r="O5" s="1417"/>
      <c r="P5" s="1417"/>
      <c r="Q5" s="1417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</row>
    <row r="6" spans="1:32" s="146" customFormat="1" ht="12.75" customHeight="1" x14ac:dyDescent="0.2">
      <c r="A6" s="1399" t="s">
        <v>587</v>
      </c>
      <c r="B6" s="1400" t="s">
        <v>588</v>
      </c>
      <c r="C6" s="1401" t="s">
        <v>589</v>
      </c>
      <c r="D6" s="1401"/>
      <c r="E6" s="1401"/>
      <c r="F6" s="1400" t="s">
        <v>590</v>
      </c>
      <c r="G6" s="1403"/>
      <c r="H6" s="1403"/>
      <c r="I6" s="1404"/>
      <c r="J6" s="1402" t="s">
        <v>591</v>
      </c>
      <c r="K6" s="1409" t="s">
        <v>840</v>
      </c>
      <c r="L6" s="1409"/>
      <c r="M6" s="1409"/>
      <c r="N6" s="1400" t="s">
        <v>841</v>
      </c>
      <c r="O6" s="1403"/>
      <c r="P6" s="1403"/>
      <c r="Q6" s="1404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</row>
    <row r="7" spans="1:32" s="146" customFormat="1" ht="12.75" customHeight="1" x14ac:dyDescent="0.2">
      <c r="A7" s="1399"/>
      <c r="B7" s="1400"/>
      <c r="C7" s="1408" t="s">
        <v>1</v>
      </c>
      <c r="D7" s="1408"/>
      <c r="E7" s="1408"/>
      <c r="F7" s="1405" t="s">
        <v>2</v>
      </c>
      <c r="G7" s="1405"/>
      <c r="H7" s="1405"/>
      <c r="I7" s="1406" t="s">
        <v>3</v>
      </c>
      <c r="J7" s="1402"/>
      <c r="K7" s="1415" t="s">
        <v>4</v>
      </c>
      <c r="L7" s="1415"/>
      <c r="M7" s="1415"/>
      <c r="N7" s="1405" t="s">
        <v>2</v>
      </c>
      <c r="O7" s="1405"/>
      <c r="P7" s="1405"/>
      <c r="Q7" s="1406" t="s">
        <v>3</v>
      </c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</row>
    <row r="8" spans="1:32" s="147" customFormat="1" ht="36.6" customHeight="1" x14ac:dyDescent="0.2">
      <c r="A8" s="1399"/>
      <c r="B8" s="247" t="s">
        <v>592</v>
      </c>
      <c r="C8" s="566" t="s">
        <v>593</v>
      </c>
      <c r="D8" s="566" t="s">
        <v>594</v>
      </c>
      <c r="E8" s="567" t="s">
        <v>595</v>
      </c>
      <c r="F8" s="168" t="s">
        <v>593</v>
      </c>
      <c r="G8" s="168" t="s">
        <v>594</v>
      </c>
      <c r="H8" s="574" t="s">
        <v>11</v>
      </c>
      <c r="I8" s="1407"/>
      <c r="J8" s="249" t="s">
        <v>596</v>
      </c>
      <c r="K8" s="168" t="s">
        <v>593</v>
      </c>
      <c r="L8" s="168" t="s">
        <v>594</v>
      </c>
      <c r="M8" s="168" t="s">
        <v>595</v>
      </c>
      <c r="N8" s="168" t="s">
        <v>593</v>
      </c>
      <c r="O8" s="168" t="s">
        <v>594</v>
      </c>
      <c r="P8" s="574" t="s">
        <v>12</v>
      </c>
      <c r="Q8" s="1407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</row>
    <row r="9" spans="1:32" ht="11.45" customHeight="1" x14ac:dyDescent="0.2">
      <c r="A9" s="250">
        <v>1</v>
      </c>
      <c r="B9" s="251" t="s">
        <v>547</v>
      </c>
      <c r="C9" s="252"/>
      <c r="D9" s="252"/>
      <c r="E9" s="571"/>
      <c r="F9" s="252"/>
      <c r="G9" s="252"/>
      <c r="H9" s="571"/>
      <c r="I9" s="252"/>
      <c r="J9" s="171" t="s">
        <v>548</v>
      </c>
      <c r="K9" s="252"/>
      <c r="L9" s="252"/>
      <c r="M9" s="575"/>
      <c r="P9" s="601"/>
      <c r="Q9" s="602"/>
    </row>
    <row r="10" spans="1:32" x14ac:dyDescent="0.2">
      <c r="A10" s="250">
        <f t="shared" ref="A10:A47" si="0">A9+1</f>
        <v>2</v>
      </c>
      <c r="B10" s="253" t="s">
        <v>559</v>
      </c>
      <c r="C10" s="144"/>
      <c r="D10" s="144"/>
      <c r="E10" s="499"/>
      <c r="F10" s="145"/>
      <c r="G10" s="145"/>
      <c r="H10" s="499"/>
      <c r="I10" s="145"/>
      <c r="J10" s="172" t="s">
        <v>549</v>
      </c>
      <c r="K10" s="145">
        <f>'műk. kiad. szakf Önkorm. '!D63+'pü.mérleg Hivatal'!K12+'püm. GAMESZ. '!K12+'püm. Művelődés'!K12+'püm-TASZII.'!K12+'püm.Brunszvik T'!K12</f>
        <v>536269</v>
      </c>
      <c r="L10" s="145">
        <f>'műk. kiad. szakf Önkorm. '!E63+'pü.mérleg Hivatal'!L12+'püm. GAMESZ. '!L12+'püm. Művelődés'!L12+'püm-TASZII.'!L12+'püm.Brunszvik T'!L12</f>
        <v>355200</v>
      </c>
      <c r="M10" s="537">
        <f>SUM(K10:L10)</f>
        <v>891469</v>
      </c>
      <c r="N10" s="145">
        <f>Össz.önkor.mérleg.!N10</f>
        <v>553268</v>
      </c>
      <c r="O10" s="145">
        <f>Össz.önkor.mérleg.!O10</f>
        <v>303073</v>
      </c>
      <c r="P10" s="532">
        <f>Össz.önkor.mérleg.!P10</f>
        <v>856341</v>
      </c>
      <c r="Q10" s="603">
        <f>P10/M10*100</f>
        <v>96.059537684428733</v>
      </c>
    </row>
    <row r="11" spans="1:32" x14ac:dyDescent="0.2">
      <c r="A11" s="250">
        <f t="shared" si="0"/>
        <v>3</v>
      </c>
      <c r="B11" s="253" t="s">
        <v>560</v>
      </c>
      <c r="C11" s="144">
        <f>Össz.önkor.mérleg.!C11</f>
        <v>931931</v>
      </c>
      <c r="D11" s="144">
        <f>Össz.önkor.mérleg.!D11</f>
        <v>80732</v>
      </c>
      <c r="E11" s="499">
        <f>SUM(C11:D11)</f>
        <v>1012663</v>
      </c>
      <c r="F11" s="144">
        <f>Össz.önkor.mérleg.!F11</f>
        <v>931931</v>
      </c>
      <c r="G11" s="144">
        <f>Össz.önkor.mérleg.!G11</f>
        <v>80732</v>
      </c>
      <c r="H11" s="499">
        <f>SUM(F11:G11)</f>
        <v>1012663</v>
      </c>
      <c r="I11" s="145">
        <f>H11/E11*100</f>
        <v>100</v>
      </c>
      <c r="J11" s="172" t="s">
        <v>550</v>
      </c>
      <c r="K11" s="145">
        <f>'műk. kiad. szakf Önkorm. '!H63+'pü.mérleg Hivatal'!K13+'püm. GAMESZ. '!K13+'püm. Művelődés'!K13+'püm-TASZII.'!K13+'püm.Brunszvik T'!K13</f>
        <v>141918</v>
      </c>
      <c r="L11" s="145">
        <f>'műk. kiad. szakf Önkorm. '!I63+'pü.mérleg Hivatal'!L13+'püm. GAMESZ. '!L13+'püm. Művelődés'!L13+'püm-TASZII.'!L13+'püm.Brunszvik T'!L13</f>
        <v>109400</v>
      </c>
      <c r="M11" s="537">
        <f>SUM(K11:L11)</f>
        <v>251318</v>
      </c>
      <c r="N11" s="244">
        <f>Össz.önkor.mérleg.!N11</f>
        <v>138207</v>
      </c>
      <c r="O11" s="244">
        <f>Össz.önkor.mérleg.!O11</f>
        <v>97671</v>
      </c>
      <c r="P11" s="244">
        <f>Össz.önkor.mérleg.!P11</f>
        <v>235878</v>
      </c>
      <c r="Q11" s="603">
        <f>P11/M11*100</f>
        <v>93.856389116577404</v>
      </c>
    </row>
    <row r="12" spans="1:32" x14ac:dyDescent="0.2">
      <c r="A12" s="250">
        <f t="shared" si="0"/>
        <v>4</v>
      </c>
      <c r="B12" s="253" t="s">
        <v>561</v>
      </c>
      <c r="C12" s="144">
        <f>Össz.önkor.mérleg.!C12</f>
        <v>52506</v>
      </c>
      <c r="D12" s="144">
        <f>Össz.önkor.mérleg.!D12</f>
        <v>16431</v>
      </c>
      <c r="E12" s="499">
        <f>SUM(C12:D12)</f>
        <v>68937</v>
      </c>
      <c r="F12" s="144">
        <f>Össz.önkor.mérleg.!F12</f>
        <v>44886</v>
      </c>
      <c r="G12" s="144">
        <f>Össz.önkor.mérleg.!G12</f>
        <v>16226</v>
      </c>
      <c r="H12" s="499">
        <f t="shared" ref="H12:H18" si="1">SUM(F12:G12)</f>
        <v>61112</v>
      </c>
      <c r="I12" s="145">
        <f>H12/E12*100</f>
        <v>88.649056384815111</v>
      </c>
      <c r="J12" s="172" t="s">
        <v>552</v>
      </c>
      <c r="K12" s="145">
        <f>'műk. kiad. szakf Önkorm. '!L63+'püm. GAMESZ. '!K14+'püm. Művelődés'!K14+'püm-TASZII.'!K14+'pü.mérleg Hivatal'!K14+'püm.Brunszvik T'!K14</f>
        <v>488003</v>
      </c>
      <c r="L12" s="145">
        <f>'műk. kiad. szakf Önkorm. '!M63+'püm. GAMESZ. '!L14+'püm. Művelődés'!L14+'püm-TASZII.'!L14+'pü.mérleg Hivatal'!L14+'püm.Brunszvik T'!L14</f>
        <v>675631</v>
      </c>
      <c r="M12" s="537">
        <f>SUM(K12:L12)</f>
        <v>1163634</v>
      </c>
      <c r="N12" s="244">
        <f>Össz.önkor.mérleg.!N12</f>
        <v>422287</v>
      </c>
      <c r="O12" s="244">
        <f>Össz.önkor.mérleg.!O12</f>
        <v>583213</v>
      </c>
      <c r="P12" s="244">
        <f>Össz.önkor.mérleg.!P12</f>
        <v>1005500</v>
      </c>
      <c r="Q12" s="603">
        <f>P12/M12*100</f>
        <v>86.410331770986417</v>
      </c>
    </row>
    <row r="13" spans="1:32" ht="12" customHeight="1" x14ac:dyDescent="0.2">
      <c r="A13" s="250">
        <f t="shared" si="0"/>
        <v>5</v>
      </c>
      <c r="B13" s="152"/>
      <c r="C13" s="144"/>
      <c r="D13" s="144"/>
      <c r="E13" s="499"/>
      <c r="F13" s="145"/>
      <c r="G13" s="145"/>
      <c r="H13" s="499">
        <f t="shared" si="1"/>
        <v>0</v>
      </c>
      <c r="I13" s="145"/>
      <c r="J13" s="172"/>
      <c r="K13" s="144"/>
      <c r="L13" s="144"/>
      <c r="M13" s="537"/>
      <c r="P13" s="579"/>
      <c r="Q13" s="603"/>
    </row>
    <row r="14" spans="1:32" x14ac:dyDescent="0.2">
      <c r="A14" s="250">
        <f t="shared" si="0"/>
        <v>6</v>
      </c>
      <c r="B14" s="253" t="s">
        <v>563</v>
      </c>
      <c r="C14" s="144">
        <f>Össz.önkor.mérleg.!C17</f>
        <v>168698</v>
      </c>
      <c r="D14" s="144">
        <f>Össz.önkor.mérleg.!D17</f>
        <v>907338</v>
      </c>
      <c r="E14" s="499">
        <f>SUM(C14:D14)</f>
        <v>1076036</v>
      </c>
      <c r="F14" s="144">
        <f>Össz.önkor.mérleg.!F17</f>
        <v>171701</v>
      </c>
      <c r="G14" s="144">
        <f>Össz.önkor.mérleg.!G17</f>
        <v>893309</v>
      </c>
      <c r="H14" s="499">
        <f t="shared" si="1"/>
        <v>1065010</v>
      </c>
      <c r="I14" s="145">
        <f>H14/E14*100</f>
        <v>98.975313093613977</v>
      </c>
      <c r="J14" s="172" t="s">
        <v>551</v>
      </c>
      <c r="K14" s="255">
        <f>'műk. kiad. szakf Önkorm. '!X63+'pü.mérleg Hivatal'!K16</f>
        <v>7481</v>
      </c>
      <c r="L14" s="255">
        <f>'műk. kiad. szakf Önkorm. '!Y63+'pü.mérleg Hivatal'!L16</f>
        <v>10526</v>
      </c>
      <c r="M14" s="537">
        <f>SUM(K14:L14)</f>
        <v>18007</v>
      </c>
      <c r="N14" s="244">
        <f>Össz.önkor.mérleg.!N14</f>
        <v>7382</v>
      </c>
      <c r="O14" s="244">
        <f>Össz.önkor.mérleg.!O14</f>
        <v>10526</v>
      </c>
      <c r="P14" s="244">
        <f>Össz.önkor.mérleg.!P14</f>
        <v>17908</v>
      </c>
      <c r="Q14" s="603">
        <f>P14/M14*100</f>
        <v>99.450213805742209</v>
      </c>
    </row>
    <row r="15" spans="1:32" x14ac:dyDescent="0.2">
      <c r="A15" s="250">
        <f t="shared" si="0"/>
        <v>7</v>
      </c>
      <c r="B15" s="253"/>
      <c r="C15" s="144"/>
      <c r="D15" s="144"/>
      <c r="E15" s="499"/>
      <c r="F15" s="145"/>
      <c r="G15" s="145"/>
      <c r="H15" s="499">
        <f t="shared" si="1"/>
        <v>0</v>
      </c>
      <c r="I15" s="145"/>
      <c r="J15" s="172" t="s">
        <v>553</v>
      </c>
      <c r="K15" s="255"/>
      <c r="L15" s="255"/>
      <c r="M15" s="537"/>
      <c r="P15" s="579"/>
      <c r="Q15" s="603"/>
    </row>
    <row r="16" spans="1:32" x14ac:dyDescent="0.2">
      <c r="A16" s="250">
        <f t="shared" si="0"/>
        <v>8</v>
      </c>
      <c r="B16" s="143" t="s">
        <v>565</v>
      </c>
      <c r="C16" s="254">
        <f>Össz.önkor.mérleg.!C19</f>
        <v>199998</v>
      </c>
      <c r="D16" s="254">
        <f>Össz.önkor.mérleg.!D19</f>
        <v>163882</v>
      </c>
      <c r="E16" s="537">
        <f>SUM(C16:D16)</f>
        <v>363880</v>
      </c>
      <c r="F16" s="254">
        <f>Össz.önkor.mérleg.!F19</f>
        <v>195930</v>
      </c>
      <c r="G16" s="254">
        <f>Össz.önkor.mérleg.!G19</f>
        <v>163550</v>
      </c>
      <c r="H16" s="499">
        <f t="shared" si="1"/>
        <v>359480</v>
      </c>
      <c r="I16" s="145">
        <f>H16/E16*100</f>
        <v>98.79081015719467</v>
      </c>
      <c r="J16" s="172" t="s">
        <v>14</v>
      </c>
      <c r="K16" s="255">
        <f>'műk. kiad. szakf Önkorm. '!P63</f>
        <v>12669</v>
      </c>
      <c r="L16" s="255">
        <f>'műk. kiad. szakf Önkorm. '!Q63</f>
        <v>49138</v>
      </c>
      <c r="M16" s="537">
        <f>SUM(K16:L16)</f>
        <v>61807</v>
      </c>
      <c r="N16" s="244">
        <f>Össz.önkor.mérleg.!N17</f>
        <v>11952</v>
      </c>
      <c r="O16" s="244">
        <f>Össz.önkor.mérleg.!O17</f>
        <v>48038</v>
      </c>
      <c r="P16" s="244">
        <f>Össz.önkor.mérleg.!P17</f>
        <v>59990</v>
      </c>
      <c r="Q16" s="603">
        <f>P16/M16*100</f>
        <v>97.060203536816218</v>
      </c>
    </row>
    <row r="17" spans="1:32" x14ac:dyDescent="0.2">
      <c r="A17" s="250">
        <f t="shared" si="0"/>
        <v>9</v>
      </c>
      <c r="B17" s="256" t="s">
        <v>564</v>
      </c>
      <c r="C17" s="254"/>
      <c r="D17" s="254"/>
      <c r="E17" s="537"/>
      <c r="F17" s="254"/>
      <c r="G17" s="254"/>
      <c r="H17" s="499">
        <f t="shared" si="1"/>
        <v>0</v>
      </c>
      <c r="I17" s="145"/>
      <c r="J17" s="172" t="s">
        <v>801</v>
      </c>
      <c r="K17" s="255">
        <f>'műk. kiad. szakf Önkorm. '!T63</f>
        <v>144005</v>
      </c>
      <c r="L17" s="255">
        <f>'műk. kiad. szakf Önkorm. '!U63</f>
        <v>177370</v>
      </c>
      <c r="M17" s="537">
        <f>SUM(K17:L17)</f>
        <v>321375</v>
      </c>
      <c r="N17" s="244">
        <f>Össz.önkor.mérleg.!N18</f>
        <v>133206</v>
      </c>
      <c r="O17" s="244">
        <f>Össz.önkor.mérleg.!O18</f>
        <v>176921</v>
      </c>
      <c r="P17" s="244">
        <f>Össz.önkor.mérleg.!P18</f>
        <v>310127</v>
      </c>
      <c r="Q17" s="603">
        <f>P17/M17*100</f>
        <v>96.500038895371461</v>
      </c>
    </row>
    <row r="18" spans="1:32" x14ac:dyDescent="0.2">
      <c r="A18" s="250">
        <f t="shared" si="0"/>
        <v>10</v>
      </c>
      <c r="B18" s="243" t="s">
        <v>575</v>
      </c>
      <c r="C18" s="244">
        <f>Össz.önkor.mérleg.!C29</f>
        <v>2137</v>
      </c>
      <c r="D18" s="244">
        <f>Össz.önkor.mérleg.!D29</f>
        <v>5943</v>
      </c>
      <c r="E18" s="532">
        <f>Össz.önkor.mérleg.!E29</f>
        <v>8080</v>
      </c>
      <c r="F18" s="244">
        <f>Össz.önkor.mérleg.!F29</f>
        <v>2136</v>
      </c>
      <c r="G18" s="244">
        <f>Össz.önkor.mérleg.!G29</f>
        <v>5943</v>
      </c>
      <c r="H18" s="499">
        <f t="shared" si="1"/>
        <v>8079</v>
      </c>
      <c r="I18" s="145">
        <f>H18/E18*100</f>
        <v>99.987623762376245</v>
      </c>
      <c r="J18" s="172" t="s">
        <v>794</v>
      </c>
      <c r="K18" s="255"/>
      <c r="L18" s="255">
        <f>tartalék!D27</f>
        <v>14583</v>
      </c>
      <c r="M18" s="537">
        <f>SUM(K18:L18)</f>
        <v>14583</v>
      </c>
      <c r="P18" s="579"/>
      <c r="Q18" s="603">
        <f>P18/M18*100</f>
        <v>0</v>
      </c>
    </row>
    <row r="19" spans="1:32" x14ac:dyDescent="0.2">
      <c r="A19" s="250">
        <f t="shared" si="0"/>
        <v>11</v>
      </c>
      <c r="C19" s="254"/>
      <c r="D19" s="254"/>
      <c r="E19" s="537"/>
      <c r="F19" s="254"/>
      <c r="G19" s="254"/>
      <c r="H19" s="537"/>
      <c r="I19" s="145"/>
      <c r="J19" s="172" t="s">
        <v>795</v>
      </c>
      <c r="K19" s="255">
        <f>'pü.mérleg Önkorm.'!K20</f>
        <v>15783</v>
      </c>
      <c r="L19" s="531">
        <f>'pü.mérleg Önkorm.'!L20</f>
        <v>24183</v>
      </c>
      <c r="M19" s="576">
        <f>SUM(K19:L19)</f>
        <v>39966</v>
      </c>
      <c r="P19" s="579"/>
      <c r="Q19" s="603">
        <f>P19/M19*100</f>
        <v>0</v>
      </c>
    </row>
    <row r="20" spans="1:32" x14ac:dyDescent="0.2">
      <c r="A20" s="250">
        <f t="shared" si="0"/>
        <v>12</v>
      </c>
      <c r="C20" s="254"/>
      <c r="D20" s="254"/>
      <c r="E20" s="537"/>
      <c r="F20" s="254"/>
      <c r="G20" s="254"/>
      <c r="H20" s="537"/>
      <c r="I20" s="145"/>
      <c r="J20" s="172" t="s">
        <v>1171</v>
      </c>
      <c r="K20" s="255"/>
      <c r="L20" s="531"/>
      <c r="M20" s="576"/>
      <c r="N20" s="243">
        <v>122</v>
      </c>
      <c r="P20" s="579">
        <v>122</v>
      </c>
      <c r="Q20" s="603"/>
    </row>
    <row r="21" spans="1:32" x14ac:dyDescent="0.2">
      <c r="A21" s="250">
        <f t="shared" si="0"/>
        <v>13</v>
      </c>
      <c r="C21" s="254"/>
      <c r="D21" s="254"/>
      <c r="E21" s="537"/>
      <c r="F21" s="254"/>
      <c r="G21" s="254"/>
      <c r="H21" s="537"/>
      <c r="I21" s="145"/>
      <c r="J21" s="172" t="s">
        <v>1174</v>
      </c>
      <c r="K21" s="255">
        <f>Össz.önkor.mérleg.!K22</f>
        <v>9506</v>
      </c>
      <c r="L21" s="531"/>
      <c r="M21" s="576">
        <f>SUM(K21:L21)</f>
        <v>9506</v>
      </c>
      <c r="N21" s="244">
        <f>Össz.önkor.mérleg.!N22</f>
        <v>8886</v>
      </c>
      <c r="O21" s="244">
        <f>Össz.önkor.mérleg.!O22</f>
        <v>0</v>
      </c>
      <c r="P21" s="244">
        <f>Össz.önkor.mérleg.!P22</f>
        <v>8886</v>
      </c>
      <c r="Q21" s="603">
        <f>P21/M21*100</f>
        <v>93.477803492531024</v>
      </c>
    </row>
    <row r="22" spans="1:32" x14ac:dyDescent="0.2">
      <c r="A22" s="250">
        <f t="shared" si="0"/>
        <v>14</v>
      </c>
      <c r="C22" s="254"/>
      <c r="D22" s="254"/>
      <c r="E22" s="537"/>
      <c r="F22" s="254"/>
      <c r="G22" s="254"/>
      <c r="H22" s="537"/>
      <c r="I22" s="145"/>
      <c r="J22" s="257" t="s">
        <v>1175</v>
      </c>
      <c r="K22" s="255">
        <f>Össz.önkor.mérleg.!K23</f>
        <v>209</v>
      </c>
      <c r="L22" s="531"/>
      <c r="M22" s="576">
        <f>SUM(K22:L22)</f>
        <v>209</v>
      </c>
      <c r="N22" s="244">
        <f>Össz.önkor.mérleg.!N23</f>
        <v>2345</v>
      </c>
      <c r="O22" s="244">
        <f>Össz.önkor.mérleg.!O23</f>
        <v>0</v>
      </c>
      <c r="P22" s="244">
        <f>Össz.önkor.mérleg.!P23</f>
        <v>2345</v>
      </c>
      <c r="Q22" s="603">
        <f>P22/M22*100</f>
        <v>1122.0095693779904</v>
      </c>
    </row>
    <row r="23" spans="1:32" s="148" customFormat="1" x14ac:dyDescent="0.2">
      <c r="A23" s="250">
        <f t="shared" si="0"/>
        <v>15</v>
      </c>
      <c r="B23" s="260" t="s">
        <v>577</v>
      </c>
      <c r="C23" s="278">
        <f t="shared" ref="C23:H23" si="2">SUM(C11:C19)</f>
        <v>1355270</v>
      </c>
      <c r="D23" s="278">
        <f t="shared" si="2"/>
        <v>1174326</v>
      </c>
      <c r="E23" s="594">
        <f t="shared" si="2"/>
        <v>2529596</v>
      </c>
      <c r="F23" s="278">
        <f t="shared" si="2"/>
        <v>1346584</v>
      </c>
      <c r="G23" s="278">
        <f t="shared" si="2"/>
        <v>1159760</v>
      </c>
      <c r="H23" s="594">
        <f t="shared" si="2"/>
        <v>2506344</v>
      </c>
      <c r="I23" s="587">
        <f>H23/E23*100</f>
        <v>99.08080183555002</v>
      </c>
      <c r="J23" s="258" t="s">
        <v>597</v>
      </c>
      <c r="K23" s="149">
        <f t="shared" ref="K23:P23" si="3">SUM(K10:K22)</f>
        <v>1355843</v>
      </c>
      <c r="L23" s="149">
        <f t="shared" si="3"/>
        <v>1416031</v>
      </c>
      <c r="M23" s="572">
        <f t="shared" si="3"/>
        <v>2771874</v>
      </c>
      <c r="N23" s="149">
        <f>SUM(N10:N22)</f>
        <v>1277655</v>
      </c>
      <c r="O23" s="149">
        <f t="shared" si="3"/>
        <v>1219442</v>
      </c>
      <c r="P23" s="572">
        <f t="shared" si="3"/>
        <v>2497097</v>
      </c>
      <c r="Q23" s="607">
        <f>P23/M23*100</f>
        <v>90.086959219647071</v>
      </c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</row>
    <row r="24" spans="1:32" s="148" customFormat="1" x14ac:dyDescent="0.2">
      <c r="A24" s="250">
        <f t="shared" si="0"/>
        <v>16</v>
      </c>
      <c r="B24" s="243"/>
      <c r="C24" s="254"/>
      <c r="D24" s="254"/>
      <c r="E24" s="537"/>
      <c r="F24" s="254"/>
      <c r="G24" s="254"/>
      <c r="H24" s="537"/>
      <c r="I24" s="145"/>
      <c r="J24" s="257"/>
      <c r="K24" s="255"/>
      <c r="L24" s="531"/>
      <c r="M24" s="577"/>
      <c r="N24" s="277"/>
      <c r="O24" s="277"/>
      <c r="P24" s="599"/>
      <c r="Q24" s="603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</row>
    <row r="25" spans="1:32" x14ac:dyDescent="0.2">
      <c r="A25" s="250">
        <f t="shared" si="0"/>
        <v>17</v>
      </c>
      <c r="B25" s="264" t="s">
        <v>576</v>
      </c>
      <c r="C25" s="154">
        <f t="shared" ref="C25:H25" si="4">SUM(C23:C24)</f>
        <v>1355270</v>
      </c>
      <c r="D25" s="154">
        <f t="shared" si="4"/>
        <v>1174326</v>
      </c>
      <c r="E25" s="538">
        <f t="shared" si="4"/>
        <v>2529596</v>
      </c>
      <c r="F25" s="154">
        <f t="shared" si="4"/>
        <v>1346584</v>
      </c>
      <c r="G25" s="154">
        <f t="shared" si="4"/>
        <v>1159760</v>
      </c>
      <c r="H25" s="538">
        <f t="shared" si="4"/>
        <v>2506344</v>
      </c>
      <c r="I25" s="154">
        <f>H25/E25*100</f>
        <v>99.08080183555002</v>
      </c>
      <c r="J25" s="265" t="s">
        <v>601</v>
      </c>
      <c r="K25" s="279">
        <f t="shared" ref="K25:P25" si="5">SUM(K23:K24)</f>
        <v>1355843</v>
      </c>
      <c r="L25" s="279">
        <f t="shared" si="5"/>
        <v>1416031</v>
      </c>
      <c r="M25" s="553">
        <f t="shared" si="5"/>
        <v>2771874</v>
      </c>
      <c r="N25" s="279">
        <f t="shared" si="5"/>
        <v>1277655</v>
      </c>
      <c r="O25" s="279">
        <f t="shared" si="5"/>
        <v>1219442</v>
      </c>
      <c r="P25" s="553">
        <f t="shared" si="5"/>
        <v>2497097</v>
      </c>
      <c r="Q25" s="756">
        <f>P25/M25*100</f>
        <v>90.086959219647071</v>
      </c>
    </row>
    <row r="26" spans="1:32" x14ac:dyDescent="0.2">
      <c r="A26" s="250">
        <f t="shared" si="0"/>
        <v>18</v>
      </c>
      <c r="B26" s="253"/>
      <c r="C26" s="254"/>
      <c r="D26" s="254"/>
      <c r="E26" s="537"/>
      <c r="F26" s="254"/>
      <c r="G26" s="254"/>
      <c r="H26" s="537"/>
      <c r="I26" s="145"/>
      <c r="J26" s="257"/>
      <c r="K26" s="255"/>
      <c r="L26" s="255"/>
      <c r="M26" s="532"/>
      <c r="P26" s="579"/>
      <c r="Q26" s="603"/>
    </row>
    <row r="27" spans="1:32" x14ac:dyDescent="0.2">
      <c r="A27" s="250">
        <f t="shared" si="0"/>
        <v>19</v>
      </c>
      <c r="B27" s="264" t="s">
        <v>234</v>
      </c>
      <c r="C27" s="150">
        <f t="shared" ref="C27:H27" si="6">C25-K47</f>
        <v>-35659</v>
      </c>
      <c r="D27" s="551">
        <f t="shared" si="6"/>
        <v>-243526</v>
      </c>
      <c r="E27" s="595">
        <f t="shared" si="6"/>
        <v>-279185</v>
      </c>
      <c r="F27" s="150">
        <f t="shared" si="6"/>
        <v>68929</v>
      </c>
      <c r="G27" s="551">
        <f t="shared" si="6"/>
        <v>-277079</v>
      </c>
      <c r="H27" s="595">
        <f t="shared" si="6"/>
        <v>-208150</v>
      </c>
      <c r="I27" s="150">
        <f>H27/E27*100</f>
        <v>74.556297795368664</v>
      </c>
      <c r="J27" s="173"/>
      <c r="K27" s="259"/>
      <c r="L27" s="259"/>
      <c r="M27" s="532"/>
      <c r="P27" s="579"/>
      <c r="Q27" s="603"/>
    </row>
    <row r="28" spans="1:32" x14ac:dyDescent="0.2">
      <c r="A28" s="250">
        <f t="shared" si="0"/>
        <v>20</v>
      </c>
      <c r="B28" s="253" t="s">
        <v>248</v>
      </c>
      <c r="C28" s="145"/>
      <c r="D28" s="145"/>
      <c r="E28" s="499">
        <f>SUM(C28:D28)</f>
        <v>0</v>
      </c>
      <c r="F28" s="145"/>
      <c r="G28" s="145"/>
      <c r="H28" s="499"/>
      <c r="I28" s="145"/>
      <c r="J28" s="172"/>
      <c r="K28" s="255"/>
      <c r="L28" s="255"/>
      <c r="M28" s="532"/>
      <c r="P28" s="579"/>
      <c r="Q28" s="603"/>
    </row>
    <row r="29" spans="1:32" x14ac:dyDescent="0.2">
      <c r="A29" s="250">
        <f t="shared" si="0"/>
        <v>21</v>
      </c>
      <c r="B29" s="253"/>
      <c r="C29" s="145"/>
      <c r="D29" s="145"/>
      <c r="E29" s="499"/>
      <c r="F29" s="145"/>
      <c r="G29" s="145"/>
      <c r="H29" s="499"/>
      <c r="I29" s="145"/>
      <c r="J29" s="172"/>
      <c r="K29" s="255"/>
      <c r="L29" s="255"/>
      <c r="M29" s="532"/>
      <c r="P29" s="579"/>
      <c r="Q29" s="603"/>
    </row>
    <row r="30" spans="1:32" x14ac:dyDescent="0.2">
      <c r="A30" s="250">
        <f t="shared" si="0"/>
        <v>22</v>
      </c>
      <c r="B30" s="150" t="s">
        <v>578</v>
      </c>
      <c r="C30" s="150"/>
      <c r="D30" s="150"/>
      <c r="E30" s="500"/>
      <c r="F30" s="150"/>
      <c r="G30" s="150"/>
      <c r="H30" s="500"/>
      <c r="I30" s="145"/>
      <c r="J30" s="173" t="s">
        <v>557</v>
      </c>
      <c r="K30" s="255"/>
      <c r="L30" s="255"/>
      <c r="M30" s="532"/>
      <c r="P30" s="579"/>
      <c r="Q30" s="603"/>
    </row>
    <row r="31" spans="1:32" s="148" customFormat="1" x14ac:dyDescent="0.2">
      <c r="A31" s="250">
        <f t="shared" si="0"/>
        <v>23</v>
      </c>
      <c r="B31" s="169" t="s">
        <v>498</v>
      </c>
      <c r="C31" s="150"/>
      <c r="D31" s="150"/>
      <c r="E31" s="500"/>
      <c r="F31" s="150"/>
      <c r="G31" s="150"/>
      <c r="H31" s="500"/>
      <c r="I31" s="145"/>
      <c r="J31" s="267" t="s">
        <v>511</v>
      </c>
      <c r="K31" s="255"/>
      <c r="L31" s="255"/>
      <c r="M31" s="532"/>
      <c r="N31" s="277"/>
      <c r="O31" s="277"/>
      <c r="P31" s="599"/>
      <c r="Q31" s="603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</row>
    <row r="32" spans="1:32" x14ac:dyDescent="0.2">
      <c r="A32" s="250">
        <f t="shared" si="0"/>
        <v>24</v>
      </c>
      <c r="B32" s="243" t="s">
        <v>499</v>
      </c>
      <c r="C32" s="150"/>
      <c r="D32" s="150"/>
      <c r="E32" s="500"/>
      <c r="F32" s="150"/>
      <c r="G32" s="150"/>
      <c r="H32" s="500"/>
      <c r="I32" s="145"/>
      <c r="J32" s="270" t="s">
        <v>510</v>
      </c>
      <c r="K32" s="255"/>
      <c r="L32" s="255"/>
      <c r="M32" s="532"/>
      <c r="P32" s="579"/>
      <c r="Q32" s="603"/>
    </row>
    <row r="33" spans="1:32" s="9" customFormat="1" x14ac:dyDescent="0.2">
      <c r="A33" s="250">
        <f t="shared" si="0"/>
        <v>25</v>
      </c>
      <c r="B33" s="144" t="s">
        <v>245</v>
      </c>
      <c r="C33" s="271"/>
      <c r="D33" s="170"/>
      <c r="E33" s="573">
        <f>SUM(C33:D33)</f>
        <v>0</v>
      </c>
      <c r="F33" s="170"/>
      <c r="G33" s="170"/>
      <c r="H33" s="573"/>
      <c r="I33" s="145"/>
      <c r="J33" s="172" t="s">
        <v>512</v>
      </c>
      <c r="K33" s="244"/>
      <c r="L33" s="244"/>
      <c r="M33" s="532"/>
      <c r="N33" s="269"/>
      <c r="O33" s="269"/>
      <c r="P33" s="578"/>
      <c r="Q33" s="603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</row>
    <row r="34" spans="1:32" x14ac:dyDescent="0.2">
      <c r="A34" s="250">
        <f t="shared" si="0"/>
        <v>26</v>
      </c>
      <c r="B34" s="144" t="s">
        <v>500</v>
      </c>
      <c r="C34" s="145"/>
      <c r="D34" s="145"/>
      <c r="E34" s="499"/>
      <c r="F34" s="145"/>
      <c r="G34" s="145"/>
      <c r="H34" s="499"/>
      <c r="I34" s="145"/>
      <c r="J34" s="172" t="s">
        <v>513</v>
      </c>
      <c r="K34" s="263"/>
      <c r="L34" s="263"/>
      <c r="M34" s="539"/>
      <c r="P34" s="579"/>
      <c r="Q34" s="603"/>
    </row>
    <row r="35" spans="1:32" x14ac:dyDescent="0.2">
      <c r="A35" s="250">
        <f t="shared" si="0"/>
        <v>27</v>
      </c>
      <c r="B35" s="144" t="s">
        <v>247</v>
      </c>
      <c r="C35" s="145">
        <f>K25-C25</f>
        <v>573</v>
      </c>
      <c r="D35" s="503">
        <f>L25-D25-D42</f>
        <v>50867</v>
      </c>
      <c r="E35" s="596">
        <f>SUM(C35:D35)</f>
        <v>51440</v>
      </c>
      <c r="F35" s="145">
        <v>1106</v>
      </c>
      <c r="G35" s="503">
        <v>57508</v>
      </c>
      <c r="H35" s="596">
        <f>SUM(F35:G35)</f>
        <v>58614</v>
      </c>
      <c r="I35" s="145">
        <f>H35/E35*100</f>
        <v>113.94634525660965</v>
      </c>
      <c r="J35" s="172" t="s">
        <v>514</v>
      </c>
      <c r="K35" s="259"/>
      <c r="L35" s="259"/>
      <c r="M35" s="533"/>
      <c r="P35" s="579"/>
      <c r="Q35" s="603"/>
    </row>
    <row r="36" spans="1:32" x14ac:dyDescent="0.2">
      <c r="A36" s="250">
        <f t="shared" si="0"/>
        <v>28</v>
      </c>
      <c r="B36" s="143" t="s">
        <v>246</v>
      </c>
      <c r="C36" s="145"/>
      <c r="D36" s="145"/>
      <c r="E36" s="499">
        <f>SUM(C36:D36)</f>
        <v>0</v>
      </c>
      <c r="F36" s="145"/>
      <c r="G36" s="145"/>
      <c r="H36" s="499"/>
      <c r="I36" s="145"/>
      <c r="J36" s="172" t="s">
        <v>515</v>
      </c>
      <c r="K36" s="255"/>
      <c r="L36" s="255"/>
      <c r="M36" s="532"/>
      <c r="P36" s="579"/>
      <c r="Q36" s="603"/>
    </row>
    <row r="37" spans="1:32" x14ac:dyDescent="0.2">
      <c r="A37" s="250">
        <f t="shared" si="0"/>
        <v>29</v>
      </c>
      <c r="B37" s="145" t="s">
        <v>503</v>
      </c>
      <c r="C37" s="145">
        <f>Össz.önkor.mérleg.!C44</f>
        <v>35086</v>
      </c>
      <c r="D37" s="145">
        <f>Össz.önkor.mérleg.!D44</f>
        <v>1821</v>
      </c>
      <c r="E37" s="499">
        <f>Össz.önkor.mérleg.!E44</f>
        <v>36907</v>
      </c>
      <c r="F37" s="145">
        <f>Össz.önkor.mérleg.!F44</f>
        <v>35086</v>
      </c>
      <c r="G37" s="145">
        <f>Össz.önkor.mérleg.!G44</f>
        <v>1821</v>
      </c>
      <c r="H37" s="499">
        <f>SUM(F37:G37)</f>
        <v>36907</v>
      </c>
      <c r="I37" s="145">
        <f>H37/E37*100</f>
        <v>100</v>
      </c>
      <c r="J37" s="172" t="s">
        <v>516</v>
      </c>
      <c r="K37" s="255">
        <f>Össz.önkor.mérleg.!K45</f>
        <v>35086</v>
      </c>
      <c r="L37" s="255">
        <f>Össz.önkor.mérleg.!L45</f>
        <v>1821</v>
      </c>
      <c r="M37" s="532">
        <f>Össz.önkor.mérleg.!M45</f>
        <v>36907</v>
      </c>
      <c r="N37" s="244">
        <f>Össz.önkor.mérleg.!N45</f>
        <v>0</v>
      </c>
      <c r="O37" s="244">
        <f>Össz.önkor.mérleg.!O45</f>
        <v>0</v>
      </c>
      <c r="P37" s="244">
        <f>Össz.önkor.mérleg.!P45</f>
        <v>0</v>
      </c>
      <c r="Q37" s="603">
        <f>P37/M37*100</f>
        <v>0</v>
      </c>
    </row>
    <row r="38" spans="1:32" s="9" customFormat="1" x14ac:dyDescent="0.2">
      <c r="A38" s="250">
        <f t="shared" si="0"/>
        <v>30</v>
      </c>
      <c r="B38" s="145" t="s">
        <v>504</v>
      </c>
      <c r="C38" s="145"/>
      <c r="D38" s="145"/>
      <c r="E38" s="499"/>
      <c r="F38" s="145"/>
      <c r="G38" s="145"/>
      <c r="H38" s="499"/>
      <c r="I38" s="145"/>
      <c r="J38" s="172" t="s">
        <v>517</v>
      </c>
      <c r="K38" s="255"/>
      <c r="L38" s="255"/>
      <c r="M38" s="532"/>
      <c r="N38" s="244"/>
      <c r="O38" s="269"/>
      <c r="P38" s="578"/>
      <c r="Q38" s="603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</row>
    <row r="39" spans="1:32" s="9" customFormat="1" x14ac:dyDescent="0.2">
      <c r="A39" s="250">
        <f t="shared" si="0"/>
        <v>31</v>
      </c>
      <c r="B39" s="144" t="s">
        <v>505</v>
      </c>
      <c r="C39" s="145"/>
      <c r="D39" s="145"/>
      <c r="E39" s="499"/>
      <c r="F39" s="145"/>
      <c r="G39" s="145"/>
      <c r="H39" s="499"/>
      <c r="I39" s="145"/>
      <c r="J39" s="172" t="s">
        <v>518</v>
      </c>
      <c r="K39" s="259"/>
      <c r="L39" s="259"/>
      <c r="M39" s="533"/>
      <c r="N39" s="244"/>
      <c r="O39" s="269"/>
      <c r="P39" s="578"/>
      <c r="Q39" s="603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</row>
    <row r="40" spans="1:32" s="9" customFormat="1" x14ac:dyDescent="0.2">
      <c r="A40" s="250">
        <f t="shared" si="0"/>
        <v>32</v>
      </c>
      <c r="B40" s="144" t="s">
        <v>506</v>
      </c>
      <c r="C40" s="145"/>
      <c r="D40" s="145"/>
      <c r="E40" s="499"/>
      <c r="F40" s="145"/>
      <c r="G40" s="145"/>
      <c r="H40" s="499"/>
      <c r="I40" s="145"/>
      <c r="J40" s="172" t="s">
        <v>519</v>
      </c>
      <c r="K40" s="268"/>
      <c r="L40" s="269"/>
      <c r="M40" s="578"/>
      <c r="N40" s="244"/>
      <c r="O40" s="269"/>
      <c r="P40" s="578"/>
      <c r="Q40" s="603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</row>
    <row r="41" spans="1:32" s="9" customFormat="1" x14ac:dyDescent="0.2">
      <c r="A41" s="250">
        <f t="shared" si="0"/>
        <v>33</v>
      </c>
      <c r="B41" s="144" t="s">
        <v>507</v>
      </c>
      <c r="C41" s="145"/>
      <c r="D41" s="145"/>
      <c r="E41" s="499"/>
      <c r="F41" s="145"/>
      <c r="G41" s="145"/>
      <c r="H41" s="499"/>
      <c r="I41" s="145"/>
      <c r="J41" s="172" t="s">
        <v>520</v>
      </c>
      <c r="K41" s="259"/>
      <c r="L41" s="259"/>
      <c r="M41" s="533"/>
      <c r="N41" s="244">
        <f>Össz.önkor.mérleg.!N49</f>
        <v>0</v>
      </c>
      <c r="O41" s="244">
        <f>Össz.önkor.mérleg.!O49</f>
        <v>217397</v>
      </c>
      <c r="P41" s="244">
        <f>Össz.önkor.mérleg.!P49</f>
        <v>217397</v>
      </c>
      <c r="Q41" s="603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</row>
    <row r="42" spans="1:32" x14ac:dyDescent="0.2">
      <c r="A42" s="250">
        <f t="shared" si="0"/>
        <v>34</v>
      </c>
      <c r="B42" s="144" t="s">
        <v>508</v>
      </c>
      <c r="C42" s="145"/>
      <c r="D42" s="145">
        <f>Össz.önkor.mérleg.!D49-21500</f>
        <v>190838</v>
      </c>
      <c r="E42" s="499">
        <f>Össz.önkor.mérleg.!E49-21500</f>
        <v>190838</v>
      </c>
      <c r="F42" s="145">
        <f>Össz.önkor.mérleg.!F49-'felhalm. mérleg'!F42</f>
        <v>0</v>
      </c>
      <c r="G42" s="503">
        <v>190838</v>
      </c>
      <c r="H42" s="596">
        <f>F42+G42</f>
        <v>190838</v>
      </c>
      <c r="I42" s="145">
        <f>H42/E42*100</f>
        <v>100</v>
      </c>
      <c r="J42" s="172" t="s">
        <v>521</v>
      </c>
      <c r="K42" s="259"/>
      <c r="L42" s="259"/>
      <c r="M42" s="533"/>
      <c r="P42" s="579"/>
      <c r="Q42" s="603"/>
    </row>
    <row r="43" spans="1:32" x14ac:dyDescent="0.2">
      <c r="A43" s="250">
        <f t="shared" si="0"/>
        <v>35</v>
      </c>
      <c r="B43" s="144" t="s">
        <v>509</v>
      </c>
      <c r="C43" s="145"/>
      <c r="D43" s="145"/>
      <c r="E43" s="499"/>
      <c r="F43" s="145"/>
      <c r="G43" s="145"/>
      <c r="H43" s="499"/>
      <c r="I43" s="145"/>
      <c r="J43" s="172" t="s">
        <v>522</v>
      </c>
      <c r="K43" s="268"/>
      <c r="L43" s="268"/>
      <c r="M43" s="533"/>
      <c r="P43" s="579"/>
      <c r="Q43" s="603"/>
    </row>
    <row r="44" spans="1:32" x14ac:dyDescent="0.2">
      <c r="A44" s="250">
        <f t="shared" si="0"/>
        <v>36</v>
      </c>
      <c r="B44" s="264" t="s">
        <v>804</v>
      </c>
      <c r="C44" s="150">
        <f t="shared" ref="C44:H44" si="7">SUM(C31:C42)</f>
        <v>35659</v>
      </c>
      <c r="D44" s="551">
        <f t="shared" si="7"/>
        <v>243526</v>
      </c>
      <c r="E44" s="595">
        <f t="shared" si="7"/>
        <v>279185</v>
      </c>
      <c r="F44" s="150">
        <f t="shared" si="7"/>
        <v>36192</v>
      </c>
      <c r="G44" s="551">
        <f t="shared" si="7"/>
        <v>250167</v>
      </c>
      <c r="H44" s="595">
        <f t="shared" si="7"/>
        <v>286359</v>
      </c>
      <c r="I44" s="145">
        <f>H44/E44*100</f>
        <v>102.56962229346132</v>
      </c>
      <c r="J44" s="173" t="s">
        <v>797</v>
      </c>
      <c r="K44" s="268">
        <f t="shared" ref="K44:P44" si="8">SUM(K31:K43)</f>
        <v>35086</v>
      </c>
      <c r="L44" s="268">
        <f t="shared" si="8"/>
        <v>1821</v>
      </c>
      <c r="M44" s="533">
        <f t="shared" si="8"/>
        <v>36907</v>
      </c>
      <c r="N44" s="268">
        <f t="shared" si="8"/>
        <v>0</v>
      </c>
      <c r="O44" s="268">
        <f t="shared" si="8"/>
        <v>217397</v>
      </c>
      <c r="P44" s="533">
        <f t="shared" si="8"/>
        <v>217397</v>
      </c>
      <c r="Q44" s="756">
        <f>P44/M44*100</f>
        <v>589.04001950849431</v>
      </c>
    </row>
    <row r="45" spans="1:32" x14ac:dyDescent="0.2">
      <c r="A45" s="250">
        <f t="shared" si="0"/>
        <v>37</v>
      </c>
      <c r="C45" s="255"/>
      <c r="D45" s="255"/>
      <c r="E45" s="532"/>
      <c r="H45" s="532"/>
      <c r="I45" s="145"/>
      <c r="J45" s="280"/>
      <c r="K45" s="259"/>
      <c r="L45" s="259"/>
      <c r="M45" s="532"/>
      <c r="N45" s="270"/>
      <c r="P45" s="579"/>
      <c r="Q45" s="603"/>
    </row>
    <row r="46" spans="1:32" ht="12" thickBot="1" x14ac:dyDescent="0.25">
      <c r="A46" s="250">
        <f t="shared" si="0"/>
        <v>38</v>
      </c>
      <c r="E46" s="597"/>
      <c r="H46" s="597"/>
      <c r="I46" s="145"/>
      <c r="J46" s="281"/>
      <c r="K46" s="259"/>
      <c r="L46" s="259"/>
      <c r="M46" s="598"/>
      <c r="P46" s="579"/>
      <c r="Q46" s="603"/>
    </row>
    <row r="47" spans="1:32" ht="12" thickBot="1" x14ac:dyDescent="0.25">
      <c r="A47" s="250">
        <f t="shared" si="0"/>
        <v>39</v>
      </c>
      <c r="B47" s="272" t="s">
        <v>799</v>
      </c>
      <c r="C47" s="585">
        <f>C25+C44+C28</f>
        <v>1390929</v>
      </c>
      <c r="D47" s="593">
        <f>D25+D44</f>
        <v>1417852</v>
      </c>
      <c r="E47" s="593">
        <f>E25+E44</f>
        <v>2808781</v>
      </c>
      <c r="F47" s="585">
        <f>F25+F44+F28</f>
        <v>1382776</v>
      </c>
      <c r="G47" s="593">
        <f>G25+G44</f>
        <v>1409927</v>
      </c>
      <c r="H47" s="592">
        <f>H25+H44</f>
        <v>2792703</v>
      </c>
      <c r="I47" s="591">
        <f>H47/E47*100</f>
        <v>99.427580861590855</v>
      </c>
      <c r="J47" s="590" t="s">
        <v>798</v>
      </c>
      <c r="K47" s="275">
        <f t="shared" ref="K47:P47" si="9">K25+K44</f>
        <v>1390929</v>
      </c>
      <c r="L47" s="550">
        <f t="shared" si="9"/>
        <v>1417852</v>
      </c>
      <c r="M47" s="552">
        <f t="shared" si="9"/>
        <v>2808781</v>
      </c>
      <c r="N47" s="275">
        <f t="shared" si="9"/>
        <v>1277655</v>
      </c>
      <c r="O47" s="550">
        <f t="shared" si="9"/>
        <v>1436839</v>
      </c>
      <c r="P47" s="552">
        <f t="shared" si="9"/>
        <v>2714494</v>
      </c>
      <c r="Q47" s="585">
        <f>P47/M47*100</f>
        <v>96.643134512801112</v>
      </c>
    </row>
    <row r="48" spans="1:32" x14ac:dyDescent="0.2">
      <c r="B48" s="269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</row>
    <row r="49" spans="10:18" x14ac:dyDescent="0.2">
      <c r="J49" s="255"/>
    </row>
    <row r="50" spans="10:18" x14ac:dyDescent="0.2">
      <c r="J50" s="8"/>
      <c r="K50" s="244">
        <f>K47-C47</f>
        <v>0</v>
      </c>
      <c r="L50" s="244">
        <f>L47-D47</f>
        <v>0</v>
      </c>
    </row>
    <row r="51" spans="10:18" x14ac:dyDescent="0.2">
      <c r="R51" s="266"/>
    </row>
  </sheetData>
  <sheetProtection selectLockedCells="1" selectUnlockedCells="1"/>
  <mergeCells count="17">
    <mergeCell ref="K6:M6"/>
    <mergeCell ref="B1:Q1"/>
    <mergeCell ref="A3:Q3"/>
    <mergeCell ref="A4:Q4"/>
    <mergeCell ref="N6:Q6"/>
    <mergeCell ref="N7:P7"/>
    <mergeCell ref="Q7:Q8"/>
    <mergeCell ref="B5:Q5"/>
    <mergeCell ref="A6:A8"/>
    <mergeCell ref="B6:B7"/>
    <mergeCell ref="C6:E6"/>
    <mergeCell ref="J6:J7"/>
    <mergeCell ref="C7:E7"/>
    <mergeCell ref="F6:I6"/>
    <mergeCell ref="F7:H7"/>
    <mergeCell ref="I7:I8"/>
    <mergeCell ref="K7:M7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58"/>
  <sheetViews>
    <sheetView zoomScale="120" workbookViewId="0">
      <selection activeCell="B1" sqref="B1:Q1"/>
    </sheetView>
  </sheetViews>
  <sheetFormatPr defaultRowHeight="11.25" x14ac:dyDescent="0.2"/>
  <cols>
    <col min="1" max="1" width="4.85546875" style="243" customWidth="1"/>
    <col min="2" max="2" width="39.140625" style="243" customWidth="1"/>
    <col min="3" max="3" width="9.140625" style="244"/>
    <col min="4" max="4" width="8.42578125" style="244" customWidth="1"/>
    <col min="5" max="5" width="9.7109375" style="244" customWidth="1"/>
    <col min="6" max="6" width="8.5703125" style="244" customWidth="1"/>
    <col min="7" max="7" width="7.42578125" style="244" customWidth="1"/>
    <col min="8" max="8" width="8.28515625" style="244" customWidth="1"/>
    <col min="9" max="9" width="5.42578125" style="244" customWidth="1"/>
    <col min="10" max="10" width="39.42578125" style="244" customWidth="1"/>
    <col min="11" max="11" width="8.28515625" style="244" customWidth="1"/>
    <col min="12" max="12" width="7.5703125" style="244" customWidth="1"/>
    <col min="13" max="13" width="9.42578125" style="244" customWidth="1"/>
    <col min="14" max="14" width="7.7109375" style="243" customWidth="1"/>
    <col min="15" max="15" width="7.5703125" style="243" customWidth="1"/>
    <col min="16" max="16" width="8" style="243" customWidth="1"/>
    <col min="17" max="17" width="7.140625" style="243" customWidth="1"/>
    <col min="18" max="20" width="9.140625" style="243"/>
    <col min="21" max="16384" width="9.140625" style="8"/>
  </cols>
  <sheetData>
    <row r="1" spans="1:20" ht="12.75" x14ac:dyDescent="0.2">
      <c r="B1" s="1410" t="s">
        <v>2155</v>
      </c>
      <c r="C1" s="1418"/>
      <c r="D1" s="1418"/>
      <c r="E1" s="1418"/>
      <c r="F1" s="1418"/>
      <c r="G1" s="1418"/>
      <c r="H1" s="1418"/>
      <c r="I1" s="1418"/>
      <c r="J1" s="1418"/>
      <c r="K1" s="1418"/>
      <c r="L1" s="1418"/>
      <c r="M1" s="1418"/>
      <c r="N1" s="1418"/>
      <c r="O1" s="1418"/>
      <c r="P1" s="1418"/>
      <c r="Q1" s="1418"/>
    </row>
    <row r="2" spans="1:20" x14ac:dyDescent="0.2">
      <c r="J2" s="245"/>
      <c r="K2" s="245"/>
      <c r="L2" s="245"/>
      <c r="M2" s="245"/>
    </row>
    <row r="3" spans="1:20" x14ac:dyDescent="0.2">
      <c r="J3" s="245"/>
      <c r="K3" s="245"/>
      <c r="L3" s="245"/>
      <c r="M3" s="245"/>
    </row>
    <row r="4" spans="1:20" s="146" customFormat="1" ht="12.75" x14ac:dyDescent="0.2">
      <c r="A4" s="1413" t="s">
        <v>712</v>
      </c>
      <c r="B4" s="1419"/>
      <c r="C4" s="1419"/>
      <c r="D4" s="1419"/>
      <c r="E4" s="1419"/>
      <c r="F4" s="1419"/>
      <c r="G4" s="1419"/>
      <c r="H4" s="1419"/>
      <c r="I4" s="1419"/>
      <c r="J4" s="1419"/>
      <c r="K4" s="1419"/>
      <c r="L4" s="1419"/>
      <c r="M4" s="1419"/>
      <c r="N4" s="1419"/>
      <c r="O4" s="1419"/>
      <c r="P4" s="1419"/>
      <c r="Q4" s="1419"/>
      <c r="R4" s="246"/>
      <c r="S4" s="246"/>
      <c r="T4" s="246"/>
    </row>
    <row r="5" spans="1:20" s="146" customFormat="1" ht="12.75" x14ac:dyDescent="0.2">
      <c r="A5" s="1514" t="s">
        <v>267</v>
      </c>
      <c r="B5" s="1419"/>
      <c r="C5" s="1419"/>
      <c r="D5" s="1419"/>
      <c r="E5" s="1419"/>
      <c r="F5" s="1419"/>
      <c r="G5" s="1419"/>
      <c r="H5" s="1419"/>
      <c r="I5" s="1419"/>
      <c r="J5" s="1419"/>
      <c r="K5" s="1419"/>
      <c r="L5" s="1419"/>
      <c r="M5" s="1419"/>
      <c r="N5" s="1419"/>
      <c r="O5" s="1419"/>
      <c r="P5" s="1419"/>
      <c r="Q5" s="1419"/>
      <c r="R5" s="246"/>
      <c r="S5" s="246"/>
      <c r="T5" s="246"/>
    </row>
    <row r="6" spans="1:20" s="146" customFormat="1" ht="12.75" x14ac:dyDescent="0.2">
      <c r="A6" s="1413" t="s">
        <v>41</v>
      </c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19"/>
      <c r="M6" s="1419"/>
      <c r="N6" s="1419"/>
      <c r="O6" s="1419"/>
      <c r="P6" s="1419"/>
      <c r="Q6" s="1419"/>
      <c r="R6" s="246"/>
      <c r="S6" s="246"/>
      <c r="T6" s="246"/>
    </row>
    <row r="7" spans="1:20" s="146" customFormat="1" ht="12.75" x14ac:dyDescent="0.2">
      <c r="A7" s="246"/>
      <c r="B7" s="1411" t="s">
        <v>586</v>
      </c>
      <c r="C7" s="1411"/>
      <c r="D7" s="1411"/>
      <c r="E7" s="1411"/>
      <c r="F7" s="1412"/>
      <c r="G7" s="1412"/>
      <c r="H7" s="1412"/>
      <c r="I7" s="1412"/>
      <c r="J7" s="1411"/>
      <c r="K7" s="1411"/>
      <c r="L7" s="1411"/>
      <c r="M7" s="1411"/>
      <c r="N7" s="1483"/>
      <c r="O7" s="1483"/>
      <c r="P7" s="1483"/>
      <c r="Q7" s="1483"/>
      <c r="R7" s="246"/>
      <c r="S7" s="246"/>
      <c r="T7" s="246"/>
    </row>
    <row r="8" spans="1:20" s="146" customFormat="1" ht="12.75" customHeight="1" x14ac:dyDescent="0.2">
      <c r="A8" s="1399" t="s">
        <v>587</v>
      </c>
      <c r="B8" s="1400" t="s">
        <v>588</v>
      </c>
      <c r="C8" s="1429" t="s">
        <v>589</v>
      </c>
      <c r="D8" s="1429"/>
      <c r="E8" s="1515"/>
      <c r="F8" s="1681" t="s">
        <v>590</v>
      </c>
      <c r="G8" s="1682"/>
      <c r="H8" s="1682"/>
      <c r="I8" s="1683"/>
      <c r="J8" s="1680" t="s">
        <v>590</v>
      </c>
      <c r="K8" s="1512" t="s">
        <v>591</v>
      </c>
      <c r="L8" s="1513"/>
      <c r="M8" s="1513"/>
      <c r="N8" s="1400" t="s">
        <v>590</v>
      </c>
      <c r="O8" s="1403"/>
      <c r="P8" s="1403"/>
      <c r="Q8" s="1404"/>
      <c r="R8" s="246"/>
      <c r="S8" s="246"/>
      <c r="T8" s="246"/>
    </row>
    <row r="9" spans="1:20" s="146" customFormat="1" ht="12.75" customHeight="1" x14ac:dyDescent="0.2">
      <c r="A9" s="1399"/>
      <c r="B9" s="1400"/>
      <c r="C9" s="1511" t="s">
        <v>4</v>
      </c>
      <c r="D9" s="1511"/>
      <c r="E9" s="1516"/>
      <c r="F9" s="1684" t="s">
        <v>2</v>
      </c>
      <c r="G9" s="1405"/>
      <c r="H9" s="1405"/>
      <c r="I9" s="1406" t="s">
        <v>3</v>
      </c>
      <c r="J9" s="1680"/>
      <c r="K9" s="1511" t="s">
        <v>4</v>
      </c>
      <c r="L9" s="1511"/>
      <c r="M9" s="1511"/>
      <c r="N9" s="1405" t="s">
        <v>2</v>
      </c>
      <c r="O9" s="1405"/>
      <c r="P9" s="1405"/>
      <c r="Q9" s="1406" t="s">
        <v>3</v>
      </c>
      <c r="R9" s="246"/>
      <c r="S9" s="246"/>
      <c r="T9" s="246"/>
    </row>
    <row r="10" spans="1:20" s="147" customFormat="1" ht="36.6" customHeight="1" x14ac:dyDescent="0.2">
      <c r="A10" s="1399"/>
      <c r="B10" s="247" t="s">
        <v>592</v>
      </c>
      <c r="C10" s="168" t="s">
        <v>593</v>
      </c>
      <c r="D10" s="168" t="s">
        <v>594</v>
      </c>
      <c r="E10" s="248" t="s">
        <v>595</v>
      </c>
      <c r="F10" s="761" t="s">
        <v>593</v>
      </c>
      <c r="G10" s="168" t="s">
        <v>594</v>
      </c>
      <c r="H10" s="574" t="s">
        <v>12</v>
      </c>
      <c r="I10" s="1407"/>
      <c r="J10" s="758" t="s">
        <v>596</v>
      </c>
      <c r="K10" s="168" t="s">
        <v>593</v>
      </c>
      <c r="L10" s="168" t="s">
        <v>594</v>
      </c>
      <c r="M10" s="168" t="s">
        <v>595</v>
      </c>
      <c r="N10" s="168" t="s">
        <v>593</v>
      </c>
      <c r="O10" s="168" t="s">
        <v>594</v>
      </c>
      <c r="P10" s="574" t="s">
        <v>12</v>
      </c>
      <c r="Q10" s="1407"/>
      <c r="R10" s="276"/>
      <c r="S10" s="276"/>
      <c r="T10" s="276"/>
    </row>
    <row r="11" spans="1:20" ht="11.45" customHeight="1" x14ac:dyDescent="0.2">
      <c r="A11" s="250">
        <v>1</v>
      </c>
      <c r="B11" s="251" t="s">
        <v>547</v>
      </c>
      <c r="C11" s="252"/>
      <c r="D11" s="252"/>
      <c r="E11" s="252"/>
      <c r="F11" s="762"/>
      <c r="G11" s="252"/>
      <c r="H11" s="571"/>
      <c r="I11" s="571"/>
      <c r="J11" s="759" t="s">
        <v>548</v>
      </c>
      <c r="K11" s="252"/>
      <c r="L11" s="252"/>
      <c r="M11" s="575"/>
      <c r="P11" s="601"/>
      <c r="Q11" s="602"/>
    </row>
    <row r="12" spans="1:20" x14ac:dyDescent="0.2">
      <c r="A12" s="250">
        <f t="shared" ref="A12:A53" si="0">A11+1</f>
        <v>2</v>
      </c>
      <c r="B12" s="253" t="s">
        <v>559</v>
      </c>
      <c r="C12" s="144"/>
      <c r="D12" s="144"/>
      <c r="E12" s="145">
        <f t="shared" ref="E12:E18" si="1">SUM(C12:D12)</f>
        <v>0</v>
      </c>
      <c r="F12" s="172"/>
      <c r="G12" s="145"/>
      <c r="H12" s="499"/>
      <c r="I12" s="499"/>
      <c r="J12" s="145" t="s">
        <v>549</v>
      </c>
      <c r="K12" s="255">
        <v>21343</v>
      </c>
      <c r="L12" s="255">
        <v>38174</v>
      </c>
      <c r="M12" s="712">
        <f>SUM(K12:L12)</f>
        <v>59517</v>
      </c>
      <c r="N12" s="244">
        <v>21200</v>
      </c>
      <c r="O12" s="244">
        <v>37285</v>
      </c>
      <c r="P12" s="532">
        <f>N12+O12</f>
        <v>58485</v>
      </c>
      <c r="Q12" s="603">
        <f>P12/M12*100</f>
        <v>98.266041635163063</v>
      </c>
    </row>
    <row r="13" spans="1:20" x14ac:dyDescent="0.2">
      <c r="A13" s="250">
        <f t="shared" si="0"/>
        <v>3</v>
      </c>
      <c r="B13" s="253" t="s">
        <v>560</v>
      </c>
      <c r="C13" s="144"/>
      <c r="D13" s="144"/>
      <c r="E13" s="145">
        <f t="shared" si="1"/>
        <v>0</v>
      </c>
      <c r="F13" s="172"/>
      <c r="G13" s="145"/>
      <c r="H13" s="499">
        <f>F13+G13</f>
        <v>0</v>
      </c>
      <c r="I13" s="499"/>
      <c r="J13" s="145" t="s">
        <v>550</v>
      </c>
      <c r="K13" s="255">
        <v>5140</v>
      </c>
      <c r="L13" s="255">
        <v>11138</v>
      </c>
      <c r="M13" s="712">
        <f>SUM(K13:L13)</f>
        <v>16278</v>
      </c>
      <c r="N13" s="244">
        <v>5140</v>
      </c>
      <c r="O13" s="244">
        <v>10587</v>
      </c>
      <c r="P13" s="532">
        <f>N13+O13</f>
        <v>15727</v>
      </c>
      <c r="Q13" s="603">
        <f>P13/M13*100</f>
        <v>96.615063275586678</v>
      </c>
    </row>
    <row r="14" spans="1:20" x14ac:dyDescent="0.2">
      <c r="A14" s="250">
        <f t="shared" si="0"/>
        <v>4</v>
      </c>
      <c r="B14" s="253" t="s">
        <v>561</v>
      </c>
      <c r="C14" s="144"/>
      <c r="D14" s="144">
        <f>'tám, végl. pe.átv  '!D97</f>
        <v>295</v>
      </c>
      <c r="E14" s="145">
        <f t="shared" si="1"/>
        <v>295</v>
      </c>
      <c r="F14" s="172"/>
      <c r="G14" s="145">
        <v>295</v>
      </c>
      <c r="H14" s="499">
        <f>F14+G14</f>
        <v>295</v>
      </c>
      <c r="I14" s="532">
        <f>H14/E14*100</f>
        <v>100</v>
      </c>
      <c r="J14" s="145" t="s">
        <v>552</v>
      </c>
      <c r="K14" s="255">
        <v>31626</v>
      </c>
      <c r="L14" s="255">
        <v>176708</v>
      </c>
      <c r="M14" s="712">
        <f>SUM(K14:L14)</f>
        <v>208334</v>
      </c>
      <c r="N14" s="244">
        <v>31574</v>
      </c>
      <c r="O14" s="244">
        <v>176650</v>
      </c>
      <c r="P14" s="532">
        <f>N14+O14</f>
        <v>208224</v>
      </c>
      <c r="Q14" s="603">
        <f>P14/M14*100</f>
        <v>99.947200168959455</v>
      </c>
    </row>
    <row r="15" spans="1:20" ht="12" customHeight="1" x14ac:dyDescent="0.2">
      <c r="A15" s="250">
        <f t="shared" si="0"/>
        <v>5</v>
      </c>
      <c r="B15" s="152"/>
      <c r="C15" s="144"/>
      <c r="D15" s="144"/>
      <c r="E15" s="145"/>
      <c r="F15" s="172"/>
      <c r="G15" s="145"/>
      <c r="H15" s="499"/>
      <c r="I15" s="532"/>
      <c r="J15" s="145"/>
      <c r="K15" s="144"/>
      <c r="L15" s="144"/>
      <c r="M15" s="499"/>
      <c r="N15" s="244"/>
      <c r="O15" s="244"/>
      <c r="P15" s="532"/>
      <c r="Q15" s="603"/>
    </row>
    <row r="16" spans="1:20" x14ac:dyDescent="0.2">
      <c r="A16" s="250">
        <f t="shared" si="0"/>
        <v>6</v>
      </c>
      <c r="B16" s="253" t="s">
        <v>562</v>
      </c>
      <c r="C16" s="144"/>
      <c r="D16" s="144"/>
      <c r="E16" s="145">
        <f t="shared" si="1"/>
        <v>0</v>
      </c>
      <c r="F16" s="172"/>
      <c r="G16" s="145"/>
      <c r="H16" s="499">
        <f>F16+G16</f>
        <v>0</v>
      </c>
      <c r="I16" s="532"/>
      <c r="J16" s="145" t="s">
        <v>551</v>
      </c>
      <c r="K16" s="255"/>
      <c r="L16" s="255"/>
      <c r="M16" s="532"/>
      <c r="N16" s="244"/>
      <c r="O16" s="244"/>
      <c r="P16" s="532"/>
      <c r="Q16" s="603"/>
    </row>
    <row r="17" spans="1:20" x14ac:dyDescent="0.2">
      <c r="A17" s="250">
        <f t="shared" si="0"/>
        <v>7</v>
      </c>
      <c r="B17" s="253"/>
      <c r="C17" s="144"/>
      <c r="D17" s="144"/>
      <c r="E17" s="145"/>
      <c r="F17" s="172"/>
      <c r="G17" s="145"/>
      <c r="H17" s="499"/>
      <c r="I17" s="532"/>
      <c r="J17" s="145" t="s">
        <v>553</v>
      </c>
      <c r="K17" s="255"/>
      <c r="L17" s="255"/>
      <c r="M17" s="532"/>
      <c r="N17" s="244"/>
      <c r="O17" s="244"/>
      <c r="P17" s="532"/>
      <c r="Q17" s="603"/>
    </row>
    <row r="18" spans="1:20" x14ac:dyDescent="0.2">
      <c r="A18" s="250">
        <f t="shared" si="0"/>
        <v>8</v>
      </c>
      <c r="B18" s="253" t="s">
        <v>563</v>
      </c>
      <c r="C18" s="144"/>
      <c r="D18" s="144"/>
      <c r="E18" s="145">
        <f t="shared" si="1"/>
        <v>0</v>
      </c>
      <c r="F18" s="172"/>
      <c r="G18" s="145"/>
      <c r="H18" s="499">
        <f>F18+G18</f>
        <v>0</v>
      </c>
      <c r="I18" s="532"/>
      <c r="J18" s="145" t="s">
        <v>802</v>
      </c>
      <c r="K18" s="255"/>
      <c r="L18" s="255"/>
      <c r="M18" s="532"/>
      <c r="N18" s="244"/>
      <c r="O18" s="244"/>
      <c r="P18" s="532"/>
      <c r="Q18" s="603"/>
    </row>
    <row r="19" spans="1:20" x14ac:dyDescent="0.2">
      <c r="A19" s="250">
        <f t="shared" si="0"/>
        <v>9</v>
      </c>
      <c r="B19" s="256" t="s">
        <v>564</v>
      </c>
      <c r="C19" s="254"/>
      <c r="D19" s="254"/>
      <c r="E19" s="254"/>
      <c r="F19" s="763"/>
      <c r="G19" s="254"/>
      <c r="H19" s="499"/>
      <c r="I19" s="532"/>
      <c r="J19" s="145" t="s">
        <v>801</v>
      </c>
      <c r="K19" s="255"/>
      <c r="L19" s="255"/>
      <c r="M19" s="532"/>
      <c r="N19" s="244"/>
      <c r="O19" s="244"/>
      <c r="P19" s="532"/>
      <c r="Q19" s="603"/>
    </row>
    <row r="20" spans="1:20" x14ac:dyDescent="0.2">
      <c r="A20" s="250">
        <f t="shared" si="0"/>
        <v>10</v>
      </c>
      <c r="B20" s="143" t="s">
        <v>565</v>
      </c>
      <c r="C20" s="254">
        <v>38197</v>
      </c>
      <c r="D20" s="254">
        <v>31025</v>
      </c>
      <c r="E20" s="254">
        <f>SUM(C20:D20)</f>
        <v>69222</v>
      </c>
      <c r="F20" s="763">
        <v>38197</v>
      </c>
      <c r="G20" s="254">
        <v>31025</v>
      </c>
      <c r="H20" s="499">
        <f>F20+G20</f>
        <v>69222</v>
      </c>
      <c r="I20" s="532">
        <f>H20/E20*100</f>
        <v>100</v>
      </c>
      <c r="J20" s="145" t="s">
        <v>794</v>
      </c>
      <c r="K20" s="255"/>
      <c r="L20" s="255"/>
      <c r="M20" s="532"/>
      <c r="N20" s="244"/>
      <c r="O20" s="244"/>
      <c r="P20" s="532"/>
      <c r="Q20" s="603"/>
    </row>
    <row r="21" spans="1:20" x14ac:dyDescent="0.2">
      <c r="A21" s="250">
        <f t="shared" si="0"/>
        <v>11</v>
      </c>
      <c r="C21" s="254"/>
      <c r="D21" s="254"/>
      <c r="E21" s="254"/>
      <c r="F21" s="763"/>
      <c r="G21" s="254"/>
      <c r="H21" s="537"/>
      <c r="I21" s="532"/>
      <c r="J21" s="145" t="s">
        <v>795</v>
      </c>
      <c r="K21" s="255"/>
      <c r="L21" s="255"/>
      <c r="M21" s="532"/>
      <c r="N21" s="244"/>
      <c r="O21" s="244"/>
      <c r="P21" s="532"/>
      <c r="Q21" s="603"/>
    </row>
    <row r="22" spans="1:20" s="148" customFormat="1" x14ac:dyDescent="0.2">
      <c r="A22" s="250">
        <f t="shared" si="0"/>
        <v>12</v>
      </c>
      <c r="B22" s="243" t="s">
        <v>566</v>
      </c>
      <c r="C22" s="254"/>
      <c r="D22" s="254"/>
      <c r="E22" s="254"/>
      <c r="F22" s="763"/>
      <c r="G22" s="254"/>
      <c r="H22" s="537"/>
      <c r="I22" s="532"/>
      <c r="J22" s="255"/>
      <c r="K22" s="255"/>
      <c r="L22" s="255"/>
      <c r="M22" s="532"/>
      <c r="N22" s="583"/>
      <c r="O22" s="583"/>
      <c r="P22" s="539"/>
      <c r="Q22" s="603"/>
      <c r="R22" s="277"/>
      <c r="S22" s="277"/>
      <c r="T22" s="277"/>
    </row>
    <row r="23" spans="1:20" s="148" customFormat="1" x14ac:dyDescent="0.2">
      <c r="A23" s="250">
        <f t="shared" si="0"/>
        <v>13</v>
      </c>
      <c r="B23" s="243" t="s">
        <v>567</v>
      </c>
      <c r="C23" s="254"/>
      <c r="D23" s="254"/>
      <c r="E23" s="254"/>
      <c r="F23" s="763"/>
      <c r="G23" s="254"/>
      <c r="H23" s="537"/>
      <c r="I23" s="532"/>
      <c r="J23" s="255"/>
      <c r="K23" s="255"/>
      <c r="L23" s="255"/>
      <c r="M23" s="532"/>
      <c r="N23" s="583"/>
      <c r="O23" s="583"/>
      <c r="P23" s="539"/>
      <c r="Q23" s="603"/>
      <c r="R23" s="277"/>
      <c r="S23" s="277"/>
      <c r="T23" s="277"/>
    </row>
    <row r="24" spans="1:20" x14ac:dyDescent="0.2">
      <c r="A24" s="250">
        <f t="shared" si="0"/>
        <v>14</v>
      </c>
      <c r="B24" s="253" t="s">
        <v>568</v>
      </c>
      <c r="C24" s="154"/>
      <c r="D24" s="154"/>
      <c r="E24" s="154"/>
      <c r="F24" s="262"/>
      <c r="G24" s="154"/>
      <c r="H24" s="538"/>
      <c r="I24" s="532"/>
      <c r="J24" s="149" t="s">
        <v>597</v>
      </c>
      <c r="K24" s="149">
        <f t="shared" ref="K24:P24" si="2">SUM(K12:K22)</f>
        <v>58109</v>
      </c>
      <c r="L24" s="149">
        <f t="shared" si="2"/>
        <v>226020</v>
      </c>
      <c r="M24" s="572">
        <f t="shared" si="2"/>
        <v>284129</v>
      </c>
      <c r="N24" s="149">
        <f t="shared" si="2"/>
        <v>57914</v>
      </c>
      <c r="O24" s="149">
        <f t="shared" si="2"/>
        <v>224522</v>
      </c>
      <c r="P24" s="572">
        <f t="shared" si="2"/>
        <v>282436</v>
      </c>
      <c r="Q24" s="607">
        <f>P24/M24*100</f>
        <v>99.404143892386912</v>
      </c>
    </row>
    <row r="25" spans="1:20" x14ac:dyDescent="0.2">
      <c r="A25" s="250">
        <f t="shared" si="0"/>
        <v>15</v>
      </c>
      <c r="B25" s="253" t="s">
        <v>569</v>
      </c>
      <c r="C25" s="254"/>
      <c r="D25" s="254"/>
      <c r="E25" s="254"/>
      <c r="F25" s="763"/>
      <c r="G25" s="254"/>
      <c r="H25" s="537"/>
      <c r="I25" s="532"/>
      <c r="J25" s="255"/>
      <c r="K25" s="255"/>
      <c r="L25" s="255"/>
      <c r="M25" s="532"/>
      <c r="N25" s="244"/>
      <c r="O25" s="244"/>
      <c r="P25" s="532"/>
      <c r="Q25" s="603"/>
    </row>
    <row r="26" spans="1:20" x14ac:dyDescent="0.2">
      <c r="A26" s="250">
        <f t="shared" si="0"/>
        <v>16</v>
      </c>
      <c r="B26" s="143" t="s">
        <v>570</v>
      </c>
      <c r="C26" s="150"/>
      <c r="D26" s="150"/>
      <c r="E26" s="150"/>
      <c r="F26" s="173"/>
      <c r="G26" s="150"/>
      <c r="H26" s="500"/>
      <c r="I26" s="532"/>
      <c r="J26" s="150" t="s">
        <v>558</v>
      </c>
      <c r="K26" s="259"/>
      <c r="L26" s="259"/>
      <c r="M26" s="532"/>
      <c r="N26" s="244"/>
      <c r="O26" s="244"/>
      <c r="P26" s="532"/>
      <c r="Q26" s="603"/>
    </row>
    <row r="27" spans="1:20" x14ac:dyDescent="0.2">
      <c r="A27" s="250">
        <f t="shared" si="0"/>
        <v>17</v>
      </c>
      <c r="B27" s="253" t="s">
        <v>571</v>
      </c>
      <c r="C27" s="145"/>
      <c r="D27" s="145"/>
      <c r="E27" s="145"/>
      <c r="F27" s="172"/>
      <c r="G27" s="145"/>
      <c r="H27" s="499"/>
      <c r="I27" s="532"/>
      <c r="J27" s="145" t="s">
        <v>554</v>
      </c>
      <c r="K27" s="255">
        <f>'felhalm. kiad.  '!G190</f>
        <v>2405</v>
      </c>
      <c r="L27" s="255">
        <f>'felhalm. kiad.  '!H190</f>
        <v>16420</v>
      </c>
      <c r="M27" s="532">
        <f>SUM(K27:L27)</f>
        <v>18825</v>
      </c>
      <c r="N27" s="244">
        <v>2405</v>
      </c>
      <c r="O27" s="244">
        <v>16358</v>
      </c>
      <c r="P27" s="532">
        <f>N27+O27</f>
        <v>18763</v>
      </c>
      <c r="Q27" s="603">
        <f>P27/M27*100</f>
        <v>99.670650730411694</v>
      </c>
    </row>
    <row r="28" spans="1:20" x14ac:dyDescent="0.2">
      <c r="A28" s="250">
        <f t="shared" si="0"/>
        <v>18</v>
      </c>
      <c r="B28" s="253"/>
      <c r="C28" s="145"/>
      <c r="D28" s="145"/>
      <c r="E28" s="145"/>
      <c r="F28" s="172"/>
      <c r="G28" s="145"/>
      <c r="H28" s="499"/>
      <c r="I28" s="532"/>
      <c r="J28" s="145" t="s">
        <v>555</v>
      </c>
      <c r="K28" s="255"/>
      <c r="L28" s="255"/>
      <c r="M28" s="532"/>
      <c r="N28" s="244"/>
      <c r="O28" s="244"/>
      <c r="P28" s="532"/>
      <c r="Q28" s="603"/>
    </row>
    <row r="29" spans="1:20" x14ac:dyDescent="0.2">
      <c r="A29" s="250">
        <f t="shared" si="0"/>
        <v>19</v>
      </c>
      <c r="B29" s="243" t="s">
        <v>575</v>
      </c>
      <c r="C29" s="145"/>
      <c r="D29" s="145"/>
      <c r="E29" s="145"/>
      <c r="F29" s="172"/>
      <c r="G29" s="145"/>
      <c r="H29" s="499"/>
      <c r="I29" s="532"/>
      <c r="J29" s="145" t="s">
        <v>556</v>
      </c>
      <c r="K29" s="255"/>
      <c r="L29" s="255"/>
      <c r="M29" s="532"/>
      <c r="N29" s="244"/>
      <c r="O29" s="244"/>
      <c r="P29" s="532"/>
      <c r="Q29" s="603"/>
    </row>
    <row r="30" spans="1:20" s="148" customFormat="1" x14ac:dyDescent="0.2">
      <c r="A30" s="250">
        <f t="shared" si="0"/>
        <v>20</v>
      </c>
      <c r="B30" s="243" t="s">
        <v>572</v>
      </c>
      <c r="C30" s="145"/>
      <c r="D30" s="145"/>
      <c r="E30" s="145"/>
      <c r="F30" s="172"/>
      <c r="G30" s="145"/>
      <c r="H30" s="499"/>
      <c r="I30" s="532"/>
      <c r="J30" s="145" t="s">
        <v>803</v>
      </c>
      <c r="K30" s="255"/>
      <c r="L30" s="255"/>
      <c r="M30" s="532"/>
      <c r="N30" s="583"/>
      <c r="O30" s="583"/>
      <c r="P30" s="539"/>
      <c r="Q30" s="603"/>
      <c r="R30" s="277"/>
      <c r="S30" s="277"/>
      <c r="T30" s="277"/>
    </row>
    <row r="31" spans="1:20" x14ac:dyDescent="0.2">
      <c r="A31" s="250">
        <f t="shared" si="0"/>
        <v>21</v>
      </c>
      <c r="C31" s="145"/>
      <c r="D31" s="145"/>
      <c r="E31" s="145"/>
      <c r="F31" s="172"/>
      <c r="G31" s="145"/>
      <c r="H31" s="499"/>
      <c r="I31" s="532"/>
      <c r="J31" s="145" t="s">
        <v>800</v>
      </c>
      <c r="K31" s="255"/>
      <c r="L31" s="255"/>
      <c r="M31" s="532"/>
      <c r="N31" s="244"/>
      <c r="O31" s="244"/>
      <c r="P31" s="532"/>
      <c r="Q31" s="603"/>
    </row>
    <row r="32" spans="1:20" s="9" customFormat="1" x14ac:dyDescent="0.2">
      <c r="A32" s="250">
        <f t="shared" si="0"/>
        <v>22</v>
      </c>
      <c r="B32" s="260" t="s">
        <v>577</v>
      </c>
      <c r="C32" s="562">
        <f t="shared" ref="C32:H32" si="3">C14+C20</f>
        <v>38197</v>
      </c>
      <c r="D32" s="562">
        <f t="shared" si="3"/>
        <v>31320</v>
      </c>
      <c r="E32" s="562">
        <f t="shared" si="3"/>
        <v>69517</v>
      </c>
      <c r="F32" s="764">
        <f t="shared" si="3"/>
        <v>38197</v>
      </c>
      <c r="G32" s="562">
        <f t="shared" si="3"/>
        <v>31320</v>
      </c>
      <c r="H32" s="563">
        <f t="shared" si="3"/>
        <v>69517</v>
      </c>
      <c r="I32" s="532">
        <f>H32/E32*100</f>
        <v>100</v>
      </c>
      <c r="J32" s="145" t="s">
        <v>796</v>
      </c>
      <c r="K32" s="244"/>
      <c r="L32" s="244"/>
      <c r="M32" s="532"/>
      <c r="N32" s="268"/>
      <c r="O32" s="268"/>
      <c r="P32" s="533"/>
      <c r="Q32" s="603"/>
      <c r="R32" s="269"/>
      <c r="S32" s="269"/>
      <c r="T32" s="269"/>
    </row>
    <row r="33" spans="1:20" x14ac:dyDescent="0.2">
      <c r="A33" s="250">
        <f t="shared" si="0"/>
        <v>23</v>
      </c>
      <c r="B33" s="261" t="s">
        <v>599</v>
      </c>
      <c r="C33" s="263"/>
      <c r="D33" s="263"/>
      <c r="E33" s="263"/>
      <c r="F33" s="765"/>
      <c r="G33" s="263"/>
      <c r="H33" s="539"/>
      <c r="I33" s="532"/>
      <c r="J33" s="154" t="s">
        <v>600</v>
      </c>
      <c r="K33" s="149">
        <f>SUM(K27:K32)</f>
        <v>2405</v>
      </c>
      <c r="L33" s="149">
        <f>SUM(L27:L32)</f>
        <v>16420</v>
      </c>
      <c r="M33" s="572">
        <f>SUM(M27:M31)</f>
        <v>18825</v>
      </c>
      <c r="N33" s="149">
        <f>SUM(N27:N32)</f>
        <v>2405</v>
      </c>
      <c r="O33" s="149">
        <f>SUM(O27:O32)</f>
        <v>16358</v>
      </c>
      <c r="P33" s="572">
        <f>SUM(P27:P31)</f>
        <v>18763</v>
      </c>
      <c r="Q33" s="607">
        <f>P33/M33*100</f>
        <v>99.670650730411694</v>
      </c>
    </row>
    <row r="34" spans="1:20" x14ac:dyDescent="0.2">
      <c r="A34" s="250">
        <f t="shared" si="0"/>
        <v>24</v>
      </c>
      <c r="B34" s="264" t="s">
        <v>576</v>
      </c>
      <c r="C34" s="259">
        <f>SUM(C32:C33)</f>
        <v>38197</v>
      </c>
      <c r="D34" s="259">
        <f>SUM(D32:D33)</f>
        <v>31320</v>
      </c>
      <c r="E34" s="259">
        <f>SUM(C34:D34)</f>
        <v>69517</v>
      </c>
      <c r="F34" s="265">
        <f>SUM(F32:F33)</f>
        <v>38197</v>
      </c>
      <c r="G34" s="259">
        <f>SUM(G32:G33)</f>
        <v>31320</v>
      </c>
      <c r="H34" s="533">
        <f>SUM(F34:G34)</f>
        <v>69517</v>
      </c>
      <c r="I34" s="532">
        <f>H34/E34*100</f>
        <v>100</v>
      </c>
      <c r="J34" s="259" t="s">
        <v>601</v>
      </c>
      <c r="K34" s="259">
        <f t="shared" ref="K34:P34" si="4">K24+K33</f>
        <v>60514</v>
      </c>
      <c r="L34" s="259">
        <f t="shared" si="4"/>
        <v>242440</v>
      </c>
      <c r="M34" s="533">
        <f t="shared" si="4"/>
        <v>302954</v>
      </c>
      <c r="N34" s="259">
        <f t="shared" si="4"/>
        <v>60319</v>
      </c>
      <c r="O34" s="259">
        <f t="shared" si="4"/>
        <v>240880</v>
      </c>
      <c r="P34" s="533">
        <f t="shared" si="4"/>
        <v>301199</v>
      </c>
      <c r="Q34" s="756">
        <f>P34/M34*100</f>
        <v>99.42070413330076</v>
      </c>
    </row>
    <row r="35" spans="1:20" x14ac:dyDescent="0.2">
      <c r="A35" s="250">
        <f t="shared" si="0"/>
        <v>25</v>
      </c>
      <c r="B35" s="266"/>
      <c r="C35" s="255"/>
      <c r="D35" s="255"/>
      <c r="E35" s="255"/>
      <c r="F35" s="257"/>
      <c r="G35" s="255"/>
      <c r="H35" s="532"/>
      <c r="I35" s="532"/>
      <c r="J35" s="255"/>
      <c r="K35" s="255"/>
      <c r="L35" s="255"/>
      <c r="M35" s="532"/>
      <c r="N35" s="244"/>
      <c r="O35" s="244"/>
      <c r="P35" s="532"/>
      <c r="Q35" s="603"/>
    </row>
    <row r="36" spans="1:20" x14ac:dyDescent="0.2">
      <c r="A36" s="250">
        <f t="shared" si="0"/>
        <v>26</v>
      </c>
      <c r="B36" s="266"/>
      <c r="C36" s="255"/>
      <c r="D36" s="255"/>
      <c r="E36" s="255"/>
      <c r="F36" s="257"/>
      <c r="G36" s="255"/>
      <c r="H36" s="532"/>
      <c r="I36" s="532"/>
      <c r="J36" s="149"/>
      <c r="K36" s="149"/>
      <c r="L36" s="149"/>
      <c r="M36" s="572"/>
      <c r="N36" s="244"/>
      <c r="O36" s="244"/>
      <c r="P36" s="532"/>
      <c r="Q36" s="603"/>
    </row>
    <row r="37" spans="1:20" s="9" customFormat="1" x14ac:dyDescent="0.2">
      <c r="A37" s="250">
        <f t="shared" si="0"/>
        <v>27</v>
      </c>
      <c r="B37" s="266"/>
      <c r="C37" s="255"/>
      <c r="D37" s="255"/>
      <c r="E37" s="255"/>
      <c r="F37" s="257"/>
      <c r="G37" s="255"/>
      <c r="H37" s="532"/>
      <c r="I37" s="532"/>
      <c r="J37" s="255"/>
      <c r="K37" s="255"/>
      <c r="L37" s="255"/>
      <c r="M37" s="532"/>
      <c r="N37" s="268"/>
      <c r="O37" s="268"/>
      <c r="P37" s="533"/>
      <c r="Q37" s="603"/>
      <c r="R37" s="269"/>
      <c r="S37" s="269"/>
      <c r="T37" s="269"/>
    </row>
    <row r="38" spans="1:20" s="9" customFormat="1" x14ac:dyDescent="0.2">
      <c r="A38" s="250">
        <f t="shared" si="0"/>
        <v>28</v>
      </c>
      <c r="B38" s="151" t="s">
        <v>578</v>
      </c>
      <c r="C38" s="150"/>
      <c r="D38" s="150"/>
      <c r="E38" s="150"/>
      <c r="F38" s="173"/>
      <c r="G38" s="150"/>
      <c r="H38" s="500"/>
      <c r="I38" s="532"/>
      <c r="J38" s="150" t="s">
        <v>557</v>
      </c>
      <c r="K38" s="259"/>
      <c r="L38" s="259"/>
      <c r="M38" s="533"/>
      <c r="N38" s="268"/>
      <c r="O38" s="268"/>
      <c r="P38" s="533"/>
      <c r="Q38" s="603"/>
      <c r="R38" s="269"/>
      <c r="S38" s="269"/>
      <c r="T38" s="269"/>
    </row>
    <row r="39" spans="1:20" s="9" customFormat="1" x14ac:dyDescent="0.2">
      <c r="A39" s="250">
        <f t="shared" si="0"/>
        <v>29</v>
      </c>
      <c r="B39" s="169" t="s">
        <v>498</v>
      </c>
      <c r="C39" s="150"/>
      <c r="D39" s="150"/>
      <c r="E39" s="150"/>
      <c r="F39" s="173"/>
      <c r="G39" s="150"/>
      <c r="H39" s="500"/>
      <c r="I39" s="532"/>
      <c r="J39" s="170" t="s">
        <v>511</v>
      </c>
      <c r="K39" s="268"/>
      <c r="L39" s="269"/>
      <c r="M39" s="578"/>
      <c r="N39" s="268"/>
      <c r="O39" s="268"/>
      <c r="P39" s="533"/>
      <c r="Q39" s="603"/>
      <c r="R39" s="269"/>
      <c r="S39" s="269"/>
      <c r="T39" s="269"/>
    </row>
    <row r="40" spans="1:20" s="9" customFormat="1" x14ac:dyDescent="0.2">
      <c r="A40" s="250">
        <f t="shared" si="0"/>
        <v>30</v>
      </c>
      <c r="B40" s="243" t="s">
        <v>499</v>
      </c>
      <c r="C40" s="150"/>
      <c r="D40" s="150"/>
      <c r="E40" s="150"/>
      <c r="F40" s="173"/>
      <c r="G40" s="150"/>
      <c r="H40" s="500"/>
      <c r="I40" s="532"/>
      <c r="J40" s="266" t="s">
        <v>510</v>
      </c>
      <c r="K40" s="259"/>
      <c r="L40" s="259"/>
      <c r="M40" s="533"/>
      <c r="N40" s="268"/>
      <c r="O40" s="268"/>
      <c r="P40" s="533"/>
      <c r="Q40" s="603"/>
      <c r="R40" s="269"/>
      <c r="S40" s="269"/>
      <c r="T40" s="269"/>
    </row>
    <row r="41" spans="1:20" x14ac:dyDescent="0.2">
      <c r="A41" s="250">
        <f t="shared" si="0"/>
        <v>31</v>
      </c>
      <c r="B41" s="144" t="s">
        <v>501</v>
      </c>
      <c r="C41" s="271"/>
      <c r="D41" s="271"/>
      <c r="E41" s="271"/>
      <c r="F41" s="766"/>
      <c r="G41" s="271"/>
      <c r="H41" s="752"/>
      <c r="I41" s="532"/>
      <c r="J41" s="145" t="s">
        <v>512</v>
      </c>
      <c r="K41" s="259"/>
      <c r="L41" s="259"/>
      <c r="M41" s="533"/>
      <c r="N41" s="244"/>
      <c r="O41" s="244"/>
      <c r="P41" s="532"/>
      <c r="Q41" s="603"/>
    </row>
    <row r="42" spans="1:20" x14ac:dyDescent="0.2">
      <c r="A42" s="250">
        <f t="shared" si="0"/>
        <v>32</v>
      </c>
      <c r="B42" s="144" t="s">
        <v>500</v>
      </c>
      <c r="C42" s="145"/>
      <c r="D42" s="145"/>
      <c r="E42" s="145"/>
      <c r="F42" s="172"/>
      <c r="G42" s="145"/>
      <c r="H42" s="499"/>
      <c r="I42" s="532"/>
      <c r="J42" s="145" t="s">
        <v>513</v>
      </c>
      <c r="K42" s="268"/>
      <c r="L42" s="268"/>
      <c r="M42" s="533"/>
      <c r="N42" s="244"/>
      <c r="O42" s="244"/>
      <c r="P42" s="532"/>
      <c r="Q42" s="603"/>
    </row>
    <row r="43" spans="1:20" x14ac:dyDescent="0.2">
      <c r="A43" s="250">
        <f t="shared" si="0"/>
        <v>33</v>
      </c>
      <c r="B43" s="144" t="s">
        <v>502</v>
      </c>
      <c r="C43" s="145"/>
      <c r="D43" s="145">
        <v>2487</v>
      </c>
      <c r="E43" s="145">
        <f>SUM(C43:D43)</f>
        <v>2487</v>
      </c>
      <c r="F43" s="172"/>
      <c r="G43" s="145">
        <v>2487</v>
      </c>
      <c r="H43" s="499">
        <f>F43+G43</f>
        <v>2487</v>
      </c>
      <c r="I43" s="532">
        <f>H43/E43*100</f>
        <v>100</v>
      </c>
      <c r="J43" s="145" t="s">
        <v>514</v>
      </c>
      <c r="K43" s="268"/>
      <c r="L43" s="268"/>
      <c r="M43" s="533"/>
      <c r="N43" s="244"/>
      <c r="O43" s="244"/>
      <c r="P43" s="532"/>
      <c r="Q43" s="603"/>
    </row>
    <row r="44" spans="1:20" x14ac:dyDescent="0.2">
      <c r="A44" s="250">
        <f t="shared" si="0"/>
        <v>34</v>
      </c>
      <c r="B44" s="145" t="s">
        <v>503</v>
      </c>
      <c r="C44" s="145"/>
      <c r="D44" s="145"/>
      <c r="E44" s="145"/>
      <c r="F44" s="172"/>
      <c r="G44" s="145"/>
      <c r="H44" s="499"/>
      <c r="I44" s="532"/>
      <c r="J44" s="145" t="s">
        <v>515</v>
      </c>
      <c r="K44" s="259"/>
      <c r="L44" s="259"/>
      <c r="M44" s="532"/>
      <c r="N44" s="244"/>
      <c r="O44" s="244"/>
      <c r="P44" s="532"/>
      <c r="Q44" s="603"/>
    </row>
    <row r="45" spans="1:20" x14ac:dyDescent="0.2">
      <c r="A45" s="250">
        <f t="shared" si="0"/>
        <v>35</v>
      </c>
      <c r="B45" s="145" t="s">
        <v>504</v>
      </c>
      <c r="C45" s="150"/>
      <c r="D45" s="150"/>
      <c r="E45" s="150"/>
      <c r="F45" s="173"/>
      <c r="G45" s="150"/>
      <c r="H45" s="500"/>
      <c r="I45" s="532"/>
      <c r="J45" s="145" t="s">
        <v>516</v>
      </c>
      <c r="K45" s="259"/>
      <c r="L45" s="259"/>
      <c r="M45" s="532"/>
      <c r="N45" s="244"/>
      <c r="O45" s="244"/>
      <c r="P45" s="532"/>
      <c r="Q45" s="603"/>
    </row>
    <row r="46" spans="1:20" x14ac:dyDescent="0.2">
      <c r="A46" s="250">
        <f t="shared" si="0"/>
        <v>36</v>
      </c>
      <c r="B46" s="144" t="s">
        <v>505</v>
      </c>
      <c r="C46" s="145"/>
      <c r="D46" s="145"/>
      <c r="E46" s="145"/>
      <c r="F46" s="172"/>
      <c r="G46" s="145"/>
      <c r="H46" s="499"/>
      <c r="I46" s="532"/>
      <c r="J46" s="145" t="s">
        <v>517</v>
      </c>
      <c r="K46" s="255"/>
      <c r="L46" s="255"/>
      <c r="M46" s="532"/>
      <c r="N46" s="244"/>
      <c r="O46" s="244"/>
      <c r="P46" s="532"/>
      <c r="Q46" s="603"/>
    </row>
    <row r="47" spans="1:20" x14ac:dyDescent="0.2">
      <c r="A47" s="250">
        <f t="shared" si="0"/>
        <v>37</v>
      </c>
      <c r="B47" s="144" t="s">
        <v>506</v>
      </c>
      <c r="C47" s="145">
        <f>K24-C34</f>
        <v>19912</v>
      </c>
      <c r="D47" s="145">
        <f>L24-D34-D43</f>
        <v>192213</v>
      </c>
      <c r="E47" s="145">
        <f>SUM(C47:D47)</f>
        <v>212125</v>
      </c>
      <c r="F47" s="172">
        <v>19717</v>
      </c>
      <c r="G47" s="145">
        <v>192470</v>
      </c>
      <c r="H47" s="499">
        <f>SUM(F47:G47)</f>
        <v>212187</v>
      </c>
      <c r="I47" s="532">
        <f>H47/E47*100</f>
        <v>100.02922804949912</v>
      </c>
      <c r="J47" s="145" t="s">
        <v>518</v>
      </c>
      <c r="K47" s="255"/>
      <c r="L47" s="255"/>
      <c r="M47" s="532"/>
      <c r="N47" s="244"/>
      <c r="O47" s="244"/>
      <c r="P47" s="532"/>
      <c r="Q47" s="603"/>
    </row>
    <row r="48" spans="1:20" x14ac:dyDescent="0.2">
      <c r="A48" s="250">
        <f t="shared" si="0"/>
        <v>38</v>
      </c>
      <c r="B48" s="144" t="s">
        <v>507</v>
      </c>
      <c r="C48" s="145">
        <f t="shared" ref="C48:H48" si="5">K33-C33</f>
        <v>2405</v>
      </c>
      <c r="D48" s="145">
        <f t="shared" si="5"/>
        <v>16420</v>
      </c>
      <c r="E48" s="145">
        <f t="shared" si="5"/>
        <v>18825</v>
      </c>
      <c r="F48" s="172">
        <f t="shared" si="5"/>
        <v>2405</v>
      </c>
      <c r="G48" s="145">
        <f t="shared" si="5"/>
        <v>16358</v>
      </c>
      <c r="H48" s="499">
        <f t="shared" si="5"/>
        <v>18763</v>
      </c>
      <c r="I48" s="532">
        <f>H48/E48*100</f>
        <v>99.670650730411694</v>
      </c>
      <c r="J48" s="145" t="s">
        <v>519</v>
      </c>
      <c r="K48" s="255"/>
      <c r="L48" s="255"/>
      <c r="M48" s="532"/>
      <c r="N48" s="244"/>
      <c r="O48" s="244"/>
      <c r="P48" s="532"/>
      <c r="Q48" s="603"/>
    </row>
    <row r="49" spans="1:17" x14ac:dyDescent="0.2">
      <c r="A49" s="250">
        <f t="shared" si="0"/>
        <v>39</v>
      </c>
      <c r="B49" s="144" t="s">
        <v>508</v>
      </c>
      <c r="C49" s="145"/>
      <c r="D49" s="145"/>
      <c r="E49" s="145"/>
      <c r="F49" s="172"/>
      <c r="G49" s="145"/>
      <c r="H49" s="499"/>
      <c r="I49" s="532"/>
      <c r="J49" s="145" t="s">
        <v>520</v>
      </c>
      <c r="K49" s="255"/>
      <c r="L49" s="255"/>
      <c r="M49" s="532"/>
      <c r="N49" s="244"/>
      <c r="O49" s="244"/>
      <c r="P49" s="532"/>
      <c r="Q49" s="603"/>
    </row>
    <row r="50" spans="1:17" x14ac:dyDescent="0.2">
      <c r="A50" s="250">
        <f t="shared" si="0"/>
        <v>40</v>
      </c>
      <c r="B50" s="144" t="s">
        <v>509</v>
      </c>
      <c r="C50" s="145"/>
      <c r="D50" s="145"/>
      <c r="E50" s="145"/>
      <c r="F50" s="172"/>
      <c r="G50" s="145"/>
      <c r="H50" s="499"/>
      <c r="I50" s="532"/>
      <c r="J50" s="145" t="s">
        <v>521</v>
      </c>
      <c r="K50" s="255"/>
      <c r="L50" s="255"/>
      <c r="M50" s="532"/>
      <c r="N50" s="244"/>
      <c r="O50" s="244"/>
      <c r="P50" s="532"/>
      <c r="Q50" s="603"/>
    </row>
    <row r="51" spans="1:17" x14ac:dyDescent="0.2">
      <c r="A51" s="250">
        <f t="shared" si="0"/>
        <v>41</v>
      </c>
      <c r="B51" s="144"/>
      <c r="C51" s="145"/>
      <c r="D51" s="145"/>
      <c r="E51" s="145"/>
      <c r="F51" s="172"/>
      <c r="G51" s="145"/>
      <c r="H51" s="499"/>
      <c r="I51" s="532"/>
      <c r="J51" s="145" t="s">
        <v>522</v>
      </c>
      <c r="K51" s="255"/>
      <c r="L51" s="255"/>
      <c r="M51" s="532"/>
      <c r="N51" s="244"/>
      <c r="O51" s="244"/>
      <c r="P51" s="532"/>
      <c r="Q51" s="603"/>
    </row>
    <row r="52" spans="1:17" ht="12" thickBot="1" x14ac:dyDescent="0.25">
      <c r="A52" s="250">
        <f t="shared" si="0"/>
        <v>42</v>
      </c>
      <c r="B52" s="264" t="s">
        <v>804</v>
      </c>
      <c r="C52" s="150">
        <f t="shared" ref="C52:H52" si="6">SUM(C39:C50)</f>
        <v>22317</v>
      </c>
      <c r="D52" s="150">
        <f t="shared" si="6"/>
        <v>211120</v>
      </c>
      <c r="E52" s="584">
        <f t="shared" si="6"/>
        <v>233437</v>
      </c>
      <c r="F52" s="767">
        <f t="shared" si="6"/>
        <v>22122</v>
      </c>
      <c r="G52" s="768">
        <f t="shared" si="6"/>
        <v>211315</v>
      </c>
      <c r="H52" s="770">
        <f t="shared" si="6"/>
        <v>233437</v>
      </c>
      <c r="I52" s="769">
        <f>H52/E52*100</f>
        <v>100</v>
      </c>
      <c r="J52" s="150" t="s">
        <v>797</v>
      </c>
      <c r="K52" s="259">
        <f t="shared" ref="K52:P52" si="7">SUM(K39:K51)</f>
        <v>0</v>
      </c>
      <c r="L52" s="259">
        <f t="shared" si="7"/>
        <v>0</v>
      </c>
      <c r="M52" s="745">
        <f t="shared" si="7"/>
        <v>0</v>
      </c>
      <c r="N52" s="259">
        <f t="shared" si="7"/>
        <v>0</v>
      </c>
      <c r="O52" s="259">
        <f t="shared" si="7"/>
        <v>0</v>
      </c>
      <c r="P52" s="745">
        <f t="shared" si="7"/>
        <v>0</v>
      </c>
      <c r="Q52" s="757"/>
    </row>
    <row r="53" spans="1:17" ht="12" thickBot="1" x14ac:dyDescent="0.25">
      <c r="A53" s="250">
        <f t="shared" si="0"/>
        <v>43</v>
      </c>
      <c r="B53" s="272" t="s">
        <v>799</v>
      </c>
      <c r="C53" s="585">
        <f t="shared" ref="C53:H53" si="8">C34+C52</f>
        <v>60514</v>
      </c>
      <c r="D53" s="585">
        <f t="shared" si="8"/>
        <v>242440</v>
      </c>
      <c r="E53" s="585">
        <f t="shared" si="8"/>
        <v>302954</v>
      </c>
      <c r="F53" s="760">
        <f t="shared" si="8"/>
        <v>60319</v>
      </c>
      <c r="G53" s="760">
        <f t="shared" si="8"/>
        <v>242635</v>
      </c>
      <c r="H53" s="760">
        <f t="shared" si="8"/>
        <v>302954</v>
      </c>
      <c r="I53" s="760">
        <f>H53/E53*100</f>
        <v>100</v>
      </c>
      <c r="J53" s="590" t="s">
        <v>798</v>
      </c>
      <c r="K53" s="275">
        <f t="shared" ref="K53:P53" si="9">K34+K52</f>
        <v>60514</v>
      </c>
      <c r="L53" s="275">
        <f t="shared" si="9"/>
        <v>242440</v>
      </c>
      <c r="M53" s="275">
        <f t="shared" si="9"/>
        <v>302954</v>
      </c>
      <c r="N53" s="275">
        <f t="shared" si="9"/>
        <v>60319</v>
      </c>
      <c r="O53" s="275">
        <f t="shared" si="9"/>
        <v>240880</v>
      </c>
      <c r="P53" s="273">
        <f t="shared" si="9"/>
        <v>301199</v>
      </c>
      <c r="Q53" s="585">
        <f>P53/M53*100</f>
        <v>99.42070413330076</v>
      </c>
    </row>
    <row r="54" spans="1:17" x14ac:dyDescent="0.2">
      <c r="B54" s="269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</row>
    <row r="57" spans="1:17" x14ac:dyDescent="0.2">
      <c r="O57" s="266"/>
    </row>
    <row r="58" spans="1:17" x14ac:dyDescent="0.2">
      <c r="D58" s="255"/>
      <c r="O58" s="266"/>
    </row>
  </sheetData>
  <sheetProtection selectLockedCells="1" selectUnlockedCells="1"/>
  <mergeCells count="18">
    <mergeCell ref="A5:Q5"/>
    <mergeCell ref="A6:Q6"/>
    <mergeCell ref="B1:Q1"/>
    <mergeCell ref="A8:A10"/>
    <mergeCell ref="B8:B9"/>
    <mergeCell ref="C8:E8"/>
    <mergeCell ref="J8:J9"/>
    <mergeCell ref="C9:E9"/>
    <mergeCell ref="B7:Q7"/>
    <mergeCell ref="K9:M9"/>
    <mergeCell ref="F8:I8"/>
    <mergeCell ref="F9:H9"/>
    <mergeCell ref="I9:I10"/>
    <mergeCell ref="N8:Q8"/>
    <mergeCell ref="N9:P9"/>
    <mergeCell ref="Q9:Q10"/>
    <mergeCell ref="K8:M8"/>
    <mergeCell ref="A4:Q4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U54"/>
  <sheetViews>
    <sheetView zoomScale="120" workbookViewId="0">
      <selection activeCell="B1" sqref="B1:Q1"/>
    </sheetView>
  </sheetViews>
  <sheetFormatPr defaultRowHeight="11.25" x14ac:dyDescent="0.2"/>
  <cols>
    <col min="1" max="1" width="4.85546875" style="243" customWidth="1"/>
    <col min="2" max="2" width="37.85546875" style="243" customWidth="1"/>
    <col min="3" max="3" width="7.7109375" style="244" customWidth="1"/>
    <col min="4" max="4" width="6.85546875" style="244" customWidth="1"/>
    <col min="5" max="5" width="8.5703125" style="244" customWidth="1"/>
    <col min="6" max="6" width="8.28515625" style="244" customWidth="1"/>
    <col min="7" max="7" width="8.140625" style="244" customWidth="1"/>
    <col min="8" max="8" width="8.5703125" style="244" customWidth="1"/>
    <col min="9" max="9" width="6.85546875" style="244" customWidth="1"/>
    <col min="10" max="10" width="37.28515625" style="244" customWidth="1"/>
    <col min="11" max="11" width="8.28515625" style="244" customWidth="1"/>
    <col min="12" max="13" width="7.5703125" style="244" customWidth="1"/>
    <col min="14" max="16" width="8" style="243" customWidth="1"/>
    <col min="17" max="17" width="6.7109375" style="243" customWidth="1"/>
    <col min="18" max="21" width="9.140625" style="243"/>
    <col min="22" max="16384" width="9.140625" style="8"/>
  </cols>
  <sheetData>
    <row r="1" spans="1:21" ht="12.75" x14ac:dyDescent="0.2">
      <c r="B1" s="1410" t="s">
        <v>2156</v>
      </c>
      <c r="C1" s="1418"/>
      <c r="D1" s="1418"/>
      <c r="E1" s="1418"/>
      <c r="F1" s="1418"/>
      <c r="G1" s="1418"/>
      <c r="H1" s="1418"/>
      <c r="I1" s="1418"/>
      <c r="J1" s="1418"/>
      <c r="K1" s="1418"/>
      <c r="L1" s="1418"/>
      <c r="M1" s="1418"/>
      <c r="N1" s="1418"/>
      <c r="O1" s="1418"/>
      <c r="P1" s="1418"/>
      <c r="Q1" s="1418"/>
    </row>
    <row r="2" spans="1:21" x14ac:dyDescent="0.2">
      <c r="J2" s="245"/>
      <c r="K2" s="245"/>
      <c r="L2" s="245"/>
      <c r="M2" s="245"/>
    </row>
    <row r="3" spans="1:21" x14ac:dyDescent="0.2">
      <c r="J3" s="245"/>
      <c r="K3" s="245"/>
      <c r="L3" s="245"/>
      <c r="M3" s="245"/>
    </row>
    <row r="4" spans="1:21" s="146" customFormat="1" ht="12.75" x14ac:dyDescent="0.2">
      <c r="A4" s="1413" t="s">
        <v>712</v>
      </c>
      <c r="B4" s="1419"/>
      <c r="C4" s="1419"/>
      <c r="D4" s="1419"/>
      <c r="E4" s="1419"/>
      <c r="F4" s="1419"/>
      <c r="G4" s="1419"/>
      <c r="H4" s="1419"/>
      <c r="I4" s="1419"/>
      <c r="J4" s="1419"/>
      <c r="K4" s="1419"/>
      <c r="L4" s="1419"/>
      <c r="M4" s="1419"/>
      <c r="N4" s="1419"/>
      <c r="O4" s="1419"/>
      <c r="P4" s="1419"/>
      <c r="Q4" s="1419"/>
      <c r="R4" s="246"/>
      <c r="S4" s="246"/>
      <c r="T4" s="246"/>
      <c r="U4" s="246"/>
    </row>
    <row r="5" spans="1:21" s="146" customFormat="1" ht="12.75" x14ac:dyDescent="0.2">
      <c r="A5" s="1514" t="s">
        <v>523</v>
      </c>
      <c r="B5" s="1419"/>
      <c r="C5" s="1419"/>
      <c r="D5" s="1419"/>
      <c r="E5" s="1419"/>
      <c r="F5" s="1419"/>
      <c r="G5" s="1419"/>
      <c r="H5" s="1419"/>
      <c r="I5" s="1419"/>
      <c r="J5" s="1419"/>
      <c r="K5" s="1419"/>
      <c r="L5" s="1419"/>
      <c r="M5" s="1419"/>
      <c r="N5" s="1419"/>
      <c r="O5" s="1419"/>
      <c r="P5" s="1419"/>
      <c r="Q5" s="1419"/>
      <c r="R5" s="246"/>
      <c r="S5" s="246"/>
      <c r="T5" s="246"/>
      <c r="U5" s="246"/>
    </row>
    <row r="6" spans="1:21" s="146" customFormat="1" ht="12.75" x14ac:dyDescent="0.2">
      <c r="A6" s="1413" t="s">
        <v>41</v>
      </c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19"/>
      <c r="M6" s="1419"/>
      <c r="N6" s="1419"/>
      <c r="O6" s="1419"/>
      <c r="P6" s="1419"/>
      <c r="Q6" s="1419"/>
      <c r="R6" s="246"/>
      <c r="S6" s="246"/>
      <c r="T6" s="246"/>
      <c r="U6" s="246"/>
    </row>
    <row r="7" spans="1:21" s="146" customFormat="1" ht="12.75" x14ac:dyDescent="0.2">
      <c r="A7" s="246"/>
      <c r="B7" s="1411" t="s">
        <v>586</v>
      </c>
      <c r="C7" s="1411"/>
      <c r="D7" s="1411"/>
      <c r="E7" s="1411"/>
      <c r="F7" s="1411"/>
      <c r="G7" s="1411"/>
      <c r="H7" s="1411"/>
      <c r="I7" s="1411"/>
      <c r="J7" s="1411"/>
      <c r="K7" s="1411"/>
      <c r="L7" s="1411"/>
      <c r="M7" s="1411"/>
      <c r="N7" s="1483"/>
      <c r="O7" s="1483"/>
      <c r="P7" s="1483"/>
      <c r="Q7" s="1483"/>
      <c r="R7" s="246"/>
      <c r="S7" s="246"/>
      <c r="T7" s="246"/>
      <c r="U7" s="246"/>
    </row>
    <row r="8" spans="1:21" s="146" customFormat="1" ht="12.75" customHeight="1" x14ac:dyDescent="0.2">
      <c r="A8" s="1399" t="s">
        <v>587</v>
      </c>
      <c r="B8" s="1400" t="s">
        <v>588</v>
      </c>
      <c r="C8" s="1429" t="s">
        <v>589</v>
      </c>
      <c r="D8" s="1429"/>
      <c r="E8" s="1515"/>
      <c r="F8" s="1400" t="s">
        <v>590</v>
      </c>
      <c r="G8" s="1403"/>
      <c r="H8" s="1403"/>
      <c r="I8" s="1404"/>
      <c r="J8" s="1685" t="s">
        <v>590</v>
      </c>
      <c r="K8" s="1512" t="s">
        <v>591</v>
      </c>
      <c r="L8" s="1513"/>
      <c r="M8" s="1513"/>
      <c r="N8" s="1400" t="s">
        <v>590</v>
      </c>
      <c r="O8" s="1403"/>
      <c r="P8" s="1403"/>
      <c r="Q8" s="1404"/>
      <c r="R8" s="246"/>
      <c r="S8" s="246"/>
      <c r="T8" s="246"/>
      <c r="U8" s="246"/>
    </row>
    <row r="9" spans="1:21" s="146" customFormat="1" ht="12.75" customHeight="1" x14ac:dyDescent="0.2">
      <c r="A9" s="1399"/>
      <c r="B9" s="1400"/>
      <c r="C9" s="1511" t="s">
        <v>1</v>
      </c>
      <c r="D9" s="1511"/>
      <c r="E9" s="1516"/>
      <c r="F9" s="1405" t="s">
        <v>2</v>
      </c>
      <c r="G9" s="1405"/>
      <c r="H9" s="1405"/>
      <c r="I9" s="1406" t="s">
        <v>3</v>
      </c>
      <c r="J9" s="1685"/>
      <c r="K9" s="1511" t="s">
        <v>1</v>
      </c>
      <c r="L9" s="1511"/>
      <c r="M9" s="1511"/>
      <c r="N9" s="1405" t="s">
        <v>2</v>
      </c>
      <c r="O9" s="1405"/>
      <c r="P9" s="1405"/>
      <c r="Q9" s="1406" t="s">
        <v>3</v>
      </c>
      <c r="R9" s="246"/>
      <c r="S9" s="246"/>
      <c r="T9" s="246"/>
      <c r="U9" s="246"/>
    </row>
    <row r="10" spans="1:21" s="147" customFormat="1" ht="36.6" customHeight="1" x14ac:dyDescent="0.2">
      <c r="A10" s="1399"/>
      <c r="B10" s="247" t="s">
        <v>592</v>
      </c>
      <c r="C10" s="168" t="s">
        <v>593</v>
      </c>
      <c r="D10" s="168" t="s">
        <v>594</v>
      </c>
      <c r="E10" s="574" t="s">
        <v>595</v>
      </c>
      <c r="F10" s="771" t="s">
        <v>593</v>
      </c>
      <c r="G10" s="168" t="s">
        <v>594</v>
      </c>
      <c r="H10" s="574" t="s">
        <v>11</v>
      </c>
      <c r="I10" s="1407"/>
      <c r="J10" s="249" t="s">
        <v>596</v>
      </c>
      <c r="K10" s="168" t="s">
        <v>593</v>
      </c>
      <c r="L10" s="168" t="s">
        <v>594</v>
      </c>
      <c r="M10" s="168" t="s">
        <v>595</v>
      </c>
      <c r="N10" s="168" t="s">
        <v>593</v>
      </c>
      <c r="O10" s="168" t="s">
        <v>594</v>
      </c>
      <c r="P10" s="574" t="s">
        <v>12</v>
      </c>
      <c r="Q10" s="1407"/>
      <c r="R10" s="276"/>
      <c r="S10" s="276"/>
      <c r="T10" s="276"/>
      <c r="U10" s="276"/>
    </row>
    <row r="11" spans="1:21" ht="11.45" customHeight="1" x14ac:dyDescent="0.2">
      <c r="A11" s="250">
        <v>1</v>
      </c>
      <c r="B11" s="251" t="s">
        <v>547</v>
      </c>
      <c r="C11" s="252"/>
      <c r="D11" s="252"/>
      <c r="E11" s="571"/>
      <c r="F11" s="252"/>
      <c r="G11" s="252"/>
      <c r="H11" s="571"/>
      <c r="I11" s="252"/>
      <c r="J11" s="171" t="s">
        <v>548</v>
      </c>
      <c r="K11" s="252"/>
      <c r="L11" s="252"/>
      <c r="M11" s="575"/>
      <c r="P11" s="601"/>
      <c r="Q11" s="602"/>
    </row>
    <row r="12" spans="1:21" x14ac:dyDescent="0.2">
      <c r="A12" s="250">
        <f t="shared" ref="A12:A53" si="0">A11+1</f>
        <v>2</v>
      </c>
      <c r="B12" s="253" t="s">
        <v>559</v>
      </c>
      <c r="E12" s="532">
        <f t="shared" ref="E12:E18" si="1">SUM(C12:D12)</f>
        <v>0</v>
      </c>
      <c r="F12" s="255"/>
      <c r="G12" s="255"/>
      <c r="H12" s="532"/>
      <c r="I12" s="255"/>
      <c r="J12" s="172" t="s">
        <v>549</v>
      </c>
      <c r="K12" s="255">
        <v>70553</v>
      </c>
      <c r="L12" s="255">
        <v>103494</v>
      </c>
      <c r="M12" s="712">
        <f>SUM(K12:L12)</f>
        <v>174047</v>
      </c>
      <c r="N12" s="244">
        <v>67022</v>
      </c>
      <c r="O12" s="244">
        <v>102451</v>
      </c>
      <c r="P12" s="532">
        <f>N12+O12</f>
        <v>169473</v>
      </c>
      <c r="Q12" s="603">
        <f>P12/M12*100</f>
        <v>97.371974236844068</v>
      </c>
    </row>
    <row r="13" spans="1:21" x14ac:dyDescent="0.2">
      <c r="A13" s="250">
        <f t="shared" si="0"/>
        <v>3</v>
      </c>
      <c r="B13" s="253" t="s">
        <v>560</v>
      </c>
      <c r="E13" s="532">
        <f t="shared" si="1"/>
        <v>0</v>
      </c>
      <c r="F13" s="255"/>
      <c r="G13" s="255"/>
      <c r="H13" s="532">
        <f>F13+G13</f>
        <v>0</v>
      </c>
      <c r="I13" s="255"/>
      <c r="J13" s="172" t="s">
        <v>550</v>
      </c>
      <c r="K13" s="255">
        <v>18948</v>
      </c>
      <c r="L13" s="255">
        <v>29183</v>
      </c>
      <c r="M13" s="712">
        <f>SUM(K13:L13)</f>
        <v>48131</v>
      </c>
      <c r="N13" s="244">
        <v>17788</v>
      </c>
      <c r="O13" s="244">
        <v>28203</v>
      </c>
      <c r="P13" s="532">
        <f>N13+O13</f>
        <v>45991</v>
      </c>
      <c r="Q13" s="603">
        <f>P13/M13*100</f>
        <v>95.553801084540112</v>
      </c>
    </row>
    <row r="14" spans="1:21" x14ac:dyDescent="0.2">
      <c r="A14" s="250">
        <f t="shared" si="0"/>
        <v>4</v>
      </c>
      <c r="B14" s="253" t="s">
        <v>561</v>
      </c>
      <c r="C14" s="244">
        <v>14333</v>
      </c>
      <c r="D14" s="244">
        <v>5935</v>
      </c>
      <c r="E14" s="532">
        <f t="shared" si="1"/>
        <v>20268</v>
      </c>
      <c r="F14" s="255">
        <v>14333</v>
      </c>
      <c r="G14" s="255">
        <v>5935</v>
      </c>
      <c r="H14" s="532">
        <f t="shared" ref="H14:H20" si="2">F14+G14</f>
        <v>20268</v>
      </c>
      <c r="I14" s="255">
        <f>H14/E14*100</f>
        <v>100</v>
      </c>
      <c r="J14" s="172" t="s">
        <v>552</v>
      </c>
      <c r="K14" s="255">
        <v>31172</v>
      </c>
      <c r="L14" s="255">
        <v>64183</v>
      </c>
      <c r="M14" s="712">
        <f>SUM(K14:L14)</f>
        <v>95355</v>
      </c>
      <c r="N14" s="244">
        <v>31396</v>
      </c>
      <c r="O14" s="244">
        <v>60507</v>
      </c>
      <c r="P14" s="532">
        <f>N14+O14</f>
        <v>91903</v>
      </c>
      <c r="Q14" s="603">
        <f>P14/M14*100</f>
        <v>96.379843741806937</v>
      </c>
    </row>
    <row r="15" spans="1:21" ht="12" customHeight="1" x14ac:dyDescent="0.2">
      <c r="A15" s="250">
        <f t="shared" si="0"/>
        <v>5</v>
      </c>
      <c r="B15" s="152"/>
      <c r="E15" s="532"/>
      <c r="F15" s="255"/>
      <c r="G15" s="255"/>
      <c r="H15" s="532"/>
      <c r="I15" s="255"/>
      <c r="J15" s="172"/>
      <c r="M15" s="532"/>
      <c r="N15" s="244"/>
      <c r="O15" s="244"/>
      <c r="P15" s="532"/>
      <c r="Q15" s="603"/>
    </row>
    <row r="16" spans="1:21" x14ac:dyDescent="0.2">
      <c r="A16" s="250">
        <f t="shared" si="0"/>
        <v>6</v>
      </c>
      <c r="B16" s="253" t="s">
        <v>562</v>
      </c>
      <c r="E16" s="532">
        <f t="shared" si="1"/>
        <v>0</v>
      </c>
      <c r="F16" s="255"/>
      <c r="G16" s="255"/>
      <c r="H16" s="532">
        <f t="shared" si="2"/>
        <v>0</v>
      </c>
      <c r="I16" s="255"/>
      <c r="J16" s="172" t="s">
        <v>551</v>
      </c>
      <c r="K16" s="255"/>
      <c r="L16" s="255"/>
      <c r="M16" s="532"/>
      <c r="N16" s="244"/>
      <c r="O16" s="244"/>
      <c r="P16" s="532"/>
      <c r="Q16" s="603"/>
    </row>
    <row r="17" spans="1:21" x14ac:dyDescent="0.2">
      <c r="A17" s="250">
        <f t="shared" si="0"/>
        <v>7</v>
      </c>
      <c r="B17" s="253"/>
      <c r="E17" s="532"/>
      <c r="F17" s="255"/>
      <c r="G17" s="255"/>
      <c r="H17" s="532"/>
      <c r="I17" s="255"/>
      <c r="J17" s="172" t="s">
        <v>553</v>
      </c>
      <c r="K17" s="255"/>
      <c r="L17" s="255"/>
      <c r="M17" s="532"/>
      <c r="N17" s="244"/>
      <c r="O17" s="244"/>
      <c r="P17" s="532"/>
      <c r="Q17" s="603"/>
    </row>
    <row r="18" spans="1:21" x14ac:dyDescent="0.2">
      <c r="A18" s="250">
        <f t="shared" si="0"/>
        <v>8</v>
      </c>
      <c r="B18" s="253" t="s">
        <v>563</v>
      </c>
      <c r="E18" s="532">
        <f t="shared" si="1"/>
        <v>0</v>
      </c>
      <c r="F18" s="255"/>
      <c r="G18" s="255"/>
      <c r="H18" s="532">
        <f t="shared" si="2"/>
        <v>0</v>
      </c>
      <c r="I18" s="255"/>
      <c r="J18" s="172" t="s">
        <v>802</v>
      </c>
      <c r="K18" s="255"/>
      <c r="L18" s="255"/>
      <c r="M18" s="532"/>
      <c r="N18" s="244"/>
      <c r="O18" s="244"/>
      <c r="P18" s="532"/>
      <c r="Q18" s="603"/>
    </row>
    <row r="19" spans="1:21" x14ac:dyDescent="0.2">
      <c r="A19" s="250">
        <f t="shared" si="0"/>
        <v>9</v>
      </c>
      <c r="B19" s="256" t="s">
        <v>564</v>
      </c>
      <c r="C19" s="710"/>
      <c r="D19" s="710"/>
      <c r="E19" s="712"/>
      <c r="F19" s="710"/>
      <c r="G19" s="710"/>
      <c r="H19" s="532"/>
      <c r="I19" s="255"/>
      <c r="J19" s="172" t="s">
        <v>801</v>
      </c>
      <c r="K19" s="255"/>
      <c r="L19" s="255"/>
      <c r="M19" s="532"/>
      <c r="N19" s="244"/>
      <c r="O19" s="244"/>
      <c r="P19" s="532"/>
      <c r="Q19" s="603"/>
    </row>
    <row r="20" spans="1:21" x14ac:dyDescent="0.2">
      <c r="A20" s="250">
        <f t="shared" si="0"/>
        <v>10</v>
      </c>
      <c r="B20" s="143" t="s">
        <v>565</v>
      </c>
      <c r="C20" s="710">
        <v>8932</v>
      </c>
      <c r="D20" s="710">
        <v>59774</v>
      </c>
      <c r="E20" s="712">
        <f>SUM(C20:D20)</f>
        <v>68706</v>
      </c>
      <c r="F20" s="710">
        <v>16446</v>
      </c>
      <c r="G20" s="710">
        <v>61642</v>
      </c>
      <c r="H20" s="532">
        <f t="shared" si="2"/>
        <v>78088</v>
      </c>
      <c r="I20" s="255">
        <f>H20/E20*100</f>
        <v>113.65528483684105</v>
      </c>
      <c r="J20" s="172" t="s">
        <v>794</v>
      </c>
      <c r="K20" s="255"/>
      <c r="L20" s="255"/>
      <c r="M20" s="532"/>
      <c r="N20" s="244"/>
      <c r="O20" s="244"/>
      <c r="P20" s="532"/>
      <c r="Q20" s="603"/>
    </row>
    <row r="21" spans="1:21" x14ac:dyDescent="0.2">
      <c r="A21" s="250">
        <f t="shared" si="0"/>
        <v>11</v>
      </c>
      <c r="C21" s="710"/>
      <c r="D21" s="710"/>
      <c r="E21" s="712"/>
      <c r="F21" s="710"/>
      <c r="G21" s="710"/>
      <c r="H21" s="712"/>
      <c r="I21" s="255"/>
      <c r="J21" s="172" t="s">
        <v>795</v>
      </c>
      <c r="K21" s="255"/>
      <c r="L21" s="255"/>
      <c r="M21" s="532"/>
      <c r="N21" s="244"/>
      <c r="O21" s="244"/>
      <c r="P21" s="532"/>
      <c r="Q21" s="603"/>
    </row>
    <row r="22" spans="1:21" s="148" customFormat="1" x14ac:dyDescent="0.2">
      <c r="A22" s="250">
        <f t="shared" si="0"/>
        <v>12</v>
      </c>
      <c r="B22" s="243" t="s">
        <v>566</v>
      </c>
      <c r="C22" s="710"/>
      <c r="D22" s="710"/>
      <c r="E22" s="712"/>
      <c r="F22" s="710"/>
      <c r="G22" s="710"/>
      <c r="H22" s="712"/>
      <c r="I22" s="255"/>
      <c r="J22" s="257"/>
      <c r="K22" s="255"/>
      <c r="L22" s="255"/>
      <c r="M22" s="532"/>
      <c r="N22" s="583"/>
      <c r="O22" s="583"/>
      <c r="P22" s="539"/>
      <c r="Q22" s="603"/>
      <c r="R22" s="277"/>
      <c r="S22" s="277"/>
      <c r="T22" s="277"/>
      <c r="U22" s="277"/>
    </row>
    <row r="23" spans="1:21" s="148" customFormat="1" x14ac:dyDescent="0.2">
      <c r="A23" s="250">
        <f t="shared" si="0"/>
        <v>13</v>
      </c>
      <c r="B23" s="243" t="s">
        <v>567</v>
      </c>
      <c r="C23" s="710"/>
      <c r="D23" s="710"/>
      <c r="E23" s="712"/>
      <c r="F23" s="710"/>
      <c r="G23" s="710"/>
      <c r="H23" s="712"/>
      <c r="I23" s="255"/>
      <c r="J23" s="257"/>
      <c r="K23" s="255"/>
      <c r="L23" s="255"/>
      <c r="M23" s="532"/>
      <c r="N23" s="583"/>
      <c r="O23" s="583"/>
      <c r="P23" s="539"/>
      <c r="Q23" s="603"/>
      <c r="R23" s="277"/>
      <c r="S23" s="277"/>
      <c r="T23" s="277"/>
      <c r="U23" s="277"/>
    </row>
    <row r="24" spans="1:21" x14ac:dyDescent="0.2">
      <c r="A24" s="250">
        <f t="shared" si="0"/>
        <v>14</v>
      </c>
      <c r="B24" s="253" t="s">
        <v>568</v>
      </c>
      <c r="C24" s="263"/>
      <c r="D24" s="263"/>
      <c r="E24" s="539"/>
      <c r="F24" s="263"/>
      <c r="G24" s="263"/>
      <c r="H24" s="539"/>
      <c r="I24" s="255"/>
      <c r="J24" s="258" t="s">
        <v>597</v>
      </c>
      <c r="K24" s="149">
        <f t="shared" ref="K24:P24" si="3">SUM(K12:K22)</f>
        <v>120673</v>
      </c>
      <c r="L24" s="149">
        <f t="shared" si="3"/>
        <v>196860</v>
      </c>
      <c r="M24" s="572">
        <f t="shared" si="3"/>
        <v>317533</v>
      </c>
      <c r="N24" s="149">
        <f t="shared" si="3"/>
        <v>116206</v>
      </c>
      <c r="O24" s="149">
        <f t="shared" si="3"/>
        <v>191161</v>
      </c>
      <c r="P24" s="572">
        <f t="shared" si="3"/>
        <v>307367</v>
      </c>
      <c r="Q24" s="607">
        <f>P24/M24*100</f>
        <v>96.798442996475956</v>
      </c>
    </row>
    <row r="25" spans="1:21" x14ac:dyDescent="0.2">
      <c r="A25" s="250">
        <f t="shared" si="0"/>
        <v>15</v>
      </c>
      <c r="B25" s="253" t="s">
        <v>569</v>
      </c>
      <c r="C25" s="710"/>
      <c r="D25" s="710"/>
      <c r="E25" s="712"/>
      <c r="F25" s="710"/>
      <c r="G25" s="710"/>
      <c r="H25" s="712"/>
      <c r="I25" s="255"/>
      <c r="J25" s="257"/>
      <c r="K25" s="255"/>
      <c r="L25" s="255"/>
      <c r="M25" s="532"/>
      <c r="N25" s="244"/>
      <c r="O25" s="244"/>
      <c r="P25" s="532"/>
      <c r="Q25" s="603"/>
    </row>
    <row r="26" spans="1:21" x14ac:dyDescent="0.2">
      <c r="A26" s="250">
        <f t="shared" si="0"/>
        <v>16</v>
      </c>
      <c r="B26" s="143" t="s">
        <v>570</v>
      </c>
      <c r="C26" s="259"/>
      <c r="D26" s="259"/>
      <c r="E26" s="533"/>
      <c r="F26" s="259"/>
      <c r="G26" s="259"/>
      <c r="H26" s="533"/>
      <c r="I26" s="255"/>
      <c r="J26" s="173" t="s">
        <v>558</v>
      </c>
      <c r="K26" s="259"/>
      <c r="L26" s="259"/>
      <c r="M26" s="532"/>
      <c r="N26" s="244"/>
      <c r="O26" s="244"/>
      <c r="P26" s="532"/>
      <c r="Q26" s="603"/>
    </row>
    <row r="27" spans="1:21" x14ac:dyDescent="0.2">
      <c r="A27" s="250">
        <f t="shared" si="0"/>
        <v>17</v>
      </c>
      <c r="B27" s="253" t="s">
        <v>571</v>
      </c>
      <c r="C27" s="255"/>
      <c r="D27" s="255"/>
      <c r="E27" s="532"/>
      <c r="F27" s="255"/>
      <c r="G27" s="255"/>
      <c r="H27" s="532"/>
      <c r="I27" s="255"/>
      <c r="J27" s="172" t="s">
        <v>554</v>
      </c>
      <c r="K27" s="255">
        <f>'felhalm. kiad.  '!G208</f>
        <v>1526</v>
      </c>
      <c r="L27" s="255">
        <f>'felhalm. kiad.  '!H208</f>
        <v>1639</v>
      </c>
      <c r="M27" s="532">
        <f>SUM(K27:L27)</f>
        <v>3165</v>
      </c>
      <c r="N27" s="244">
        <v>1357</v>
      </c>
      <c r="O27" s="244">
        <v>1623</v>
      </c>
      <c r="P27" s="532">
        <f>N27+O27</f>
        <v>2980</v>
      </c>
      <c r="Q27" s="603">
        <f>P27/M27*100</f>
        <v>94.154818325434448</v>
      </c>
    </row>
    <row r="28" spans="1:21" x14ac:dyDescent="0.2">
      <c r="A28" s="250">
        <f t="shared" si="0"/>
        <v>18</v>
      </c>
      <c r="B28" s="253"/>
      <c r="C28" s="255"/>
      <c r="D28" s="255"/>
      <c r="E28" s="532"/>
      <c r="F28" s="255"/>
      <c r="G28" s="255"/>
      <c r="H28" s="532"/>
      <c r="I28" s="255"/>
      <c r="J28" s="172" t="s">
        <v>555</v>
      </c>
      <c r="K28" s="255"/>
      <c r="L28" s="255"/>
      <c r="M28" s="532"/>
      <c r="N28" s="244"/>
      <c r="O28" s="244"/>
      <c r="P28" s="532"/>
      <c r="Q28" s="603"/>
    </row>
    <row r="29" spans="1:21" x14ac:dyDescent="0.2">
      <c r="A29" s="250">
        <f t="shared" si="0"/>
        <v>19</v>
      </c>
      <c r="B29" s="243" t="s">
        <v>575</v>
      </c>
      <c r="C29" s="255"/>
      <c r="D29" s="255"/>
      <c r="E29" s="532"/>
      <c r="F29" s="255"/>
      <c r="G29" s="255"/>
      <c r="H29" s="532"/>
      <c r="I29" s="255"/>
      <c r="J29" s="172" t="s">
        <v>556</v>
      </c>
      <c r="K29" s="255"/>
      <c r="L29" s="255"/>
      <c r="M29" s="532"/>
      <c r="N29" s="244"/>
      <c r="O29" s="244"/>
      <c r="P29" s="532"/>
      <c r="Q29" s="603"/>
    </row>
    <row r="30" spans="1:21" s="148" customFormat="1" x14ac:dyDescent="0.2">
      <c r="A30" s="250">
        <f t="shared" si="0"/>
        <v>20</v>
      </c>
      <c r="B30" s="243" t="s">
        <v>572</v>
      </c>
      <c r="C30" s="255"/>
      <c r="D30" s="255"/>
      <c r="E30" s="532"/>
      <c r="F30" s="255"/>
      <c r="G30" s="255"/>
      <c r="H30" s="532"/>
      <c r="I30" s="255"/>
      <c r="J30" s="172" t="s">
        <v>803</v>
      </c>
      <c r="K30" s="255"/>
      <c r="L30" s="255"/>
      <c r="M30" s="532"/>
      <c r="N30" s="583"/>
      <c r="O30" s="583"/>
      <c r="P30" s="539"/>
      <c r="Q30" s="603"/>
      <c r="R30" s="277"/>
      <c r="S30" s="277"/>
      <c r="T30" s="277"/>
      <c r="U30" s="277"/>
    </row>
    <row r="31" spans="1:21" x14ac:dyDescent="0.2">
      <c r="A31" s="250">
        <f t="shared" si="0"/>
        <v>21</v>
      </c>
      <c r="C31" s="255"/>
      <c r="D31" s="255"/>
      <c r="E31" s="532"/>
      <c r="F31" s="255"/>
      <c r="G31" s="255"/>
      <c r="H31" s="532"/>
      <c r="I31" s="255"/>
      <c r="J31" s="172" t="s">
        <v>800</v>
      </c>
      <c r="K31" s="255"/>
      <c r="L31" s="255"/>
      <c r="M31" s="532"/>
      <c r="N31" s="244"/>
      <c r="O31" s="244"/>
      <c r="P31" s="532"/>
      <c r="Q31" s="603"/>
    </row>
    <row r="32" spans="1:21" s="9" customFormat="1" x14ac:dyDescent="0.2">
      <c r="A32" s="250">
        <f t="shared" si="0"/>
        <v>22</v>
      </c>
      <c r="B32" s="260" t="s">
        <v>577</v>
      </c>
      <c r="C32" s="562">
        <f t="shared" ref="C32:H32" si="4">C14+C20</f>
        <v>23265</v>
      </c>
      <c r="D32" s="562">
        <f t="shared" si="4"/>
        <v>65709</v>
      </c>
      <c r="E32" s="563">
        <f t="shared" si="4"/>
        <v>88974</v>
      </c>
      <c r="F32" s="562">
        <f t="shared" si="4"/>
        <v>30779</v>
      </c>
      <c r="G32" s="562">
        <f t="shared" si="4"/>
        <v>67577</v>
      </c>
      <c r="H32" s="563">
        <f t="shared" si="4"/>
        <v>98356</v>
      </c>
      <c r="I32" s="149">
        <f>H32/E32*100</f>
        <v>110.54465349427922</v>
      </c>
      <c r="J32" s="172" t="s">
        <v>796</v>
      </c>
      <c r="K32" s="244"/>
      <c r="L32" s="244"/>
      <c r="M32" s="532"/>
      <c r="N32" s="268"/>
      <c r="O32" s="268"/>
      <c r="P32" s="533"/>
      <c r="Q32" s="603"/>
      <c r="R32" s="269"/>
      <c r="S32" s="269"/>
      <c r="T32" s="269"/>
      <c r="U32" s="269"/>
    </row>
    <row r="33" spans="1:21" x14ac:dyDescent="0.2">
      <c r="A33" s="250">
        <f t="shared" si="0"/>
        <v>23</v>
      </c>
      <c r="B33" s="261" t="s">
        <v>599</v>
      </c>
      <c r="C33" s="263"/>
      <c r="D33" s="263"/>
      <c r="E33" s="539"/>
      <c r="F33" s="263"/>
      <c r="G33" s="263"/>
      <c r="H33" s="539"/>
      <c r="I33" s="255"/>
      <c r="J33" s="262" t="s">
        <v>600</v>
      </c>
      <c r="K33" s="149">
        <f>SUM(K27:K32)</f>
        <v>1526</v>
      </c>
      <c r="L33" s="149">
        <f>SUM(L27:L32)</f>
        <v>1639</v>
      </c>
      <c r="M33" s="572">
        <f>SUM(M27:M31)</f>
        <v>3165</v>
      </c>
      <c r="N33" s="149">
        <f>SUM(N27:N32)</f>
        <v>1357</v>
      </c>
      <c r="O33" s="149">
        <f>SUM(O27:O32)</f>
        <v>1623</v>
      </c>
      <c r="P33" s="572">
        <f>SUM(P27:P31)</f>
        <v>2980</v>
      </c>
      <c r="Q33" s="607">
        <f>P33/M33*100</f>
        <v>94.154818325434448</v>
      </c>
    </row>
    <row r="34" spans="1:21" x14ac:dyDescent="0.2">
      <c r="A34" s="250">
        <f t="shared" si="0"/>
        <v>24</v>
      </c>
      <c r="B34" s="264" t="s">
        <v>576</v>
      </c>
      <c r="C34" s="259">
        <f>SUM(C32:C33)</f>
        <v>23265</v>
      </c>
      <c r="D34" s="259">
        <f>SUM(D32:D33)</f>
        <v>65709</v>
      </c>
      <c r="E34" s="533">
        <f>SUM(C34:D34)</f>
        <v>88974</v>
      </c>
      <c r="F34" s="259">
        <f>SUM(F32:F33)</f>
        <v>30779</v>
      </c>
      <c r="G34" s="259">
        <f>SUM(G32:G33)</f>
        <v>67577</v>
      </c>
      <c r="H34" s="533">
        <f>SUM(F34:G34)</f>
        <v>98356</v>
      </c>
      <c r="I34" s="259">
        <f>H34/E34*100</f>
        <v>110.54465349427922</v>
      </c>
      <c r="J34" s="265" t="s">
        <v>601</v>
      </c>
      <c r="K34" s="259">
        <f t="shared" ref="K34:P34" si="5">K24+K33</f>
        <v>122199</v>
      </c>
      <c r="L34" s="259">
        <f t="shared" si="5"/>
        <v>198499</v>
      </c>
      <c r="M34" s="533">
        <f t="shared" si="5"/>
        <v>320698</v>
      </c>
      <c r="N34" s="259">
        <f t="shared" si="5"/>
        <v>117563</v>
      </c>
      <c r="O34" s="259">
        <f t="shared" si="5"/>
        <v>192784</v>
      </c>
      <c r="P34" s="533">
        <f t="shared" si="5"/>
        <v>310347</v>
      </c>
      <c r="Q34" s="756">
        <f>P34/M34*100</f>
        <v>96.772352805443134</v>
      </c>
    </row>
    <row r="35" spans="1:21" x14ac:dyDescent="0.2">
      <c r="A35" s="250">
        <f t="shared" si="0"/>
        <v>25</v>
      </c>
      <c r="B35" s="266"/>
      <c r="C35" s="255"/>
      <c r="D35" s="255"/>
      <c r="E35" s="532"/>
      <c r="F35" s="255"/>
      <c r="G35" s="255"/>
      <c r="H35" s="532"/>
      <c r="I35" s="255"/>
      <c r="J35" s="257"/>
      <c r="K35" s="255"/>
      <c r="L35" s="255"/>
      <c r="M35" s="532"/>
      <c r="N35" s="244"/>
      <c r="O35" s="244"/>
      <c r="P35" s="532"/>
      <c r="Q35" s="603"/>
    </row>
    <row r="36" spans="1:21" x14ac:dyDescent="0.2">
      <c r="A36" s="250">
        <f t="shared" si="0"/>
        <v>26</v>
      </c>
      <c r="B36" s="266"/>
      <c r="C36" s="255"/>
      <c r="D36" s="255"/>
      <c r="E36" s="532"/>
      <c r="F36" s="255"/>
      <c r="G36" s="255"/>
      <c r="H36" s="532"/>
      <c r="I36" s="255"/>
      <c r="J36" s="258"/>
      <c r="K36" s="149"/>
      <c r="L36" s="149"/>
      <c r="M36" s="572"/>
      <c r="N36" s="244"/>
      <c r="O36" s="244"/>
      <c r="P36" s="532"/>
      <c r="Q36" s="603"/>
    </row>
    <row r="37" spans="1:21" s="9" customFormat="1" x14ac:dyDescent="0.2">
      <c r="A37" s="250">
        <f t="shared" si="0"/>
        <v>27</v>
      </c>
      <c r="B37" s="266"/>
      <c r="C37" s="255"/>
      <c r="D37" s="255"/>
      <c r="E37" s="532"/>
      <c r="F37" s="255"/>
      <c r="G37" s="255"/>
      <c r="H37" s="532"/>
      <c r="I37" s="255"/>
      <c r="J37" s="257"/>
      <c r="K37" s="255"/>
      <c r="L37" s="255"/>
      <c r="M37" s="532"/>
      <c r="N37" s="268"/>
      <c r="O37" s="268"/>
      <c r="P37" s="533"/>
      <c r="Q37" s="603"/>
      <c r="R37" s="269"/>
      <c r="S37" s="269"/>
      <c r="T37" s="269"/>
      <c r="U37" s="269"/>
    </row>
    <row r="38" spans="1:21" s="9" customFormat="1" x14ac:dyDescent="0.2">
      <c r="A38" s="250">
        <f t="shared" si="0"/>
        <v>28</v>
      </c>
      <c r="B38" s="151" t="s">
        <v>578</v>
      </c>
      <c r="C38" s="259"/>
      <c r="D38" s="259"/>
      <c r="E38" s="533"/>
      <c r="F38" s="259"/>
      <c r="G38" s="259"/>
      <c r="H38" s="533"/>
      <c r="I38" s="255"/>
      <c r="J38" s="173" t="s">
        <v>557</v>
      </c>
      <c r="K38" s="259"/>
      <c r="L38" s="259"/>
      <c r="M38" s="533"/>
      <c r="N38" s="268"/>
      <c r="O38" s="268"/>
      <c r="P38" s="533"/>
      <c r="Q38" s="603"/>
      <c r="R38" s="269"/>
      <c r="S38" s="269"/>
      <c r="T38" s="269"/>
      <c r="U38" s="269"/>
    </row>
    <row r="39" spans="1:21" s="9" customFormat="1" x14ac:dyDescent="0.2">
      <c r="A39" s="250">
        <f t="shared" si="0"/>
        <v>29</v>
      </c>
      <c r="B39" s="169" t="s">
        <v>498</v>
      </c>
      <c r="C39" s="259"/>
      <c r="D39" s="259"/>
      <c r="E39" s="533"/>
      <c r="F39" s="259"/>
      <c r="G39" s="259"/>
      <c r="H39" s="533"/>
      <c r="I39" s="255"/>
      <c r="J39" s="267" t="s">
        <v>511</v>
      </c>
      <c r="K39" s="268"/>
      <c r="L39" s="269"/>
      <c r="M39" s="578"/>
      <c r="N39" s="268"/>
      <c r="O39" s="268"/>
      <c r="P39" s="533"/>
      <c r="Q39" s="603"/>
      <c r="R39" s="269"/>
      <c r="S39" s="269"/>
      <c r="T39" s="269"/>
      <c r="U39" s="269"/>
    </row>
    <row r="40" spans="1:21" s="9" customFormat="1" x14ac:dyDescent="0.2">
      <c r="A40" s="250">
        <f t="shared" si="0"/>
        <v>30</v>
      </c>
      <c r="B40" s="243" t="s">
        <v>499</v>
      </c>
      <c r="C40" s="259"/>
      <c r="D40" s="259"/>
      <c r="E40" s="533"/>
      <c r="F40" s="259"/>
      <c r="G40" s="259"/>
      <c r="H40" s="533"/>
      <c r="I40" s="255"/>
      <c r="J40" s="270" t="s">
        <v>510</v>
      </c>
      <c r="K40" s="259"/>
      <c r="L40" s="259"/>
      <c r="M40" s="533"/>
      <c r="N40" s="268"/>
      <c r="O40" s="268"/>
      <c r="P40" s="533"/>
      <c r="Q40" s="603"/>
      <c r="R40" s="269"/>
      <c r="S40" s="269"/>
      <c r="T40" s="269"/>
      <c r="U40" s="269"/>
    </row>
    <row r="41" spans="1:21" x14ac:dyDescent="0.2">
      <c r="A41" s="250">
        <f t="shared" si="0"/>
        <v>31</v>
      </c>
      <c r="B41" s="144" t="s">
        <v>501</v>
      </c>
      <c r="C41" s="711"/>
      <c r="D41" s="711"/>
      <c r="E41" s="713"/>
      <c r="F41" s="711"/>
      <c r="G41" s="711"/>
      <c r="H41" s="713"/>
      <c r="I41" s="255"/>
      <c r="J41" s="172" t="s">
        <v>512</v>
      </c>
      <c r="K41" s="259"/>
      <c r="L41" s="259"/>
      <c r="M41" s="533"/>
      <c r="N41" s="244"/>
      <c r="O41" s="244"/>
      <c r="P41" s="532"/>
      <c r="Q41" s="603"/>
    </row>
    <row r="42" spans="1:21" x14ac:dyDescent="0.2">
      <c r="A42" s="250">
        <f t="shared" si="0"/>
        <v>32</v>
      </c>
      <c r="B42" s="144" t="s">
        <v>500</v>
      </c>
      <c r="C42" s="255"/>
      <c r="D42" s="255"/>
      <c r="E42" s="532"/>
      <c r="F42" s="255"/>
      <c r="G42" s="255"/>
      <c r="H42" s="532"/>
      <c r="I42" s="255"/>
      <c r="J42" s="172" t="s">
        <v>513</v>
      </c>
      <c r="K42" s="268"/>
      <c r="L42" s="268"/>
      <c r="M42" s="533"/>
      <c r="N42" s="244"/>
      <c r="O42" s="244"/>
      <c r="P42" s="532"/>
      <c r="Q42" s="603"/>
    </row>
    <row r="43" spans="1:21" x14ac:dyDescent="0.2">
      <c r="A43" s="250">
        <f t="shared" si="0"/>
        <v>33</v>
      </c>
      <c r="B43" s="144" t="s">
        <v>502</v>
      </c>
      <c r="C43" s="255"/>
      <c r="D43" s="255"/>
      <c r="E43" s="532"/>
      <c r="F43" s="255"/>
      <c r="G43" s="255">
        <v>6055</v>
      </c>
      <c r="H43" s="532">
        <v>6055</v>
      </c>
      <c r="I43" s="255"/>
      <c r="J43" s="172" t="s">
        <v>514</v>
      </c>
      <c r="K43" s="268"/>
      <c r="L43" s="268"/>
      <c r="M43" s="533"/>
      <c r="N43" s="244"/>
      <c r="O43" s="244"/>
      <c r="P43" s="532"/>
      <c r="Q43" s="603"/>
    </row>
    <row r="44" spans="1:21" x14ac:dyDescent="0.2">
      <c r="A44" s="250">
        <f t="shared" si="0"/>
        <v>34</v>
      </c>
      <c r="B44" s="145" t="s">
        <v>503</v>
      </c>
      <c r="C44" s="255"/>
      <c r="D44" s="255"/>
      <c r="E44" s="532"/>
      <c r="F44" s="255"/>
      <c r="G44" s="255"/>
      <c r="H44" s="532"/>
      <c r="I44" s="255"/>
      <c r="J44" s="172" t="s">
        <v>515</v>
      </c>
      <c r="K44" s="259"/>
      <c r="L44" s="259"/>
      <c r="M44" s="532"/>
      <c r="N44" s="244"/>
      <c r="O44" s="244"/>
      <c r="P44" s="532"/>
      <c r="Q44" s="603"/>
    </row>
    <row r="45" spans="1:21" x14ac:dyDescent="0.2">
      <c r="A45" s="250">
        <f t="shared" si="0"/>
        <v>35</v>
      </c>
      <c r="B45" s="145" t="s">
        <v>504</v>
      </c>
      <c r="C45" s="259"/>
      <c r="D45" s="259"/>
      <c r="E45" s="533"/>
      <c r="F45" s="259"/>
      <c r="G45" s="259"/>
      <c r="H45" s="533"/>
      <c r="I45" s="255"/>
      <c r="J45" s="172" t="s">
        <v>516</v>
      </c>
      <c r="K45" s="259"/>
      <c r="L45" s="259"/>
      <c r="M45" s="532"/>
      <c r="N45" s="244"/>
      <c r="O45" s="244"/>
      <c r="P45" s="532"/>
      <c r="Q45" s="603"/>
    </row>
    <row r="46" spans="1:21" x14ac:dyDescent="0.2">
      <c r="A46" s="250">
        <f t="shared" si="0"/>
        <v>36</v>
      </c>
      <c r="B46" s="144" t="s">
        <v>505</v>
      </c>
      <c r="C46" s="255"/>
      <c r="D46" s="255"/>
      <c r="E46" s="532"/>
      <c r="F46" s="255"/>
      <c r="G46" s="255"/>
      <c r="H46" s="532"/>
      <c r="I46" s="255"/>
      <c r="J46" s="172" t="s">
        <v>517</v>
      </c>
      <c r="K46" s="255"/>
      <c r="L46" s="255"/>
      <c r="M46" s="532"/>
      <c r="N46" s="244"/>
      <c r="O46" s="244"/>
      <c r="P46" s="532"/>
      <c r="Q46" s="603"/>
    </row>
    <row r="47" spans="1:21" x14ac:dyDescent="0.2">
      <c r="A47" s="250">
        <f t="shared" si="0"/>
        <v>37</v>
      </c>
      <c r="B47" s="144" t="s">
        <v>506</v>
      </c>
      <c r="C47" s="255">
        <f>K24-C34</f>
        <v>97408</v>
      </c>
      <c r="D47" s="255">
        <f>L24-D34</f>
        <v>131151</v>
      </c>
      <c r="E47" s="532">
        <f>M24-E34</f>
        <v>228559</v>
      </c>
      <c r="F47" s="255">
        <v>85427</v>
      </c>
      <c r="G47" s="255">
        <v>121067</v>
      </c>
      <c r="H47" s="532">
        <v>206494</v>
      </c>
      <c r="I47" s="255">
        <f>H47/E47*100</f>
        <v>90.346037565792642</v>
      </c>
      <c r="J47" s="172" t="s">
        <v>518</v>
      </c>
      <c r="K47" s="255"/>
      <c r="L47" s="255"/>
      <c r="M47" s="532"/>
      <c r="N47" s="244"/>
      <c r="O47" s="244"/>
      <c r="P47" s="532"/>
      <c r="Q47" s="603"/>
    </row>
    <row r="48" spans="1:21" x14ac:dyDescent="0.2">
      <c r="A48" s="250">
        <f t="shared" si="0"/>
        <v>38</v>
      </c>
      <c r="B48" s="144" t="s">
        <v>507</v>
      </c>
      <c r="C48" s="255">
        <f t="shared" ref="C48:H48" si="6">K33-C33</f>
        <v>1526</v>
      </c>
      <c r="D48" s="255">
        <f t="shared" si="6"/>
        <v>1639</v>
      </c>
      <c r="E48" s="532">
        <f t="shared" si="6"/>
        <v>3165</v>
      </c>
      <c r="F48" s="255">
        <v>1357</v>
      </c>
      <c r="G48" s="255">
        <v>1623</v>
      </c>
      <c r="H48" s="532">
        <f t="shared" si="6"/>
        <v>2980</v>
      </c>
      <c r="I48" s="255">
        <f>H48/E48*100</f>
        <v>94.154818325434448</v>
      </c>
      <c r="J48" s="172" t="s">
        <v>519</v>
      </c>
      <c r="K48" s="255"/>
      <c r="L48" s="255"/>
      <c r="M48" s="532"/>
      <c r="N48" s="244"/>
      <c r="O48" s="244"/>
      <c r="P48" s="532"/>
      <c r="Q48" s="603"/>
    </row>
    <row r="49" spans="1:17" x14ac:dyDescent="0.2">
      <c r="A49" s="250">
        <f t="shared" si="0"/>
        <v>39</v>
      </c>
      <c r="B49" s="144" t="s">
        <v>508</v>
      </c>
      <c r="C49" s="255"/>
      <c r="D49" s="255"/>
      <c r="E49" s="532"/>
      <c r="F49" s="255"/>
      <c r="G49" s="255"/>
      <c r="H49" s="532"/>
      <c r="I49" s="255"/>
      <c r="J49" s="172" t="s">
        <v>520</v>
      </c>
      <c r="K49" s="255"/>
      <c r="L49" s="255"/>
      <c r="M49" s="532"/>
      <c r="N49" s="244"/>
      <c r="O49" s="244"/>
      <c r="P49" s="532"/>
      <c r="Q49" s="603"/>
    </row>
    <row r="50" spans="1:17" x14ac:dyDescent="0.2">
      <c r="A50" s="250">
        <f t="shared" si="0"/>
        <v>40</v>
      </c>
      <c r="B50" s="144" t="s">
        <v>509</v>
      </c>
      <c r="C50" s="255"/>
      <c r="D50" s="255"/>
      <c r="E50" s="532"/>
      <c r="F50" s="255"/>
      <c r="G50" s="255"/>
      <c r="H50" s="532"/>
      <c r="I50" s="255"/>
      <c r="J50" s="172" t="s">
        <v>521</v>
      </c>
      <c r="K50" s="255"/>
      <c r="L50" s="255"/>
      <c r="M50" s="532"/>
      <c r="N50" s="244"/>
      <c r="O50" s="244"/>
      <c r="P50" s="532"/>
      <c r="Q50" s="603"/>
    </row>
    <row r="51" spans="1:17" x14ac:dyDescent="0.2">
      <c r="A51" s="250">
        <f t="shared" si="0"/>
        <v>41</v>
      </c>
      <c r="B51" s="144"/>
      <c r="C51" s="255"/>
      <c r="D51" s="255"/>
      <c r="E51" s="532"/>
      <c r="F51" s="255"/>
      <c r="G51" s="255"/>
      <c r="H51" s="532"/>
      <c r="I51" s="255"/>
      <c r="J51" s="172" t="s">
        <v>522</v>
      </c>
      <c r="K51" s="255"/>
      <c r="L51" s="255"/>
      <c r="M51" s="532"/>
      <c r="N51" s="244"/>
      <c r="O51" s="244"/>
      <c r="P51" s="532"/>
      <c r="Q51" s="603"/>
    </row>
    <row r="52" spans="1:17" ht="12" thickBot="1" x14ac:dyDescent="0.25">
      <c r="A52" s="250">
        <f t="shared" si="0"/>
        <v>42</v>
      </c>
      <c r="B52" s="264" t="s">
        <v>804</v>
      </c>
      <c r="C52" s="259">
        <f t="shared" ref="C52:H52" si="7">SUM(C39:C50)</f>
        <v>98934</v>
      </c>
      <c r="D52" s="259">
        <f t="shared" si="7"/>
        <v>132790</v>
      </c>
      <c r="E52" s="609">
        <f t="shared" si="7"/>
        <v>231724</v>
      </c>
      <c r="F52" s="259">
        <f t="shared" si="7"/>
        <v>86784</v>
      </c>
      <c r="G52" s="259">
        <f t="shared" si="7"/>
        <v>128745</v>
      </c>
      <c r="H52" s="259">
        <f t="shared" si="7"/>
        <v>215529</v>
      </c>
      <c r="I52" s="259">
        <f>H52/E52*100</f>
        <v>93.011082149453657</v>
      </c>
      <c r="J52" s="173" t="s">
        <v>797</v>
      </c>
      <c r="K52" s="259">
        <f t="shared" ref="K52:P52" si="8">SUM(K39:K51)</f>
        <v>0</v>
      </c>
      <c r="L52" s="259">
        <f t="shared" si="8"/>
        <v>0</v>
      </c>
      <c r="M52" s="745">
        <f t="shared" si="8"/>
        <v>0</v>
      </c>
      <c r="N52" s="259">
        <f t="shared" si="8"/>
        <v>0</v>
      </c>
      <c r="O52" s="259">
        <f t="shared" si="8"/>
        <v>0</v>
      </c>
      <c r="P52" s="745">
        <f t="shared" si="8"/>
        <v>0</v>
      </c>
      <c r="Q52" s="757"/>
    </row>
    <row r="53" spans="1:17" ht="12" thickBot="1" x14ac:dyDescent="0.25">
      <c r="A53" s="250">
        <f t="shared" si="0"/>
        <v>43</v>
      </c>
      <c r="B53" s="272" t="s">
        <v>799</v>
      </c>
      <c r="C53" s="585">
        <f t="shared" ref="C53:H53" si="9">C34+C52</f>
        <v>122199</v>
      </c>
      <c r="D53" s="585">
        <f t="shared" si="9"/>
        <v>198499</v>
      </c>
      <c r="E53" s="585">
        <f t="shared" si="9"/>
        <v>320698</v>
      </c>
      <c r="F53" s="585">
        <f t="shared" si="9"/>
        <v>117563</v>
      </c>
      <c r="G53" s="585">
        <f t="shared" si="9"/>
        <v>196322</v>
      </c>
      <c r="H53" s="585">
        <f t="shared" si="9"/>
        <v>313885</v>
      </c>
      <c r="I53" s="585">
        <f>H53/E53*100</f>
        <v>97.875571409862232</v>
      </c>
      <c r="J53" s="590" t="s">
        <v>798</v>
      </c>
      <c r="K53" s="275">
        <f t="shared" ref="K53:P53" si="10">K34+K52</f>
        <v>122199</v>
      </c>
      <c r="L53" s="275">
        <f t="shared" si="10"/>
        <v>198499</v>
      </c>
      <c r="M53" s="275">
        <f t="shared" si="10"/>
        <v>320698</v>
      </c>
      <c r="N53" s="275">
        <f t="shared" si="10"/>
        <v>117563</v>
      </c>
      <c r="O53" s="275">
        <f t="shared" si="10"/>
        <v>192784</v>
      </c>
      <c r="P53" s="273">
        <f t="shared" si="10"/>
        <v>310347</v>
      </c>
      <c r="Q53" s="585">
        <f>P53/M53*100</f>
        <v>96.772352805443134</v>
      </c>
    </row>
    <row r="54" spans="1:17" x14ac:dyDescent="0.2">
      <c r="B54" s="269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</row>
  </sheetData>
  <sheetProtection selectLockedCells="1" selectUnlockedCells="1"/>
  <mergeCells count="18">
    <mergeCell ref="C8:E8"/>
    <mergeCell ref="J8:J9"/>
    <mergeCell ref="B7:Q7"/>
    <mergeCell ref="N8:Q8"/>
    <mergeCell ref="N9:P9"/>
    <mergeCell ref="Q9:Q10"/>
    <mergeCell ref="B1:Q1"/>
    <mergeCell ref="A4:Q4"/>
    <mergeCell ref="F8:I8"/>
    <mergeCell ref="F9:H9"/>
    <mergeCell ref="I9:I10"/>
    <mergeCell ref="C9:E9"/>
    <mergeCell ref="K9:M9"/>
    <mergeCell ref="K8:M8"/>
    <mergeCell ref="A5:Q5"/>
    <mergeCell ref="A6:Q6"/>
    <mergeCell ref="A8:A10"/>
    <mergeCell ref="B8:B9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V60"/>
  <sheetViews>
    <sheetView workbookViewId="0">
      <selection activeCell="B1" sqref="B1:Q1"/>
    </sheetView>
  </sheetViews>
  <sheetFormatPr defaultRowHeight="11.25" x14ac:dyDescent="0.2"/>
  <cols>
    <col min="1" max="1" width="4.85546875" style="243" customWidth="1"/>
    <col min="2" max="2" width="37.85546875" style="243" customWidth="1"/>
    <col min="3" max="3" width="10.7109375" style="244" customWidth="1"/>
    <col min="4" max="4" width="8.42578125" style="244" customWidth="1"/>
    <col min="5" max="7" width="9.7109375" style="244" customWidth="1"/>
    <col min="8" max="8" width="8.85546875" style="244" customWidth="1"/>
    <col min="9" max="9" width="6.85546875" style="244" customWidth="1"/>
    <col min="10" max="10" width="36.140625" style="244" customWidth="1"/>
    <col min="11" max="11" width="10" style="244" customWidth="1"/>
    <col min="12" max="12" width="9" style="244" customWidth="1"/>
    <col min="13" max="13" width="10.28515625" style="244" customWidth="1"/>
    <col min="14" max="15" width="9.140625" style="237"/>
    <col min="16" max="16" width="9.140625" style="8"/>
    <col min="17" max="17" width="6.85546875" style="8" customWidth="1"/>
    <col min="18" max="16384" width="9.140625" style="8"/>
  </cols>
  <sheetData>
    <row r="1" spans="1:256" ht="12.75" x14ac:dyDescent="0.2">
      <c r="B1" s="1410" t="s">
        <v>2157</v>
      </c>
      <c r="C1" s="1418"/>
      <c r="D1" s="1418"/>
      <c r="E1" s="1418"/>
      <c r="F1" s="1418"/>
      <c r="G1" s="1418"/>
      <c r="H1" s="1418"/>
      <c r="I1" s="1418"/>
      <c r="J1" s="1418"/>
      <c r="K1" s="1418"/>
      <c r="L1" s="1418"/>
      <c r="M1" s="1418"/>
      <c r="N1" s="1418"/>
      <c r="O1" s="1418"/>
      <c r="P1" s="1418"/>
      <c r="Q1" s="1418"/>
    </row>
    <row r="2" spans="1:256" x14ac:dyDescent="0.2">
      <c r="J2" s="245"/>
      <c r="K2" s="245"/>
      <c r="L2" s="245"/>
      <c r="M2" s="245"/>
    </row>
    <row r="3" spans="1:256" x14ac:dyDescent="0.2">
      <c r="J3" s="245"/>
      <c r="K3" s="245"/>
      <c r="L3" s="245"/>
      <c r="M3" s="245"/>
    </row>
    <row r="4" spans="1:256" ht="12.75" x14ac:dyDescent="0.2">
      <c r="A4" s="1413" t="s">
        <v>712</v>
      </c>
      <c r="B4" s="1419"/>
      <c r="C4" s="1419"/>
      <c r="D4" s="1419"/>
      <c r="E4" s="1419"/>
      <c r="F4" s="1419"/>
      <c r="G4" s="1419"/>
      <c r="H4" s="1419"/>
      <c r="I4" s="1419"/>
      <c r="J4" s="1419"/>
      <c r="K4" s="1419"/>
      <c r="L4" s="1419"/>
      <c r="M4" s="1419"/>
      <c r="N4" s="1419"/>
      <c r="O4" s="1419"/>
      <c r="P4" s="1419"/>
      <c r="Q4" s="1419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</row>
    <row r="5" spans="1:256" ht="12.75" x14ac:dyDescent="0.2">
      <c r="A5" s="1514" t="s">
        <v>1055</v>
      </c>
      <c r="B5" s="1419"/>
      <c r="C5" s="1419"/>
      <c r="D5" s="1419"/>
      <c r="E5" s="1419"/>
      <c r="F5" s="1419"/>
      <c r="G5" s="1419"/>
      <c r="H5" s="1419"/>
      <c r="I5" s="1419"/>
      <c r="J5" s="1419"/>
      <c r="K5" s="1419"/>
      <c r="L5" s="1419"/>
      <c r="M5" s="1419"/>
      <c r="N5" s="1419"/>
      <c r="O5" s="1419"/>
      <c r="P5" s="1419"/>
      <c r="Q5" s="1419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</row>
    <row r="6" spans="1:256" ht="12.75" x14ac:dyDescent="0.2">
      <c r="A6" s="1413" t="s">
        <v>41</v>
      </c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19"/>
      <c r="M6" s="1419"/>
      <c r="N6" s="1419"/>
      <c r="O6" s="1419"/>
      <c r="P6" s="1419"/>
      <c r="Q6" s="1419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6"/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6"/>
      <c r="FD6" s="146"/>
      <c r="FE6" s="146"/>
      <c r="FF6" s="146"/>
      <c r="FG6" s="146"/>
      <c r="FH6" s="146"/>
      <c r="FI6" s="146"/>
      <c r="FJ6" s="146"/>
      <c r="FK6" s="146"/>
      <c r="FL6" s="146"/>
      <c r="FM6" s="146"/>
      <c r="FN6" s="146"/>
      <c r="FO6" s="146"/>
      <c r="FP6" s="146"/>
      <c r="FQ6" s="146"/>
      <c r="FR6" s="146"/>
      <c r="FS6" s="146"/>
      <c r="FT6" s="146"/>
      <c r="FU6" s="146"/>
      <c r="FV6" s="146"/>
      <c r="FW6" s="146"/>
      <c r="FX6" s="146"/>
      <c r="FY6" s="146"/>
      <c r="FZ6" s="146"/>
      <c r="GA6" s="146"/>
      <c r="GB6" s="146"/>
      <c r="GC6" s="146"/>
      <c r="GD6" s="146"/>
      <c r="GE6" s="146"/>
      <c r="GF6" s="146"/>
      <c r="GG6" s="146"/>
      <c r="GH6" s="146"/>
      <c r="GI6" s="146"/>
      <c r="GJ6" s="146"/>
      <c r="GK6" s="146"/>
      <c r="GL6" s="146"/>
      <c r="GM6" s="146"/>
      <c r="GN6" s="146"/>
      <c r="GO6" s="146"/>
      <c r="GP6" s="146"/>
      <c r="GQ6" s="146"/>
      <c r="GR6" s="146"/>
      <c r="GS6" s="146"/>
      <c r="GT6" s="146"/>
      <c r="GU6" s="146"/>
      <c r="GV6" s="146"/>
      <c r="GW6" s="146"/>
      <c r="GX6" s="146"/>
      <c r="GY6" s="146"/>
      <c r="GZ6" s="146"/>
      <c r="HA6" s="146"/>
      <c r="HB6" s="146"/>
      <c r="HC6" s="146"/>
      <c r="HD6" s="146"/>
      <c r="HE6" s="146"/>
      <c r="HF6" s="146"/>
      <c r="HG6" s="146"/>
      <c r="HH6" s="146"/>
      <c r="HI6" s="146"/>
      <c r="HJ6" s="146"/>
      <c r="HK6" s="146"/>
      <c r="HL6" s="146"/>
      <c r="HM6" s="146"/>
      <c r="HN6" s="146"/>
      <c r="HO6" s="146"/>
      <c r="HP6" s="146"/>
      <c r="HQ6" s="146"/>
      <c r="HR6" s="146"/>
      <c r="HS6" s="146"/>
      <c r="HT6" s="146"/>
      <c r="HU6" s="146"/>
      <c r="HV6" s="146"/>
      <c r="HW6" s="146"/>
      <c r="HX6" s="146"/>
      <c r="HY6" s="146"/>
      <c r="HZ6" s="146"/>
      <c r="IA6" s="146"/>
      <c r="IB6" s="146"/>
      <c r="IC6" s="146"/>
      <c r="ID6" s="146"/>
      <c r="IE6" s="146"/>
      <c r="IF6" s="146"/>
      <c r="IG6" s="146"/>
      <c r="IH6" s="146"/>
      <c r="II6" s="146"/>
      <c r="IJ6" s="146"/>
      <c r="IK6" s="146"/>
      <c r="IL6" s="146"/>
      <c r="IM6" s="146"/>
      <c r="IN6" s="146"/>
      <c r="IO6" s="146"/>
      <c r="IP6" s="146"/>
      <c r="IQ6" s="146"/>
      <c r="IR6" s="146"/>
      <c r="IS6" s="146"/>
      <c r="IT6" s="146"/>
      <c r="IU6" s="146"/>
      <c r="IV6" s="146"/>
    </row>
    <row r="7" spans="1:256" ht="12.75" x14ac:dyDescent="0.2">
      <c r="A7" s="246"/>
      <c r="B7" s="1412" t="s">
        <v>586</v>
      </c>
      <c r="C7" s="1412"/>
      <c r="D7" s="1412"/>
      <c r="E7" s="1412"/>
      <c r="F7" s="1412"/>
      <c r="G7" s="1412"/>
      <c r="H7" s="1412"/>
      <c r="I7" s="1412"/>
      <c r="J7" s="1412"/>
      <c r="K7" s="1412"/>
      <c r="L7" s="1412"/>
      <c r="M7" s="1412"/>
      <c r="N7" s="1418"/>
      <c r="O7" s="1418"/>
      <c r="P7" s="1418"/>
      <c r="Q7" s="1418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6"/>
      <c r="ER7" s="146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6"/>
      <c r="FG7" s="146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6"/>
      <c r="FV7" s="146"/>
      <c r="FW7" s="146"/>
      <c r="FX7" s="146"/>
      <c r="FY7" s="146"/>
      <c r="FZ7" s="146"/>
      <c r="GA7" s="146"/>
      <c r="GB7" s="146"/>
      <c r="GC7" s="146"/>
      <c r="GD7" s="146"/>
      <c r="GE7" s="146"/>
      <c r="GF7" s="146"/>
      <c r="GG7" s="146"/>
      <c r="GH7" s="146"/>
      <c r="GI7" s="146"/>
      <c r="GJ7" s="146"/>
      <c r="GK7" s="146"/>
      <c r="GL7" s="146"/>
      <c r="GM7" s="146"/>
      <c r="GN7" s="146"/>
      <c r="GO7" s="146"/>
      <c r="GP7" s="146"/>
      <c r="GQ7" s="146"/>
      <c r="GR7" s="146"/>
      <c r="GS7" s="146"/>
      <c r="GT7" s="146"/>
      <c r="GU7" s="146"/>
      <c r="GV7" s="146"/>
      <c r="GW7" s="146"/>
      <c r="GX7" s="146"/>
      <c r="GY7" s="146"/>
      <c r="GZ7" s="146"/>
      <c r="HA7" s="146"/>
      <c r="HB7" s="146"/>
      <c r="HC7" s="146"/>
      <c r="HD7" s="146"/>
      <c r="HE7" s="146"/>
      <c r="HF7" s="146"/>
      <c r="HG7" s="146"/>
      <c r="HH7" s="146"/>
      <c r="HI7" s="146"/>
      <c r="HJ7" s="146"/>
      <c r="HK7" s="146"/>
      <c r="HL7" s="146"/>
      <c r="HM7" s="146"/>
      <c r="HN7" s="146"/>
      <c r="HO7" s="146"/>
      <c r="HP7" s="146"/>
      <c r="HQ7" s="146"/>
      <c r="HR7" s="146"/>
      <c r="HS7" s="146"/>
      <c r="HT7" s="146"/>
      <c r="HU7" s="146"/>
      <c r="HV7" s="146"/>
      <c r="HW7" s="146"/>
      <c r="HX7" s="146"/>
      <c r="HY7" s="146"/>
      <c r="HZ7" s="146"/>
      <c r="IA7" s="146"/>
      <c r="IB7" s="146"/>
      <c r="IC7" s="146"/>
      <c r="ID7" s="146"/>
      <c r="IE7" s="146"/>
      <c r="IF7" s="146"/>
      <c r="IG7" s="146"/>
      <c r="IH7" s="146"/>
      <c r="II7" s="146"/>
      <c r="IJ7" s="146"/>
      <c r="IK7" s="146"/>
      <c r="IL7" s="146"/>
      <c r="IM7" s="146"/>
      <c r="IN7" s="146"/>
      <c r="IO7" s="146"/>
      <c r="IP7" s="146"/>
      <c r="IQ7" s="146"/>
      <c r="IR7" s="146"/>
      <c r="IS7" s="146"/>
      <c r="IT7" s="146"/>
      <c r="IU7" s="146"/>
      <c r="IV7" s="146"/>
    </row>
    <row r="8" spans="1:256" ht="12.75" x14ac:dyDescent="0.2">
      <c r="A8" s="1686" t="s">
        <v>587</v>
      </c>
      <c r="B8" s="1401" t="s">
        <v>588</v>
      </c>
      <c r="C8" s="1401" t="s">
        <v>589</v>
      </c>
      <c r="D8" s="1401"/>
      <c r="E8" s="1401"/>
      <c r="F8" s="1400" t="s">
        <v>590</v>
      </c>
      <c r="G8" s="1403"/>
      <c r="H8" s="1403"/>
      <c r="I8" s="1404"/>
      <c r="J8" s="1687" t="s">
        <v>590</v>
      </c>
      <c r="K8" s="1409" t="s">
        <v>591</v>
      </c>
      <c r="L8" s="1409"/>
      <c r="M8" s="1409"/>
      <c r="N8" s="1400" t="s">
        <v>590</v>
      </c>
      <c r="O8" s="1403"/>
      <c r="P8" s="1403"/>
      <c r="Q8" s="1404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  <c r="EF8" s="146"/>
      <c r="EG8" s="146"/>
      <c r="EH8" s="146"/>
      <c r="EI8" s="146"/>
      <c r="EJ8" s="146"/>
      <c r="EK8" s="146"/>
      <c r="EL8" s="146"/>
      <c r="EM8" s="146"/>
      <c r="EN8" s="146"/>
      <c r="EO8" s="146"/>
      <c r="EP8" s="146"/>
      <c r="EQ8" s="146"/>
      <c r="ER8" s="146"/>
      <c r="ES8" s="146"/>
      <c r="ET8" s="146"/>
      <c r="EU8" s="146"/>
      <c r="EV8" s="146"/>
      <c r="EW8" s="146"/>
      <c r="EX8" s="146"/>
      <c r="EY8" s="146"/>
      <c r="EZ8" s="146"/>
      <c r="FA8" s="146"/>
      <c r="FB8" s="146"/>
      <c r="FC8" s="146"/>
      <c r="FD8" s="146"/>
      <c r="FE8" s="146"/>
      <c r="FF8" s="146"/>
      <c r="FG8" s="146"/>
      <c r="FH8" s="146"/>
      <c r="FI8" s="146"/>
      <c r="FJ8" s="146"/>
      <c r="FK8" s="146"/>
      <c r="FL8" s="146"/>
      <c r="FM8" s="146"/>
      <c r="FN8" s="146"/>
      <c r="FO8" s="146"/>
      <c r="FP8" s="146"/>
      <c r="FQ8" s="146"/>
      <c r="FR8" s="146"/>
      <c r="FS8" s="146"/>
      <c r="FT8" s="146"/>
      <c r="FU8" s="146"/>
      <c r="FV8" s="146"/>
      <c r="FW8" s="146"/>
      <c r="FX8" s="146"/>
      <c r="FY8" s="146"/>
      <c r="FZ8" s="146"/>
      <c r="GA8" s="146"/>
      <c r="GB8" s="146"/>
      <c r="GC8" s="146"/>
      <c r="GD8" s="146"/>
      <c r="GE8" s="146"/>
      <c r="GF8" s="146"/>
      <c r="GG8" s="146"/>
      <c r="GH8" s="146"/>
      <c r="GI8" s="146"/>
      <c r="GJ8" s="146"/>
      <c r="GK8" s="146"/>
      <c r="GL8" s="146"/>
      <c r="GM8" s="146"/>
      <c r="GN8" s="146"/>
      <c r="GO8" s="146"/>
      <c r="GP8" s="146"/>
      <c r="GQ8" s="146"/>
      <c r="GR8" s="146"/>
      <c r="GS8" s="146"/>
      <c r="GT8" s="146"/>
      <c r="GU8" s="146"/>
      <c r="GV8" s="146"/>
      <c r="GW8" s="146"/>
      <c r="GX8" s="146"/>
      <c r="GY8" s="146"/>
      <c r="GZ8" s="146"/>
      <c r="HA8" s="146"/>
      <c r="HB8" s="146"/>
      <c r="HC8" s="146"/>
      <c r="HD8" s="146"/>
      <c r="HE8" s="146"/>
      <c r="HF8" s="146"/>
      <c r="HG8" s="146"/>
      <c r="HH8" s="146"/>
      <c r="HI8" s="146"/>
      <c r="HJ8" s="146"/>
      <c r="HK8" s="146"/>
      <c r="HL8" s="146"/>
      <c r="HM8" s="146"/>
      <c r="HN8" s="146"/>
      <c r="HO8" s="146"/>
      <c r="HP8" s="146"/>
      <c r="HQ8" s="146"/>
      <c r="HR8" s="146"/>
      <c r="HS8" s="146"/>
      <c r="HT8" s="146"/>
      <c r="HU8" s="146"/>
      <c r="HV8" s="146"/>
      <c r="HW8" s="146"/>
      <c r="HX8" s="146"/>
      <c r="HY8" s="146"/>
      <c r="HZ8" s="146"/>
      <c r="IA8" s="146"/>
      <c r="IB8" s="146"/>
      <c r="IC8" s="146"/>
      <c r="ID8" s="146"/>
      <c r="IE8" s="146"/>
      <c r="IF8" s="146"/>
      <c r="IG8" s="146"/>
      <c r="IH8" s="146"/>
      <c r="II8" s="146"/>
      <c r="IJ8" s="146"/>
      <c r="IK8" s="146"/>
      <c r="IL8" s="146"/>
      <c r="IM8" s="146"/>
      <c r="IN8" s="146"/>
      <c r="IO8" s="146"/>
      <c r="IP8" s="146"/>
      <c r="IQ8" s="146"/>
      <c r="IR8" s="146"/>
      <c r="IS8" s="146"/>
      <c r="IT8" s="146"/>
      <c r="IU8" s="146"/>
      <c r="IV8" s="146"/>
    </row>
    <row r="9" spans="1:256" ht="11.25" customHeight="1" x14ac:dyDescent="0.2">
      <c r="A9" s="1686"/>
      <c r="B9" s="1401"/>
      <c r="C9" s="1408" t="s">
        <v>1</v>
      </c>
      <c r="D9" s="1408"/>
      <c r="E9" s="1408"/>
      <c r="F9" s="1405" t="s">
        <v>2</v>
      </c>
      <c r="G9" s="1405"/>
      <c r="H9" s="1405"/>
      <c r="I9" s="1406" t="s">
        <v>3</v>
      </c>
      <c r="J9" s="1687"/>
      <c r="K9" s="1408" t="s">
        <v>1</v>
      </c>
      <c r="L9" s="1408"/>
      <c r="M9" s="1408"/>
      <c r="N9" s="1405" t="s">
        <v>2</v>
      </c>
      <c r="O9" s="1405"/>
      <c r="P9" s="1405"/>
      <c r="Q9" s="1406" t="s">
        <v>3</v>
      </c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  <c r="EI9" s="146"/>
      <c r="EJ9" s="146"/>
      <c r="EK9" s="146"/>
      <c r="EL9" s="146"/>
      <c r="EM9" s="146"/>
      <c r="EN9" s="146"/>
      <c r="EO9" s="146"/>
      <c r="EP9" s="146"/>
      <c r="EQ9" s="146"/>
      <c r="ER9" s="146"/>
      <c r="ES9" s="146"/>
      <c r="ET9" s="146"/>
      <c r="EU9" s="146"/>
      <c r="EV9" s="146"/>
      <c r="EW9" s="146"/>
      <c r="EX9" s="146"/>
      <c r="EY9" s="146"/>
      <c r="EZ9" s="146"/>
      <c r="FA9" s="146"/>
      <c r="FB9" s="146"/>
      <c r="FC9" s="146"/>
      <c r="FD9" s="146"/>
      <c r="FE9" s="146"/>
      <c r="FF9" s="146"/>
      <c r="FG9" s="146"/>
      <c r="FH9" s="146"/>
      <c r="FI9" s="146"/>
      <c r="FJ9" s="146"/>
      <c r="FK9" s="146"/>
      <c r="FL9" s="146"/>
      <c r="FM9" s="146"/>
      <c r="FN9" s="146"/>
      <c r="FO9" s="146"/>
      <c r="FP9" s="146"/>
      <c r="FQ9" s="146"/>
      <c r="FR9" s="146"/>
      <c r="FS9" s="146"/>
      <c r="FT9" s="146"/>
      <c r="FU9" s="146"/>
      <c r="FV9" s="146"/>
      <c r="FW9" s="146"/>
      <c r="FX9" s="146"/>
      <c r="FY9" s="146"/>
      <c r="FZ9" s="146"/>
      <c r="GA9" s="146"/>
      <c r="GB9" s="146"/>
      <c r="GC9" s="146"/>
      <c r="GD9" s="146"/>
      <c r="GE9" s="146"/>
      <c r="GF9" s="146"/>
      <c r="GG9" s="146"/>
      <c r="GH9" s="146"/>
      <c r="GI9" s="146"/>
      <c r="GJ9" s="146"/>
      <c r="GK9" s="146"/>
      <c r="GL9" s="146"/>
      <c r="GM9" s="146"/>
      <c r="GN9" s="146"/>
      <c r="GO9" s="146"/>
      <c r="GP9" s="146"/>
      <c r="GQ9" s="146"/>
      <c r="GR9" s="146"/>
      <c r="GS9" s="146"/>
      <c r="GT9" s="146"/>
      <c r="GU9" s="146"/>
      <c r="GV9" s="146"/>
      <c r="GW9" s="146"/>
      <c r="GX9" s="146"/>
      <c r="GY9" s="146"/>
      <c r="GZ9" s="146"/>
      <c r="HA9" s="146"/>
      <c r="HB9" s="146"/>
      <c r="HC9" s="146"/>
      <c r="HD9" s="146"/>
      <c r="HE9" s="146"/>
      <c r="HF9" s="146"/>
      <c r="HG9" s="146"/>
      <c r="HH9" s="146"/>
      <c r="HI9" s="146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6"/>
      <c r="IF9" s="146"/>
      <c r="IG9" s="146"/>
      <c r="IH9" s="146"/>
      <c r="II9" s="146"/>
      <c r="IJ9" s="146"/>
      <c r="IK9" s="146"/>
      <c r="IL9" s="146"/>
      <c r="IM9" s="146"/>
      <c r="IN9" s="146"/>
      <c r="IO9" s="146"/>
      <c r="IP9" s="146"/>
      <c r="IQ9" s="146"/>
      <c r="IR9" s="146"/>
      <c r="IS9" s="146"/>
      <c r="IT9" s="146"/>
      <c r="IU9" s="146"/>
      <c r="IV9" s="146"/>
    </row>
    <row r="10" spans="1:256" ht="19.5" x14ac:dyDescent="0.2">
      <c r="A10" s="1686"/>
      <c r="B10" s="535" t="s">
        <v>592</v>
      </c>
      <c r="C10" s="536" t="s">
        <v>593</v>
      </c>
      <c r="D10" s="536" t="s">
        <v>594</v>
      </c>
      <c r="E10" s="536" t="s">
        <v>595</v>
      </c>
      <c r="F10" s="168" t="s">
        <v>593</v>
      </c>
      <c r="G10" s="168" t="s">
        <v>594</v>
      </c>
      <c r="H10" s="574" t="s">
        <v>11</v>
      </c>
      <c r="I10" s="1407"/>
      <c r="J10" s="709" t="s">
        <v>596</v>
      </c>
      <c r="K10" s="536" t="s">
        <v>593</v>
      </c>
      <c r="L10" s="536" t="s">
        <v>594</v>
      </c>
      <c r="M10" s="536" t="s">
        <v>595</v>
      </c>
      <c r="N10" s="771" t="s">
        <v>593</v>
      </c>
      <c r="O10" s="168" t="s">
        <v>594</v>
      </c>
      <c r="P10" s="574" t="s">
        <v>12</v>
      </c>
      <c r="Q10" s="140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7"/>
      <c r="FG10" s="147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7"/>
      <c r="FV10" s="147"/>
      <c r="FW10" s="147"/>
      <c r="FX10" s="147"/>
      <c r="FY10" s="147"/>
      <c r="FZ10" s="147"/>
      <c r="GA10" s="147"/>
      <c r="GB10" s="147"/>
      <c r="GC10" s="147"/>
      <c r="GD10" s="147"/>
      <c r="GE10" s="147"/>
      <c r="GF10" s="147"/>
      <c r="GG10" s="147"/>
      <c r="GH10" s="147"/>
      <c r="GI10" s="147"/>
      <c r="GJ10" s="147"/>
      <c r="GK10" s="147"/>
      <c r="GL10" s="147"/>
      <c r="GM10" s="147"/>
      <c r="GN10" s="147"/>
      <c r="GO10" s="147"/>
      <c r="GP10" s="147"/>
      <c r="GQ10" s="147"/>
      <c r="GR10" s="147"/>
      <c r="GS10" s="147"/>
      <c r="GT10" s="147"/>
      <c r="GU10" s="147"/>
      <c r="GV10" s="147"/>
      <c r="GW10" s="147"/>
      <c r="GX10" s="147"/>
      <c r="GY10" s="147"/>
      <c r="GZ10" s="147"/>
      <c r="HA10" s="147"/>
      <c r="HB10" s="147"/>
      <c r="HC10" s="147"/>
      <c r="HD10" s="147"/>
      <c r="HE10" s="147"/>
      <c r="HF10" s="147"/>
      <c r="HG10" s="147"/>
      <c r="HH10" s="147"/>
      <c r="HI10" s="147"/>
      <c r="HJ10" s="147"/>
      <c r="HK10" s="147"/>
      <c r="HL10" s="147"/>
      <c r="HM10" s="147"/>
      <c r="HN10" s="147"/>
      <c r="HO10" s="147"/>
      <c r="HP10" s="147"/>
      <c r="HQ10" s="147"/>
      <c r="HR10" s="147"/>
      <c r="HS10" s="147"/>
      <c r="HT10" s="147"/>
      <c r="HU10" s="147"/>
      <c r="HV10" s="147"/>
      <c r="HW10" s="147"/>
      <c r="HX10" s="147"/>
      <c r="HY10" s="147"/>
      <c r="HZ10" s="147"/>
      <c r="IA10" s="147"/>
      <c r="IB10" s="147"/>
      <c r="IC10" s="147"/>
      <c r="ID10" s="147"/>
      <c r="IE10" s="147"/>
      <c r="IF10" s="147"/>
      <c r="IG10" s="147"/>
      <c r="IH10" s="147"/>
      <c r="II10" s="147"/>
      <c r="IJ10" s="147"/>
      <c r="IK10" s="147"/>
      <c r="IL10" s="147"/>
      <c r="IM10" s="147"/>
      <c r="IN10" s="147"/>
      <c r="IO10" s="147"/>
      <c r="IP10" s="147"/>
      <c r="IQ10" s="147"/>
      <c r="IR10" s="147"/>
      <c r="IS10" s="147"/>
      <c r="IT10" s="147"/>
      <c r="IU10" s="147"/>
      <c r="IV10" s="147"/>
    </row>
    <row r="11" spans="1:256" x14ac:dyDescent="0.2">
      <c r="A11" s="505">
        <v>1</v>
      </c>
      <c r="B11" s="534" t="s">
        <v>547</v>
      </c>
      <c r="C11" s="259"/>
      <c r="D11" s="259"/>
      <c r="E11" s="772"/>
      <c r="F11" s="259"/>
      <c r="G11" s="259"/>
      <c r="H11" s="571"/>
      <c r="I11" s="533"/>
      <c r="J11" s="150" t="s">
        <v>548</v>
      </c>
      <c r="K11" s="259"/>
      <c r="L11" s="259"/>
      <c r="M11" s="532"/>
      <c r="P11" s="746"/>
      <c r="Q11" s="747"/>
    </row>
    <row r="12" spans="1:256" x14ac:dyDescent="0.2">
      <c r="A12" s="505">
        <f t="shared" ref="A12:A53" si="0">A11+1</f>
        <v>2</v>
      </c>
      <c r="B12" s="253" t="s">
        <v>559</v>
      </c>
      <c r="C12" s="255"/>
      <c r="D12" s="255"/>
      <c r="E12" s="532">
        <f>SUM(C12:D12)</f>
        <v>0</v>
      </c>
      <c r="F12" s="255"/>
      <c r="G12" s="255"/>
      <c r="H12" s="532">
        <f>F12+G12</f>
        <v>0</v>
      </c>
      <c r="I12" s="532"/>
      <c r="J12" s="145" t="s">
        <v>549</v>
      </c>
      <c r="K12" s="255">
        <v>88843</v>
      </c>
      <c r="L12" s="255">
        <v>13244</v>
      </c>
      <c r="M12" s="712">
        <f>K12+L12</f>
        <v>102087</v>
      </c>
      <c r="N12" s="549">
        <v>88813</v>
      </c>
      <c r="O12" s="549">
        <v>12418</v>
      </c>
      <c r="P12" s="577">
        <f>N12+O12</f>
        <v>101231</v>
      </c>
      <c r="Q12" s="748">
        <f>P12/M12*100</f>
        <v>99.161499505323889</v>
      </c>
    </row>
    <row r="13" spans="1:256" x14ac:dyDescent="0.2">
      <c r="A13" s="505">
        <f t="shared" si="0"/>
        <v>3</v>
      </c>
      <c r="B13" s="253" t="s">
        <v>560</v>
      </c>
      <c r="C13" s="255"/>
      <c r="D13" s="255"/>
      <c r="E13" s="532">
        <f>SUM(C13:D13)</f>
        <v>0</v>
      </c>
      <c r="F13" s="255"/>
      <c r="G13" s="255"/>
      <c r="H13" s="532">
        <f t="shared" ref="H13:H20" si="1">F13+G13</f>
        <v>0</v>
      </c>
      <c r="I13" s="532"/>
      <c r="J13" s="145" t="s">
        <v>550</v>
      </c>
      <c r="K13" s="255">
        <v>23978</v>
      </c>
      <c r="L13" s="255">
        <v>4139</v>
      </c>
      <c r="M13" s="712">
        <f>K13+L13</f>
        <v>28117</v>
      </c>
      <c r="N13" s="549">
        <v>23880</v>
      </c>
      <c r="O13" s="549">
        <v>3617</v>
      </c>
      <c r="P13" s="577">
        <f>N13+O13</f>
        <v>27497</v>
      </c>
      <c r="Q13" s="748">
        <f>P13/M13*100</f>
        <v>97.794928335170894</v>
      </c>
    </row>
    <row r="14" spans="1:256" x14ac:dyDescent="0.2">
      <c r="A14" s="505">
        <f t="shared" si="0"/>
        <v>4</v>
      </c>
      <c r="B14" s="253" t="s">
        <v>561</v>
      </c>
      <c r="C14" s="255"/>
      <c r="D14" s="255"/>
      <c r="E14" s="532">
        <f>SUM(C14:D14)</f>
        <v>0</v>
      </c>
      <c r="F14" s="255"/>
      <c r="G14" s="255"/>
      <c r="H14" s="532">
        <f t="shared" si="1"/>
        <v>0</v>
      </c>
      <c r="I14" s="532"/>
      <c r="J14" s="145" t="s">
        <v>552</v>
      </c>
      <c r="K14" s="255">
        <v>13919</v>
      </c>
      <c r="L14" s="255">
        <v>1748</v>
      </c>
      <c r="M14" s="712">
        <f>K14+L14</f>
        <v>15667</v>
      </c>
      <c r="N14" s="549">
        <v>12959</v>
      </c>
      <c r="O14" s="549">
        <v>1411</v>
      </c>
      <c r="P14" s="577">
        <f>N14+O14</f>
        <v>14370</v>
      </c>
      <c r="Q14" s="748">
        <f>P14/M14*100</f>
        <v>91.721452735048189</v>
      </c>
    </row>
    <row r="15" spans="1:256" x14ac:dyDescent="0.2">
      <c r="A15" s="505">
        <f t="shared" si="0"/>
        <v>5</v>
      </c>
      <c r="B15" s="152"/>
      <c r="C15" s="255"/>
      <c r="D15" s="255"/>
      <c r="E15" s="532"/>
      <c r="F15" s="255"/>
      <c r="G15" s="255"/>
      <c r="H15" s="532"/>
      <c r="I15" s="532"/>
      <c r="J15" s="145"/>
      <c r="K15" s="255"/>
      <c r="L15" s="255"/>
      <c r="M15" s="712"/>
      <c r="N15" s="549"/>
      <c r="O15" s="549"/>
      <c r="P15" s="577"/>
      <c r="Q15" s="748"/>
    </row>
    <row r="16" spans="1:256" x14ac:dyDescent="0.2">
      <c r="A16" s="505">
        <f t="shared" si="0"/>
        <v>6</v>
      </c>
      <c r="B16" s="253" t="s">
        <v>562</v>
      </c>
      <c r="C16" s="255"/>
      <c r="D16" s="255"/>
      <c r="E16" s="532">
        <f>SUM(C16:D16)</f>
        <v>0</v>
      </c>
      <c r="F16" s="255"/>
      <c r="G16" s="255"/>
      <c r="H16" s="532">
        <f t="shared" si="1"/>
        <v>0</v>
      </c>
      <c r="I16" s="532"/>
      <c r="J16" s="145" t="s">
        <v>551</v>
      </c>
      <c r="K16" s="255"/>
      <c r="L16" s="255"/>
      <c r="M16" s="712"/>
      <c r="N16" s="549"/>
      <c r="O16" s="549"/>
      <c r="P16" s="577"/>
      <c r="Q16" s="748"/>
    </row>
    <row r="17" spans="1:256" x14ac:dyDescent="0.2">
      <c r="A17" s="505">
        <f t="shared" si="0"/>
        <v>7</v>
      </c>
      <c r="B17" s="253"/>
      <c r="C17" s="255"/>
      <c r="D17" s="255"/>
      <c r="E17" s="532"/>
      <c r="F17" s="255"/>
      <c r="G17" s="255"/>
      <c r="H17" s="532"/>
      <c r="I17" s="532"/>
      <c r="J17" s="145" t="s">
        <v>553</v>
      </c>
      <c r="K17" s="255"/>
      <c r="L17" s="255"/>
      <c r="M17" s="532"/>
      <c r="N17" s="549"/>
      <c r="O17" s="549"/>
      <c r="P17" s="577"/>
      <c r="Q17" s="748"/>
    </row>
    <row r="18" spans="1:256" x14ac:dyDescent="0.2">
      <c r="A18" s="505">
        <f t="shared" si="0"/>
        <v>8</v>
      </c>
      <c r="B18" s="253" t="s">
        <v>563</v>
      </c>
      <c r="C18" s="255"/>
      <c r="D18" s="255"/>
      <c r="E18" s="532">
        <f>SUM(C18:D18)</f>
        <v>0</v>
      </c>
      <c r="F18" s="255"/>
      <c r="G18" s="255"/>
      <c r="H18" s="532">
        <f t="shared" si="1"/>
        <v>0</v>
      </c>
      <c r="I18" s="532"/>
      <c r="J18" s="145" t="s">
        <v>802</v>
      </c>
      <c r="K18" s="255"/>
      <c r="L18" s="255"/>
      <c r="M18" s="532"/>
      <c r="N18" s="549"/>
      <c r="O18" s="549"/>
      <c r="P18" s="577"/>
      <c r="Q18" s="748"/>
    </row>
    <row r="19" spans="1:256" x14ac:dyDescent="0.2">
      <c r="A19" s="505">
        <f t="shared" si="0"/>
        <v>9</v>
      </c>
      <c r="B19" s="256" t="s">
        <v>564</v>
      </c>
      <c r="C19" s="710"/>
      <c r="D19" s="710"/>
      <c r="E19" s="712"/>
      <c r="F19" s="710"/>
      <c r="G19" s="710"/>
      <c r="H19" s="532"/>
      <c r="I19" s="712"/>
      <c r="J19" s="145" t="s">
        <v>801</v>
      </c>
      <c r="K19" s="255"/>
      <c r="L19" s="255"/>
      <c r="M19" s="532"/>
      <c r="N19" s="549"/>
      <c r="O19" s="549"/>
      <c r="P19" s="577"/>
      <c r="Q19" s="748"/>
    </row>
    <row r="20" spans="1:256" x14ac:dyDescent="0.2">
      <c r="A20" s="505">
        <f t="shared" si="0"/>
        <v>10</v>
      </c>
      <c r="B20" s="253" t="s">
        <v>565</v>
      </c>
      <c r="C20" s="710"/>
      <c r="D20" s="710"/>
      <c r="E20" s="712">
        <f>SUM(C20:D20)</f>
        <v>0</v>
      </c>
      <c r="F20" s="710">
        <v>24</v>
      </c>
      <c r="G20" s="710"/>
      <c r="H20" s="532">
        <f t="shared" si="1"/>
        <v>24</v>
      </c>
      <c r="I20" s="712"/>
      <c r="J20" s="145" t="s">
        <v>794</v>
      </c>
      <c r="K20" s="255"/>
      <c r="L20" s="255"/>
      <c r="M20" s="532"/>
      <c r="N20" s="549"/>
      <c r="O20" s="549"/>
      <c r="P20" s="577"/>
      <c r="Q20" s="748"/>
    </row>
    <row r="21" spans="1:256" x14ac:dyDescent="0.2">
      <c r="A21" s="505">
        <f t="shared" si="0"/>
        <v>11</v>
      </c>
      <c r="B21" s="266"/>
      <c r="C21" s="710"/>
      <c r="D21" s="710"/>
      <c r="E21" s="712"/>
      <c r="F21" s="710"/>
      <c r="G21" s="710"/>
      <c r="H21" s="712"/>
      <c r="I21" s="712"/>
      <c r="J21" s="145" t="s">
        <v>795</v>
      </c>
      <c r="K21" s="255"/>
      <c r="L21" s="255"/>
      <c r="M21" s="532"/>
      <c r="N21" s="549"/>
      <c r="O21" s="549"/>
      <c r="P21" s="577"/>
      <c r="Q21" s="748"/>
    </row>
    <row r="22" spans="1:256" x14ac:dyDescent="0.2">
      <c r="A22" s="505">
        <f t="shared" si="0"/>
        <v>12</v>
      </c>
      <c r="B22" s="266" t="s">
        <v>566</v>
      </c>
      <c r="C22" s="710"/>
      <c r="D22" s="710"/>
      <c r="E22" s="712"/>
      <c r="F22" s="710"/>
      <c r="G22" s="710"/>
      <c r="H22" s="712"/>
      <c r="I22" s="712"/>
      <c r="J22" s="255"/>
      <c r="K22" s="255"/>
      <c r="L22" s="255"/>
      <c r="M22" s="532"/>
      <c r="N22" s="1258"/>
      <c r="O22" s="1258"/>
      <c r="P22" s="754"/>
      <c r="Q22" s="7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48"/>
      <c r="GE22" s="148"/>
      <c r="GF22" s="148"/>
      <c r="GG22" s="148"/>
      <c r="GH22" s="148"/>
      <c r="GI22" s="148"/>
      <c r="GJ22" s="148"/>
      <c r="GK22" s="148"/>
      <c r="GL22" s="148"/>
      <c r="GM22" s="148"/>
      <c r="GN22" s="148"/>
      <c r="GO22" s="148"/>
      <c r="GP22" s="148"/>
      <c r="GQ22" s="148"/>
      <c r="GR22" s="148"/>
      <c r="GS22" s="148"/>
      <c r="GT22" s="148"/>
      <c r="GU22" s="148"/>
      <c r="GV22" s="148"/>
      <c r="GW22" s="148"/>
      <c r="GX22" s="148"/>
      <c r="GY22" s="148"/>
      <c r="GZ22" s="148"/>
      <c r="HA22" s="148"/>
      <c r="HB22" s="148"/>
      <c r="HC22" s="148"/>
      <c r="HD22" s="148"/>
      <c r="HE22" s="148"/>
      <c r="HF22" s="148"/>
      <c r="HG22" s="148"/>
      <c r="HH22" s="148"/>
      <c r="HI22" s="148"/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8"/>
      <c r="HU22" s="148"/>
      <c r="HV22" s="148"/>
      <c r="HW22" s="148"/>
      <c r="HX22" s="148"/>
      <c r="HY22" s="148"/>
      <c r="HZ22" s="148"/>
      <c r="IA22" s="148"/>
      <c r="IB22" s="148"/>
      <c r="IC22" s="148"/>
      <c r="ID22" s="148"/>
      <c r="IE22" s="148"/>
      <c r="IF22" s="148"/>
      <c r="IG22" s="148"/>
      <c r="IH22" s="148"/>
      <c r="II22" s="148"/>
      <c r="IJ22" s="148"/>
      <c r="IK22" s="148"/>
      <c r="IL22" s="148"/>
      <c r="IM22" s="148"/>
      <c r="IN22" s="148"/>
      <c r="IO22" s="148"/>
      <c r="IP22" s="148"/>
      <c r="IQ22" s="148"/>
      <c r="IR22" s="148"/>
      <c r="IS22" s="148"/>
      <c r="IT22" s="148"/>
      <c r="IU22" s="148"/>
      <c r="IV22" s="148"/>
    </row>
    <row r="23" spans="1:256" x14ac:dyDescent="0.2">
      <c r="A23" s="505">
        <f t="shared" si="0"/>
        <v>13</v>
      </c>
      <c r="B23" s="266" t="s">
        <v>567</v>
      </c>
      <c r="C23" s="710"/>
      <c r="D23" s="710"/>
      <c r="E23" s="712"/>
      <c r="F23" s="710"/>
      <c r="G23" s="710"/>
      <c r="H23" s="712"/>
      <c r="I23" s="712"/>
      <c r="J23" s="255"/>
      <c r="K23" s="255"/>
      <c r="L23" s="255"/>
      <c r="M23" s="532"/>
      <c r="N23" s="1258"/>
      <c r="O23" s="1258"/>
      <c r="P23" s="754"/>
      <c r="Q23" s="7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8"/>
      <c r="FG23" s="148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8"/>
      <c r="FV23" s="148"/>
      <c r="FW23" s="148"/>
      <c r="FX23" s="148"/>
      <c r="FY23" s="148"/>
      <c r="FZ23" s="148"/>
      <c r="GA23" s="148"/>
      <c r="GB23" s="148"/>
      <c r="GC23" s="148"/>
      <c r="GD23" s="148"/>
      <c r="GE23" s="148"/>
      <c r="GF23" s="148"/>
      <c r="GG23" s="148"/>
      <c r="GH23" s="148"/>
      <c r="GI23" s="148"/>
      <c r="GJ23" s="148"/>
      <c r="GK23" s="148"/>
      <c r="GL23" s="148"/>
      <c r="GM23" s="148"/>
      <c r="GN23" s="148"/>
      <c r="GO23" s="148"/>
      <c r="GP23" s="148"/>
      <c r="GQ23" s="148"/>
      <c r="GR23" s="148"/>
      <c r="GS23" s="148"/>
      <c r="GT23" s="148"/>
      <c r="GU23" s="148"/>
      <c r="GV23" s="148"/>
      <c r="GW23" s="148"/>
      <c r="GX23" s="148"/>
      <c r="GY23" s="148"/>
      <c r="GZ23" s="148"/>
      <c r="HA23" s="148"/>
      <c r="HB23" s="148"/>
      <c r="HC23" s="148"/>
      <c r="HD23" s="148"/>
      <c r="HE23" s="148"/>
      <c r="HF23" s="148"/>
      <c r="HG23" s="148"/>
      <c r="HH23" s="148"/>
      <c r="HI23" s="148"/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8"/>
      <c r="HU23" s="148"/>
      <c r="HV23" s="148"/>
      <c r="HW23" s="148"/>
      <c r="HX23" s="148"/>
      <c r="HY23" s="148"/>
      <c r="HZ23" s="148"/>
      <c r="IA23" s="148"/>
      <c r="IB23" s="148"/>
      <c r="IC23" s="148"/>
      <c r="ID23" s="148"/>
      <c r="IE23" s="148"/>
      <c r="IF23" s="148"/>
      <c r="IG23" s="148"/>
      <c r="IH23" s="148"/>
      <c r="II23" s="148"/>
      <c r="IJ23" s="148"/>
      <c r="IK23" s="148"/>
      <c r="IL23" s="148"/>
      <c r="IM23" s="148"/>
      <c r="IN23" s="148"/>
      <c r="IO23" s="148"/>
      <c r="IP23" s="148"/>
      <c r="IQ23" s="148"/>
      <c r="IR23" s="148"/>
      <c r="IS23" s="148"/>
      <c r="IT23" s="148"/>
      <c r="IU23" s="148"/>
      <c r="IV23" s="148"/>
    </row>
    <row r="24" spans="1:256" x14ac:dyDescent="0.2">
      <c r="A24" s="505">
        <f t="shared" si="0"/>
        <v>14</v>
      </c>
      <c r="B24" s="253" t="s">
        <v>568</v>
      </c>
      <c r="C24" s="263"/>
      <c r="D24" s="255"/>
      <c r="E24" s="539"/>
      <c r="F24" s="263"/>
      <c r="G24" s="263"/>
      <c r="H24" s="539"/>
      <c r="I24" s="539"/>
      <c r="J24" s="149" t="s">
        <v>597</v>
      </c>
      <c r="K24" s="149">
        <f t="shared" ref="K24:P24" si="2">SUM(K12:K22)</f>
        <v>126740</v>
      </c>
      <c r="L24" s="149">
        <f t="shared" si="2"/>
        <v>19131</v>
      </c>
      <c r="M24" s="572">
        <f t="shared" si="2"/>
        <v>145871</v>
      </c>
      <c r="N24" s="588">
        <f t="shared" si="2"/>
        <v>125652</v>
      </c>
      <c r="O24" s="588">
        <f t="shared" si="2"/>
        <v>17446</v>
      </c>
      <c r="P24" s="572">
        <f t="shared" si="2"/>
        <v>143098</v>
      </c>
      <c r="Q24" s="749">
        <f>P24/M24*100</f>
        <v>98.099005285491984</v>
      </c>
    </row>
    <row r="25" spans="1:256" x14ac:dyDescent="0.2">
      <c r="A25" s="505">
        <f t="shared" si="0"/>
        <v>15</v>
      </c>
      <c r="B25" s="253" t="s">
        <v>569</v>
      </c>
      <c r="C25" s="710"/>
      <c r="D25" s="710"/>
      <c r="E25" s="712"/>
      <c r="F25" s="710"/>
      <c r="G25" s="710"/>
      <c r="H25" s="712"/>
      <c r="I25" s="712"/>
      <c r="J25" s="255"/>
      <c r="K25" s="255"/>
      <c r="L25" s="255"/>
      <c r="M25" s="532"/>
      <c r="N25" s="549"/>
      <c r="O25" s="549"/>
      <c r="P25" s="577"/>
      <c r="Q25" s="748"/>
    </row>
    <row r="26" spans="1:256" x14ac:dyDescent="0.2">
      <c r="A26" s="505">
        <f t="shared" si="0"/>
        <v>16</v>
      </c>
      <c r="B26" s="253" t="s">
        <v>570</v>
      </c>
      <c r="C26" s="259"/>
      <c r="D26" s="259"/>
      <c r="E26" s="533"/>
      <c r="F26" s="259"/>
      <c r="G26" s="259"/>
      <c r="H26" s="533"/>
      <c r="I26" s="533"/>
      <c r="J26" s="150" t="s">
        <v>558</v>
      </c>
      <c r="K26" s="259"/>
      <c r="L26" s="259"/>
      <c r="M26" s="532"/>
      <c r="N26" s="549"/>
      <c r="O26" s="549"/>
      <c r="P26" s="577"/>
      <c r="Q26" s="748"/>
    </row>
    <row r="27" spans="1:256" x14ac:dyDescent="0.2">
      <c r="A27" s="505">
        <f t="shared" si="0"/>
        <v>17</v>
      </c>
      <c r="B27" s="253" t="s">
        <v>571</v>
      </c>
      <c r="C27" s="255"/>
      <c r="D27" s="255"/>
      <c r="E27" s="532"/>
      <c r="F27" s="255"/>
      <c r="G27" s="255"/>
      <c r="H27" s="532"/>
      <c r="I27" s="532"/>
      <c r="J27" s="145" t="s">
        <v>554</v>
      </c>
      <c r="K27" s="255">
        <f>'felhalm. kiad.  '!G194</f>
        <v>1000</v>
      </c>
      <c r="L27" s="255"/>
      <c r="M27" s="532">
        <f>K27+L27</f>
        <v>1000</v>
      </c>
      <c r="N27" s="549">
        <v>968</v>
      </c>
      <c r="O27" s="549"/>
      <c r="P27" s="577">
        <f>N27+O27</f>
        <v>968</v>
      </c>
      <c r="Q27" s="748">
        <f>P27/M27*100</f>
        <v>96.8</v>
      </c>
    </row>
    <row r="28" spans="1:256" x14ac:dyDescent="0.2">
      <c r="A28" s="505">
        <f t="shared" si="0"/>
        <v>18</v>
      </c>
      <c r="B28" s="253"/>
      <c r="C28" s="255"/>
      <c r="D28" s="255"/>
      <c r="E28" s="532"/>
      <c r="F28" s="255"/>
      <c r="G28" s="255"/>
      <c r="H28" s="532"/>
      <c r="I28" s="532"/>
      <c r="J28" s="145" t="s">
        <v>555</v>
      </c>
      <c r="K28" s="255"/>
      <c r="L28" s="255"/>
      <c r="M28" s="532"/>
      <c r="N28" s="549"/>
      <c r="O28" s="549"/>
      <c r="P28" s="577"/>
      <c r="Q28" s="748"/>
    </row>
    <row r="29" spans="1:256" x14ac:dyDescent="0.2">
      <c r="A29" s="505">
        <f t="shared" si="0"/>
        <v>19</v>
      </c>
      <c r="B29" s="266" t="s">
        <v>575</v>
      </c>
      <c r="C29" s="255"/>
      <c r="D29" s="255"/>
      <c r="E29" s="532"/>
      <c r="F29" s="255"/>
      <c r="G29" s="255"/>
      <c r="H29" s="532"/>
      <c r="I29" s="532"/>
      <c r="J29" s="145" t="s">
        <v>556</v>
      </c>
      <c r="K29" s="255"/>
      <c r="L29" s="255"/>
      <c r="M29" s="532"/>
      <c r="N29" s="450"/>
      <c r="O29" s="450"/>
      <c r="P29" s="577"/>
      <c r="Q29" s="748"/>
    </row>
    <row r="30" spans="1:256" x14ac:dyDescent="0.2">
      <c r="A30" s="505">
        <f t="shared" si="0"/>
        <v>20</v>
      </c>
      <c r="B30" s="266" t="s">
        <v>572</v>
      </c>
      <c r="C30" s="255"/>
      <c r="D30" s="255"/>
      <c r="E30" s="532"/>
      <c r="F30" s="255"/>
      <c r="G30" s="255"/>
      <c r="H30" s="532"/>
      <c r="I30" s="532"/>
      <c r="J30" s="145" t="s">
        <v>803</v>
      </c>
      <c r="K30" s="255"/>
      <c r="L30" s="255"/>
      <c r="M30" s="532"/>
      <c r="N30" s="706"/>
      <c r="O30" s="706"/>
      <c r="P30" s="754"/>
      <c r="Q30" s="7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8"/>
      <c r="DN30" s="148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8"/>
      <c r="EC30" s="148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8"/>
      <c r="ER30" s="148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8"/>
      <c r="FG30" s="148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8"/>
      <c r="FV30" s="148"/>
      <c r="FW30" s="148"/>
      <c r="FX30" s="148"/>
      <c r="FY30" s="148"/>
      <c r="FZ30" s="148"/>
      <c r="GA30" s="148"/>
      <c r="GB30" s="148"/>
      <c r="GC30" s="148"/>
      <c r="GD30" s="148"/>
      <c r="GE30" s="148"/>
      <c r="GF30" s="148"/>
      <c r="GG30" s="148"/>
      <c r="GH30" s="148"/>
      <c r="GI30" s="148"/>
      <c r="GJ30" s="148"/>
      <c r="GK30" s="148"/>
      <c r="GL30" s="148"/>
      <c r="GM30" s="148"/>
      <c r="GN30" s="148"/>
      <c r="GO30" s="148"/>
      <c r="GP30" s="148"/>
      <c r="GQ30" s="148"/>
      <c r="GR30" s="148"/>
      <c r="GS30" s="148"/>
      <c r="GT30" s="148"/>
      <c r="GU30" s="148"/>
      <c r="GV30" s="148"/>
      <c r="GW30" s="148"/>
      <c r="GX30" s="148"/>
      <c r="GY30" s="148"/>
      <c r="GZ30" s="148"/>
      <c r="HA30" s="148"/>
      <c r="HB30" s="148"/>
      <c r="HC30" s="148"/>
      <c r="HD30" s="148"/>
      <c r="HE30" s="148"/>
      <c r="HF30" s="148"/>
      <c r="HG30" s="148"/>
      <c r="HH30" s="148"/>
      <c r="HI30" s="148"/>
      <c r="HJ30" s="148"/>
      <c r="HK30" s="148"/>
      <c r="HL30" s="148"/>
      <c r="HM30" s="148"/>
      <c r="HN30" s="148"/>
      <c r="HO30" s="148"/>
      <c r="HP30" s="148"/>
      <c r="HQ30" s="148"/>
      <c r="HR30" s="148"/>
      <c r="HS30" s="148"/>
      <c r="HT30" s="148"/>
      <c r="HU30" s="148"/>
      <c r="HV30" s="148"/>
      <c r="HW30" s="148"/>
      <c r="HX30" s="148"/>
      <c r="HY30" s="148"/>
      <c r="HZ30" s="148"/>
      <c r="IA30" s="148"/>
      <c r="IB30" s="148"/>
      <c r="IC30" s="148"/>
      <c r="ID30" s="148"/>
      <c r="IE30" s="148"/>
      <c r="IF30" s="148"/>
      <c r="IG30" s="148"/>
      <c r="IH30" s="148"/>
      <c r="II30" s="148"/>
      <c r="IJ30" s="148"/>
      <c r="IK30" s="148"/>
      <c r="IL30" s="148"/>
      <c r="IM30" s="148"/>
      <c r="IN30" s="148"/>
      <c r="IO30" s="148"/>
      <c r="IP30" s="148"/>
      <c r="IQ30" s="148"/>
      <c r="IR30" s="148"/>
      <c r="IS30" s="148"/>
      <c r="IT30" s="148"/>
      <c r="IU30" s="148"/>
      <c r="IV30" s="148"/>
    </row>
    <row r="31" spans="1:256" x14ac:dyDescent="0.2">
      <c r="A31" s="505">
        <f t="shared" si="0"/>
        <v>21</v>
      </c>
      <c r="B31" s="266"/>
      <c r="C31" s="255"/>
      <c r="D31" s="255"/>
      <c r="E31" s="532"/>
      <c r="F31" s="255"/>
      <c r="G31" s="255"/>
      <c r="H31" s="532"/>
      <c r="I31" s="532"/>
      <c r="J31" s="145" t="s">
        <v>800</v>
      </c>
      <c r="K31" s="255"/>
      <c r="L31" s="255"/>
      <c r="M31" s="532"/>
      <c r="N31" s="450"/>
      <c r="O31" s="450"/>
      <c r="P31" s="577"/>
      <c r="Q31" s="748"/>
    </row>
    <row r="32" spans="1:256" x14ac:dyDescent="0.2">
      <c r="A32" s="505">
        <f t="shared" si="0"/>
        <v>22</v>
      </c>
      <c r="B32" s="352" t="s">
        <v>577</v>
      </c>
      <c r="C32" s="562">
        <f t="shared" ref="C32:H32" si="3">C14+C20</f>
        <v>0</v>
      </c>
      <c r="D32" s="562">
        <f t="shared" si="3"/>
        <v>0</v>
      </c>
      <c r="E32" s="563">
        <f t="shared" si="3"/>
        <v>0</v>
      </c>
      <c r="F32" s="562">
        <f t="shared" si="3"/>
        <v>24</v>
      </c>
      <c r="G32" s="562">
        <f t="shared" si="3"/>
        <v>0</v>
      </c>
      <c r="H32" s="563">
        <f t="shared" si="3"/>
        <v>24</v>
      </c>
      <c r="I32" s="563"/>
      <c r="J32" s="145" t="s">
        <v>796</v>
      </c>
      <c r="K32" s="255"/>
      <c r="L32" s="255"/>
      <c r="M32" s="532"/>
      <c r="N32" s="707"/>
      <c r="O32" s="707"/>
      <c r="P32" s="553"/>
      <c r="Q32" s="748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spans="1:256" x14ac:dyDescent="0.2">
      <c r="A33" s="505">
        <f t="shared" si="0"/>
        <v>23</v>
      </c>
      <c r="B33" s="261" t="s">
        <v>599</v>
      </c>
      <c r="C33" s="263"/>
      <c r="D33" s="263">
        <f>D16+D25+D30</f>
        <v>0</v>
      </c>
      <c r="E33" s="539">
        <f>C33+D33</f>
        <v>0</v>
      </c>
      <c r="F33" s="263">
        <f>F16+F25+F30</f>
        <v>0</v>
      </c>
      <c r="G33" s="263">
        <f>G16+G25+G30</f>
        <v>0</v>
      </c>
      <c r="H33" s="539">
        <f>F33+G33</f>
        <v>0</v>
      </c>
      <c r="I33" s="539"/>
      <c r="J33" s="154" t="s">
        <v>600</v>
      </c>
      <c r="K33" s="149">
        <f>SUM(K27:K32)</f>
        <v>1000</v>
      </c>
      <c r="L33" s="149">
        <f>SUM(L27:L32)</f>
        <v>0</v>
      </c>
      <c r="M33" s="572">
        <f>SUM(M27:M31)</f>
        <v>1000</v>
      </c>
      <c r="N33" s="149">
        <f>SUM(N27:N32)</f>
        <v>968</v>
      </c>
      <c r="O33" s="149">
        <f>SUM(O27:O32)</f>
        <v>0</v>
      </c>
      <c r="P33" s="572">
        <f>SUM(P27:P31)</f>
        <v>968</v>
      </c>
      <c r="Q33" s="749">
        <f>P33/M33*100</f>
        <v>96.8</v>
      </c>
    </row>
    <row r="34" spans="1:256" x14ac:dyDescent="0.2">
      <c r="A34" s="505">
        <f t="shared" si="0"/>
        <v>24</v>
      </c>
      <c r="B34" s="264" t="s">
        <v>576</v>
      </c>
      <c r="C34" s="259">
        <f>SUM(C32:C33)</f>
        <v>0</v>
      </c>
      <c r="D34" s="259">
        <f>SUM(D32:D33)</f>
        <v>0</v>
      </c>
      <c r="E34" s="533">
        <f>SUM(C34:D34)</f>
        <v>0</v>
      </c>
      <c r="F34" s="259">
        <f>SUM(F32:F33)</f>
        <v>24</v>
      </c>
      <c r="G34" s="259">
        <f>SUM(G32:G33)</f>
        <v>0</v>
      </c>
      <c r="H34" s="533">
        <f>SUM(F34:G34)</f>
        <v>24</v>
      </c>
      <c r="I34" s="533"/>
      <c r="J34" s="259" t="s">
        <v>601</v>
      </c>
      <c r="K34" s="259">
        <f t="shared" ref="K34:P34" si="4">K24+K33</f>
        <v>127740</v>
      </c>
      <c r="L34" s="259">
        <f t="shared" si="4"/>
        <v>19131</v>
      </c>
      <c r="M34" s="533">
        <f t="shared" si="4"/>
        <v>146871</v>
      </c>
      <c r="N34" s="259">
        <f t="shared" si="4"/>
        <v>126620</v>
      </c>
      <c r="O34" s="259">
        <f t="shared" si="4"/>
        <v>17446</v>
      </c>
      <c r="P34" s="533">
        <f t="shared" si="4"/>
        <v>144066</v>
      </c>
      <c r="Q34" s="750">
        <f>P34/M34*100</f>
        <v>98.090160753314137</v>
      </c>
      <c r="R34" s="540"/>
      <c r="S34" s="540"/>
    </row>
    <row r="35" spans="1:256" x14ac:dyDescent="0.2">
      <c r="A35" s="505">
        <f t="shared" si="0"/>
        <v>25</v>
      </c>
      <c r="B35" s="266"/>
      <c r="C35" s="255"/>
      <c r="D35" s="255"/>
      <c r="E35" s="532"/>
      <c r="F35" s="255"/>
      <c r="G35" s="255"/>
      <c r="H35" s="532"/>
      <c r="I35" s="532"/>
      <c r="J35" s="255"/>
      <c r="K35" s="255"/>
      <c r="L35" s="255"/>
      <c r="M35" s="532"/>
      <c r="N35" s="450"/>
      <c r="O35" s="450"/>
      <c r="P35" s="577"/>
      <c r="Q35" s="748"/>
    </row>
    <row r="36" spans="1:256" x14ac:dyDescent="0.2">
      <c r="A36" s="505">
        <f t="shared" si="0"/>
        <v>26</v>
      </c>
      <c r="B36" s="266"/>
      <c r="C36" s="255"/>
      <c r="D36" s="255"/>
      <c r="E36" s="532"/>
      <c r="F36" s="255"/>
      <c r="G36" s="255"/>
      <c r="H36" s="532"/>
      <c r="I36" s="532"/>
      <c r="J36" s="149"/>
      <c r="K36" s="149"/>
      <c r="L36" s="149"/>
      <c r="M36" s="572"/>
      <c r="N36" s="450"/>
      <c r="O36" s="450"/>
      <c r="P36" s="577"/>
      <c r="Q36" s="748"/>
    </row>
    <row r="37" spans="1:256" x14ac:dyDescent="0.2">
      <c r="A37" s="505">
        <f t="shared" si="0"/>
        <v>27</v>
      </c>
      <c r="B37" s="266"/>
      <c r="C37" s="255"/>
      <c r="D37" s="255"/>
      <c r="E37" s="532"/>
      <c r="F37" s="255"/>
      <c r="G37" s="255"/>
      <c r="H37" s="532"/>
      <c r="I37" s="532"/>
      <c r="J37" s="255"/>
      <c r="K37" s="255"/>
      <c r="L37" s="255"/>
      <c r="M37" s="532"/>
      <c r="N37" s="707"/>
      <c r="O37" s="707"/>
      <c r="P37" s="553"/>
      <c r="Q37" s="748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spans="1:256" x14ac:dyDescent="0.2">
      <c r="A38" s="505">
        <f t="shared" si="0"/>
        <v>28</v>
      </c>
      <c r="B38" s="150" t="s">
        <v>578</v>
      </c>
      <c r="C38" s="259"/>
      <c r="D38" s="259"/>
      <c r="E38" s="533"/>
      <c r="F38" s="259"/>
      <c r="G38" s="259"/>
      <c r="H38" s="533"/>
      <c r="I38" s="533"/>
      <c r="J38" s="150" t="s">
        <v>557</v>
      </c>
      <c r="K38" s="259"/>
      <c r="L38" s="259"/>
      <c r="M38" s="533"/>
      <c r="N38" s="707"/>
      <c r="O38" s="707"/>
      <c r="P38" s="553"/>
      <c r="Q38" s="748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pans="1:256" x14ac:dyDescent="0.2">
      <c r="A39" s="505">
        <f t="shared" si="0"/>
        <v>29</v>
      </c>
      <c r="B39" s="170" t="s">
        <v>498</v>
      </c>
      <c r="C39" s="259"/>
      <c r="D39" s="259"/>
      <c r="E39" s="533"/>
      <c r="F39" s="259"/>
      <c r="G39" s="259"/>
      <c r="H39" s="533"/>
      <c r="I39" s="533"/>
      <c r="J39" s="170" t="s">
        <v>511</v>
      </c>
      <c r="K39" s="259"/>
      <c r="L39" s="264"/>
      <c r="M39" s="578"/>
      <c r="N39" s="707"/>
      <c r="O39" s="707"/>
      <c r="P39" s="553"/>
      <c r="Q39" s="748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spans="1:256" x14ac:dyDescent="0.2">
      <c r="A40" s="505">
        <f t="shared" si="0"/>
        <v>30</v>
      </c>
      <c r="B40" s="266" t="s">
        <v>499</v>
      </c>
      <c r="C40" s="259"/>
      <c r="D40" s="259"/>
      <c r="E40" s="533"/>
      <c r="F40" s="259"/>
      <c r="G40" s="259"/>
      <c r="H40" s="533"/>
      <c r="I40" s="533"/>
      <c r="J40" s="266" t="s">
        <v>510</v>
      </c>
      <c r="K40" s="259"/>
      <c r="L40" s="259"/>
      <c r="M40" s="533"/>
      <c r="N40" s="707"/>
      <c r="O40" s="707"/>
      <c r="P40" s="553"/>
      <c r="Q40" s="748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spans="1:256" x14ac:dyDescent="0.2">
      <c r="A41" s="505">
        <f t="shared" si="0"/>
        <v>31</v>
      </c>
      <c r="B41" s="145" t="s">
        <v>501</v>
      </c>
      <c r="C41" s="711"/>
      <c r="D41" s="711"/>
      <c r="E41" s="713"/>
      <c r="F41" s="711"/>
      <c r="G41" s="711"/>
      <c r="H41" s="713"/>
      <c r="I41" s="713"/>
      <c r="J41" s="145" t="s">
        <v>512</v>
      </c>
      <c r="K41" s="259"/>
      <c r="L41" s="259"/>
      <c r="M41" s="533"/>
      <c r="N41" s="450"/>
      <c r="O41" s="450"/>
      <c r="P41" s="577"/>
      <c r="Q41" s="748"/>
    </row>
    <row r="42" spans="1:256" x14ac:dyDescent="0.2">
      <c r="A42" s="505">
        <f t="shared" si="0"/>
        <v>32</v>
      </c>
      <c r="B42" s="145" t="s">
        <v>500</v>
      </c>
      <c r="C42" s="255"/>
      <c r="D42" s="255"/>
      <c r="E42" s="532"/>
      <c r="F42" s="255"/>
      <c r="G42" s="255"/>
      <c r="H42" s="532"/>
      <c r="I42" s="532"/>
      <c r="J42" s="145" t="s">
        <v>513</v>
      </c>
      <c r="K42" s="259"/>
      <c r="L42" s="259"/>
      <c r="M42" s="533"/>
      <c r="N42" s="450"/>
      <c r="O42" s="450"/>
      <c r="P42" s="577"/>
      <c r="Q42" s="748"/>
    </row>
    <row r="43" spans="1:256" x14ac:dyDescent="0.2">
      <c r="A43" s="505">
        <f t="shared" si="0"/>
        <v>33</v>
      </c>
      <c r="B43" s="145" t="s">
        <v>502</v>
      </c>
      <c r="C43" s="255"/>
      <c r="D43" s="255"/>
      <c r="E43" s="532"/>
      <c r="F43" s="255">
        <v>533</v>
      </c>
      <c r="G43" s="255"/>
      <c r="H43" s="532">
        <v>533</v>
      </c>
      <c r="I43" s="532"/>
      <c r="J43" s="145" t="s">
        <v>514</v>
      </c>
      <c r="K43" s="259"/>
      <c r="L43" s="259"/>
      <c r="M43" s="533"/>
      <c r="N43" s="450"/>
      <c r="O43" s="450"/>
      <c r="P43" s="577"/>
      <c r="Q43" s="748"/>
    </row>
    <row r="44" spans="1:256" x14ac:dyDescent="0.2">
      <c r="A44" s="505">
        <f t="shared" si="0"/>
        <v>34</v>
      </c>
      <c r="B44" s="145" t="s">
        <v>503</v>
      </c>
      <c r="C44" s="255"/>
      <c r="D44" s="255"/>
      <c r="E44" s="532"/>
      <c r="F44" s="255"/>
      <c r="G44" s="255"/>
      <c r="H44" s="532"/>
      <c r="I44" s="532"/>
      <c r="J44" s="145" t="s">
        <v>515</v>
      </c>
      <c r="K44" s="259"/>
      <c r="L44" s="259"/>
      <c r="M44" s="532"/>
      <c r="N44" s="450"/>
      <c r="O44" s="450"/>
      <c r="P44" s="577"/>
      <c r="Q44" s="748"/>
    </row>
    <row r="45" spans="1:256" x14ac:dyDescent="0.2">
      <c r="A45" s="505">
        <f t="shared" si="0"/>
        <v>35</v>
      </c>
      <c r="B45" s="145" t="s">
        <v>504</v>
      </c>
      <c r="C45" s="259"/>
      <c r="D45" s="259"/>
      <c r="E45" s="533"/>
      <c r="F45" s="259"/>
      <c r="G45" s="259"/>
      <c r="H45" s="533"/>
      <c r="I45" s="533"/>
      <c r="J45" s="145" t="s">
        <v>516</v>
      </c>
      <c r="K45" s="259"/>
      <c r="L45" s="259"/>
      <c r="M45" s="532"/>
      <c r="N45" s="450"/>
      <c r="O45" s="450"/>
      <c r="P45" s="577"/>
      <c r="Q45" s="748"/>
    </row>
    <row r="46" spans="1:256" x14ac:dyDescent="0.2">
      <c r="A46" s="505">
        <f t="shared" si="0"/>
        <v>36</v>
      </c>
      <c r="B46" s="145" t="s">
        <v>505</v>
      </c>
      <c r="C46" s="255"/>
      <c r="D46" s="255"/>
      <c r="E46" s="532"/>
      <c r="F46" s="255"/>
      <c r="G46" s="255"/>
      <c r="H46" s="532"/>
      <c r="I46" s="532"/>
      <c r="J46" s="145" t="s">
        <v>517</v>
      </c>
      <c r="K46" s="255"/>
      <c r="L46" s="255"/>
      <c r="M46" s="532"/>
      <c r="N46" s="450"/>
      <c r="O46" s="450"/>
      <c r="P46" s="577"/>
      <c r="Q46" s="748"/>
    </row>
    <row r="47" spans="1:256" x14ac:dyDescent="0.2">
      <c r="A47" s="505">
        <f t="shared" si="0"/>
        <v>37</v>
      </c>
      <c r="B47" s="145" t="s">
        <v>506</v>
      </c>
      <c r="C47" s="255">
        <f>K24-C32</f>
        <v>126740</v>
      </c>
      <c r="D47" s="255">
        <f>L24-D32</f>
        <v>19131</v>
      </c>
      <c r="E47" s="532">
        <f>M24-E32</f>
        <v>145871</v>
      </c>
      <c r="F47" s="255">
        <v>125119</v>
      </c>
      <c r="G47" s="255">
        <f>O24-G32</f>
        <v>17446</v>
      </c>
      <c r="H47" s="532">
        <f>SUM(F47:G47)</f>
        <v>142565</v>
      </c>
      <c r="I47" s="532">
        <f>H47/E47*100</f>
        <v>97.733613946569236</v>
      </c>
      <c r="J47" s="145" t="s">
        <v>518</v>
      </c>
      <c r="K47" s="255"/>
      <c r="L47" s="255"/>
      <c r="M47" s="532"/>
      <c r="N47" s="450"/>
      <c r="O47" s="450"/>
      <c r="P47" s="577"/>
      <c r="Q47" s="748"/>
    </row>
    <row r="48" spans="1:256" x14ac:dyDescent="0.2">
      <c r="A48" s="505">
        <f t="shared" si="0"/>
        <v>38</v>
      </c>
      <c r="B48" s="145" t="s">
        <v>507</v>
      </c>
      <c r="C48" s="255">
        <f t="shared" ref="C48:H48" si="5">K33-C33</f>
        <v>1000</v>
      </c>
      <c r="D48" s="255">
        <f t="shared" si="5"/>
        <v>0</v>
      </c>
      <c r="E48" s="532">
        <f t="shared" si="5"/>
        <v>1000</v>
      </c>
      <c r="F48" s="255">
        <f t="shared" si="5"/>
        <v>968</v>
      </c>
      <c r="G48" s="255">
        <f t="shared" si="5"/>
        <v>0</v>
      </c>
      <c r="H48" s="532">
        <f t="shared" si="5"/>
        <v>968</v>
      </c>
      <c r="I48" s="532">
        <f t="shared" ref="I48:I53" si="6">H48/E48*100</f>
        <v>96.8</v>
      </c>
      <c r="J48" s="145" t="s">
        <v>519</v>
      </c>
      <c r="K48" s="255"/>
      <c r="L48" s="255"/>
      <c r="M48" s="532"/>
      <c r="N48" s="450"/>
      <c r="O48" s="450"/>
      <c r="P48" s="577"/>
      <c r="Q48" s="748"/>
    </row>
    <row r="49" spans="1:17" x14ac:dyDescent="0.2">
      <c r="A49" s="505">
        <f t="shared" si="0"/>
        <v>39</v>
      </c>
      <c r="B49" s="145" t="s">
        <v>508</v>
      </c>
      <c r="C49" s="255"/>
      <c r="D49" s="255"/>
      <c r="E49" s="532"/>
      <c r="F49" s="255"/>
      <c r="G49" s="255"/>
      <c r="H49" s="532"/>
      <c r="I49" s="532"/>
      <c r="J49" s="145" t="s">
        <v>520</v>
      </c>
      <c r="K49" s="255"/>
      <c r="L49" s="255"/>
      <c r="M49" s="532"/>
      <c r="N49" s="450"/>
      <c r="O49" s="450"/>
      <c r="P49" s="577"/>
      <c r="Q49" s="748"/>
    </row>
    <row r="50" spans="1:17" x14ac:dyDescent="0.2">
      <c r="A50" s="505">
        <f t="shared" si="0"/>
        <v>40</v>
      </c>
      <c r="B50" s="145" t="s">
        <v>509</v>
      </c>
      <c r="C50" s="255"/>
      <c r="D50" s="255"/>
      <c r="E50" s="532"/>
      <c r="F50" s="255"/>
      <c r="G50" s="255"/>
      <c r="H50" s="532"/>
      <c r="I50" s="532"/>
      <c r="J50" s="145" t="s">
        <v>521</v>
      </c>
      <c r="K50" s="255"/>
      <c r="L50" s="255"/>
      <c r="M50" s="532"/>
      <c r="N50" s="450"/>
      <c r="O50" s="450"/>
      <c r="P50" s="577"/>
      <c r="Q50" s="748"/>
    </row>
    <row r="51" spans="1:17" x14ac:dyDescent="0.2">
      <c r="A51" s="505">
        <f t="shared" si="0"/>
        <v>41</v>
      </c>
      <c r="B51" s="145"/>
      <c r="C51" s="255"/>
      <c r="D51" s="255"/>
      <c r="E51" s="532"/>
      <c r="F51" s="255"/>
      <c r="G51" s="255"/>
      <c r="H51" s="532"/>
      <c r="I51" s="532"/>
      <c r="J51" s="145" t="s">
        <v>522</v>
      </c>
      <c r="K51" s="255"/>
      <c r="L51" s="255"/>
      <c r="M51" s="532"/>
      <c r="N51" s="450"/>
      <c r="O51" s="450"/>
      <c r="P51" s="577"/>
      <c r="Q51" s="748"/>
    </row>
    <row r="52" spans="1:17" ht="12" thickBot="1" x14ac:dyDescent="0.25">
      <c r="A52" s="505">
        <f t="shared" si="0"/>
        <v>42</v>
      </c>
      <c r="B52" s="264" t="s">
        <v>804</v>
      </c>
      <c r="C52" s="259">
        <f>K34-C34</f>
        <v>127740</v>
      </c>
      <c r="D52" s="259">
        <f>L34-D34</f>
        <v>19131</v>
      </c>
      <c r="E52" s="609">
        <f>M34-E34</f>
        <v>146871</v>
      </c>
      <c r="F52" s="259">
        <v>126620</v>
      </c>
      <c r="G52" s="259">
        <v>17444</v>
      </c>
      <c r="H52" s="609">
        <v>144066</v>
      </c>
      <c r="I52" s="533">
        <f t="shared" si="6"/>
        <v>98.090160753314137</v>
      </c>
      <c r="J52" s="150" t="s">
        <v>797</v>
      </c>
      <c r="K52" s="259">
        <f t="shared" ref="K52:P52" si="7">SUM(K39:K51)</f>
        <v>0</v>
      </c>
      <c r="L52" s="259">
        <f t="shared" si="7"/>
        <v>0</v>
      </c>
      <c r="M52" s="609">
        <f t="shared" si="7"/>
        <v>0</v>
      </c>
      <c r="N52" s="259">
        <f t="shared" si="7"/>
        <v>0</v>
      </c>
      <c r="O52" s="259">
        <f t="shared" si="7"/>
        <v>0</v>
      </c>
      <c r="P52" s="533">
        <f t="shared" si="7"/>
        <v>0</v>
      </c>
      <c r="Q52" s="748"/>
    </row>
    <row r="53" spans="1:17" ht="12" thickBot="1" x14ac:dyDescent="0.25">
      <c r="A53" s="505">
        <f t="shared" si="0"/>
        <v>43</v>
      </c>
      <c r="B53" s="541" t="s">
        <v>799</v>
      </c>
      <c r="C53" s="585">
        <f t="shared" ref="C53:H53" si="8">C34+C52</f>
        <v>127740</v>
      </c>
      <c r="D53" s="585">
        <f t="shared" si="8"/>
        <v>19131</v>
      </c>
      <c r="E53" s="585">
        <f t="shared" si="8"/>
        <v>146871</v>
      </c>
      <c r="F53" s="585">
        <f t="shared" si="8"/>
        <v>126644</v>
      </c>
      <c r="G53" s="585">
        <f t="shared" si="8"/>
        <v>17444</v>
      </c>
      <c r="H53" s="585">
        <f t="shared" si="8"/>
        <v>144090</v>
      </c>
      <c r="I53" s="585">
        <f t="shared" si="6"/>
        <v>98.10650162387401</v>
      </c>
      <c r="J53" s="541" t="s">
        <v>798</v>
      </c>
      <c r="K53" s="569">
        <f t="shared" ref="K53:P53" si="9">K34+K52</f>
        <v>127740</v>
      </c>
      <c r="L53" s="585">
        <f t="shared" si="9"/>
        <v>19131</v>
      </c>
      <c r="M53" s="585">
        <f t="shared" si="9"/>
        <v>146871</v>
      </c>
      <c r="N53" s="585">
        <f t="shared" si="9"/>
        <v>126620</v>
      </c>
      <c r="O53" s="585">
        <f t="shared" si="9"/>
        <v>17446</v>
      </c>
      <c r="P53" s="773">
        <f t="shared" si="9"/>
        <v>144066</v>
      </c>
      <c r="Q53" s="774">
        <f>P53/M53*100</f>
        <v>98.090160753314137</v>
      </c>
    </row>
    <row r="54" spans="1:17" x14ac:dyDescent="0.2">
      <c r="A54" s="266"/>
      <c r="B54" s="264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</row>
    <row r="60" spans="1:17" x14ac:dyDescent="0.2">
      <c r="J60" s="255"/>
    </row>
  </sheetData>
  <mergeCells count="18">
    <mergeCell ref="J8:J9"/>
    <mergeCell ref="K8:M8"/>
    <mergeCell ref="C9:E9"/>
    <mergeCell ref="K9:M9"/>
    <mergeCell ref="F8:I8"/>
    <mergeCell ref="F9:H9"/>
    <mergeCell ref="B1:Q1"/>
    <mergeCell ref="A4:Q4"/>
    <mergeCell ref="A5:Q5"/>
    <mergeCell ref="A6:Q6"/>
    <mergeCell ref="I9:I10"/>
    <mergeCell ref="N8:Q8"/>
    <mergeCell ref="N9:P9"/>
    <mergeCell ref="Q9:Q10"/>
    <mergeCell ref="B7:Q7"/>
    <mergeCell ref="A8:A10"/>
    <mergeCell ref="B8:B9"/>
    <mergeCell ref="C8:E8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25F7"/>
  </sheetPr>
  <dimension ref="A1:IV67"/>
  <sheetViews>
    <sheetView zoomScale="75" zoomScaleNormal="75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K1" sqref="K1:O1"/>
    </sheetView>
  </sheetViews>
  <sheetFormatPr defaultRowHeight="15.75" x14ac:dyDescent="0.25"/>
  <cols>
    <col min="1" max="1" width="3.85546875" style="14" customWidth="1"/>
    <col min="2" max="2" width="42.5703125" style="14" customWidth="1"/>
    <col min="3" max="4" width="9.7109375" style="14" customWidth="1"/>
    <col min="5" max="5" width="10.42578125" style="14" bestFit="1" customWidth="1"/>
    <col min="6" max="9" width="9.7109375" style="14" customWidth="1"/>
    <col min="10" max="10" width="10.140625" style="14" customWidth="1"/>
    <col min="11" max="14" width="9.7109375" style="14" customWidth="1"/>
    <col min="15" max="15" width="11.5703125" style="14" customWidth="1"/>
    <col min="16" max="16" width="10.140625" style="14" customWidth="1"/>
    <col min="17" max="16384" width="9.140625" style="14"/>
  </cols>
  <sheetData>
    <row r="1" spans="1:16" ht="12.75" customHeight="1" x14ac:dyDescent="0.25">
      <c r="B1" s="35"/>
      <c r="C1" s="35"/>
      <c r="D1" s="35"/>
      <c r="E1" s="35"/>
      <c r="F1" s="35"/>
      <c r="G1" s="35"/>
      <c r="H1" s="35"/>
      <c r="I1" s="35"/>
      <c r="J1" s="35"/>
      <c r="K1" s="1688" t="s">
        <v>393</v>
      </c>
      <c r="L1" s="1688"/>
      <c r="M1" s="1688"/>
      <c r="N1" s="1688"/>
      <c r="O1" s="1688"/>
    </row>
    <row r="2" spans="1:16" ht="14.1" customHeight="1" x14ac:dyDescent="0.25">
      <c r="B2" s="1650" t="s">
        <v>741</v>
      </c>
      <c r="C2" s="1650"/>
      <c r="D2" s="1650"/>
      <c r="E2" s="1650"/>
      <c r="F2" s="1650"/>
      <c r="G2" s="1650"/>
      <c r="H2" s="1650"/>
      <c r="I2" s="1650"/>
      <c r="J2" s="1650"/>
      <c r="K2" s="1650"/>
      <c r="L2" s="1650"/>
      <c r="M2" s="1650"/>
      <c r="N2" s="1650"/>
      <c r="O2" s="1650"/>
    </row>
    <row r="3" spans="1:16" ht="14.1" customHeight="1" x14ac:dyDescent="0.25">
      <c r="B3" s="1650" t="s">
        <v>386</v>
      </c>
      <c r="C3" s="1650"/>
      <c r="D3" s="1650"/>
      <c r="E3" s="1650"/>
      <c r="F3" s="1650"/>
      <c r="G3" s="1650"/>
      <c r="H3" s="1650"/>
      <c r="I3" s="1650"/>
      <c r="J3" s="1650"/>
      <c r="K3" s="1650"/>
      <c r="L3" s="1650"/>
      <c r="M3" s="1650"/>
      <c r="N3" s="1650"/>
      <c r="O3" s="1650"/>
    </row>
    <row r="4" spans="1:16" ht="14.1" customHeigh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6" ht="15" customHeight="1" x14ac:dyDescent="0.25">
      <c r="A5" s="1689"/>
      <c r="B5" s="39" t="s">
        <v>588</v>
      </c>
      <c r="C5" s="39" t="s">
        <v>589</v>
      </c>
      <c r="D5" s="39" t="s">
        <v>590</v>
      </c>
      <c r="E5" s="39" t="s">
        <v>591</v>
      </c>
      <c r="F5" s="39" t="s">
        <v>840</v>
      </c>
      <c r="G5" s="39" t="s">
        <v>841</v>
      </c>
      <c r="H5" s="39" t="s">
        <v>842</v>
      </c>
      <c r="I5" s="39" t="s">
        <v>163</v>
      </c>
      <c r="J5" s="39" t="s">
        <v>205</v>
      </c>
      <c r="K5" s="39" t="s">
        <v>206</v>
      </c>
      <c r="L5" s="39" t="s">
        <v>207</v>
      </c>
      <c r="M5" s="39" t="s">
        <v>208</v>
      </c>
      <c r="N5" s="39" t="s">
        <v>209</v>
      </c>
      <c r="O5" s="39" t="s">
        <v>210</v>
      </c>
    </row>
    <row r="6" spans="1:16" ht="12.75" customHeight="1" x14ac:dyDescent="0.25">
      <c r="A6" s="1689"/>
      <c r="B6" s="38" t="s">
        <v>739</v>
      </c>
      <c r="C6" s="38" t="s">
        <v>211</v>
      </c>
      <c r="D6" s="38" t="s">
        <v>212</v>
      </c>
      <c r="E6" s="38" t="s">
        <v>213</v>
      </c>
      <c r="F6" s="38" t="s">
        <v>214</v>
      </c>
      <c r="G6" s="38" t="s">
        <v>215</v>
      </c>
      <c r="H6" s="38" t="s">
        <v>216</v>
      </c>
      <c r="I6" s="38" t="s">
        <v>217</v>
      </c>
      <c r="J6" s="38" t="s">
        <v>218</v>
      </c>
      <c r="K6" s="38" t="s">
        <v>219</v>
      </c>
      <c r="L6" s="38" t="s">
        <v>220</v>
      </c>
      <c r="M6" s="38" t="s">
        <v>221</v>
      </c>
      <c r="N6" s="38" t="s">
        <v>222</v>
      </c>
      <c r="O6" s="38" t="s">
        <v>46</v>
      </c>
    </row>
    <row r="7" spans="1:16" s="35" customFormat="1" ht="12.75" customHeight="1" x14ac:dyDescent="0.25">
      <c r="A7" s="22" t="s">
        <v>849</v>
      </c>
      <c r="B7" s="40" t="s">
        <v>396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</row>
    <row r="8" spans="1:16" s="35" customFormat="1" ht="15.75" customHeight="1" x14ac:dyDescent="0.25">
      <c r="A8" s="22" t="s">
        <v>859</v>
      </c>
      <c r="B8" s="35" t="s">
        <v>387</v>
      </c>
      <c r="C8" s="438">
        <v>20943</v>
      </c>
      <c r="D8" s="438">
        <v>20943</v>
      </c>
      <c r="E8" s="438">
        <v>20943</v>
      </c>
      <c r="F8" s="438">
        <v>20943</v>
      </c>
      <c r="G8" s="438">
        <v>20943</v>
      </c>
      <c r="H8" s="438">
        <v>20943</v>
      </c>
      <c r="I8" s="438">
        <v>20943</v>
      </c>
      <c r="J8" s="438">
        <v>20943</v>
      </c>
      <c r="K8" s="438">
        <v>20943</v>
      </c>
      <c r="L8" s="438">
        <v>20943</v>
      </c>
      <c r="M8" s="438">
        <v>20943</v>
      </c>
      <c r="N8" s="438">
        <v>20941</v>
      </c>
      <c r="O8" s="389">
        <f t="shared" ref="O8:O18" si="0">SUM(C8:N8)</f>
        <v>251314</v>
      </c>
      <c r="P8" s="41"/>
    </row>
    <row r="9" spans="1:16" s="35" customFormat="1" ht="16.5" customHeight="1" x14ac:dyDescent="0.25">
      <c r="A9" s="22" t="s">
        <v>860</v>
      </c>
      <c r="B9" s="35" t="s">
        <v>388</v>
      </c>
      <c r="C9" s="439">
        <v>62772</v>
      </c>
      <c r="D9" s="439">
        <v>62772</v>
      </c>
      <c r="E9" s="439">
        <v>62772</v>
      </c>
      <c r="F9" s="439">
        <v>62772</v>
      </c>
      <c r="G9" s="439">
        <v>62772</v>
      </c>
      <c r="H9" s="439">
        <v>62772</v>
      </c>
      <c r="I9" s="439">
        <v>62772</v>
      </c>
      <c r="J9" s="439">
        <v>62772</v>
      </c>
      <c r="K9" s="439">
        <v>62772</v>
      </c>
      <c r="L9" s="439">
        <v>62772</v>
      </c>
      <c r="M9" s="439">
        <v>62772</v>
      </c>
      <c r="N9" s="439">
        <v>62766</v>
      </c>
      <c r="O9" s="389">
        <f t="shared" si="0"/>
        <v>753258</v>
      </c>
      <c r="P9" s="41"/>
    </row>
    <row r="10" spans="1:16" s="35" customFormat="1" ht="15.75" customHeight="1" x14ac:dyDescent="0.25">
      <c r="A10" s="22" t="s">
        <v>861</v>
      </c>
      <c r="B10" s="35" t="s">
        <v>811</v>
      </c>
      <c r="C10" s="2">
        <v>56814</v>
      </c>
      <c r="D10" s="2">
        <v>66253</v>
      </c>
      <c r="E10" s="2">
        <v>216000</v>
      </c>
      <c r="F10" s="438">
        <v>88241</v>
      </c>
      <c r="G10" s="438">
        <v>89526</v>
      </c>
      <c r="H10" s="438">
        <v>86145</v>
      </c>
      <c r="I10" s="438">
        <v>89416</v>
      </c>
      <c r="J10" s="438">
        <v>76514</v>
      </c>
      <c r="K10" s="438">
        <v>90425</v>
      </c>
      <c r="L10" s="438">
        <v>71615</v>
      </c>
      <c r="M10" s="438">
        <v>69816</v>
      </c>
      <c r="N10" s="438">
        <v>58126</v>
      </c>
      <c r="O10" s="389">
        <f t="shared" si="0"/>
        <v>1058891</v>
      </c>
      <c r="P10" s="41"/>
    </row>
    <row r="11" spans="1:16" s="36" customFormat="1" ht="18" customHeight="1" x14ac:dyDescent="0.25">
      <c r="A11" s="22" t="s">
        <v>862</v>
      </c>
      <c r="B11" s="36" t="s">
        <v>389</v>
      </c>
      <c r="C11" s="438">
        <v>27059</v>
      </c>
      <c r="D11" s="438">
        <v>27059</v>
      </c>
      <c r="E11" s="438">
        <v>27059</v>
      </c>
      <c r="F11" s="438">
        <v>27059</v>
      </c>
      <c r="G11" s="438">
        <v>27059</v>
      </c>
      <c r="H11" s="438">
        <v>27059</v>
      </c>
      <c r="I11" s="438">
        <v>27059</v>
      </c>
      <c r="J11" s="438">
        <v>27059</v>
      </c>
      <c r="K11" s="438">
        <v>27059</v>
      </c>
      <c r="L11" s="438">
        <v>27059</v>
      </c>
      <c r="M11" s="438">
        <v>27059</v>
      </c>
      <c r="N11" s="438">
        <v>27053</v>
      </c>
      <c r="O11" s="389">
        <f>SUM(C11:N11)</f>
        <v>324702</v>
      </c>
      <c r="P11" s="41"/>
    </row>
    <row r="12" spans="1:16" s="35" customFormat="1" ht="13.5" customHeight="1" x14ac:dyDescent="0.25">
      <c r="A12" s="22" t="s">
        <v>863</v>
      </c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389">
        <f t="shared" si="0"/>
        <v>0</v>
      </c>
      <c r="P12" s="41"/>
    </row>
    <row r="13" spans="1:16" s="35" customFormat="1" ht="15" customHeight="1" x14ac:dyDescent="0.25">
      <c r="A13" s="22" t="s">
        <v>865</v>
      </c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>
        <f t="shared" si="0"/>
        <v>0</v>
      </c>
      <c r="P13" s="41"/>
    </row>
    <row r="14" spans="1:16" s="40" customFormat="1" ht="15.75" customHeight="1" x14ac:dyDescent="0.25">
      <c r="A14" s="22" t="s">
        <v>867</v>
      </c>
      <c r="B14" s="42" t="s">
        <v>223</v>
      </c>
      <c r="C14" s="441">
        <f>SUM(C8:C12)</f>
        <v>167588</v>
      </c>
      <c r="D14" s="441">
        <f>SUM(D8:D12)</f>
        <v>177027</v>
      </c>
      <c r="E14" s="441">
        <f>SUM(E8:E12)</f>
        <v>326774</v>
      </c>
      <c r="F14" s="441">
        <f>SUM(F8:F13)</f>
        <v>199015</v>
      </c>
      <c r="G14" s="441">
        <f>SUM(G8:G13)</f>
        <v>200300</v>
      </c>
      <c r="H14" s="441">
        <f t="shared" ref="H14:N14" si="1">SUM(H8:H12)</f>
        <v>196919</v>
      </c>
      <c r="I14" s="441">
        <f t="shared" si="1"/>
        <v>200190</v>
      </c>
      <c r="J14" s="441">
        <f t="shared" si="1"/>
        <v>187288</v>
      </c>
      <c r="K14" s="441">
        <f t="shared" si="1"/>
        <v>201199</v>
      </c>
      <c r="L14" s="441">
        <f t="shared" si="1"/>
        <v>182389</v>
      </c>
      <c r="M14" s="441">
        <f t="shared" si="1"/>
        <v>180590</v>
      </c>
      <c r="N14" s="441">
        <f t="shared" si="1"/>
        <v>168886</v>
      </c>
      <c r="O14" s="442">
        <f t="shared" si="0"/>
        <v>2388165</v>
      </c>
      <c r="P14" s="43"/>
    </row>
    <row r="15" spans="1:16" s="35" customFormat="1" ht="15.75" customHeight="1" x14ac:dyDescent="0.25">
      <c r="A15" s="22" t="s">
        <v>868</v>
      </c>
      <c r="B15" s="35" t="s">
        <v>390</v>
      </c>
      <c r="C15" s="438"/>
      <c r="D15" s="438"/>
      <c r="E15" s="438"/>
      <c r="F15" s="438"/>
      <c r="G15" s="439">
        <v>485000</v>
      </c>
      <c r="H15" s="439"/>
      <c r="I15" s="439"/>
      <c r="J15" s="439">
        <v>216000</v>
      </c>
      <c r="K15" s="439"/>
      <c r="L15" s="439">
        <v>8000</v>
      </c>
      <c r="M15" s="439">
        <v>52088</v>
      </c>
      <c r="N15" s="439"/>
      <c r="O15" s="443">
        <f>SUM(C15:N15)</f>
        <v>761088</v>
      </c>
      <c r="P15" s="41"/>
    </row>
    <row r="16" spans="1:16" s="35" customFormat="1" ht="15" customHeight="1" x14ac:dyDescent="0.25">
      <c r="A16" s="22" t="s">
        <v>55</v>
      </c>
      <c r="B16" s="35" t="s">
        <v>391</v>
      </c>
      <c r="C16" s="438"/>
      <c r="D16" s="438"/>
      <c r="E16" s="438"/>
      <c r="F16" s="438">
        <v>1787</v>
      </c>
      <c r="G16" s="438"/>
      <c r="H16" s="438"/>
      <c r="I16" s="438"/>
      <c r="J16" s="438"/>
      <c r="K16" s="438"/>
      <c r="L16" s="438"/>
      <c r="M16" s="438"/>
      <c r="N16" s="438"/>
      <c r="O16" s="443">
        <f t="shared" si="0"/>
        <v>1787</v>
      </c>
      <c r="P16" s="41"/>
    </row>
    <row r="17" spans="1:256" s="35" customFormat="1" ht="16.5" customHeight="1" x14ac:dyDescent="0.25">
      <c r="A17" s="22" t="s">
        <v>85</v>
      </c>
      <c r="B17" s="35" t="s">
        <v>394</v>
      </c>
      <c r="C17" s="438"/>
      <c r="D17" s="438"/>
      <c r="E17" s="438"/>
      <c r="F17" s="438"/>
      <c r="G17" s="438"/>
      <c r="H17" s="438"/>
      <c r="I17" s="438">
        <v>5909</v>
      </c>
      <c r="J17" s="438"/>
      <c r="K17" s="438"/>
      <c r="L17" s="438"/>
      <c r="M17" s="438"/>
      <c r="N17" s="438"/>
      <c r="O17" s="443">
        <f t="shared" si="0"/>
        <v>5909</v>
      </c>
      <c r="P17" s="41"/>
    </row>
    <row r="18" spans="1:256" s="36" customFormat="1" ht="15" customHeight="1" x14ac:dyDescent="0.25">
      <c r="A18" s="22" t="s">
        <v>87</v>
      </c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0"/>
      <c r="O18" s="443">
        <f t="shared" si="0"/>
        <v>0</v>
      </c>
      <c r="P18" s="41"/>
    </row>
    <row r="19" spans="1:256" s="45" customFormat="1" ht="16.5" customHeight="1" x14ac:dyDescent="0.25">
      <c r="A19" s="22" t="s">
        <v>94</v>
      </c>
      <c r="B19" s="42" t="s">
        <v>224</v>
      </c>
      <c r="C19" s="441">
        <f t="shared" ref="C19:N19" si="2">SUM(C15:C18)</f>
        <v>0</v>
      </c>
      <c r="D19" s="441">
        <f t="shared" si="2"/>
        <v>0</v>
      </c>
      <c r="E19" s="441">
        <f t="shared" si="2"/>
        <v>0</v>
      </c>
      <c r="F19" s="441">
        <f t="shared" si="2"/>
        <v>1787</v>
      </c>
      <c r="G19" s="441">
        <f t="shared" si="2"/>
        <v>485000</v>
      </c>
      <c r="H19" s="441">
        <f t="shared" si="2"/>
        <v>0</v>
      </c>
      <c r="I19" s="441">
        <f t="shared" si="2"/>
        <v>5909</v>
      </c>
      <c r="J19" s="441">
        <f t="shared" si="2"/>
        <v>216000</v>
      </c>
      <c r="K19" s="441">
        <f t="shared" si="2"/>
        <v>0</v>
      </c>
      <c r="L19" s="441">
        <f t="shared" si="2"/>
        <v>8000</v>
      </c>
      <c r="M19" s="441">
        <f t="shared" si="2"/>
        <v>52088</v>
      </c>
      <c r="N19" s="441">
        <f t="shared" si="2"/>
        <v>0</v>
      </c>
      <c r="O19" s="441">
        <f>SUM(C19:N19)</f>
        <v>768784</v>
      </c>
      <c r="P19" s="44"/>
    </row>
    <row r="20" spans="1:256" s="40" customFormat="1" ht="16.5" customHeight="1" x14ac:dyDescent="0.25">
      <c r="A20" s="22" t="s">
        <v>96</v>
      </c>
      <c r="B20" s="45" t="s">
        <v>395</v>
      </c>
      <c r="C20" s="444"/>
      <c r="D20" s="444"/>
      <c r="E20" s="444"/>
      <c r="F20" s="444"/>
      <c r="G20" s="444"/>
      <c r="H20" s="440"/>
      <c r="I20" s="440"/>
      <c r="J20" s="440"/>
      <c r="K20" s="440"/>
      <c r="L20" s="440"/>
      <c r="M20" s="440"/>
      <c r="N20" s="440"/>
      <c r="O20" s="443">
        <f>SUM(C20:N20)</f>
        <v>0</v>
      </c>
      <c r="P20" s="43"/>
    </row>
    <row r="21" spans="1:256" s="35" customFormat="1" ht="15.75" customHeight="1" x14ac:dyDescent="0.25">
      <c r="A21" s="22" t="s">
        <v>98</v>
      </c>
      <c r="B21" s="36" t="s">
        <v>827</v>
      </c>
      <c r="C21" s="440"/>
      <c r="D21" s="440"/>
      <c r="E21" s="440"/>
      <c r="F21" s="440"/>
      <c r="G21" s="440">
        <v>235000</v>
      </c>
      <c r="H21" s="440"/>
      <c r="I21" s="440">
        <v>150000</v>
      </c>
      <c r="J21" s="440">
        <v>130000</v>
      </c>
      <c r="K21" s="440">
        <v>40963</v>
      </c>
      <c r="L21" s="440"/>
      <c r="M21" s="440"/>
      <c r="N21" s="440">
        <v>212338</v>
      </c>
      <c r="O21" s="443">
        <f>SUM(C21:N21)</f>
        <v>768301</v>
      </c>
      <c r="P21" s="41"/>
    </row>
    <row r="22" spans="1:256" s="40" customFormat="1" ht="16.5" customHeight="1" x14ac:dyDescent="0.25">
      <c r="A22" s="22" t="s">
        <v>100</v>
      </c>
      <c r="B22" s="46" t="s">
        <v>225</v>
      </c>
      <c r="C22" s="445">
        <f t="shared" ref="C22:N22" si="3">C19+C14+C20+C21</f>
        <v>167588</v>
      </c>
      <c r="D22" s="445">
        <f t="shared" si="3"/>
        <v>177027</v>
      </c>
      <c r="E22" s="445">
        <f t="shared" si="3"/>
        <v>326774</v>
      </c>
      <c r="F22" s="445">
        <f t="shared" si="3"/>
        <v>200802</v>
      </c>
      <c r="G22" s="445">
        <f t="shared" si="3"/>
        <v>920300</v>
      </c>
      <c r="H22" s="445">
        <f t="shared" si="3"/>
        <v>196919</v>
      </c>
      <c r="I22" s="445">
        <f t="shared" si="3"/>
        <v>356099</v>
      </c>
      <c r="J22" s="445">
        <f t="shared" si="3"/>
        <v>533288</v>
      </c>
      <c r="K22" s="445">
        <f t="shared" si="3"/>
        <v>242162</v>
      </c>
      <c r="L22" s="445">
        <f t="shared" si="3"/>
        <v>190389</v>
      </c>
      <c r="M22" s="445">
        <f t="shared" si="3"/>
        <v>232678</v>
      </c>
      <c r="N22" s="445">
        <f t="shared" si="3"/>
        <v>381224</v>
      </c>
      <c r="O22" s="446">
        <f>SUM(C22:N22)</f>
        <v>3925250</v>
      </c>
      <c r="P22" s="43"/>
    </row>
    <row r="23" spans="1:256" s="13" customFormat="1" ht="9.75" customHeight="1" x14ac:dyDescent="0.25">
      <c r="A23" s="47"/>
      <c r="C23" s="447"/>
      <c r="D23" s="447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7"/>
    </row>
    <row r="24" spans="1:256" s="40" customFormat="1" ht="12.75" customHeight="1" x14ac:dyDescent="0.25">
      <c r="A24" s="22" t="s">
        <v>102</v>
      </c>
      <c r="B24" s="40" t="s">
        <v>596</v>
      </c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</row>
    <row r="25" spans="1:256" s="35" customFormat="1" ht="15.75" customHeight="1" x14ac:dyDescent="0.25">
      <c r="A25" s="22" t="s">
        <v>104</v>
      </c>
      <c r="B25" s="35" t="s">
        <v>828</v>
      </c>
      <c r="C25" s="438">
        <v>58287</v>
      </c>
      <c r="D25" s="438">
        <v>58287</v>
      </c>
      <c r="E25" s="438">
        <v>58287</v>
      </c>
      <c r="F25" s="438">
        <v>58287</v>
      </c>
      <c r="G25" s="438">
        <v>58287</v>
      </c>
      <c r="H25" s="438">
        <v>58287</v>
      </c>
      <c r="I25" s="438">
        <v>58287</v>
      </c>
      <c r="J25" s="438">
        <v>58287</v>
      </c>
      <c r="K25" s="438">
        <v>58287</v>
      </c>
      <c r="L25" s="438">
        <v>58287</v>
      </c>
      <c r="M25" s="438">
        <v>58285</v>
      </c>
      <c r="N25" s="438">
        <v>58287</v>
      </c>
      <c r="O25" s="443">
        <f t="shared" ref="O25:O32" si="4">SUM(C25:N25)</f>
        <v>699442</v>
      </c>
    </row>
    <row r="26" spans="1:256" s="35" customFormat="1" ht="17.25" customHeight="1" x14ac:dyDescent="0.25">
      <c r="A26" s="22" t="s">
        <v>106</v>
      </c>
      <c r="B26" s="35" t="s">
        <v>829</v>
      </c>
      <c r="C26" s="438">
        <v>16449</v>
      </c>
      <c r="D26" s="438">
        <v>16449</v>
      </c>
      <c r="E26" s="438">
        <v>16449</v>
      </c>
      <c r="F26" s="438">
        <v>16449</v>
      </c>
      <c r="G26" s="438">
        <v>16449</v>
      </c>
      <c r="H26" s="438">
        <v>16449</v>
      </c>
      <c r="I26" s="438">
        <v>16449</v>
      </c>
      <c r="J26" s="438">
        <v>16449</v>
      </c>
      <c r="K26" s="438">
        <v>16449</v>
      </c>
      <c r="L26" s="438">
        <v>16449</v>
      </c>
      <c r="M26" s="438">
        <v>16449</v>
      </c>
      <c r="N26" s="438">
        <v>16446</v>
      </c>
      <c r="O26" s="443">
        <f t="shared" si="4"/>
        <v>197385</v>
      </c>
    </row>
    <row r="27" spans="1:256" s="35" customFormat="1" ht="13.5" customHeight="1" x14ac:dyDescent="0.25">
      <c r="A27" s="22" t="s">
        <v>108</v>
      </c>
      <c r="B27" s="35" t="s">
        <v>830</v>
      </c>
      <c r="C27" s="438">
        <v>79953</v>
      </c>
      <c r="D27" s="438">
        <v>74953</v>
      </c>
      <c r="E27" s="438">
        <v>89953</v>
      </c>
      <c r="F27" s="438">
        <v>89953</v>
      </c>
      <c r="G27" s="438">
        <v>104953</v>
      </c>
      <c r="H27" s="438">
        <v>89953</v>
      </c>
      <c r="I27" s="438">
        <v>89953</v>
      </c>
      <c r="J27" s="438">
        <v>99953</v>
      </c>
      <c r="K27" s="438">
        <v>89953</v>
      </c>
      <c r="L27" s="438">
        <v>89953</v>
      </c>
      <c r="M27" s="438">
        <v>89953</v>
      </c>
      <c r="N27" s="438">
        <v>89953</v>
      </c>
      <c r="O27" s="443">
        <f t="shared" si="4"/>
        <v>1079436</v>
      </c>
    </row>
    <row r="28" spans="1:256" s="35" customFormat="1" ht="15" customHeight="1" x14ac:dyDescent="0.25">
      <c r="A28" s="22" t="s">
        <v>110</v>
      </c>
      <c r="B28" s="35" t="s">
        <v>226</v>
      </c>
      <c r="C28" s="438">
        <v>2443</v>
      </c>
      <c r="D28" s="438">
        <v>2443</v>
      </c>
      <c r="E28" s="438">
        <v>2443</v>
      </c>
      <c r="F28" s="438">
        <v>2443</v>
      </c>
      <c r="G28" s="438">
        <v>2443</v>
      </c>
      <c r="H28" s="438">
        <v>2443</v>
      </c>
      <c r="I28" s="438">
        <v>2443</v>
      </c>
      <c r="J28" s="438">
        <v>2443</v>
      </c>
      <c r="K28" s="438">
        <v>2443</v>
      </c>
      <c r="L28" s="438">
        <v>2443</v>
      </c>
      <c r="M28" s="438">
        <v>2443</v>
      </c>
      <c r="N28" s="438">
        <v>1438</v>
      </c>
      <c r="O28" s="443">
        <f t="shared" si="4"/>
        <v>28311</v>
      </c>
      <c r="IV28" s="41"/>
    </row>
    <row r="29" spans="1:256" s="35" customFormat="1" ht="15" customHeight="1" x14ac:dyDescent="0.25">
      <c r="A29" s="22" t="s">
        <v>112</v>
      </c>
      <c r="B29" s="35" t="s">
        <v>831</v>
      </c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43">
        <f t="shared" si="4"/>
        <v>0</v>
      </c>
    </row>
    <row r="30" spans="1:256" s="35" customFormat="1" ht="12.75" customHeight="1" x14ac:dyDescent="0.25">
      <c r="A30" s="22" t="s">
        <v>114</v>
      </c>
      <c r="B30" s="35" t="s">
        <v>832</v>
      </c>
      <c r="C30" s="438"/>
      <c r="D30" s="438"/>
      <c r="E30" s="438">
        <v>49845</v>
      </c>
      <c r="F30" s="438"/>
      <c r="G30" s="438"/>
      <c r="H30" s="438">
        <v>49845</v>
      </c>
      <c r="I30" s="438"/>
      <c r="J30" s="438"/>
      <c r="K30" s="438">
        <v>49845</v>
      </c>
      <c r="L30" s="438"/>
      <c r="M30" s="438"/>
      <c r="N30" s="438">
        <v>49847</v>
      </c>
      <c r="O30" s="443">
        <f t="shared" si="4"/>
        <v>199382</v>
      </c>
    </row>
    <row r="31" spans="1:256" s="35" customFormat="1" ht="15.75" customHeight="1" x14ac:dyDescent="0.25">
      <c r="A31" s="22" t="s">
        <v>116</v>
      </c>
      <c r="B31" s="35" t="s">
        <v>833</v>
      </c>
      <c r="C31" s="438"/>
      <c r="D31" s="438"/>
      <c r="E31" s="438">
        <v>117566</v>
      </c>
      <c r="F31" s="438"/>
      <c r="G31" s="438"/>
      <c r="H31" s="438">
        <v>67566</v>
      </c>
      <c r="I31" s="438"/>
      <c r="J31" s="438"/>
      <c r="K31" s="438">
        <v>67566</v>
      </c>
      <c r="L31" s="438"/>
      <c r="M31" s="438"/>
      <c r="N31" s="438">
        <v>17566</v>
      </c>
      <c r="O31" s="443">
        <f t="shared" si="4"/>
        <v>270264</v>
      </c>
    </row>
    <row r="32" spans="1:256" s="35" customFormat="1" ht="15" customHeight="1" x14ac:dyDescent="0.25">
      <c r="A32" s="22" t="s">
        <v>118</v>
      </c>
      <c r="B32" s="35" t="s">
        <v>399</v>
      </c>
      <c r="C32" s="438"/>
      <c r="D32" s="438"/>
      <c r="E32" s="438">
        <v>22500</v>
      </c>
      <c r="F32" s="438"/>
      <c r="G32" s="438">
        <v>30464</v>
      </c>
      <c r="H32" s="438"/>
      <c r="I32" s="438"/>
      <c r="J32" s="438"/>
      <c r="K32" s="438"/>
      <c r="L32" s="438">
        <v>55500</v>
      </c>
      <c r="M32" s="438"/>
      <c r="N32" s="438"/>
      <c r="O32" s="443">
        <f t="shared" si="4"/>
        <v>108464</v>
      </c>
    </row>
    <row r="33" spans="1:16" s="36" customFormat="1" ht="15.75" customHeight="1" x14ac:dyDescent="0.25">
      <c r="A33" s="22" t="s">
        <v>120</v>
      </c>
      <c r="B33" s="48" t="s">
        <v>227</v>
      </c>
      <c r="C33" s="448">
        <f t="shared" ref="C33:N33" si="5">SUM(C25:C32)</f>
        <v>157132</v>
      </c>
      <c r="D33" s="448">
        <f t="shared" si="5"/>
        <v>152132</v>
      </c>
      <c r="E33" s="448">
        <f t="shared" si="5"/>
        <v>357043</v>
      </c>
      <c r="F33" s="448">
        <f t="shared" si="5"/>
        <v>167132</v>
      </c>
      <c r="G33" s="448">
        <f t="shared" si="5"/>
        <v>212596</v>
      </c>
      <c r="H33" s="448">
        <f t="shared" si="5"/>
        <v>284543</v>
      </c>
      <c r="I33" s="448">
        <f t="shared" si="5"/>
        <v>167132</v>
      </c>
      <c r="J33" s="448">
        <f t="shared" si="5"/>
        <v>177132</v>
      </c>
      <c r="K33" s="448">
        <f t="shared" si="5"/>
        <v>284543</v>
      </c>
      <c r="L33" s="448">
        <f t="shared" si="5"/>
        <v>222632</v>
      </c>
      <c r="M33" s="448">
        <f t="shared" si="5"/>
        <v>167130</v>
      </c>
      <c r="N33" s="448">
        <f t="shared" si="5"/>
        <v>233537</v>
      </c>
      <c r="O33" s="441">
        <f t="shared" ref="O33:O41" si="6">SUM(C33:N33)</f>
        <v>2582684</v>
      </c>
    </row>
    <row r="34" spans="1:16" s="36" customFormat="1" ht="15" customHeight="1" x14ac:dyDescent="0.25">
      <c r="A34" s="22" t="s">
        <v>121</v>
      </c>
      <c r="B34" s="36" t="s">
        <v>228</v>
      </c>
      <c r="C34" s="440"/>
      <c r="D34" s="440">
        <v>78000</v>
      </c>
      <c r="E34" s="440">
        <v>0</v>
      </c>
      <c r="F34" s="440"/>
      <c r="G34" s="440">
        <v>186000</v>
      </c>
      <c r="H34" s="440">
        <v>250000</v>
      </c>
      <c r="I34" s="440"/>
      <c r="J34" s="440">
        <v>345000</v>
      </c>
      <c r="K34" s="440"/>
      <c r="L34" s="440"/>
      <c r="M34" s="440">
        <v>100000</v>
      </c>
      <c r="N34" s="440">
        <v>222793</v>
      </c>
      <c r="O34" s="444">
        <f>SUM(C34:N34)</f>
        <v>1181793</v>
      </c>
    </row>
    <row r="35" spans="1:16" s="36" customFormat="1" ht="15" customHeight="1" x14ac:dyDescent="0.25">
      <c r="A35" s="22" t="s">
        <v>123</v>
      </c>
      <c r="B35" s="36" t="s">
        <v>854</v>
      </c>
      <c r="F35" s="36">
        <v>1250</v>
      </c>
    </row>
    <row r="36" spans="1:16" s="36" customFormat="1" ht="15.75" customHeight="1" x14ac:dyDescent="0.25">
      <c r="A36" s="22" t="s">
        <v>125</v>
      </c>
      <c r="B36" s="36" t="s">
        <v>834</v>
      </c>
      <c r="C36" s="440"/>
      <c r="D36" s="440"/>
      <c r="E36" s="440"/>
      <c r="F36" s="440"/>
      <c r="G36" s="440"/>
      <c r="H36" s="440"/>
      <c r="I36" s="440"/>
      <c r="J36" s="440"/>
      <c r="K36" s="440"/>
      <c r="L36" s="440"/>
      <c r="M36" s="440"/>
      <c r="N36" s="440"/>
      <c r="O36" s="444">
        <f t="shared" si="6"/>
        <v>0</v>
      </c>
    </row>
    <row r="37" spans="1:16" s="36" customFormat="1" ht="15.75" customHeight="1" x14ac:dyDescent="0.25">
      <c r="A37" s="22" t="s">
        <v>127</v>
      </c>
      <c r="B37" s="35" t="s">
        <v>397</v>
      </c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4">
        <f t="shared" si="6"/>
        <v>0</v>
      </c>
    </row>
    <row r="38" spans="1:16" s="36" customFormat="1" ht="16.5" customHeight="1" x14ac:dyDescent="0.25">
      <c r="A38" s="22" t="s">
        <v>129</v>
      </c>
      <c r="B38" s="35" t="s">
        <v>398</v>
      </c>
      <c r="C38" s="440">
        <v>1826</v>
      </c>
      <c r="D38" s="440">
        <v>5670</v>
      </c>
      <c r="E38" s="440">
        <v>28697</v>
      </c>
      <c r="F38" s="440"/>
      <c r="G38" s="440"/>
      <c r="H38" s="440"/>
      <c r="I38" s="440"/>
      <c r="J38" s="440"/>
      <c r="K38" s="440"/>
      <c r="L38" s="440"/>
      <c r="M38" s="440"/>
      <c r="N38" s="440"/>
      <c r="O38" s="444">
        <f t="shared" si="6"/>
        <v>36193</v>
      </c>
    </row>
    <row r="39" spans="1:16" s="36" customFormat="1" ht="15" customHeight="1" x14ac:dyDescent="0.25">
      <c r="A39" s="22" t="s">
        <v>229</v>
      </c>
      <c r="B39" s="35" t="s">
        <v>400</v>
      </c>
      <c r="C39" s="440"/>
      <c r="D39" s="440"/>
      <c r="E39" s="440"/>
      <c r="F39" s="440"/>
      <c r="G39" s="440"/>
      <c r="H39" s="440"/>
      <c r="I39" s="440"/>
      <c r="J39" s="440"/>
      <c r="K39" s="440">
        <v>123330</v>
      </c>
      <c r="L39" s="440"/>
      <c r="M39" s="440"/>
      <c r="N39" s="440"/>
      <c r="O39" s="444">
        <f t="shared" si="6"/>
        <v>123330</v>
      </c>
    </row>
    <row r="40" spans="1:16" s="36" customFormat="1" ht="16.5" customHeight="1" x14ac:dyDescent="0.25">
      <c r="A40" s="22" t="s">
        <v>230</v>
      </c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0"/>
      <c r="O40" s="444">
        <f t="shared" si="6"/>
        <v>0</v>
      </c>
    </row>
    <row r="41" spans="1:16" s="36" customFormat="1" ht="15.75" customHeight="1" x14ac:dyDescent="0.25">
      <c r="A41" s="22" t="s">
        <v>231</v>
      </c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444">
        <f t="shared" si="6"/>
        <v>0</v>
      </c>
    </row>
    <row r="42" spans="1:16" s="45" customFormat="1" ht="15" customHeight="1" x14ac:dyDescent="0.25">
      <c r="A42" s="22" t="s">
        <v>232</v>
      </c>
      <c r="B42" s="42" t="s">
        <v>402</v>
      </c>
      <c r="C42" s="441">
        <f t="shared" ref="C42:O42" si="7">SUM(C34:C41)</f>
        <v>1826</v>
      </c>
      <c r="D42" s="441">
        <f t="shared" si="7"/>
        <v>83670</v>
      </c>
      <c r="E42" s="441">
        <f t="shared" si="7"/>
        <v>28697</v>
      </c>
      <c r="F42" s="441">
        <f t="shared" si="7"/>
        <v>1250</v>
      </c>
      <c r="G42" s="441">
        <f t="shared" si="7"/>
        <v>186000</v>
      </c>
      <c r="H42" s="441">
        <f t="shared" si="7"/>
        <v>250000</v>
      </c>
      <c r="I42" s="441">
        <f t="shared" si="7"/>
        <v>0</v>
      </c>
      <c r="J42" s="441">
        <f t="shared" si="7"/>
        <v>345000</v>
      </c>
      <c r="K42" s="441">
        <f t="shared" si="7"/>
        <v>123330</v>
      </c>
      <c r="L42" s="441">
        <f t="shared" si="7"/>
        <v>0</v>
      </c>
      <c r="M42" s="441">
        <f t="shared" si="7"/>
        <v>100000</v>
      </c>
      <c r="N42" s="441">
        <f t="shared" si="7"/>
        <v>222793</v>
      </c>
      <c r="O42" s="441">
        <f t="shared" si="7"/>
        <v>1341316</v>
      </c>
    </row>
    <row r="43" spans="1:16" s="35" customFormat="1" ht="15.75" customHeight="1" x14ac:dyDescent="0.25">
      <c r="A43" s="22" t="s">
        <v>403</v>
      </c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43">
        <f>SUM(C43:N43)</f>
        <v>0</v>
      </c>
    </row>
    <row r="44" spans="1:16" s="40" customFormat="1" ht="16.5" customHeight="1" x14ac:dyDescent="0.25">
      <c r="A44" s="22" t="s">
        <v>404</v>
      </c>
      <c r="B44" s="46" t="s">
        <v>405</v>
      </c>
      <c r="C44" s="445">
        <f t="shared" ref="C44:N44" si="8">C42+C33+C43</f>
        <v>158958</v>
      </c>
      <c r="D44" s="445">
        <f t="shared" si="8"/>
        <v>235802</v>
      </c>
      <c r="E44" s="445">
        <f t="shared" si="8"/>
        <v>385740</v>
      </c>
      <c r="F44" s="445">
        <f t="shared" si="8"/>
        <v>168382</v>
      </c>
      <c r="G44" s="445">
        <f t="shared" si="8"/>
        <v>398596</v>
      </c>
      <c r="H44" s="445">
        <f t="shared" si="8"/>
        <v>534543</v>
      </c>
      <c r="I44" s="445">
        <f t="shared" si="8"/>
        <v>167132</v>
      </c>
      <c r="J44" s="445">
        <f t="shared" si="8"/>
        <v>522132</v>
      </c>
      <c r="K44" s="445">
        <f t="shared" si="8"/>
        <v>407873</v>
      </c>
      <c r="L44" s="445">
        <f t="shared" si="8"/>
        <v>222632</v>
      </c>
      <c r="M44" s="445">
        <f t="shared" si="8"/>
        <v>267130</v>
      </c>
      <c r="N44" s="445">
        <f t="shared" si="8"/>
        <v>456330</v>
      </c>
      <c r="O44" s="446">
        <f>SUM(C44:N44)</f>
        <v>3925250</v>
      </c>
      <c r="P44" s="43"/>
    </row>
    <row r="45" spans="1:16" ht="12.75" customHeight="1" x14ac:dyDescent="0.25"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6" ht="12.75" customHeight="1" x14ac:dyDescent="0.25"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6" ht="12.75" customHeight="1" x14ac:dyDescent="0.25"/>
    <row r="48" spans="1:16" ht="12.75" customHeight="1" x14ac:dyDescent="0.25"/>
    <row r="49" spans="8:8" ht="12.75" customHeight="1" x14ac:dyDescent="0.25">
      <c r="H49" s="49"/>
    </row>
    <row r="50" spans="8:8" ht="12.75" customHeight="1" x14ac:dyDescent="0.25"/>
    <row r="51" spans="8:8" ht="12.75" customHeight="1" x14ac:dyDescent="0.25"/>
    <row r="52" spans="8:8" ht="12.75" customHeight="1" x14ac:dyDescent="0.25"/>
    <row r="53" spans="8:8" ht="12.75" customHeight="1" x14ac:dyDescent="0.25"/>
    <row r="54" spans="8:8" ht="12.75" customHeight="1" x14ac:dyDescent="0.25"/>
    <row r="55" spans="8:8" ht="12.75" customHeight="1" x14ac:dyDescent="0.25"/>
    <row r="56" spans="8:8" ht="12.75" customHeight="1" x14ac:dyDescent="0.25"/>
    <row r="57" spans="8:8" ht="12.75" customHeight="1" x14ac:dyDescent="0.25"/>
    <row r="58" spans="8:8" ht="12.75" customHeight="1" x14ac:dyDescent="0.25"/>
    <row r="59" spans="8:8" ht="12.75" customHeight="1" x14ac:dyDescent="0.25"/>
    <row r="60" spans="8:8" ht="12.75" customHeight="1" x14ac:dyDescent="0.25"/>
    <row r="61" spans="8:8" ht="12.75" customHeight="1" x14ac:dyDescent="0.25"/>
    <row r="62" spans="8:8" ht="12.75" customHeight="1" x14ac:dyDescent="0.25"/>
    <row r="63" spans="8:8" ht="12.75" customHeight="1" x14ac:dyDescent="0.25"/>
    <row r="64" spans="8:8" ht="12.75" customHeight="1" x14ac:dyDescent="0.25"/>
    <row r="65" ht="12.75" customHeight="1" x14ac:dyDescent="0.25"/>
    <row r="66" ht="12.75" customHeight="1" x14ac:dyDescent="0.25"/>
    <row r="67" ht="12.75" customHeight="1" x14ac:dyDescent="0.25"/>
  </sheetData>
  <sheetProtection selectLockedCells="1" selectUnlockedCells="1"/>
  <mergeCells count="4">
    <mergeCell ref="K1:O1"/>
    <mergeCell ref="B2:O2"/>
    <mergeCell ref="B3:O3"/>
    <mergeCell ref="A5:A6"/>
  </mergeCells>
  <phoneticPr fontId="35" type="noConversion"/>
  <pageMargins left="0.39374999999999999" right="0.39374999999999999" top="0.19652777777777777" bottom="0.19652777777777777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30"/>
  <sheetViews>
    <sheetView workbookViewId="0">
      <selection activeCell="C1" sqref="C1:J1"/>
    </sheetView>
  </sheetViews>
  <sheetFormatPr defaultColWidth="10.28515625" defaultRowHeight="11.25" x14ac:dyDescent="0.2"/>
  <cols>
    <col min="1" max="1" width="3.28515625" style="1150" customWidth="1"/>
    <col min="2" max="2" width="49.140625" style="1150" bestFit="1" customWidth="1"/>
    <col min="3" max="3" width="9.5703125" style="1150" customWidth="1"/>
    <col min="4" max="4" width="7.28515625" style="1150" customWidth="1"/>
    <col min="5" max="5" width="7.7109375" style="1150" customWidth="1"/>
    <col min="6" max="6" width="7.5703125" style="1150" customWidth="1"/>
    <col min="7" max="7" width="6.85546875" style="1150" customWidth="1"/>
    <col min="8" max="8" width="7.140625" style="1150" customWidth="1"/>
    <col min="9" max="9" width="9" style="1150" customWidth="1"/>
    <col min="10" max="10" width="8.28515625" style="1177" customWidth="1"/>
    <col min="11" max="16384" width="10.28515625" style="1150"/>
  </cols>
  <sheetData>
    <row r="1" spans="1:10" ht="15.75" customHeight="1" x14ac:dyDescent="0.2">
      <c r="C1" s="1698" t="s">
        <v>2158</v>
      </c>
      <c r="D1" s="1416"/>
      <c r="E1" s="1416"/>
      <c r="F1" s="1416"/>
      <c r="G1" s="1416"/>
      <c r="H1" s="1416"/>
      <c r="I1" s="1416"/>
      <c r="J1" s="1416"/>
    </row>
    <row r="2" spans="1:10" x14ac:dyDescent="0.2">
      <c r="B2" s="1697" t="s">
        <v>741</v>
      </c>
      <c r="C2" s="1697"/>
      <c r="D2" s="1697"/>
      <c r="E2" s="1697"/>
      <c r="F2" s="1697"/>
      <c r="G2" s="1697"/>
      <c r="H2" s="1697"/>
      <c r="I2" s="1697"/>
      <c r="J2" s="1697"/>
    </row>
    <row r="3" spans="1:10" x14ac:dyDescent="0.2">
      <c r="B3" s="1697" t="s">
        <v>17</v>
      </c>
      <c r="C3" s="1697"/>
      <c r="D3" s="1697"/>
      <c r="E3" s="1697"/>
      <c r="F3" s="1697"/>
      <c r="G3" s="1697"/>
      <c r="H3" s="1697"/>
      <c r="I3" s="1697"/>
      <c r="J3" s="1697"/>
    </row>
    <row r="4" spans="1:10" x14ac:dyDescent="0.2">
      <c r="B4" s="1697" t="s">
        <v>1862</v>
      </c>
      <c r="C4" s="1697"/>
      <c r="D4" s="1697"/>
      <c r="E4" s="1697"/>
      <c r="F4" s="1697"/>
      <c r="G4" s="1697"/>
      <c r="H4" s="1697"/>
      <c r="I4" s="1697"/>
      <c r="J4" s="1697"/>
    </row>
    <row r="5" spans="1:10" x14ac:dyDescent="0.2">
      <c r="B5" s="1697" t="s">
        <v>1462</v>
      </c>
      <c r="C5" s="1697"/>
      <c r="D5" s="1697"/>
      <c r="E5" s="1697"/>
      <c r="F5" s="1697"/>
      <c r="G5" s="1697"/>
      <c r="H5" s="1697"/>
      <c r="I5" s="1697"/>
      <c r="J5" s="1697"/>
    </row>
    <row r="6" spans="1:10" x14ac:dyDescent="0.2">
      <c r="B6" s="1697" t="s">
        <v>586</v>
      </c>
      <c r="C6" s="1697"/>
      <c r="D6" s="1697"/>
      <c r="E6" s="1697"/>
      <c r="F6" s="1697"/>
      <c r="G6" s="1697"/>
      <c r="H6" s="1697"/>
      <c r="I6" s="1697"/>
      <c r="J6" s="1697"/>
    </row>
    <row r="7" spans="1:10" x14ac:dyDescent="0.2">
      <c r="A7" s="1694" t="s">
        <v>839</v>
      </c>
      <c r="B7" s="1151" t="s">
        <v>588</v>
      </c>
      <c r="C7" s="1151" t="s">
        <v>589</v>
      </c>
      <c r="D7" s="1151" t="s">
        <v>590</v>
      </c>
      <c r="E7" s="1151" t="s">
        <v>591</v>
      </c>
      <c r="F7" s="1151" t="s">
        <v>840</v>
      </c>
      <c r="G7" s="1151" t="s">
        <v>841</v>
      </c>
      <c r="H7" s="1151" t="s">
        <v>205</v>
      </c>
      <c r="I7" s="1151" t="s">
        <v>206</v>
      </c>
      <c r="J7" s="1151" t="s">
        <v>207</v>
      </c>
    </row>
    <row r="8" spans="1:10" s="9" customFormat="1" ht="15" customHeight="1" x14ac:dyDescent="0.15">
      <c r="A8" s="1694"/>
      <c r="B8" s="1695" t="s">
        <v>1863</v>
      </c>
      <c r="C8" s="1696" t="s">
        <v>1864</v>
      </c>
      <c r="D8" s="1696" t="s">
        <v>1865</v>
      </c>
      <c r="E8" s="1696" t="s">
        <v>1866</v>
      </c>
      <c r="F8" s="1690" t="s">
        <v>420</v>
      </c>
      <c r="G8" s="1690" t="s">
        <v>1867</v>
      </c>
      <c r="H8" s="1690" t="s">
        <v>1868</v>
      </c>
      <c r="I8" s="1691" t="s">
        <v>1869</v>
      </c>
      <c r="J8" s="1690" t="s">
        <v>1870</v>
      </c>
    </row>
    <row r="9" spans="1:10" s="9" customFormat="1" ht="20.25" customHeight="1" x14ac:dyDescent="0.15">
      <c r="A9" s="1694"/>
      <c r="B9" s="1695"/>
      <c r="C9" s="1696"/>
      <c r="D9" s="1696"/>
      <c r="E9" s="1696"/>
      <c r="F9" s="1690"/>
      <c r="G9" s="1690"/>
      <c r="H9" s="1690"/>
      <c r="I9" s="1692"/>
      <c r="J9" s="1690"/>
    </row>
    <row r="10" spans="1:10" s="9" customFormat="1" ht="26.25" customHeight="1" x14ac:dyDescent="0.15">
      <c r="A10" s="1694"/>
      <c r="B10" s="1695"/>
      <c r="C10" s="1696"/>
      <c r="D10" s="1696"/>
      <c r="E10" s="1696"/>
      <c r="F10" s="1690"/>
      <c r="G10" s="1690"/>
      <c r="H10" s="1690"/>
      <c r="I10" s="1693"/>
      <c r="J10" s="1690"/>
    </row>
    <row r="11" spans="1:10" s="8" customFormat="1" ht="20.100000000000001" customHeight="1" x14ac:dyDescent="0.2">
      <c r="A11" s="1152" t="s">
        <v>849</v>
      </c>
      <c r="B11" s="1153" t="s">
        <v>1871</v>
      </c>
      <c r="C11" s="1154">
        <v>2858693</v>
      </c>
      <c r="D11" s="1155">
        <v>4693</v>
      </c>
      <c r="E11" s="1155">
        <v>98356</v>
      </c>
      <c r="F11" s="1156">
        <v>120132</v>
      </c>
      <c r="G11" s="1156">
        <v>24</v>
      </c>
      <c r="H11" s="1156">
        <v>69517</v>
      </c>
      <c r="I11" s="1155">
        <f>E11+F11+G11+H11</f>
        <v>288029</v>
      </c>
      <c r="J11" s="577">
        <f>C11+D11+I11</f>
        <v>3151415</v>
      </c>
    </row>
    <row r="12" spans="1:10" s="8" customFormat="1" ht="20.100000000000001" customHeight="1" x14ac:dyDescent="0.2">
      <c r="A12" s="1157" t="s">
        <v>859</v>
      </c>
      <c r="B12" s="1158" t="s">
        <v>1872</v>
      </c>
      <c r="C12" s="1159">
        <v>1741450</v>
      </c>
      <c r="D12" s="531">
        <v>379284</v>
      </c>
      <c r="E12" s="531">
        <v>310347</v>
      </c>
      <c r="F12" s="540">
        <v>593718</v>
      </c>
      <c r="G12" s="540">
        <v>144066</v>
      </c>
      <c r="H12" s="540">
        <v>301199</v>
      </c>
      <c r="I12" s="531">
        <f>E12+F12+G12+H12</f>
        <v>1349330</v>
      </c>
      <c r="J12" s="577">
        <f t="shared" ref="J12:J29" si="0">C12+D12+I12</f>
        <v>3470064</v>
      </c>
    </row>
    <row r="13" spans="1:10" s="9" customFormat="1" ht="20.100000000000001" customHeight="1" x14ac:dyDescent="0.2">
      <c r="A13" s="1157" t="s">
        <v>860</v>
      </c>
      <c r="B13" s="1160" t="s">
        <v>1873</v>
      </c>
      <c r="C13" s="1161">
        <v>1117243</v>
      </c>
      <c r="D13" s="548">
        <v>-374591</v>
      </c>
      <c r="E13" s="548">
        <v>-211991</v>
      </c>
      <c r="F13" s="548">
        <v>-473586</v>
      </c>
      <c r="G13" s="548">
        <v>-144042</v>
      </c>
      <c r="H13" s="548">
        <v>-231682</v>
      </c>
      <c r="I13" s="548">
        <f>E13+F13+G13+H13</f>
        <v>-1061301</v>
      </c>
      <c r="J13" s="553">
        <f t="shared" si="0"/>
        <v>-318649</v>
      </c>
    </row>
    <row r="14" spans="1:10" s="8" customFormat="1" ht="20.100000000000001" customHeight="1" x14ac:dyDescent="0.2">
      <c r="A14" s="1157" t="s">
        <v>861</v>
      </c>
      <c r="B14" s="1158" t="s">
        <v>1874</v>
      </c>
      <c r="C14" s="1159">
        <v>947829</v>
      </c>
      <c r="D14" s="531">
        <v>384245</v>
      </c>
      <c r="E14" s="531">
        <v>215529</v>
      </c>
      <c r="F14" s="531">
        <v>474642</v>
      </c>
      <c r="G14" s="531">
        <v>144066</v>
      </c>
      <c r="H14" s="531">
        <v>233437</v>
      </c>
      <c r="I14" s="531">
        <f>E14+F14+G14+H14</f>
        <v>1067674</v>
      </c>
      <c r="J14" s="577">
        <f t="shared" si="0"/>
        <v>2399748</v>
      </c>
    </row>
    <row r="15" spans="1:10" s="8" customFormat="1" ht="20.100000000000001" customHeight="1" x14ac:dyDescent="0.2">
      <c r="A15" s="1157" t="s">
        <v>862</v>
      </c>
      <c r="B15" s="1162" t="s">
        <v>1875</v>
      </c>
      <c r="C15" s="1159">
        <v>1655375</v>
      </c>
      <c r="D15" s="531"/>
      <c r="E15" s="531"/>
      <c r="F15" s="540"/>
      <c r="G15" s="540"/>
      <c r="H15" s="540"/>
      <c r="I15" s="531"/>
      <c r="J15" s="577">
        <f t="shared" si="0"/>
        <v>1655375</v>
      </c>
    </row>
    <row r="16" spans="1:10" s="8" customFormat="1" ht="20.100000000000001" customHeight="1" x14ac:dyDescent="0.2">
      <c r="A16" s="1157" t="s">
        <v>863</v>
      </c>
      <c r="B16" s="1160" t="s">
        <v>1876</v>
      </c>
      <c r="C16" s="1161">
        <v>-707546</v>
      </c>
      <c r="D16" s="548">
        <v>384245</v>
      </c>
      <c r="E16" s="548">
        <v>215529</v>
      </c>
      <c r="F16" s="744">
        <v>474642</v>
      </c>
      <c r="G16" s="744">
        <v>144066</v>
      </c>
      <c r="H16" s="744">
        <v>233437</v>
      </c>
      <c r="I16" s="548">
        <f>E16+F16+G16+H16</f>
        <v>1067674</v>
      </c>
      <c r="J16" s="553">
        <f t="shared" si="0"/>
        <v>744373</v>
      </c>
    </row>
    <row r="17" spans="1:13" s="8" customFormat="1" ht="20.100000000000001" customHeight="1" x14ac:dyDescent="0.2">
      <c r="A17" s="1157" t="s">
        <v>865</v>
      </c>
      <c r="B17" s="1160" t="s">
        <v>1877</v>
      </c>
      <c r="C17" s="1161">
        <f>C13+C16</f>
        <v>409697</v>
      </c>
      <c r="D17" s="548">
        <f t="shared" ref="D17:H17" si="1">D13+D16</f>
        <v>9654</v>
      </c>
      <c r="E17" s="548">
        <f t="shared" si="1"/>
        <v>3538</v>
      </c>
      <c r="F17" s="548">
        <f t="shared" si="1"/>
        <v>1056</v>
      </c>
      <c r="G17" s="548">
        <f t="shared" si="1"/>
        <v>24</v>
      </c>
      <c r="H17" s="548">
        <f t="shared" si="1"/>
        <v>1755</v>
      </c>
      <c r="I17" s="548">
        <f>E17+F17+G17+H17</f>
        <v>6373</v>
      </c>
      <c r="J17" s="553">
        <f t="shared" si="0"/>
        <v>425724</v>
      </c>
    </row>
    <row r="18" spans="1:13" s="8" customFormat="1" ht="20.100000000000001" customHeight="1" x14ac:dyDescent="0.2">
      <c r="A18" s="1157" t="s">
        <v>867</v>
      </c>
      <c r="B18" s="1158" t="s">
        <v>1878</v>
      </c>
      <c r="C18" s="1159"/>
      <c r="D18" s="531"/>
      <c r="E18" s="531"/>
      <c r="F18" s="540"/>
      <c r="G18" s="540"/>
      <c r="H18" s="540"/>
      <c r="I18" s="531"/>
      <c r="J18" s="577">
        <f t="shared" si="0"/>
        <v>0</v>
      </c>
    </row>
    <row r="19" spans="1:13" s="8" customFormat="1" ht="20.100000000000001" customHeight="1" x14ac:dyDescent="0.2">
      <c r="A19" s="1157" t="s">
        <v>868</v>
      </c>
      <c r="B19" s="1162" t="s">
        <v>1879</v>
      </c>
      <c r="C19" s="1159"/>
      <c r="D19" s="531"/>
      <c r="E19" s="531"/>
      <c r="F19" s="540"/>
      <c r="G19" s="540"/>
      <c r="H19" s="540"/>
      <c r="I19" s="531"/>
      <c r="J19" s="577">
        <f t="shared" si="0"/>
        <v>0</v>
      </c>
      <c r="M19" s="540"/>
    </row>
    <row r="20" spans="1:13" s="8" customFormat="1" ht="20.100000000000001" customHeight="1" x14ac:dyDescent="0.2">
      <c r="A20" s="1157" t="s">
        <v>55</v>
      </c>
      <c r="B20" s="1162" t="s">
        <v>1880</v>
      </c>
      <c r="C20" s="1159"/>
      <c r="D20" s="531"/>
      <c r="E20" s="531"/>
      <c r="F20" s="540"/>
      <c r="G20" s="540"/>
      <c r="H20" s="540"/>
      <c r="I20" s="531"/>
      <c r="J20" s="577">
        <f t="shared" si="0"/>
        <v>0</v>
      </c>
    </row>
    <row r="21" spans="1:13" s="9" customFormat="1" ht="20.100000000000001" customHeight="1" x14ac:dyDescent="0.2">
      <c r="A21" s="1157" t="s">
        <v>85</v>
      </c>
      <c r="B21" s="1160" t="s">
        <v>1881</v>
      </c>
      <c r="C21" s="1161"/>
      <c r="D21" s="548"/>
      <c r="E21" s="548"/>
      <c r="F21" s="548"/>
      <c r="G21" s="548"/>
      <c r="H21" s="548"/>
      <c r="I21" s="548"/>
      <c r="J21" s="577">
        <f t="shared" si="0"/>
        <v>0</v>
      </c>
    </row>
    <row r="22" spans="1:13" s="8" customFormat="1" ht="20.100000000000001" customHeight="1" x14ac:dyDescent="0.2">
      <c r="A22" s="1157" t="s">
        <v>87</v>
      </c>
      <c r="B22" s="1163" t="s">
        <v>1882</v>
      </c>
      <c r="C22" s="1159"/>
      <c r="D22" s="531"/>
      <c r="E22" s="531"/>
      <c r="F22" s="540"/>
      <c r="G22" s="540"/>
      <c r="H22" s="540"/>
      <c r="I22" s="531"/>
      <c r="J22" s="577">
        <f t="shared" si="0"/>
        <v>0</v>
      </c>
    </row>
    <row r="23" spans="1:13" s="8" customFormat="1" ht="20.100000000000001" customHeight="1" x14ac:dyDescent="0.2">
      <c r="A23" s="1157" t="s">
        <v>89</v>
      </c>
      <c r="B23" s="1163" t="s">
        <v>1883</v>
      </c>
      <c r="C23" s="1159"/>
      <c r="D23" s="531"/>
      <c r="E23" s="531"/>
      <c r="F23" s="540"/>
      <c r="G23" s="540"/>
      <c r="H23" s="540"/>
      <c r="I23" s="531"/>
      <c r="J23" s="577">
        <f t="shared" si="0"/>
        <v>0</v>
      </c>
    </row>
    <row r="24" spans="1:13" s="9" customFormat="1" ht="20.100000000000001" customHeight="1" x14ac:dyDescent="0.2">
      <c r="A24" s="1157" t="s">
        <v>90</v>
      </c>
      <c r="B24" s="1164" t="s">
        <v>1884</v>
      </c>
      <c r="C24" s="1161"/>
      <c r="D24" s="548"/>
      <c r="E24" s="548"/>
      <c r="F24" s="548"/>
      <c r="G24" s="548"/>
      <c r="H24" s="548"/>
      <c r="I24" s="548"/>
      <c r="J24" s="577">
        <f t="shared" si="0"/>
        <v>0</v>
      </c>
    </row>
    <row r="25" spans="1:13" s="9" customFormat="1" ht="16.5" customHeight="1" x14ac:dyDescent="0.15">
      <c r="A25" s="1165"/>
      <c r="B25" s="1164" t="s">
        <v>1885</v>
      </c>
      <c r="C25" s="1161">
        <v>409697</v>
      </c>
      <c r="D25" s="548">
        <v>9654</v>
      </c>
      <c r="E25" s="548">
        <v>3538</v>
      </c>
      <c r="F25" s="548">
        <v>1056</v>
      </c>
      <c r="G25" s="548">
        <v>24</v>
      </c>
      <c r="H25" s="548">
        <v>1755</v>
      </c>
      <c r="I25" s="548">
        <v>6373</v>
      </c>
      <c r="J25" s="553">
        <f t="shared" si="0"/>
        <v>425724</v>
      </c>
      <c r="L25" s="279"/>
    </row>
    <row r="26" spans="1:13" s="9" customFormat="1" ht="20.100000000000001" customHeight="1" x14ac:dyDescent="0.2">
      <c r="A26" s="1157" t="s">
        <v>92</v>
      </c>
      <c r="B26" s="1163" t="s">
        <v>1886</v>
      </c>
      <c r="C26" s="1159">
        <v>5656</v>
      </c>
      <c r="D26" s="531">
        <v>589</v>
      </c>
      <c r="E26" s="531">
        <v>3538</v>
      </c>
      <c r="F26" s="540">
        <v>1056</v>
      </c>
      <c r="G26" s="540"/>
      <c r="H26" s="540">
        <v>1755</v>
      </c>
      <c r="I26" s="531">
        <v>6349</v>
      </c>
      <c r="J26" s="577">
        <f t="shared" si="0"/>
        <v>12594</v>
      </c>
    </row>
    <row r="27" spans="1:13" s="9" customFormat="1" ht="20.100000000000001" customHeight="1" x14ac:dyDescent="0.2">
      <c r="A27" s="1157" t="s">
        <v>94</v>
      </c>
      <c r="B27" s="1163" t="s">
        <v>1887</v>
      </c>
      <c r="C27" s="531">
        <f>C25-C26</f>
        <v>404041</v>
      </c>
      <c r="D27" s="531">
        <f t="shared" ref="D27:J27" si="2">D25-D26</f>
        <v>9065</v>
      </c>
      <c r="E27" s="531">
        <f t="shared" si="2"/>
        <v>0</v>
      </c>
      <c r="F27" s="531">
        <f t="shared" si="2"/>
        <v>0</v>
      </c>
      <c r="G27" s="531">
        <f t="shared" si="2"/>
        <v>24</v>
      </c>
      <c r="H27" s="531">
        <f t="shared" si="2"/>
        <v>0</v>
      </c>
      <c r="I27" s="531">
        <f t="shared" si="2"/>
        <v>24</v>
      </c>
      <c r="J27" s="577">
        <f t="shared" si="2"/>
        <v>413130</v>
      </c>
    </row>
    <row r="28" spans="1:13" s="9" customFormat="1" ht="20.100000000000001" customHeight="1" x14ac:dyDescent="0.2">
      <c r="A28" s="1157" t="s">
        <v>96</v>
      </c>
      <c r="B28" s="1163" t="s">
        <v>1888</v>
      </c>
      <c r="C28" s="1166"/>
      <c r="D28" s="1167"/>
      <c r="E28" s="1167"/>
      <c r="F28" s="1167"/>
      <c r="G28" s="1167"/>
      <c r="H28" s="1167"/>
      <c r="I28" s="1167"/>
      <c r="J28" s="577">
        <f t="shared" si="0"/>
        <v>0</v>
      </c>
    </row>
    <row r="29" spans="1:13" s="8" customFormat="1" ht="20.100000000000001" customHeight="1" x14ac:dyDescent="0.2">
      <c r="A29" s="1168" t="s">
        <v>98</v>
      </c>
      <c r="B29" s="1169" t="s">
        <v>1889</v>
      </c>
      <c r="C29" s="1170"/>
      <c r="D29" s="1171"/>
      <c r="E29" s="1171"/>
      <c r="F29" s="1171"/>
      <c r="G29" s="1171"/>
      <c r="H29" s="1171"/>
      <c r="I29" s="1171"/>
      <c r="J29" s="1172">
        <f t="shared" si="0"/>
        <v>0</v>
      </c>
    </row>
    <row r="30" spans="1:13" x14ac:dyDescent="0.2">
      <c r="C30" s="1173"/>
      <c r="D30" s="1173"/>
      <c r="E30" s="1173"/>
      <c r="F30" s="1173"/>
      <c r="G30" s="1173"/>
    </row>
  </sheetData>
  <mergeCells count="16">
    <mergeCell ref="B6:J6"/>
    <mergeCell ref="C1:J1"/>
    <mergeCell ref="B2:J2"/>
    <mergeCell ref="B3:J3"/>
    <mergeCell ref="B4:J4"/>
    <mergeCell ref="B5:J5"/>
    <mergeCell ref="G8:G10"/>
    <mergeCell ref="H8:H10"/>
    <mergeCell ref="I8:I10"/>
    <mergeCell ref="J8:J10"/>
    <mergeCell ref="A7:A10"/>
    <mergeCell ref="B8:B10"/>
    <mergeCell ref="C8:C10"/>
    <mergeCell ref="D8:D10"/>
    <mergeCell ref="E8:E10"/>
    <mergeCell ref="F8:F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51"/>
  <sheetViews>
    <sheetView workbookViewId="0">
      <selection activeCell="C1" sqref="C1:J1"/>
    </sheetView>
  </sheetViews>
  <sheetFormatPr defaultColWidth="10.28515625" defaultRowHeight="11.25" x14ac:dyDescent="0.2"/>
  <cols>
    <col min="1" max="1" width="3.28515625" style="1150" customWidth="1"/>
    <col min="2" max="2" width="51.85546875" style="1150" customWidth="1"/>
    <col min="3" max="3" width="10.28515625" style="1150" customWidth="1"/>
    <col min="4" max="4" width="7.28515625" style="1150" customWidth="1"/>
    <col min="5" max="5" width="7.7109375" style="1150" customWidth="1"/>
    <col min="6" max="6" width="7.5703125" style="1150" customWidth="1"/>
    <col min="7" max="7" width="6.85546875" style="1150" customWidth="1"/>
    <col min="8" max="8" width="7.140625" style="1150" customWidth="1"/>
    <col min="9" max="9" width="7.85546875" style="1150" customWidth="1"/>
    <col min="10" max="10" width="8.28515625" style="1177" customWidth="1"/>
    <col min="11" max="16384" width="10.28515625" style="1150"/>
  </cols>
  <sheetData>
    <row r="1" spans="1:10" ht="15.75" customHeight="1" x14ac:dyDescent="0.2">
      <c r="C1" s="1698" t="s">
        <v>2159</v>
      </c>
      <c r="D1" s="1416"/>
      <c r="E1" s="1416"/>
      <c r="F1" s="1416"/>
      <c r="G1" s="1416"/>
      <c r="H1" s="1416"/>
      <c r="I1" s="1416"/>
      <c r="J1" s="1416"/>
    </row>
    <row r="2" spans="1:10" x14ac:dyDescent="0.2">
      <c r="B2" s="1697" t="s">
        <v>741</v>
      </c>
      <c r="C2" s="1697"/>
      <c r="D2" s="1697"/>
      <c r="E2" s="1697"/>
      <c r="F2" s="1697"/>
      <c r="G2" s="1697"/>
      <c r="H2" s="1697"/>
      <c r="I2" s="1697"/>
      <c r="J2" s="1697"/>
    </row>
    <row r="3" spans="1:10" x14ac:dyDescent="0.2">
      <c r="B3" s="1697" t="s">
        <v>17</v>
      </c>
      <c r="C3" s="1697"/>
      <c r="D3" s="1697"/>
      <c r="E3" s="1697"/>
      <c r="F3" s="1697"/>
      <c r="G3" s="1697"/>
      <c r="H3" s="1697"/>
      <c r="I3" s="1697"/>
      <c r="J3" s="1697"/>
    </row>
    <row r="4" spans="1:10" x14ac:dyDescent="0.2">
      <c r="B4" s="1697" t="s">
        <v>1890</v>
      </c>
      <c r="C4" s="1697"/>
      <c r="D4" s="1697"/>
      <c r="E4" s="1697"/>
      <c r="F4" s="1697"/>
      <c r="G4" s="1697"/>
      <c r="H4" s="1697"/>
      <c r="I4" s="1697"/>
      <c r="J4" s="1697"/>
    </row>
    <row r="5" spans="1:10" x14ac:dyDescent="0.2">
      <c r="B5" s="1697" t="s">
        <v>1462</v>
      </c>
      <c r="C5" s="1697"/>
      <c r="D5" s="1697"/>
      <c r="E5" s="1697"/>
      <c r="F5" s="1697"/>
      <c r="G5" s="1697"/>
      <c r="H5" s="1697"/>
      <c r="I5" s="1697"/>
      <c r="J5" s="1697"/>
    </row>
    <row r="6" spans="1:10" x14ac:dyDescent="0.2">
      <c r="B6" s="1697" t="s">
        <v>586</v>
      </c>
      <c r="C6" s="1697"/>
      <c r="D6" s="1697"/>
      <c r="E6" s="1697"/>
      <c r="F6" s="1697"/>
      <c r="G6" s="1697"/>
      <c r="H6" s="1697"/>
      <c r="I6" s="1697"/>
      <c r="J6" s="1697"/>
    </row>
    <row r="7" spans="1:10" x14ac:dyDescent="0.2">
      <c r="A7" s="1694" t="s">
        <v>839</v>
      </c>
      <c r="B7" s="1151" t="s">
        <v>588</v>
      </c>
      <c r="C7" s="1151" t="s">
        <v>589</v>
      </c>
      <c r="D7" s="1151" t="s">
        <v>590</v>
      </c>
      <c r="E7" s="1151" t="s">
        <v>591</v>
      </c>
      <c r="F7" s="1151" t="s">
        <v>840</v>
      </c>
      <c r="G7" s="1151" t="s">
        <v>841</v>
      </c>
      <c r="H7" s="1151" t="s">
        <v>205</v>
      </c>
      <c r="I7" s="1151" t="s">
        <v>206</v>
      </c>
      <c r="J7" s="1151" t="s">
        <v>207</v>
      </c>
    </row>
    <row r="8" spans="1:10" s="9" customFormat="1" ht="15" customHeight="1" x14ac:dyDescent="0.15">
      <c r="A8" s="1694"/>
      <c r="B8" s="1695" t="s">
        <v>1863</v>
      </c>
      <c r="C8" s="1696" t="s">
        <v>1864</v>
      </c>
      <c r="D8" s="1696" t="s">
        <v>1865</v>
      </c>
      <c r="E8" s="1696" t="s">
        <v>1866</v>
      </c>
      <c r="F8" s="1690" t="s">
        <v>420</v>
      </c>
      <c r="G8" s="1690" t="s">
        <v>1867</v>
      </c>
      <c r="H8" s="1690" t="s">
        <v>1868</v>
      </c>
      <c r="I8" s="1691" t="s">
        <v>1869</v>
      </c>
      <c r="J8" s="1690" t="s">
        <v>1870</v>
      </c>
    </row>
    <row r="9" spans="1:10" s="9" customFormat="1" ht="20.25" customHeight="1" x14ac:dyDescent="0.15">
      <c r="A9" s="1694"/>
      <c r="B9" s="1695"/>
      <c r="C9" s="1696"/>
      <c r="D9" s="1696"/>
      <c r="E9" s="1696"/>
      <c r="F9" s="1690"/>
      <c r="G9" s="1690"/>
      <c r="H9" s="1690"/>
      <c r="I9" s="1692"/>
      <c r="J9" s="1690"/>
    </row>
    <row r="10" spans="1:10" s="9" customFormat="1" ht="26.25" customHeight="1" x14ac:dyDescent="0.15">
      <c r="A10" s="1694"/>
      <c r="B10" s="1695"/>
      <c r="C10" s="1696"/>
      <c r="D10" s="1696"/>
      <c r="E10" s="1696"/>
      <c r="F10" s="1690"/>
      <c r="G10" s="1690"/>
      <c r="H10" s="1690"/>
      <c r="I10" s="1693"/>
      <c r="J10" s="1690"/>
    </row>
    <row r="11" spans="1:10" s="8" customFormat="1" ht="20.100000000000001" customHeight="1" x14ac:dyDescent="0.2">
      <c r="A11" s="1152">
        <v>1</v>
      </c>
      <c r="B11" s="1153" t="s">
        <v>1891</v>
      </c>
      <c r="C11" s="1154">
        <v>1058299</v>
      </c>
      <c r="D11" s="1155"/>
      <c r="E11" s="1155"/>
      <c r="F11" s="1156"/>
      <c r="G11" s="1156"/>
      <c r="H11" s="1156"/>
      <c r="I11" s="1155"/>
      <c r="J11" s="577">
        <f>C11+D11+I11</f>
        <v>1058299</v>
      </c>
    </row>
    <row r="12" spans="1:10" s="104" customFormat="1" ht="20.100000000000001" customHeight="1" x14ac:dyDescent="0.2">
      <c r="A12" s="1174">
        <v>2</v>
      </c>
      <c r="B12" s="1175" t="s">
        <v>1892</v>
      </c>
      <c r="C12" s="874">
        <v>61546</v>
      </c>
      <c r="D12" s="503">
        <v>640</v>
      </c>
      <c r="E12" s="503">
        <v>79462</v>
      </c>
      <c r="F12" s="105">
        <v>84560</v>
      </c>
      <c r="G12" s="105">
        <v>21</v>
      </c>
      <c r="H12" s="105">
        <v>54570</v>
      </c>
      <c r="I12" s="503">
        <v>218613</v>
      </c>
      <c r="J12" s="577">
        <f t="shared" ref="J12:J51" si="0">C12+D12+I12</f>
        <v>280799</v>
      </c>
    </row>
    <row r="13" spans="1:10" s="9" customFormat="1" ht="20.100000000000001" customHeight="1" x14ac:dyDescent="0.2">
      <c r="A13" s="1157">
        <v>3</v>
      </c>
      <c r="B13" s="1158" t="s">
        <v>1893</v>
      </c>
      <c r="C13" s="1159">
        <v>200</v>
      </c>
      <c r="D13" s="531"/>
      <c r="E13" s="531"/>
      <c r="F13" s="531"/>
      <c r="G13" s="531"/>
      <c r="H13" s="531"/>
      <c r="I13" s="531"/>
      <c r="J13" s="577">
        <f t="shared" si="0"/>
        <v>200</v>
      </c>
    </row>
    <row r="14" spans="1:10" s="104" customFormat="1" ht="20.100000000000001" customHeight="1" x14ac:dyDescent="0.2">
      <c r="A14" s="1174">
        <v>4</v>
      </c>
      <c r="B14" s="1360" t="s">
        <v>1894</v>
      </c>
      <c r="C14" s="1250">
        <v>1120045</v>
      </c>
      <c r="D14" s="1363">
        <v>640</v>
      </c>
      <c r="E14" s="588">
        <v>79462</v>
      </c>
      <c r="F14" s="1364">
        <v>84560</v>
      </c>
      <c r="G14" s="1364">
        <v>21</v>
      </c>
      <c r="H14" s="1364">
        <v>54570</v>
      </c>
      <c r="I14" s="588">
        <v>218613</v>
      </c>
      <c r="J14" s="589">
        <f t="shared" si="0"/>
        <v>1339298</v>
      </c>
    </row>
    <row r="15" spans="1:10" s="8" customFormat="1" ht="20.100000000000001" customHeight="1" x14ac:dyDescent="0.2">
      <c r="A15" s="1157">
        <v>5</v>
      </c>
      <c r="B15" s="1162" t="s">
        <v>1895</v>
      </c>
      <c r="C15" s="1159"/>
      <c r="D15" s="531"/>
      <c r="E15" s="531"/>
      <c r="F15" s="540"/>
      <c r="G15" s="540"/>
      <c r="H15" s="540"/>
      <c r="I15" s="531"/>
      <c r="J15" s="577">
        <f t="shared" si="0"/>
        <v>0</v>
      </c>
    </row>
    <row r="16" spans="1:10" s="8" customFormat="1" ht="20.100000000000001" customHeight="1" x14ac:dyDescent="0.2">
      <c r="A16" s="1157">
        <v>6</v>
      </c>
      <c r="B16" s="1158" t="s">
        <v>1896</v>
      </c>
      <c r="C16" s="1159"/>
      <c r="D16" s="531"/>
      <c r="E16" s="531"/>
      <c r="F16" s="540"/>
      <c r="G16" s="540"/>
      <c r="H16" s="540"/>
      <c r="I16" s="531"/>
      <c r="J16" s="577">
        <f t="shared" si="0"/>
        <v>0</v>
      </c>
    </row>
    <row r="17" spans="1:10" s="8" customFormat="1" ht="20.100000000000001" customHeight="1" x14ac:dyDescent="0.2">
      <c r="A17" s="1157">
        <v>7</v>
      </c>
      <c r="B17" s="1367" t="s">
        <v>1897</v>
      </c>
      <c r="C17" s="1161"/>
      <c r="D17" s="548"/>
      <c r="E17" s="548"/>
      <c r="F17" s="744"/>
      <c r="G17" s="744"/>
      <c r="H17" s="744"/>
      <c r="I17" s="548"/>
      <c r="J17" s="589">
        <f t="shared" si="0"/>
        <v>0</v>
      </c>
    </row>
    <row r="18" spans="1:10" s="8" customFormat="1" ht="20.100000000000001" customHeight="1" x14ac:dyDescent="0.2">
      <c r="A18" s="1157">
        <v>8</v>
      </c>
      <c r="B18" s="1158" t="s">
        <v>1898</v>
      </c>
      <c r="C18" s="1159">
        <v>535820</v>
      </c>
      <c r="D18" s="531">
        <v>261727</v>
      </c>
      <c r="E18" s="531">
        <v>206494</v>
      </c>
      <c r="F18" s="540">
        <v>438888</v>
      </c>
      <c r="G18" s="540">
        <v>142565</v>
      </c>
      <c r="H18" s="540">
        <v>212186</v>
      </c>
      <c r="I18" s="531">
        <v>1000133</v>
      </c>
      <c r="J18" s="577">
        <f t="shared" si="0"/>
        <v>1797680</v>
      </c>
    </row>
    <row r="19" spans="1:10" s="8" customFormat="1" ht="20.100000000000001" customHeight="1" x14ac:dyDescent="0.2">
      <c r="A19" s="1157">
        <v>9</v>
      </c>
      <c r="B19" s="1162" t="s">
        <v>1899</v>
      </c>
      <c r="C19" s="1159">
        <v>510264</v>
      </c>
      <c r="D19" s="531">
        <v>71635</v>
      </c>
      <c r="E19" s="531">
        <v>20268</v>
      </c>
      <c r="F19" s="540">
        <v>12437</v>
      </c>
      <c r="G19" s="540"/>
      <c r="H19" s="540">
        <v>295</v>
      </c>
      <c r="I19" s="531">
        <v>33000</v>
      </c>
      <c r="J19" s="577">
        <f t="shared" si="0"/>
        <v>614899</v>
      </c>
    </row>
    <row r="20" spans="1:10" s="8" customFormat="1" ht="20.100000000000001" customHeight="1" x14ac:dyDescent="0.2">
      <c r="A20" s="1157">
        <v>10</v>
      </c>
      <c r="B20" s="1162" t="s">
        <v>1900</v>
      </c>
      <c r="C20" s="1159">
        <v>37415</v>
      </c>
      <c r="D20" s="531">
        <v>916</v>
      </c>
      <c r="E20" s="531">
        <v>40</v>
      </c>
      <c r="F20" s="540">
        <v>6336</v>
      </c>
      <c r="G20" s="540">
        <v>3</v>
      </c>
      <c r="H20" s="540">
        <v>100</v>
      </c>
      <c r="I20" s="531">
        <v>6488</v>
      </c>
      <c r="J20" s="577">
        <f t="shared" si="0"/>
        <v>44819</v>
      </c>
    </row>
    <row r="21" spans="1:10" s="106" customFormat="1" ht="20.100000000000001" customHeight="1" x14ac:dyDescent="0.2">
      <c r="A21" s="1174">
        <v>11</v>
      </c>
      <c r="B21" s="1360" t="s">
        <v>1901</v>
      </c>
      <c r="C21" s="1250">
        <v>1083499</v>
      </c>
      <c r="D21" s="1363">
        <f>SUM(D18:D20)</f>
        <v>334278</v>
      </c>
      <c r="E21" s="1363">
        <v>226811</v>
      </c>
      <c r="F21" s="1363">
        <v>457661</v>
      </c>
      <c r="G21" s="1363">
        <v>142568</v>
      </c>
      <c r="H21" s="1363">
        <v>212581</v>
      </c>
      <c r="I21" s="1363">
        <v>1039621</v>
      </c>
      <c r="J21" s="589">
        <f>C21+D21+I21</f>
        <v>2457398</v>
      </c>
    </row>
    <row r="22" spans="1:10" s="8" customFormat="1" ht="20.100000000000001" customHeight="1" x14ac:dyDescent="0.2">
      <c r="A22" s="1157">
        <v>12</v>
      </c>
      <c r="B22" s="1163" t="s">
        <v>1902</v>
      </c>
      <c r="C22" s="1159">
        <v>4018</v>
      </c>
      <c r="D22" s="531">
        <v>11723</v>
      </c>
      <c r="E22" s="531">
        <v>14017</v>
      </c>
      <c r="F22" s="540">
        <v>97418</v>
      </c>
      <c r="G22" s="540">
        <v>4566</v>
      </c>
      <c r="H22" s="540">
        <v>6591</v>
      </c>
      <c r="I22" s="531">
        <v>122592</v>
      </c>
      <c r="J22" s="577">
        <f t="shared" si="0"/>
        <v>138333</v>
      </c>
    </row>
    <row r="23" spans="1:10" s="8" customFormat="1" ht="20.100000000000001" customHeight="1" x14ac:dyDescent="0.2">
      <c r="A23" s="1157">
        <v>13</v>
      </c>
      <c r="B23" s="1163" t="s">
        <v>1903</v>
      </c>
      <c r="C23" s="1159">
        <v>203261</v>
      </c>
      <c r="D23" s="531">
        <v>42928</v>
      </c>
      <c r="E23" s="531">
        <v>64969</v>
      </c>
      <c r="F23" s="540">
        <v>112245</v>
      </c>
      <c r="G23" s="540">
        <v>7129</v>
      </c>
      <c r="H23" s="540">
        <v>163870</v>
      </c>
      <c r="I23" s="531">
        <v>348213</v>
      </c>
      <c r="J23" s="577">
        <f t="shared" si="0"/>
        <v>594402</v>
      </c>
    </row>
    <row r="24" spans="1:10" s="9" customFormat="1" ht="20.100000000000001" customHeight="1" x14ac:dyDescent="0.2">
      <c r="A24" s="1157">
        <v>14</v>
      </c>
      <c r="B24" s="1163" t="s">
        <v>1904</v>
      </c>
      <c r="C24" s="1159">
        <v>23</v>
      </c>
      <c r="D24" s="548"/>
      <c r="E24" s="548"/>
      <c r="F24" s="548"/>
      <c r="G24" s="548"/>
      <c r="H24" s="548"/>
      <c r="I24" s="548"/>
      <c r="J24" s="577">
        <f t="shared" si="0"/>
        <v>23</v>
      </c>
    </row>
    <row r="25" spans="1:10" s="9" customFormat="1" ht="16.5" customHeight="1" x14ac:dyDescent="0.2">
      <c r="A25" s="1157">
        <v>15</v>
      </c>
      <c r="B25" s="1163" t="s">
        <v>1905</v>
      </c>
      <c r="C25" s="1161"/>
      <c r="D25" s="548"/>
      <c r="E25" s="548"/>
      <c r="F25" s="548"/>
      <c r="G25" s="548"/>
      <c r="H25" s="548"/>
      <c r="I25" s="548"/>
      <c r="J25" s="577">
        <f t="shared" si="0"/>
        <v>0</v>
      </c>
    </row>
    <row r="26" spans="1:10" s="9" customFormat="1" ht="20.100000000000001" customHeight="1" x14ac:dyDescent="0.2">
      <c r="A26" s="1157">
        <v>16</v>
      </c>
      <c r="B26" s="1365" t="s">
        <v>1906</v>
      </c>
      <c r="C26" s="1366">
        <v>207302</v>
      </c>
      <c r="D26" s="588">
        <v>54651</v>
      </c>
      <c r="E26" s="588">
        <v>78986</v>
      </c>
      <c r="F26" s="1364">
        <v>209663</v>
      </c>
      <c r="G26" s="1364">
        <v>11695</v>
      </c>
      <c r="H26" s="1364">
        <v>170461</v>
      </c>
      <c r="I26" s="588">
        <v>470805</v>
      </c>
      <c r="J26" s="589">
        <f t="shared" si="0"/>
        <v>732758</v>
      </c>
    </row>
    <row r="27" spans="1:10" s="9" customFormat="1" ht="20.100000000000001" customHeight="1" x14ac:dyDescent="0.2">
      <c r="A27" s="1157">
        <v>17</v>
      </c>
      <c r="B27" s="1163" t="s">
        <v>1907</v>
      </c>
      <c r="C27" s="1159">
        <v>13108</v>
      </c>
      <c r="D27" s="531">
        <v>186844</v>
      </c>
      <c r="E27" s="531">
        <v>153887</v>
      </c>
      <c r="F27" s="540">
        <v>207988</v>
      </c>
      <c r="G27" s="540">
        <v>96584</v>
      </c>
      <c r="H27" s="540">
        <v>47608</v>
      </c>
      <c r="I27" s="531">
        <v>506067</v>
      </c>
      <c r="J27" s="577">
        <f t="shared" si="0"/>
        <v>706019</v>
      </c>
    </row>
    <row r="28" spans="1:10" s="9" customFormat="1" ht="20.100000000000001" customHeight="1" x14ac:dyDescent="0.2">
      <c r="A28" s="1157">
        <v>18</v>
      </c>
      <c r="B28" s="1163" t="s">
        <v>1908</v>
      </c>
      <c r="C28" s="1166">
        <v>88780</v>
      </c>
      <c r="D28" s="1167">
        <v>32167</v>
      </c>
      <c r="E28" s="1167">
        <v>26829</v>
      </c>
      <c r="F28" s="1167">
        <v>45035</v>
      </c>
      <c r="G28" s="1167">
        <v>10975</v>
      </c>
      <c r="H28" s="1167">
        <v>14020</v>
      </c>
      <c r="I28" s="1167">
        <v>96859</v>
      </c>
      <c r="J28" s="577">
        <f t="shared" si="0"/>
        <v>217806</v>
      </c>
    </row>
    <row r="29" spans="1:10" s="8" customFormat="1" ht="20.100000000000001" customHeight="1" x14ac:dyDescent="0.2">
      <c r="A29" s="1157">
        <v>19</v>
      </c>
      <c r="B29" s="1163" t="s">
        <v>1909</v>
      </c>
      <c r="C29" s="1166">
        <v>31706</v>
      </c>
      <c r="D29" s="1167">
        <v>56671</v>
      </c>
      <c r="E29" s="1167">
        <v>50532</v>
      </c>
      <c r="F29" s="1167">
        <v>66408</v>
      </c>
      <c r="G29" s="1167">
        <v>29246</v>
      </c>
      <c r="H29" s="8">
        <v>16639</v>
      </c>
      <c r="I29" s="1167">
        <v>162845</v>
      </c>
      <c r="J29" s="577">
        <f t="shared" si="0"/>
        <v>251222</v>
      </c>
    </row>
    <row r="30" spans="1:10" x14ac:dyDescent="0.2">
      <c r="A30" s="1157">
        <v>20</v>
      </c>
      <c r="B30" s="1367" t="s">
        <v>1910</v>
      </c>
      <c r="C30" s="1368">
        <v>133594</v>
      </c>
      <c r="D30" s="1369">
        <v>275682</v>
      </c>
      <c r="E30" s="1369">
        <v>213268</v>
      </c>
      <c r="F30" s="1369">
        <v>319431</v>
      </c>
      <c r="G30" s="1369">
        <v>136805</v>
      </c>
      <c r="H30" s="1370">
        <v>78267</v>
      </c>
      <c r="I30" s="1370">
        <v>765771</v>
      </c>
      <c r="J30" s="589">
        <f t="shared" si="0"/>
        <v>1175047</v>
      </c>
    </row>
    <row r="31" spans="1:10" x14ac:dyDescent="0.2">
      <c r="A31" s="1157">
        <v>21</v>
      </c>
      <c r="B31" s="1158" t="s">
        <v>1911</v>
      </c>
      <c r="C31" s="1178">
        <v>249610</v>
      </c>
      <c r="D31" s="1177">
        <v>35908</v>
      </c>
      <c r="E31" s="1177">
        <v>4176</v>
      </c>
      <c r="F31" s="1177">
        <v>24283</v>
      </c>
      <c r="G31" s="1177">
        <v>1027</v>
      </c>
      <c r="H31" s="1177">
        <v>12228</v>
      </c>
      <c r="I31" s="1177">
        <v>41714</v>
      </c>
      <c r="J31" s="577">
        <f t="shared" si="0"/>
        <v>327232</v>
      </c>
    </row>
    <row r="32" spans="1:10" x14ac:dyDescent="0.2">
      <c r="A32" s="1157">
        <v>22</v>
      </c>
      <c r="B32" s="1158" t="s">
        <v>1912</v>
      </c>
      <c r="C32" s="1178">
        <v>2128198</v>
      </c>
      <c r="D32" s="1177">
        <v>22841</v>
      </c>
      <c r="E32" s="1177">
        <v>12234</v>
      </c>
      <c r="F32" s="1177">
        <v>36554</v>
      </c>
      <c r="G32" s="1177">
        <v>2833</v>
      </c>
      <c r="H32" s="1177">
        <v>23975</v>
      </c>
      <c r="I32" s="1177">
        <v>75596</v>
      </c>
      <c r="J32" s="577">
        <f t="shared" si="0"/>
        <v>2226635</v>
      </c>
    </row>
    <row r="33" spans="1:10" s="1181" customFormat="1" x14ac:dyDescent="0.2">
      <c r="A33" s="1174">
        <v>23</v>
      </c>
      <c r="B33" s="1176" t="s">
        <v>1913</v>
      </c>
      <c r="C33" s="1358">
        <v>-515160</v>
      </c>
      <c r="D33" s="1359">
        <v>-54164</v>
      </c>
      <c r="E33" s="1359">
        <v>-20391</v>
      </c>
      <c r="F33" s="1359">
        <v>-47710</v>
      </c>
      <c r="G33" s="1359">
        <v>-9771</v>
      </c>
      <c r="H33" s="1359">
        <v>-17780</v>
      </c>
      <c r="I33" s="1359">
        <v>-95652</v>
      </c>
      <c r="J33" s="553">
        <f t="shared" si="0"/>
        <v>-664976</v>
      </c>
    </row>
    <row r="34" spans="1:10" s="1181" customFormat="1" x14ac:dyDescent="0.2">
      <c r="A34" s="1174">
        <v>24</v>
      </c>
      <c r="B34" s="1175" t="s">
        <v>1914</v>
      </c>
      <c r="C34" s="1179">
        <v>541</v>
      </c>
      <c r="D34" s="1180"/>
      <c r="E34" s="1180"/>
      <c r="F34" s="1180"/>
      <c r="G34" s="1180"/>
      <c r="H34" s="1180"/>
      <c r="I34" s="1180"/>
      <c r="J34" s="577">
        <f t="shared" si="0"/>
        <v>541</v>
      </c>
    </row>
    <row r="35" spans="1:10" s="1181" customFormat="1" x14ac:dyDescent="0.2">
      <c r="A35" s="1174">
        <v>25</v>
      </c>
      <c r="B35" s="1175" t="s">
        <v>1915</v>
      </c>
      <c r="C35" s="1179">
        <v>6275</v>
      </c>
      <c r="D35" s="1180">
        <v>1</v>
      </c>
      <c r="E35" s="1180"/>
      <c r="F35" s="1180"/>
      <c r="G35" s="1180"/>
      <c r="H35" s="1180"/>
      <c r="I35" s="1180"/>
      <c r="J35" s="577">
        <f t="shared" si="0"/>
        <v>6276</v>
      </c>
    </row>
    <row r="36" spans="1:10" s="1181" customFormat="1" x14ac:dyDescent="0.2">
      <c r="A36" s="1174">
        <v>26</v>
      </c>
      <c r="B36" s="1360" t="s">
        <v>1916</v>
      </c>
      <c r="C36" s="1361"/>
      <c r="D36" s="1362"/>
      <c r="E36" s="1362"/>
      <c r="F36" s="1362"/>
      <c r="G36" s="1362"/>
      <c r="H36" s="1362"/>
      <c r="I36" s="1362"/>
      <c r="J36" s="577">
        <f t="shared" si="0"/>
        <v>0</v>
      </c>
    </row>
    <row r="37" spans="1:10" x14ac:dyDescent="0.2">
      <c r="A37" s="1157">
        <v>27</v>
      </c>
      <c r="B37" s="1158" t="s">
        <v>1917</v>
      </c>
      <c r="C37" s="1178"/>
      <c r="D37" s="1177"/>
      <c r="E37" s="1177"/>
      <c r="F37" s="1177"/>
      <c r="G37" s="1177"/>
      <c r="H37" s="1177"/>
      <c r="I37" s="1177"/>
      <c r="J37" s="577">
        <f t="shared" si="0"/>
        <v>0</v>
      </c>
    </row>
    <row r="38" spans="1:10" s="1181" customFormat="1" x14ac:dyDescent="0.2">
      <c r="A38" s="1174">
        <v>28</v>
      </c>
      <c r="B38" s="1360" t="s">
        <v>1918</v>
      </c>
      <c r="C38" s="1361">
        <v>6816</v>
      </c>
      <c r="D38" s="1362">
        <v>1</v>
      </c>
      <c r="E38" s="1362"/>
      <c r="F38" s="1362"/>
      <c r="G38" s="1362"/>
      <c r="H38" s="1362"/>
      <c r="I38" s="1362"/>
      <c r="J38" s="577">
        <f t="shared" si="0"/>
        <v>6817</v>
      </c>
    </row>
    <row r="39" spans="1:10" x14ac:dyDescent="0.2">
      <c r="A39" s="1157">
        <v>29</v>
      </c>
      <c r="B39" s="1158" t="s">
        <v>1919</v>
      </c>
      <c r="C39" s="1178"/>
      <c r="D39" s="1177"/>
      <c r="E39" s="1177"/>
      <c r="F39" s="1177"/>
      <c r="G39" s="1177"/>
      <c r="H39" s="1177"/>
      <c r="I39" s="1177"/>
      <c r="J39" s="577">
        <f t="shared" si="0"/>
        <v>0</v>
      </c>
    </row>
    <row r="40" spans="1:10" x14ac:dyDescent="0.2">
      <c r="A40" s="1157">
        <v>30</v>
      </c>
      <c r="B40" s="1158" t="s">
        <v>1920</v>
      </c>
      <c r="C40" s="1178"/>
      <c r="D40" s="1177"/>
      <c r="E40" s="1177"/>
      <c r="F40" s="1177"/>
      <c r="G40" s="1177"/>
      <c r="H40" s="1177"/>
      <c r="I40" s="1177"/>
      <c r="J40" s="577">
        <f t="shared" si="0"/>
        <v>0</v>
      </c>
    </row>
    <row r="41" spans="1:10" x14ac:dyDescent="0.2">
      <c r="A41" s="1157">
        <v>31</v>
      </c>
      <c r="B41" s="1158" t="s">
        <v>1921</v>
      </c>
      <c r="C41" s="1178">
        <v>2283</v>
      </c>
      <c r="D41" s="1177"/>
      <c r="E41" s="1177"/>
      <c r="F41" s="1177"/>
      <c r="G41" s="1177"/>
      <c r="H41" s="1177"/>
      <c r="I41" s="1177"/>
      <c r="J41" s="577">
        <f t="shared" si="0"/>
        <v>2283</v>
      </c>
    </row>
    <row r="42" spans="1:10" x14ac:dyDescent="0.2">
      <c r="A42" s="1157">
        <v>32</v>
      </c>
      <c r="B42" s="1158" t="s">
        <v>1922</v>
      </c>
      <c r="C42" s="1178">
        <v>13</v>
      </c>
      <c r="D42" s="1177"/>
      <c r="E42" s="1177"/>
      <c r="F42" s="1177"/>
      <c r="G42" s="1177"/>
      <c r="H42" s="1177"/>
      <c r="I42" s="1177"/>
      <c r="J42" s="577">
        <f t="shared" si="0"/>
        <v>13</v>
      </c>
    </row>
    <row r="43" spans="1:10" x14ac:dyDescent="0.2">
      <c r="A43" s="1157">
        <v>33</v>
      </c>
      <c r="B43" s="1367" t="s">
        <v>1923</v>
      </c>
      <c r="C43" s="1371">
        <v>2283</v>
      </c>
      <c r="D43" s="1370"/>
      <c r="E43" s="1370"/>
      <c r="F43" s="1370"/>
      <c r="G43" s="1370"/>
      <c r="H43" s="1370"/>
      <c r="I43" s="1370"/>
      <c r="J43" s="577">
        <f t="shared" si="0"/>
        <v>2283</v>
      </c>
    </row>
    <row r="44" spans="1:10" x14ac:dyDescent="0.2">
      <c r="A44" s="1157">
        <v>34</v>
      </c>
      <c r="B44" s="1160" t="s">
        <v>1924</v>
      </c>
      <c r="C44" s="1372">
        <v>4534</v>
      </c>
      <c r="D44" s="1357"/>
      <c r="E44" s="1357"/>
      <c r="F44" s="1357"/>
      <c r="G44" s="1357"/>
      <c r="H44" s="1357"/>
      <c r="I44" s="1357"/>
      <c r="J44" s="577">
        <f t="shared" si="0"/>
        <v>4534</v>
      </c>
    </row>
    <row r="45" spans="1:10" x14ac:dyDescent="0.2">
      <c r="A45" s="1157">
        <v>35</v>
      </c>
      <c r="B45" s="1160" t="s">
        <v>1925</v>
      </c>
      <c r="C45" s="1372">
        <v>-510627</v>
      </c>
      <c r="D45" s="1357">
        <v>-54163</v>
      </c>
      <c r="E45" s="1359">
        <v>-20391</v>
      </c>
      <c r="F45" s="1359">
        <v>-47710</v>
      </c>
      <c r="G45" s="1359">
        <v>-9771</v>
      </c>
      <c r="H45" s="1359">
        <v>-17780</v>
      </c>
      <c r="I45" s="1359">
        <v>-95652</v>
      </c>
      <c r="J45" s="553">
        <f t="shared" si="0"/>
        <v>-660442</v>
      </c>
    </row>
    <row r="46" spans="1:10" x14ac:dyDescent="0.2">
      <c r="A46" s="1157">
        <v>36</v>
      </c>
      <c r="B46" s="1158" t="s">
        <v>1926</v>
      </c>
      <c r="C46" s="1178">
        <v>628282</v>
      </c>
      <c r="D46" s="1177">
        <v>51022</v>
      </c>
      <c r="E46" s="1177">
        <v>29820</v>
      </c>
      <c r="F46" s="1177">
        <v>33520</v>
      </c>
      <c r="G46" s="1177">
        <v>968</v>
      </c>
      <c r="H46" s="1177">
        <v>18763</v>
      </c>
      <c r="I46" s="1177">
        <v>56231</v>
      </c>
      <c r="J46" s="577">
        <f t="shared" si="0"/>
        <v>735535</v>
      </c>
    </row>
    <row r="47" spans="1:10" x14ac:dyDescent="0.2">
      <c r="A47" s="1157">
        <v>37</v>
      </c>
      <c r="B47" s="1158" t="s">
        <v>1927</v>
      </c>
      <c r="C47" s="1178">
        <v>7368</v>
      </c>
      <c r="D47" s="1177"/>
      <c r="E47" s="1177"/>
      <c r="F47" s="1177"/>
      <c r="G47" s="1177"/>
      <c r="H47" s="1177"/>
      <c r="I47" s="1177"/>
      <c r="J47" s="577">
        <f t="shared" si="0"/>
        <v>7368</v>
      </c>
    </row>
    <row r="48" spans="1:10" x14ac:dyDescent="0.2">
      <c r="A48" s="1157">
        <v>38</v>
      </c>
      <c r="B48" s="1367" t="s">
        <v>1928</v>
      </c>
      <c r="C48" s="1371">
        <v>635650</v>
      </c>
      <c r="D48" s="1370">
        <v>51022</v>
      </c>
      <c r="E48" s="1370">
        <v>2980</v>
      </c>
      <c r="F48" s="1370">
        <v>33520</v>
      </c>
      <c r="G48" s="1370">
        <v>968</v>
      </c>
      <c r="H48" s="1370">
        <v>18763</v>
      </c>
      <c r="I48" s="1370">
        <v>56231</v>
      </c>
      <c r="J48" s="589">
        <f t="shared" si="0"/>
        <v>742903</v>
      </c>
    </row>
    <row r="49" spans="1:10" x14ac:dyDescent="0.2">
      <c r="A49" s="1157">
        <v>39</v>
      </c>
      <c r="B49" s="1158" t="s">
        <v>1929</v>
      </c>
      <c r="C49" s="1178">
        <v>56968</v>
      </c>
      <c r="D49" s="1177"/>
      <c r="E49" s="1177"/>
      <c r="F49" s="1177">
        <v>1328</v>
      </c>
      <c r="G49" s="1177"/>
      <c r="H49" s="1177"/>
      <c r="I49" s="1177">
        <f>SUM(E49:H49)</f>
        <v>1328</v>
      </c>
      <c r="J49" s="577">
        <f>C49+D49+I49</f>
        <v>58296</v>
      </c>
    </row>
    <row r="50" spans="1:10" x14ac:dyDescent="0.2">
      <c r="A50" s="1157">
        <v>40</v>
      </c>
      <c r="B50" s="1160" t="s">
        <v>1930</v>
      </c>
      <c r="C50" s="1372">
        <v>578682</v>
      </c>
      <c r="D50" s="1357">
        <v>51022</v>
      </c>
      <c r="E50" s="1357">
        <v>2980</v>
      </c>
      <c r="F50" s="1373">
        <v>32192</v>
      </c>
      <c r="G50" s="1373">
        <v>968</v>
      </c>
      <c r="H50" s="1373">
        <v>18763</v>
      </c>
      <c r="I50" s="1373">
        <v>54903</v>
      </c>
      <c r="J50" s="553">
        <f t="shared" si="0"/>
        <v>684607</v>
      </c>
    </row>
    <row r="51" spans="1:10" x14ac:dyDescent="0.2">
      <c r="A51" s="1168">
        <v>41</v>
      </c>
      <c r="B51" s="1374" t="s">
        <v>1931</v>
      </c>
      <c r="C51" s="1375">
        <v>68055</v>
      </c>
      <c r="D51" s="1376">
        <v>-3141</v>
      </c>
      <c r="E51" s="1376">
        <v>-17411</v>
      </c>
      <c r="F51" s="1376">
        <v>-15518</v>
      </c>
      <c r="G51" s="1376">
        <v>-8803</v>
      </c>
      <c r="H51" s="1376">
        <v>983</v>
      </c>
      <c r="I51" s="1376">
        <v>-40749</v>
      </c>
      <c r="J51" s="1377">
        <f t="shared" si="0"/>
        <v>24165</v>
      </c>
    </row>
  </sheetData>
  <mergeCells count="16">
    <mergeCell ref="B6:J6"/>
    <mergeCell ref="C1:J1"/>
    <mergeCell ref="B2:J2"/>
    <mergeCell ref="B3:J3"/>
    <mergeCell ref="B4:J4"/>
    <mergeCell ref="B5:J5"/>
    <mergeCell ref="G8:G10"/>
    <mergeCell ref="H8:H10"/>
    <mergeCell ref="I8:I10"/>
    <mergeCell ref="J8:J10"/>
    <mergeCell ref="A7:A10"/>
    <mergeCell ref="B8:B10"/>
    <mergeCell ref="C8:C10"/>
    <mergeCell ref="D8:D10"/>
    <mergeCell ref="E8:E10"/>
    <mergeCell ref="F8:F1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K92"/>
  <sheetViews>
    <sheetView zoomScale="90" zoomScaleNormal="90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E1" sqref="E1:AJ1"/>
    </sheetView>
  </sheetViews>
  <sheetFormatPr defaultRowHeight="13.9" customHeight="1" x14ac:dyDescent="0.25"/>
  <cols>
    <col min="1" max="1" width="4.42578125" style="15" customWidth="1"/>
    <col min="2" max="2" width="38.85546875" style="26" customWidth="1"/>
    <col min="3" max="3" width="4" style="15" customWidth="1"/>
    <col min="4" max="4" width="4.85546875" style="15" customWidth="1"/>
    <col min="5" max="6" width="4.7109375" style="15" customWidth="1"/>
    <col min="7" max="7" width="5.42578125" style="15" customWidth="1"/>
    <col min="8" max="8" width="4" style="15" customWidth="1"/>
    <col min="9" max="9" width="4.85546875" style="15" customWidth="1"/>
    <col min="10" max="10" width="5.7109375" style="15" customWidth="1"/>
    <col min="11" max="11" width="4" style="15" customWidth="1"/>
    <col min="12" max="12" width="3.28515625" style="15" customWidth="1"/>
    <col min="13" max="13" width="4" style="15" customWidth="1"/>
    <col min="14" max="14" width="5.7109375" style="15" customWidth="1"/>
    <col min="15" max="16" width="6.7109375" style="15" customWidth="1"/>
    <col min="17" max="17" width="6.7109375" style="15" hidden="1" customWidth="1"/>
    <col min="18" max="19" width="6.7109375" style="15" customWidth="1"/>
    <col min="20" max="21" width="5.140625" style="15" customWidth="1"/>
    <col min="22" max="22" width="5.7109375" style="15" customWidth="1"/>
    <col min="23" max="23" width="6.7109375" style="15" customWidth="1"/>
    <col min="24" max="24" width="4.85546875" style="15" customWidth="1"/>
    <col min="25" max="25" width="4.85546875" style="15" hidden="1" customWidth="1"/>
    <col min="26" max="26" width="4" style="15" customWidth="1"/>
    <col min="27" max="27" width="6.7109375" style="15" customWidth="1"/>
    <col min="28" max="28" width="4" style="15" customWidth="1"/>
    <col min="29" max="29" width="3.28515625" style="15" customWidth="1"/>
    <col min="30" max="30" width="4" style="15" customWidth="1"/>
    <col min="31" max="31" width="5.7109375" style="15" customWidth="1"/>
    <col min="32" max="32" width="7.140625" style="15" customWidth="1"/>
    <col min="33" max="33" width="5.28515625" style="15" customWidth="1"/>
    <col min="34" max="34" width="4.85546875" style="15" hidden="1" customWidth="1"/>
    <col min="35" max="35" width="5.7109375" style="15" customWidth="1"/>
    <col min="36" max="36" width="7.5703125" style="15" customWidth="1"/>
    <col min="37" max="16384" width="9.140625" style="14"/>
  </cols>
  <sheetData>
    <row r="1" spans="1:36" ht="15.75" customHeight="1" x14ac:dyDescent="0.25">
      <c r="B1" s="50"/>
      <c r="C1" s="51"/>
      <c r="D1" s="51"/>
      <c r="E1" s="1699" t="s">
        <v>2160</v>
      </c>
      <c r="F1" s="1416"/>
      <c r="G1" s="1416"/>
      <c r="H1" s="1416"/>
      <c r="I1" s="1416"/>
      <c r="J1" s="1416"/>
      <c r="K1" s="1416"/>
      <c r="L1" s="1416"/>
      <c r="M1" s="1416"/>
      <c r="N1" s="1416"/>
      <c r="O1" s="1416"/>
      <c r="P1" s="1416"/>
      <c r="Q1" s="1416"/>
      <c r="R1" s="1416"/>
      <c r="S1" s="1416"/>
      <c r="T1" s="1416"/>
      <c r="U1" s="1416"/>
      <c r="V1" s="1416"/>
      <c r="W1" s="1416"/>
      <c r="X1" s="1416"/>
      <c r="Y1" s="1416"/>
      <c r="Z1" s="1416"/>
      <c r="AA1" s="1416"/>
      <c r="AB1" s="1416"/>
      <c r="AC1" s="1416"/>
      <c r="AD1" s="1416"/>
      <c r="AE1" s="1416"/>
      <c r="AF1" s="1416"/>
      <c r="AG1" s="1416"/>
      <c r="AH1" s="1416"/>
      <c r="AI1" s="1416"/>
      <c r="AJ1" s="1416"/>
    </row>
    <row r="2" spans="1:36" ht="15.75" customHeight="1" x14ac:dyDescent="0.25">
      <c r="B2" s="1705" t="s">
        <v>581</v>
      </c>
      <c r="C2" s="1705"/>
      <c r="D2" s="1705"/>
      <c r="E2" s="1705"/>
      <c r="F2" s="1705"/>
      <c r="G2" s="1705"/>
      <c r="H2" s="1705"/>
      <c r="I2" s="1705"/>
      <c r="J2" s="1705"/>
      <c r="K2" s="1705"/>
      <c r="L2" s="1705"/>
      <c r="M2" s="1705"/>
      <c r="N2" s="1705"/>
      <c r="O2" s="1705"/>
      <c r="P2" s="1705"/>
      <c r="Q2" s="1705"/>
      <c r="R2" s="1705"/>
      <c r="S2" s="1705"/>
      <c r="T2" s="1705"/>
      <c r="U2" s="1705"/>
      <c r="V2" s="1705"/>
      <c r="W2" s="1705"/>
      <c r="X2" s="1705"/>
      <c r="Y2" s="1705"/>
      <c r="Z2" s="1705"/>
      <c r="AA2" s="1705"/>
      <c r="AB2" s="1705"/>
      <c r="AC2" s="1705"/>
      <c r="AD2" s="1705"/>
      <c r="AE2" s="1705"/>
      <c r="AF2" s="1705"/>
      <c r="AG2" s="1705"/>
      <c r="AH2" s="1705"/>
      <c r="AI2" s="1705"/>
      <c r="AJ2" s="1705"/>
    </row>
    <row r="3" spans="1:36" ht="15.75" customHeight="1" x14ac:dyDescent="0.25">
      <c r="B3" s="1705" t="s">
        <v>260</v>
      </c>
      <c r="C3" s="1705"/>
      <c r="D3" s="1705"/>
      <c r="E3" s="1705"/>
      <c r="F3" s="1705"/>
      <c r="G3" s="1705"/>
      <c r="H3" s="1705"/>
      <c r="I3" s="1705"/>
      <c r="J3" s="1705"/>
      <c r="K3" s="1705"/>
      <c r="L3" s="1705"/>
      <c r="M3" s="1705"/>
      <c r="N3" s="1705"/>
      <c r="O3" s="1705"/>
      <c r="P3" s="1705"/>
      <c r="Q3" s="1705"/>
      <c r="R3" s="1705"/>
      <c r="S3" s="1705"/>
      <c r="T3" s="1705"/>
      <c r="U3" s="1705"/>
      <c r="V3" s="1705"/>
      <c r="W3" s="1705"/>
      <c r="X3" s="1705"/>
      <c r="Y3" s="1705"/>
      <c r="Z3" s="1705"/>
      <c r="AA3" s="1705"/>
      <c r="AB3" s="1705"/>
      <c r="AC3" s="1705"/>
      <c r="AD3" s="1705"/>
      <c r="AE3" s="1705"/>
      <c r="AF3" s="1705"/>
      <c r="AG3" s="1705"/>
      <c r="AH3" s="1705"/>
      <c r="AI3" s="1705"/>
      <c r="AJ3" s="1705"/>
    </row>
    <row r="4" spans="1:36" ht="15.75" customHeight="1" x14ac:dyDescent="0.25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 t="s">
        <v>406</v>
      </c>
    </row>
    <row r="5" spans="1:36" ht="27.75" customHeight="1" x14ac:dyDescent="0.25">
      <c r="A5" s="1708" t="s">
        <v>602</v>
      </c>
      <c r="B5" s="54" t="s">
        <v>588</v>
      </c>
      <c r="C5" s="1706" t="s">
        <v>589</v>
      </c>
      <c r="D5" s="1706"/>
      <c r="E5" s="1706"/>
      <c r="F5" s="1706" t="s">
        <v>590</v>
      </c>
      <c r="G5" s="1706"/>
      <c r="H5" s="1706" t="s">
        <v>591</v>
      </c>
      <c r="I5" s="1706"/>
      <c r="J5" s="1706"/>
      <c r="K5" s="1709" t="s">
        <v>840</v>
      </c>
      <c r="L5" s="1709"/>
      <c r="M5" s="1709"/>
      <c r="N5" s="1709"/>
      <c r="O5" s="1706" t="s">
        <v>841</v>
      </c>
      <c r="P5" s="1706"/>
      <c r="Q5" s="1706"/>
      <c r="R5" s="1706"/>
      <c r="S5" s="1706"/>
      <c r="T5" s="1706" t="s">
        <v>842</v>
      </c>
      <c r="U5" s="1706"/>
      <c r="V5" s="1706"/>
      <c r="W5" s="1710" t="s">
        <v>163</v>
      </c>
      <c r="X5" s="1710"/>
      <c r="Y5" s="1710"/>
      <c r="Z5" s="1710"/>
      <c r="AA5" s="1710"/>
      <c r="AB5" s="1706" t="s">
        <v>205</v>
      </c>
      <c r="AC5" s="1706"/>
      <c r="AD5" s="1706"/>
      <c r="AE5" s="1706"/>
      <c r="AF5" s="1706" t="s">
        <v>206</v>
      </c>
      <c r="AG5" s="1706"/>
      <c r="AH5" s="1706"/>
      <c r="AI5" s="1706"/>
      <c r="AJ5" s="1706"/>
    </row>
    <row r="6" spans="1:36" s="2" customFormat="1" ht="30.75" customHeight="1" x14ac:dyDescent="0.2">
      <c r="A6" s="1708"/>
      <c r="B6" s="1670" t="s">
        <v>407</v>
      </c>
      <c r="C6" s="1707" t="s">
        <v>408</v>
      </c>
      <c r="D6" s="1707"/>
      <c r="E6" s="1707"/>
      <c r="F6" s="1707"/>
      <c r="G6" s="1707"/>
      <c r="H6" s="1707" t="s">
        <v>409</v>
      </c>
      <c r="I6" s="1707"/>
      <c r="J6" s="1707"/>
      <c r="K6" s="1707"/>
      <c r="L6" s="1707"/>
      <c r="M6" s="1707"/>
      <c r="N6" s="1707"/>
      <c r="O6" s="1704" t="s">
        <v>410</v>
      </c>
      <c r="P6" s="1704"/>
      <c r="Q6" s="1704"/>
      <c r="R6" s="1704"/>
      <c r="S6" s="1704"/>
      <c r="T6" s="1704"/>
      <c r="U6" s="1704"/>
      <c r="V6" s="1704"/>
      <c r="W6" s="1704" t="s">
        <v>46</v>
      </c>
      <c r="X6" s="1704"/>
      <c r="Y6" s="1704"/>
      <c r="Z6" s="1704"/>
      <c r="AA6" s="1704"/>
      <c r="AB6" s="1704"/>
      <c r="AC6" s="1704"/>
      <c r="AD6" s="1704"/>
      <c r="AE6" s="1704"/>
      <c r="AF6" s="1440" t="s">
        <v>411</v>
      </c>
      <c r="AG6" s="1440"/>
      <c r="AH6" s="1440"/>
      <c r="AI6" s="1440"/>
      <c r="AJ6" s="1440"/>
    </row>
    <row r="7" spans="1:36" s="2" customFormat="1" ht="27.75" customHeight="1" x14ac:dyDescent="0.2">
      <c r="A7" s="1708"/>
      <c r="B7" s="1670"/>
      <c r="C7" s="1701" t="s">
        <v>412</v>
      </c>
      <c r="D7" s="1701"/>
      <c r="E7" s="1701"/>
      <c r="F7" s="1399" t="s">
        <v>413</v>
      </c>
      <c r="G7" s="1399"/>
      <c r="H7" s="1701" t="s">
        <v>414</v>
      </c>
      <c r="I7" s="1701"/>
      <c r="J7" s="1701"/>
      <c r="K7" s="1701" t="s">
        <v>413</v>
      </c>
      <c r="L7" s="1701"/>
      <c r="M7" s="1701"/>
      <c r="N7" s="1701"/>
      <c r="O7" s="1702" t="s">
        <v>414</v>
      </c>
      <c r="P7" s="1702"/>
      <c r="Q7" s="1702"/>
      <c r="R7" s="1702"/>
      <c r="S7" s="1702"/>
      <c r="T7" s="1701" t="s">
        <v>413</v>
      </c>
      <c r="U7" s="1701"/>
      <c r="V7" s="1701"/>
      <c r="W7" s="1702" t="s">
        <v>414</v>
      </c>
      <c r="X7" s="1702"/>
      <c r="Y7" s="1702"/>
      <c r="Z7" s="1702"/>
      <c r="AA7" s="1702"/>
      <c r="AB7" s="1702" t="s">
        <v>415</v>
      </c>
      <c r="AC7" s="1702"/>
      <c r="AD7" s="1702"/>
      <c r="AE7" s="1702"/>
      <c r="AF7" s="1440"/>
      <c r="AG7" s="1440"/>
      <c r="AH7" s="1440"/>
      <c r="AI7" s="1440"/>
      <c r="AJ7" s="1440"/>
    </row>
    <row r="8" spans="1:36" s="2" customFormat="1" ht="27" customHeight="1" x14ac:dyDescent="0.2">
      <c r="A8" s="1708"/>
      <c r="B8" s="1670"/>
      <c r="C8" s="55">
        <v>40544</v>
      </c>
      <c r="D8" s="55">
        <v>41759</v>
      </c>
      <c r="E8" s="55" t="s">
        <v>974</v>
      </c>
      <c r="F8" s="55">
        <v>41640</v>
      </c>
      <c r="G8" s="55">
        <v>42004</v>
      </c>
      <c r="H8" s="55">
        <v>40544</v>
      </c>
      <c r="I8" s="55">
        <v>41759</v>
      </c>
      <c r="J8" s="55">
        <v>42004</v>
      </c>
      <c r="K8" s="55">
        <v>40544</v>
      </c>
      <c r="L8" s="56"/>
      <c r="M8" s="56"/>
      <c r="N8" s="55">
        <v>42004</v>
      </c>
      <c r="O8" s="55">
        <v>41640</v>
      </c>
      <c r="P8" s="55">
        <v>41759</v>
      </c>
      <c r="Q8" s="55">
        <v>41791</v>
      </c>
      <c r="R8" s="55">
        <v>41821</v>
      </c>
      <c r="S8" s="55">
        <v>42004</v>
      </c>
      <c r="T8" s="55">
        <v>41640</v>
      </c>
      <c r="U8" s="55">
        <v>41821</v>
      </c>
      <c r="V8" s="55">
        <v>42004</v>
      </c>
      <c r="W8" s="55">
        <v>40544</v>
      </c>
      <c r="X8" s="55">
        <v>41759</v>
      </c>
      <c r="Y8" s="55">
        <v>41791</v>
      </c>
      <c r="Z8" s="56">
        <v>41821</v>
      </c>
      <c r="AA8" s="55">
        <v>42004</v>
      </c>
      <c r="AB8" s="55">
        <v>40544</v>
      </c>
      <c r="AC8" s="56">
        <v>41821</v>
      </c>
      <c r="AD8" s="56"/>
      <c r="AE8" s="55">
        <v>42004</v>
      </c>
      <c r="AF8" s="55">
        <v>40544</v>
      </c>
      <c r="AG8" s="56">
        <v>41759</v>
      </c>
      <c r="AH8" s="55">
        <v>41791</v>
      </c>
      <c r="AI8" s="56">
        <v>41821</v>
      </c>
      <c r="AJ8" s="55">
        <v>42004</v>
      </c>
    </row>
    <row r="9" spans="1:36" s="2" customFormat="1" ht="13.9" customHeight="1" x14ac:dyDescent="0.25">
      <c r="A9" s="57"/>
      <c r="B9" s="3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</row>
    <row r="10" spans="1:36" s="2" customFormat="1" ht="13.9" customHeight="1" x14ac:dyDescent="0.25">
      <c r="A10" s="57" t="s">
        <v>849</v>
      </c>
      <c r="B10" s="59" t="s">
        <v>741</v>
      </c>
      <c r="C10" s="60" t="s">
        <v>416</v>
      </c>
      <c r="D10" s="60"/>
      <c r="E10" s="60" t="s">
        <v>416</v>
      </c>
      <c r="F10" s="60"/>
      <c r="G10" s="60"/>
      <c r="H10" s="60">
        <v>2</v>
      </c>
      <c r="I10" s="60"/>
      <c r="J10" s="60" t="s">
        <v>417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 t="s">
        <v>418</v>
      </c>
      <c r="X10" s="60"/>
      <c r="Y10" s="60"/>
      <c r="Z10" s="60"/>
      <c r="AA10" s="60" t="s">
        <v>418</v>
      </c>
      <c r="AB10" s="60"/>
      <c r="AC10" s="60"/>
      <c r="AD10" s="60"/>
      <c r="AE10" s="60"/>
      <c r="AF10" s="60" t="s">
        <v>418</v>
      </c>
      <c r="AG10" s="60"/>
      <c r="AH10" s="60"/>
      <c r="AI10" s="60"/>
      <c r="AJ10" s="60" t="s">
        <v>418</v>
      </c>
    </row>
    <row r="11" spans="1:36" s="2" customFormat="1" ht="13.9" customHeight="1" x14ac:dyDescent="0.25">
      <c r="A11" s="57"/>
      <c r="B11" s="33"/>
      <c r="C11" s="61"/>
      <c r="D11" s="61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</row>
    <row r="12" spans="1:36" s="15" customFormat="1" ht="14.45" customHeight="1" x14ac:dyDescent="0.25">
      <c r="A12" s="3" t="s">
        <v>859</v>
      </c>
      <c r="B12" s="62" t="s">
        <v>419</v>
      </c>
      <c r="C12" s="63">
        <v>5</v>
      </c>
      <c r="D12" s="63">
        <v>2</v>
      </c>
      <c r="E12" s="64">
        <v>7</v>
      </c>
      <c r="F12" s="64"/>
      <c r="G12" s="64"/>
      <c r="H12" s="64">
        <v>43</v>
      </c>
      <c r="I12" s="64">
        <v>-2</v>
      </c>
      <c r="J12" s="64">
        <v>41</v>
      </c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>
        <v>48</v>
      </c>
      <c r="X12" s="64">
        <v>0</v>
      </c>
      <c r="Y12" s="64"/>
      <c r="Z12" s="64"/>
      <c r="AA12" s="64">
        <v>48</v>
      </c>
      <c r="AB12" s="64"/>
      <c r="AC12" s="64"/>
      <c r="AD12" s="64"/>
      <c r="AE12" s="64"/>
      <c r="AF12" s="66">
        <f>W12</f>
        <v>48</v>
      </c>
      <c r="AG12" s="66">
        <v>0</v>
      </c>
      <c r="AH12" s="66"/>
      <c r="AI12" s="66"/>
      <c r="AJ12" s="66">
        <f>SUM(AF12:AI12)</f>
        <v>48</v>
      </c>
    </row>
    <row r="13" spans="1:36" ht="15.75" customHeight="1" x14ac:dyDescent="0.25">
      <c r="A13" s="3"/>
      <c r="B13" s="67"/>
      <c r="C13" s="68"/>
      <c r="D13" s="68"/>
      <c r="E13" s="69"/>
      <c r="F13" s="69"/>
      <c r="G13" s="69"/>
      <c r="H13" s="69"/>
      <c r="I13" s="69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1"/>
      <c r="AB13" s="71"/>
      <c r="AC13" s="71"/>
      <c r="AD13" s="71"/>
      <c r="AE13" s="71"/>
      <c r="AF13" s="71"/>
      <c r="AG13" s="71"/>
      <c r="AH13" s="71"/>
      <c r="AI13" s="71"/>
      <c r="AJ13" s="71"/>
    </row>
    <row r="14" spans="1:36" s="15" customFormat="1" ht="14.45" customHeight="1" x14ac:dyDescent="0.25">
      <c r="A14" s="3" t="s">
        <v>860</v>
      </c>
      <c r="B14" s="72" t="s">
        <v>420</v>
      </c>
      <c r="C14" s="73"/>
      <c r="D14" s="73"/>
      <c r="E14" s="74"/>
      <c r="F14" s="74"/>
      <c r="G14" s="74"/>
      <c r="H14" s="74"/>
      <c r="I14" s="74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6"/>
      <c r="AB14" s="76"/>
      <c r="AC14" s="76"/>
      <c r="AD14" s="76"/>
      <c r="AE14" s="76"/>
      <c r="AF14" s="76"/>
      <c r="AG14" s="76"/>
      <c r="AH14" s="76"/>
      <c r="AI14" s="76"/>
      <c r="AJ14" s="76"/>
    </row>
    <row r="15" spans="1:36" s="15" customFormat="1" ht="14.45" customHeight="1" x14ac:dyDescent="0.25">
      <c r="A15" s="3" t="s">
        <v>861</v>
      </c>
      <c r="B15" s="77" t="s">
        <v>421</v>
      </c>
      <c r="C15" s="78"/>
      <c r="D15" s="78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>
        <v>20</v>
      </c>
      <c r="P15" s="79"/>
      <c r="Q15" s="79"/>
      <c r="R15" s="79"/>
      <c r="S15" s="79">
        <v>20</v>
      </c>
      <c r="T15" s="79"/>
      <c r="U15" s="79"/>
      <c r="V15" s="79"/>
      <c r="W15" s="64">
        <f t="shared" ref="W15:W27" si="0">C15+H15+O15</f>
        <v>20</v>
      </c>
      <c r="X15" s="64"/>
      <c r="Y15" s="64"/>
      <c r="Z15" s="64"/>
      <c r="AA15" s="64">
        <f t="shared" ref="AA15:AA26" si="1">E15+J15+S15</f>
        <v>20</v>
      </c>
      <c r="AB15" s="64"/>
      <c r="AC15" s="64"/>
      <c r="AD15" s="64"/>
      <c r="AE15" s="64">
        <f t="shared" ref="AE15:AE21" si="2">N15+V15</f>
        <v>0</v>
      </c>
      <c r="AF15" s="64">
        <f t="shared" ref="AF15:AF24" si="3">W15+AB15/2</f>
        <v>20</v>
      </c>
      <c r="AG15" s="64"/>
      <c r="AH15" s="64"/>
      <c r="AI15" s="64"/>
      <c r="AJ15" s="64">
        <f t="shared" ref="AJ15:AJ21" si="4">AA15+AE15/2</f>
        <v>20</v>
      </c>
    </row>
    <row r="16" spans="1:36" s="15" customFormat="1" ht="14.45" customHeight="1" x14ac:dyDescent="0.25">
      <c r="A16" s="3" t="s">
        <v>862</v>
      </c>
      <c r="B16" s="77" t="s">
        <v>422</v>
      </c>
      <c r="C16" s="78"/>
      <c r="D16" s="78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>
        <v>20</v>
      </c>
      <c r="P16" s="79"/>
      <c r="Q16" s="79"/>
      <c r="R16" s="79"/>
      <c r="S16" s="79">
        <v>20</v>
      </c>
      <c r="T16" s="79"/>
      <c r="U16" s="79"/>
      <c r="V16" s="79"/>
      <c r="W16" s="64">
        <f t="shared" si="0"/>
        <v>20</v>
      </c>
      <c r="X16" s="64"/>
      <c r="Y16" s="64"/>
      <c r="Z16" s="64"/>
      <c r="AA16" s="64">
        <f t="shared" si="1"/>
        <v>20</v>
      </c>
      <c r="AB16" s="64"/>
      <c r="AC16" s="64"/>
      <c r="AD16" s="64"/>
      <c r="AE16" s="64">
        <f t="shared" si="2"/>
        <v>0</v>
      </c>
      <c r="AF16" s="64">
        <f t="shared" si="3"/>
        <v>20</v>
      </c>
      <c r="AG16" s="64"/>
      <c r="AH16" s="64"/>
      <c r="AI16" s="64"/>
      <c r="AJ16" s="64">
        <f t="shared" si="4"/>
        <v>20</v>
      </c>
    </row>
    <row r="17" spans="1:37" s="15" customFormat="1" ht="14.45" customHeight="1" x14ac:dyDescent="0.25">
      <c r="A17" s="3" t="s">
        <v>863</v>
      </c>
      <c r="B17" s="77" t="s">
        <v>423</v>
      </c>
      <c r="C17" s="78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>
        <v>10</v>
      </c>
      <c r="P17" s="79"/>
      <c r="Q17" s="79"/>
      <c r="R17" s="79"/>
      <c r="S17" s="79">
        <v>10</v>
      </c>
      <c r="T17" s="79"/>
      <c r="U17" s="79"/>
      <c r="V17" s="79"/>
      <c r="W17" s="64">
        <f t="shared" si="0"/>
        <v>10</v>
      </c>
      <c r="X17" s="64"/>
      <c r="Y17" s="64"/>
      <c r="Z17" s="64"/>
      <c r="AA17" s="64">
        <f t="shared" si="1"/>
        <v>10</v>
      </c>
      <c r="AB17" s="64"/>
      <c r="AC17" s="64"/>
      <c r="AD17" s="64"/>
      <c r="AE17" s="64">
        <f t="shared" si="2"/>
        <v>0</v>
      </c>
      <c r="AF17" s="64">
        <f t="shared" si="3"/>
        <v>10</v>
      </c>
      <c r="AG17" s="64"/>
      <c r="AH17" s="64"/>
      <c r="AI17" s="64"/>
      <c r="AJ17" s="64">
        <f t="shared" si="4"/>
        <v>10</v>
      </c>
    </row>
    <row r="18" spans="1:37" s="15" customFormat="1" ht="14.45" customHeight="1" x14ac:dyDescent="0.25">
      <c r="A18" s="3" t="s">
        <v>865</v>
      </c>
      <c r="B18" s="77" t="s">
        <v>424</v>
      </c>
      <c r="C18" s="78"/>
      <c r="D18" s="78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>
        <v>11</v>
      </c>
      <c r="P18" s="79"/>
      <c r="Q18" s="79"/>
      <c r="R18" s="79"/>
      <c r="S18" s="79">
        <v>11</v>
      </c>
      <c r="T18" s="79"/>
      <c r="U18" s="79"/>
      <c r="V18" s="79"/>
      <c r="W18" s="64">
        <f t="shared" si="0"/>
        <v>11</v>
      </c>
      <c r="X18" s="64"/>
      <c r="Y18" s="64"/>
      <c r="Z18" s="64"/>
      <c r="AA18" s="64">
        <f t="shared" si="1"/>
        <v>11</v>
      </c>
      <c r="AB18" s="64"/>
      <c r="AC18" s="64"/>
      <c r="AD18" s="64"/>
      <c r="AE18" s="64">
        <f t="shared" si="2"/>
        <v>0</v>
      </c>
      <c r="AF18" s="64">
        <f t="shared" si="3"/>
        <v>11</v>
      </c>
      <c r="AG18" s="64"/>
      <c r="AH18" s="64"/>
      <c r="AI18" s="64"/>
      <c r="AJ18" s="64">
        <f t="shared" si="4"/>
        <v>11</v>
      </c>
    </row>
    <row r="19" spans="1:37" s="15" customFormat="1" ht="14.45" customHeight="1" x14ac:dyDescent="0.25">
      <c r="A19" s="3" t="s">
        <v>867</v>
      </c>
      <c r="B19" s="77" t="s">
        <v>425</v>
      </c>
      <c r="C19" s="78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>
        <v>1</v>
      </c>
      <c r="P19" s="79"/>
      <c r="Q19" s="79"/>
      <c r="R19" s="79"/>
      <c r="S19" s="79">
        <v>1</v>
      </c>
      <c r="T19" s="79"/>
      <c r="U19" s="79"/>
      <c r="V19" s="79"/>
      <c r="W19" s="64">
        <f t="shared" si="0"/>
        <v>1</v>
      </c>
      <c r="X19" s="64"/>
      <c r="Y19" s="64"/>
      <c r="Z19" s="64"/>
      <c r="AA19" s="64">
        <f t="shared" si="1"/>
        <v>1</v>
      </c>
      <c r="AB19" s="64"/>
      <c r="AC19" s="64"/>
      <c r="AD19" s="64"/>
      <c r="AE19" s="64">
        <f t="shared" si="2"/>
        <v>0</v>
      </c>
      <c r="AF19" s="64">
        <f t="shared" si="3"/>
        <v>1</v>
      </c>
      <c r="AG19" s="64"/>
      <c r="AH19" s="64"/>
      <c r="AI19" s="64"/>
      <c r="AJ19" s="64">
        <f t="shared" si="4"/>
        <v>1</v>
      </c>
    </row>
    <row r="20" spans="1:37" s="15" customFormat="1" ht="14.45" customHeight="1" x14ac:dyDescent="0.25">
      <c r="A20" s="3" t="s">
        <v>868</v>
      </c>
      <c r="B20" s="77" t="s">
        <v>426</v>
      </c>
      <c r="C20" s="78"/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>
        <v>5</v>
      </c>
      <c r="P20" s="79"/>
      <c r="Q20" s="79"/>
      <c r="R20" s="79"/>
      <c r="S20" s="79">
        <v>5</v>
      </c>
      <c r="T20" s="79"/>
      <c r="U20" s="79"/>
      <c r="V20" s="79"/>
      <c r="W20" s="64">
        <f t="shared" si="0"/>
        <v>5</v>
      </c>
      <c r="X20" s="64"/>
      <c r="Y20" s="64"/>
      <c r="Z20" s="64"/>
      <c r="AA20" s="64">
        <f t="shared" si="1"/>
        <v>5</v>
      </c>
      <c r="AB20" s="64"/>
      <c r="AC20" s="64"/>
      <c r="AD20" s="64"/>
      <c r="AE20" s="64">
        <f t="shared" si="2"/>
        <v>0</v>
      </c>
      <c r="AF20" s="64">
        <f t="shared" si="3"/>
        <v>5</v>
      </c>
      <c r="AG20" s="64"/>
      <c r="AH20" s="64"/>
      <c r="AI20" s="64"/>
      <c r="AJ20" s="64">
        <f t="shared" si="4"/>
        <v>5</v>
      </c>
    </row>
    <row r="21" spans="1:37" s="15" customFormat="1" ht="14.45" customHeight="1" x14ac:dyDescent="0.25">
      <c r="A21" s="3" t="s">
        <v>55</v>
      </c>
      <c r="B21" s="77" t="s">
        <v>427</v>
      </c>
      <c r="C21" s="78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>
        <v>3</v>
      </c>
      <c r="P21" s="79"/>
      <c r="Q21" s="79"/>
      <c r="R21" s="79">
        <v>-3</v>
      </c>
      <c r="S21" s="79">
        <v>0</v>
      </c>
      <c r="T21" s="79"/>
      <c r="U21" s="79"/>
      <c r="V21" s="79"/>
      <c r="W21" s="64">
        <f t="shared" si="0"/>
        <v>3</v>
      </c>
      <c r="X21" s="64"/>
      <c r="Y21" s="64"/>
      <c r="Z21" s="79">
        <v>-3</v>
      </c>
      <c r="AA21" s="64">
        <f t="shared" si="1"/>
        <v>0</v>
      </c>
      <c r="AB21" s="64"/>
      <c r="AC21" s="64"/>
      <c r="AD21" s="64"/>
      <c r="AE21" s="64">
        <f t="shared" si="2"/>
        <v>0</v>
      </c>
      <c r="AF21" s="64">
        <f t="shared" si="3"/>
        <v>3</v>
      </c>
      <c r="AG21" s="64"/>
      <c r="AH21" s="64"/>
      <c r="AI21" s="79">
        <v>-3</v>
      </c>
      <c r="AJ21" s="64">
        <f t="shared" si="4"/>
        <v>0</v>
      </c>
    </row>
    <row r="22" spans="1:37" s="15" customFormat="1" ht="14.45" customHeight="1" x14ac:dyDescent="0.25">
      <c r="A22" s="3">
        <v>11</v>
      </c>
      <c r="B22" s="77" t="s">
        <v>428</v>
      </c>
      <c r="C22" s="78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>
        <v>1</v>
      </c>
      <c r="P22" s="79"/>
      <c r="Q22" s="79"/>
      <c r="R22" s="79"/>
      <c r="S22" s="79">
        <v>1</v>
      </c>
      <c r="T22" s="79"/>
      <c r="U22" s="79"/>
      <c r="V22" s="79"/>
      <c r="W22" s="64">
        <f t="shared" si="0"/>
        <v>1</v>
      </c>
      <c r="X22" s="64"/>
      <c r="Y22" s="64"/>
      <c r="Z22" s="79"/>
      <c r="AA22" s="64">
        <f t="shared" si="1"/>
        <v>1</v>
      </c>
      <c r="AB22" s="64"/>
      <c r="AC22" s="64"/>
      <c r="AD22" s="64"/>
      <c r="AE22" s="64"/>
      <c r="AF22" s="64">
        <f t="shared" si="3"/>
        <v>1</v>
      </c>
      <c r="AG22" s="64"/>
      <c r="AH22" s="64"/>
      <c r="AI22" s="79"/>
      <c r="AJ22" s="64">
        <v>1</v>
      </c>
    </row>
    <row r="23" spans="1:37" s="15" customFormat="1" ht="14.45" customHeight="1" x14ac:dyDescent="0.25">
      <c r="A23" s="3">
        <v>12</v>
      </c>
      <c r="B23" s="77" t="s">
        <v>429</v>
      </c>
      <c r="C23" s="78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>
        <v>1</v>
      </c>
      <c r="P23" s="79"/>
      <c r="Q23" s="79"/>
      <c r="R23" s="79"/>
      <c r="S23" s="79">
        <v>1</v>
      </c>
      <c r="T23" s="79"/>
      <c r="U23" s="79"/>
      <c r="V23" s="79"/>
      <c r="W23" s="64">
        <f t="shared" si="0"/>
        <v>1</v>
      </c>
      <c r="X23" s="64"/>
      <c r="Y23" s="64"/>
      <c r="Z23" s="79"/>
      <c r="AA23" s="64">
        <f t="shared" si="1"/>
        <v>1</v>
      </c>
      <c r="AB23" s="64"/>
      <c r="AC23" s="64"/>
      <c r="AD23" s="64"/>
      <c r="AE23" s="64"/>
      <c r="AF23" s="64">
        <f t="shared" si="3"/>
        <v>1</v>
      </c>
      <c r="AG23" s="64"/>
      <c r="AH23" s="64"/>
      <c r="AI23" s="79"/>
      <c r="AJ23" s="64">
        <v>1</v>
      </c>
    </row>
    <row r="24" spans="1:37" s="15" customFormat="1" ht="14.45" customHeight="1" x14ac:dyDescent="0.25">
      <c r="A24" s="3">
        <v>13</v>
      </c>
      <c r="B24" s="77" t="s">
        <v>430</v>
      </c>
      <c r="C24" s="78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>
        <v>8</v>
      </c>
      <c r="P24" s="79"/>
      <c r="Q24" s="79"/>
      <c r="R24" s="79"/>
      <c r="S24" s="79">
        <v>8</v>
      </c>
      <c r="T24" s="79">
        <v>2</v>
      </c>
      <c r="U24" s="79"/>
      <c r="V24" s="79">
        <v>2</v>
      </c>
      <c r="W24" s="64">
        <f t="shared" si="0"/>
        <v>8</v>
      </c>
      <c r="X24" s="64"/>
      <c r="Y24" s="64"/>
      <c r="Z24" s="79"/>
      <c r="AA24" s="64">
        <f t="shared" si="1"/>
        <v>8</v>
      </c>
      <c r="AB24" s="64">
        <f>K24+T24</f>
        <v>2</v>
      </c>
      <c r="AC24" s="64"/>
      <c r="AD24" s="64"/>
      <c r="AE24" s="64">
        <f>N24+V24</f>
        <v>2</v>
      </c>
      <c r="AF24" s="66">
        <f t="shared" si="3"/>
        <v>9</v>
      </c>
      <c r="AG24" s="66"/>
      <c r="AH24" s="66"/>
      <c r="AI24" s="522"/>
      <c r="AJ24" s="66">
        <f>AA24+AE24/2</f>
        <v>9</v>
      </c>
    </row>
    <row r="25" spans="1:37" s="15" customFormat="1" ht="14.45" customHeight="1" x14ac:dyDescent="0.25">
      <c r="A25" s="3">
        <v>14</v>
      </c>
      <c r="B25" s="77" t="s">
        <v>431</v>
      </c>
      <c r="C25" s="78"/>
      <c r="D25" s="78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>
        <v>6</v>
      </c>
      <c r="P25" s="79"/>
      <c r="Q25" s="79"/>
      <c r="R25" s="79"/>
      <c r="S25" s="79">
        <v>6</v>
      </c>
      <c r="T25" s="79"/>
      <c r="U25" s="79"/>
      <c r="V25" s="79"/>
      <c r="W25" s="64">
        <f t="shared" si="0"/>
        <v>6</v>
      </c>
      <c r="X25" s="64"/>
      <c r="Y25" s="64"/>
      <c r="Z25" s="79"/>
      <c r="AA25" s="64">
        <f t="shared" si="1"/>
        <v>6</v>
      </c>
      <c r="AB25" s="64"/>
      <c r="AC25" s="64"/>
      <c r="AD25" s="64"/>
      <c r="AE25" s="64"/>
      <c r="AF25" s="64">
        <v>6</v>
      </c>
      <c r="AG25" s="64"/>
      <c r="AH25" s="64"/>
      <c r="AI25" s="79"/>
      <c r="AJ25" s="64">
        <v>6</v>
      </c>
    </row>
    <row r="26" spans="1:37" s="15" customFormat="1" ht="14.45" customHeight="1" x14ac:dyDescent="0.25">
      <c r="A26" s="3">
        <v>15</v>
      </c>
      <c r="B26" s="77" t="s">
        <v>432</v>
      </c>
      <c r="C26" s="78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>
        <v>3</v>
      </c>
      <c r="P26" s="79"/>
      <c r="Q26" s="79"/>
      <c r="R26" s="79">
        <v>-1</v>
      </c>
      <c r="S26" s="79">
        <v>2</v>
      </c>
      <c r="T26" s="79">
        <v>1</v>
      </c>
      <c r="U26" s="79"/>
      <c r="V26" s="79">
        <v>1</v>
      </c>
      <c r="W26" s="64">
        <f t="shared" si="0"/>
        <v>3</v>
      </c>
      <c r="X26" s="64"/>
      <c r="Y26" s="64"/>
      <c r="Z26" s="79">
        <v>-1</v>
      </c>
      <c r="AA26" s="64">
        <f t="shared" si="1"/>
        <v>2</v>
      </c>
      <c r="AB26" s="64">
        <v>1</v>
      </c>
      <c r="AC26" s="64"/>
      <c r="AD26" s="64"/>
      <c r="AE26" s="64">
        <f>N26+V26</f>
        <v>1</v>
      </c>
      <c r="AF26" s="64">
        <f>W26+AB26/2</f>
        <v>3.5</v>
      </c>
      <c r="AG26" s="64"/>
      <c r="AH26" s="64"/>
      <c r="AI26" s="79">
        <v>-1</v>
      </c>
      <c r="AJ26" s="64">
        <f>AA26+AE26/2</f>
        <v>2.5</v>
      </c>
    </row>
    <row r="27" spans="1:37" s="15" customFormat="1" ht="14.45" customHeight="1" x14ac:dyDescent="0.25">
      <c r="A27" s="3">
        <v>16</v>
      </c>
      <c r="B27" s="62" t="s">
        <v>433</v>
      </c>
      <c r="C27" s="63"/>
      <c r="D27" s="63"/>
      <c r="E27" s="80"/>
      <c r="F27" s="80"/>
      <c r="G27" s="80"/>
      <c r="H27" s="80"/>
      <c r="I27" s="80"/>
      <c r="J27" s="79"/>
      <c r="K27" s="79"/>
      <c r="L27" s="79"/>
      <c r="M27" s="79"/>
      <c r="N27" s="79"/>
      <c r="O27" s="64">
        <f>SUM(O15:O26)</f>
        <v>89</v>
      </c>
      <c r="P27" s="64"/>
      <c r="Q27" s="64"/>
      <c r="R27" s="64">
        <v>-4</v>
      </c>
      <c r="S27" s="64">
        <f>O27+P27+Q27+R27</f>
        <v>85</v>
      </c>
      <c r="T27" s="64">
        <f>SUM(T24:T26)</f>
        <v>3</v>
      </c>
      <c r="U27" s="64"/>
      <c r="V27" s="64">
        <f>SUM(V24:V26)</f>
        <v>3</v>
      </c>
      <c r="W27" s="64">
        <f t="shared" si="0"/>
        <v>89</v>
      </c>
      <c r="X27" s="64"/>
      <c r="Y27" s="64"/>
      <c r="Z27" s="64">
        <v>-4</v>
      </c>
      <c r="AA27" s="64">
        <f>W27+X27+Y27+Z27</f>
        <v>85</v>
      </c>
      <c r="AB27" s="64">
        <f>SUM(AB24:AB26)</f>
        <v>3</v>
      </c>
      <c r="AC27" s="64"/>
      <c r="AD27" s="64"/>
      <c r="AE27" s="64">
        <f>N27+V27</f>
        <v>3</v>
      </c>
      <c r="AF27" s="521">
        <f>W27+AB27/2</f>
        <v>90.5</v>
      </c>
      <c r="AG27" s="64"/>
      <c r="AH27" s="64"/>
      <c r="AI27" s="64">
        <v>-4</v>
      </c>
      <c r="AJ27" s="64">
        <f>AA27+AE27/2</f>
        <v>86.5</v>
      </c>
    </row>
    <row r="28" spans="1:37" s="15" customFormat="1" ht="13.5" customHeight="1" x14ac:dyDescent="0.25">
      <c r="A28" s="3"/>
      <c r="B28" s="164"/>
      <c r="C28" s="165"/>
      <c r="D28" s="165"/>
      <c r="E28" s="166"/>
      <c r="F28" s="166"/>
      <c r="G28" s="166"/>
      <c r="H28" s="166"/>
      <c r="I28" s="166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</row>
    <row r="29" spans="1:37" ht="12.75" customHeight="1" x14ac:dyDescent="0.25">
      <c r="A29" s="3"/>
      <c r="B29" s="67"/>
      <c r="C29" s="68"/>
      <c r="D29" s="68"/>
      <c r="E29" s="69"/>
      <c r="F29" s="69"/>
      <c r="G29" s="69"/>
      <c r="H29" s="69"/>
      <c r="I29" s="69"/>
      <c r="J29" s="88"/>
      <c r="K29" s="88"/>
      <c r="L29" s="88"/>
      <c r="M29" s="88"/>
      <c r="N29" s="88"/>
      <c r="O29" s="88"/>
      <c r="P29" s="88"/>
      <c r="Q29" s="88"/>
      <c r="R29" s="8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</row>
    <row r="30" spans="1:37" s="15" customFormat="1" ht="27" customHeight="1" x14ac:dyDescent="0.25">
      <c r="A30" s="3">
        <v>25</v>
      </c>
      <c r="B30" s="72" t="s">
        <v>434</v>
      </c>
      <c r="C30" s="73"/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4"/>
    </row>
    <row r="31" spans="1:37" s="15" customFormat="1" ht="14.45" customHeight="1" x14ac:dyDescent="0.25">
      <c r="A31" s="3">
        <v>26</v>
      </c>
      <c r="B31" s="77" t="s">
        <v>166</v>
      </c>
      <c r="C31" s="78"/>
      <c r="D31" s="78"/>
      <c r="E31" s="79"/>
      <c r="F31" s="79"/>
      <c r="G31" s="79"/>
      <c r="H31" s="79"/>
      <c r="I31" s="79"/>
      <c r="J31" s="64"/>
      <c r="K31" s="64"/>
      <c r="L31" s="64"/>
      <c r="M31" s="64"/>
      <c r="N31" s="64"/>
      <c r="O31" s="79">
        <v>10</v>
      </c>
      <c r="P31" s="79"/>
      <c r="Q31" s="79"/>
      <c r="R31" s="79"/>
      <c r="S31" s="64">
        <f t="shared" ref="S31:S43" si="5">O31+P31</f>
        <v>10</v>
      </c>
      <c r="T31" s="79"/>
      <c r="U31" s="79"/>
      <c r="V31" s="79"/>
      <c r="W31" s="64">
        <f t="shared" ref="W31:W43" si="6">C31+H31+O31</f>
        <v>10</v>
      </c>
      <c r="X31" s="64"/>
      <c r="Y31" s="64"/>
      <c r="Z31" s="64"/>
      <c r="AA31" s="64">
        <f t="shared" ref="AA31:AA41" si="7">E31+J31+S31</f>
        <v>10</v>
      </c>
      <c r="AB31" s="64"/>
      <c r="AC31" s="64"/>
      <c r="AD31" s="64"/>
      <c r="AE31" s="64">
        <f t="shared" ref="AE31:AE43" si="8">N31+V31</f>
        <v>0</v>
      </c>
      <c r="AF31" s="79">
        <f t="shared" ref="AF31:AF43" si="9">C31+H31+O31+T31/2</f>
        <v>10</v>
      </c>
      <c r="AG31" s="79">
        <f>X31</f>
        <v>0</v>
      </c>
      <c r="AH31" s="79"/>
      <c r="AI31" s="79"/>
      <c r="AJ31" s="64">
        <f t="shared" ref="AJ31:AJ43" si="10">E31+J31+S31+V31/2</f>
        <v>10</v>
      </c>
      <c r="AK31" s="31"/>
    </row>
    <row r="32" spans="1:37" s="15" customFormat="1" ht="14.45" customHeight="1" x14ac:dyDescent="0.25">
      <c r="A32" s="3">
        <v>27</v>
      </c>
      <c r="B32" s="77" t="s">
        <v>126</v>
      </c>
      <c r="C32" s="78"/>
      <c r="D32" s="78"/>
      <c r="E32" s="79"/>
      <c r="F32" s="79"/>
      <c r="G32" s="79"/>
      <c r="H32" s="79"/>
      <c r="I32" s="79"/>
      <c r="J32" s="64"/>
      <c r="K32" s="64"/>
      <c r="L32" s="64"/>
      <c r="M32" s="64"/>
      <c r="N32" s="64"/>
      <c r="O32" s="79">
        <v>1</v>
      </c>
      <c r="P32" s="79"/>
      <c r="Q32" s="79"/>
      <c r="R32" s="79"/>
      <c r="S32" s="64">
        <f t="shared" si="5"/>
        <v>1</v>
      </c>
      <c r="T32" s="79"/>
      <c r="U32" s="79"/>
      <c r="V32" s="79"/>
      <c r="W32" s="64">
        <f t="shared" si="6"/>
        <v>1</v>
      </c>
      <c r="X32" s="79">
        <f t="shared" ref="X32:X43" si="11">P32</f>
        <v>0</v>
      </c>
      <c r="Y32" s="64"/>
      <c r="Z32" s="64"/>
      <c r="AA32" s="64">
        <f t="shared" si="7"/>
        <v>1</v>
      </c>
      <c r="AB32" s="64"/>
      <c r="AC32" s="64"/>
      <c r="AD32" s="64"/>
      <c r="AE32" s="64">
        <f t="shared" si="8"/>
        <v>0</v>
      </c>
      <c r="AF32" s="64">
        <f t="shared" si="9"/>
        <v>1</v>
      </c>
      <c r="AG32" s="79">
        <f>X32</f>
        <v>0</v>
      </c>
      <c r="AH32" s="79"/>
      <c r="AI32" s="79"/>
      <c r="AJ32" s="64">
        <f t="shared" si="10"/>
        <v>1</v>
      </c>
      <c r="AK32" s="31"/>
    </row>
    <row r="33" spans="1:37" s="15" customFormat="1" ht="14.45" customHeight="1" x14ac:dyDescent="0.25">
      <c r="A33" s="3">
        <v>28</v>
      </c>
      <c r="B33" s="77" t="s">
        <v>435</v>
      </c>
      <c r="C33" s="78"/>
      <c r="D33" s="78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>
        <v>1</v>
      </c>
      <c r="P33" s="79"/>
      <c r="Q33" s="79"/>
      <c r="R33" s="79"/>
      <c r="S33" s="64">
        <f t="shared" si="5"/>
        <v>1</v>
      </c>
      <c r="T33" s="79"/>
      <c r="U33" s="79"/>
      <c r="V33" s="79"/>
      <c r="W33" s="64">
        <f t="shared" si="6"/>
        <v>1</v>
      </c>
      <c r="X33" s="79">
        <f t="shared" si="11"/>
        <v>0</v>
      </c>
      <c r="Y33" s="64"/>
      <c r="Z33" s="64"/>
      <c r="AA33" s="64">
        <f t="shared" si="7"/>
        <v>1</v>
      </c>
      <c r="AB33" s="64"/>
      <c r="AC33" s="64"/>
      <c r="AD33" s="64"/>
      <c r="AE33" s="64">
        <f t="shared" si="8"/>
        <v>0</v>
      </c>
      <c r="AF33" s="64">
        <f t="shared" si="9"/>
        <v>1</v>
      </c>
      <c r="AG33" s="79">
        <f t="shared" ref="AG33:AG48" si="12">X33</f>
        <v>0</v>
      </c>
      <c r="AH33" s="79"/>
      <c r="AI33" s="79"/>
      <c r="AJ33" s="64">
        <f t="shared" si="10"/>
        <v>1</v>
      </c>
      <c r="AK33" s="31"/>
    </row>
    <row r="34" spans="1:37" s="15" customFormat="1" ht="14.45" customHeight="1" x14ac:dyDescent="0.25">
      <c r="A34" s="3">
        <v>29</v>
      </c>
      <c r="B34" s="77" t="s">
        <v>436</v>
      </c>
      <c r="C34" s="78"/>
      <c r="D34" s="78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>
        <v>24</v>
      </c>
      <c r="P34" s="79">
        <v>3</v>
      </c>
      <c r="Q34" s="79"/>
      <c r="R34" s="79"/>
      <c r="S34" s="64">
        <f t="shared" si="5"/>
        <v>27</v>
      </c>
      <c r="T34" s="79"/>
      <c r="U34" s="79"/>
      <c r="V34" s="79"/>
      <c r="W34" s="64">
        <f t="shared" si="6"/>
        <v>24</v>
      </c>
      <c r="X34" s="79">
        <f t="shared" si="11"/>
        <v>3</v>
      </c>
      <c r="Y34" s="64"/>
      <c r="Z34" s="64"/>
      <c r="AA34" s="64">
        <f t="shared" si="7"/>
        <v>27</v>
      </c>
      <c r="AB34" s="64">
        <f>K34+T34</f>
        <v>0</v>
      </c>
      <c r="AC34" s="64"/>
      <c r="AD34" s="64"/>
      <c r="AE34" s="64">
        <f t="shared" si="8"/>
        <v>0</v>
      </c>
      <c r="AF34" s="64">
        <f t="shared" si="9"/>
        <v>24</v>
      </c>
      <c r="AG34" s="79">
        <f t="shared" si="12"/>
        <v>3</v>
      </c>
      <c r="AH34" s="79"/>
      <c r="AI34" s="79"/>
      <c r="AJ34" s="64">
        <f t="shared" si="10"/>
        <v>27</v>
      </c>
      <c r="AK34" s="31"/>
    </row>
    <row r="35" spans="1:37" s="15" customFormat="1" ht="14.45" customHeight="1" x14ac:dyDescent="0.25">
      <c r="A35" s="3">
        <v>30</v>
      </c>
      <c r="B35" s="77" t="s">
        <v>437</v>
      </c>
      <c r="C35" s="78"/>
      <c r="D35" s="78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>
        <v>3</v>
      </c>
      <c r="P35" s="79"/>
      <c r="Q35" s="79"/>
      <c r="R35" s="79"/>
      <c r="S35" s="64">
        <f t="shared" si="5"/>
        <v>3</v>
      </c>
      <c r="T35" s="79"/>
      <c r="U35" s="79"/>
      <c r="V35" s="79"/>
      <c r="W35" s="64">
        <f t="shared" si="6"/>
        <v>3</v>
      </c>
      <c r="X35" s="79">
        <f t="shared" si="11"/>
        <v>0</v>
      </c>
      <c r="Y35" s="64"/>
      <c r="Z35" s="64"/>
      <c r="AA35" s="64">
        <f t="shared" si="7"/>
        <v>3</v>
      </c>
      <c r="AB35" s="64"/>
      <c r="AC35" s="64"/>
      <c r="AD35" s="64"/>
      <c r="AE35" s="64">
        <f t="shared" si="8"/>
        <v>0</v>
      </c>
      <c r="AF35" s="64">
        <f t="shared" si="9"/>
        <v>3</v>
      </c>
      <c r="AG35" s="79">
        <f t="shared" si="12"/>
        <v>0</v>
      </c>
      <c r="AH35" s="79"/>
      <c r="AI35" s="79"/>
      <c r="AJ35" s="64">
        <f t="shared" si="10"/>
        <v>3</v>
      </c>
      <c r="AK35" s="31"/>
    </row>
    <row r="36" spans="1:37" s="15" customFormat="1" ht="14.45" customHeight="1" x14ac:dyDescent="0.25">
      <c r="A36" s="3">
        <v>31</v>
      </c>
      <c r="B36" s="77" t="s">
        <v>438</v>
      </c>
      <c r="C36" s="78"/>
      <c r="D36" s="78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>
        <v>3</v>
      </c>
      <c r="P36" s="79"/>
      <c r="Q36" s="79"/>
      <c r="R36" s="79"/>
      <c r="S36" s="64">
        <f t="shared" si="5"/>
        <v>3</v>
      </c>
      <c r="T36" s="79"/>
      <c r="U36" s="79"/>
      <c r="V36" s="79"/>
      <c r="W36" s="64">
        <f t="shared" si="6"/>
        <v>3</v>
      </c>
      <c r="X36" s="79">
        <f t="shared" si="11"/>
        <v>0</v>
      </c>
      <c r="Y36" s="64"/>
      <c r="Z36" s="64"/>
      <c r="AA36" s="64">
        <f t="shared" si="7"/>
        <v>3</v>
      </c>
      <c r="AB36" s="64"/>
      <c r="AC36" s="64"/>
      <c r="AD36" s="64"/>
      <c r="AE36" s="64">
        <f t="shared" si="8"/>
        <v>0</v>
      </c>
      <c r="AF36" s="64">
        <f t="shared" si="9"/>
        <v>3</v>
      </c>
      <c r="AG36" s="79">
        <f t="shared" si="12"/>
        <v>0</v>
      </c>
      <c r="AH36" s="79"/>
      <c r="AI36" s="79"/>
      <c r="AJ36" s="64">
        <f t="shared" si="10"/>
        <v>3</v>
      </c>
      <c r="AK36" s="31"/>
    </row>
    <row r="37" spans="1:37" s="15" customFormat="1" ht="14.45" customHeight="1" x14ac:dyDescent="0.25">
      <c r="A37" s="3">
        <v>32</v>
      </c>
      <c r="B37" s="77" t="s">
        <v>439</v>
      </c>
      <c r="C37" s="78"/>
      <c r="D37" s="78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>
        <v>3</v>
      </c>
      <c r="P37" s="79"/>
      <c r="Q37" s="79"/>
      <c r="R37" s="79"/>
      <c r="S37" s="64">
        <f t="shared" si="5"/>
        <v>3</v>
      </c>
      <c r="T37" s="79"/>
      <c r="U37" s="79"/>
      <c r="V37" s="79"/>
      <c r="W37" s="64">
        <f t="shared" si="6"/>
        <v>3</v>
      </c>
      <c r="X37" s="79">
        <f t="shared" si="11"/>
        <v>0</v>
      </c>
      <c r="Y37" s="64"/>
      <c r="Z37" s="64"/>
      <c r="AA37" s="64">
        <f t="shared" si="7"/>
        <v>3</v>
      </c>
      <c r="AB37" s="64"/>
      <c r="AC37" s="64"/>
      <c r="AD37" s="64"/>
      <c r="AE37" s="64">
        <f t="shared" si="8"/>
        <v>0</v>
      </c>
      <c r="AF37" s="64">
        <f t="shared" si="9"/>
        <v>3</v>
      </c>
      <c r="AG37" s="79">
        <f t="shared" si="12"/>
        <v>0</v>
      </c>
      <c r="AH37" s="79"/>
      <c r="AI37" s="79"/>
      <c r="AJ37" s="64">
        <f t="shared" si="10"/>
        <v>3</v>
      </c>
      <c r="AK37" s="31"/>
    </row>
    <row r="38" spans="1:37" s="15" customFormat="1" ht="14.45" customHeight="1" x14ac:dyDescent="0.25">
      <c r="A38" s="3">
        <v>33</v>
      </c>
      <c r="B38" s="77" t="s">
        <v>440</v>
      </c>
      <c r="C38" s="78"/>
      <c r="D38" s="78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>
        <v>3</v>
      </c>
      <c r="P38" s="79">
        <v>-1</v>
      </c>
      <c r="Q38" s="79"/>
      <c r="R38" s="79"/>
      <c r="S38" s="64">
        <f t="shared" si="5"/>
        <v>2</v>
      </c>
      <c r="T38" s="79"/>
      <c r="U38" s="79"/>
      <c r="V38" s="79"/>
      <c r="W38" s="64">
        <f t="shared" si="6"/>
        <v>3</v>
      </c>
      <c r="X38" s="79">
        <f t="shared" si="11"/>
        <v>-1</v>
      </c>
      <c r="Y38" s="64"/>
      <c r="Z38" s="64"/>
      <c r="AA38" s="64">
        <f t="shared" si="7"/>
        <v>2</v>
      </c>
      <c r="AB38" s="64"/>
      <c r="AC38" s="64"/>
      <c r="AD38" s="64"/>
      <c r="AE38" s="64">
        <f t="shared" si="8"/>
        <v>0</v>
      </c>
      <c r="AF38" s="64">
        <f t="shared" si="9"/>
        <v>3</v>
      </c>
      <c r="AG38" s="79">
        <f t="shared" si="12"/>
        <v>-1</v>
      </c>
      <c r="AH38" s="79"/>
      <c r="AI38" s="79"/>
      <c r="AJ38" s="64">
        <f t="shared" si="10"/>
        <v>2</v>
      </c>
      <c r="AK38" s="31"/>
    </row>
    <row r="39" spans="1:37" s="15" customFormat="1" ht="14.45" customHeight="1" x14ac:dyDescent="0.25">
      <c r="A39" s="3">
        <v>34</v>
      </c>
      <c r="B39" s="77" t="s">
        <v>421</v>
      </c>
      <c r="C39" s="78"/>
      <c r="D39" s="7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>
        <v>3</v>
      </c>
      <c r="P39" s="79">
        <v>-3</v>
      </c>
      <c r="Q39" s="79"/>
      <c r="R39" s="79"/>
      <c r="S39" s="64">
        <f t="shared" si="5"/>
        <v>0</v>
      </c>
      <c r="T39" s="79"/>
      <c r="U39" s="79"/>
      <c r="V39" s="79"/>
      <c r="W39" s="64">
        <f t="shared" si="6"/>
        <v>3</v>
      </c>
      <c r="X39" s="79">
        <f t="shared" si="11"/>
        <v>-3</v>
      </c>
      <c r="Y39" s="64"/>
      <c r="Z39" s="64"/>
      <c r="AA39" s="64">
        <f t="shared" si="7"/>
        <v>0</v>
      </c>
      <c r="AB39" s="64"/>
      <c r="AC39" s="64"/>
      <c r="AD39" s="64"/>
      <c r="AE39" s="64">
        <f t="shared" si="8"/>
        <v>0</v>
      </c>
      <c r="AF39" s="64">
        <f t="shared" si="9"/>
        <v>3</v>
      </c>
      <c r="AG39" s="79">
        <f t="shared" si="12"/>
        <v>-3</v>
      </c>
      <c r="AH39" s="79"/>
      <c r="AI39" s="79"/>
      <c r="AJ39" s="64">
        <f t="shared" si="10"/>
        <v>0</v>
      </c>
      <c r="AK39" s="31"/>
    </row>
    <row r="40" spans="1:37" s="15" customFormat="1" ht="14.45" customHeight="1" x14ac:dyDescent="0.25">
      <c r="A40" s="3">
        <v>35</v>
      </c>
      <c r="B40" s="77" t="s">
        <v>441</v>
      </c>
      <c r="C40" s="78"/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>
        <v>4</v>
      </c>
      <c r="P40" s="79">
        <v>2</v>
      </c>
      <c r="Q40" s="79"/>
      <c r="R40" s="79"/>
      <c r="S40" s="64">
        <f t="shared" si="5"/>
        <v>6</v>
      </c>
      <c r="T40" s="79"/>
      <c r="U40" s="79"/>
      <c r="V40" s="79"/>
      <c r="W40" s="64">
        <f t="shared" si="6"/>
        <v>4</v>
      </c>
      <c r="X40" s="79">
        <f t="shared" si="11"/>
        <v>2</v>
      </c>
      <c r="Y40" s="64"/>
      <c r="Z40" s="64"/>
      <c r="AA40" s="64">
        <f t="shared" si="7"/>
        <v>6</v>
      </c>
      <c r="AB40" s="64"/>
      <c r="AC40" s="64"/>
      <c r="AD40" s="64"/>
      <c r="AE40" s="64">
        <f t="shared" si="8"/>
        <v>0</v>
      </c>
      <c r="AF40" s="64">
        <f t="shared" si="9"/>
        <v>4</v>
      </c>
      <c r="AG40" s="79">
        <f t="shared" si="12"/>
        <v>2</v>
      </c>
      <c r="AH40" s="79"/>
      <c r="AI40" s="79"/>
      <c r="AJ40" s="64">
        <f t="shared" si="10"/>
        <v>6</v>
      </c>
      <c r="AK40" s="31"/>
    </row>
    <row r="41" spans="1:37" s="15" customFormat="1" ht="14.45" customHeight="1" x14ac:dyDescent="0.25">
      <c r="A41" s="3">
        <v>36</v>
      </c>
      <c r="B41" s="77" t="s">
        <v>604</v>
      </c>
      <c r="C41" s="78"/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>
        <v>1</v>
      </c>
      <c r="P41" s="79">
        <v>-1</v>
      </c>
      <c r="Q41" s="79"/>
      <c r="R41" s="79"/>
      <c r="S41" s="64">
        <f t="shared" si="5"/>
        <v>0</v>
      </c>
      <c r="T41" s="79"/>
      <c r="U41" s="79"/>
      <c r="V41" s="79"/>
      <c r="W41" s="64">
        <f t="shared" si="6"/>
        <v>1</v>
      </c>
      <c r="X41" s="79">
        <f t="shared" si="11"/>
        <v>-1</v>
      </c>
      <c r="Y41" s="64"/>
      <c r="Z41" s="64"/>
      <c r="AA41" s="64">
        <f t="shared" si="7"/>
        <v>0</v>
      </c>
      <c r="AB41" s="64"/>
      <c r="AC41" s="64"/>
      <c r="AD41" s="64"/>
      <c r="AE41" s="64">
        <f t="shared" si="8"/>
        <v>0</v>
      </c>
      <c r="AF41" s="64">
        <f t="shared" si="9"/>
        <v>1</v>
      </c>
      <c r="AG41" s="79">
        <f t="shared" si="12"/>
        <v>-1</v>
      </c>
      <c r="AH41" s="79"/>
      <c r="AI41" s="79"/>
      <c r="AJ41" s="64">
        <f t="shared" si="10"/>
        <v>0</v>
      </c>
      <c r="AK41" s="31"/>
    </row>
    <row r="42" spans="1:37" s="15" customFormat="1" ht="14.45" customHeight="1" x14ac:dyDescent="0.25">
      <c r="A42" s="3">
        <v>37</v>
      </c>
      <c r="B42" s="77" t="s">
        <v>793</v>
      </c>
      <c r="C42" s="78"/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>
        <v>1</v>
      </c>
      <c r="P42" s="79">
        <v>-1</v>
      </c>
      <c r="Q42" s="79"/>
      <c r="R42" s="79"/>
      <c r="S42" s="64">
        <f t="shared" si="5"/>
        <v>0</v>
      </c>
      <c r="T42" s="79"/>
      <c r="U42" s="79"/>
      <c r="V42" s="79"/>
      <c r="W42" s="64">
        <f t="shared" si="6"/>
        <v>1</v>
      </c>
      <c r="X42" s="79">
        <f t="shared" si="11"/>
        <v>-1</v>
      </c>
      <c r="Y42" s="64"/>
      <c r="Z42" s="64"/>
      <c r="AA42" s="64">
        <v>0</v>
      </c>
      <c r="AB42" s="64"/>
      <c r="AC42" s="64"/>
      <c r="AD42" s="64"/>
      <c r="AE42" s="64">
        <f t="shared" si="8"/>
        <v>0</v>
      </c>
      <c r="AF42" s="64">
        <f t="shared" si="9"/>
        <v>1</v>
      </c>
      <c r="AG42" s="79">
        <f t="shared" si="12"/>
        <v>-1</v>
      </c>
      <c r="AH42" s="79"/>
      <c r="AI42" s="79"/>
      <c r="AJ42" s="64">
        <f t="shared" si="10"/>
        <v>0</v>
      </c>
    </row>
    <row r="43" spans="1:37" s="15" customFormat="1" ht="14.45" customHeight="1" x14ac:dyDescent="0.25">
      <c r="A43" s="3" t="s">
        <v>232</v>
      </c>
      <c r="B43" s="77" t="s">
        <v>442</v>
      </c>
      <c r="C43" s="78"/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>
        <v>1</v>
      </c>
      <c r="P43" s="79">
        <v>-1</v>
      </c>
      <c r="Q43" s="79"/>
      <c r="R43" s="79"/>
      <c r="S43" s="64">
        <f t="shared" si="5"/>
        <v>0</v>
      </c>
      <c r="T43" s="79"/>
      <c r="U43" s="79"/>
      <c r="V43" s="79"/>
      <c r="W43" s="64">
        <f t="shared" si="6"/>
        <v>1</v>
      </c>
      <c r="X43" s="79">
        <f t="shared" si="11"/>
        <v>-1</v>
      </c>
      <c r="Y43" s="64"/>
      <c r="Z43" s="64"/>
      <c r="AA43" s="64">
        <f>E43+J43+S43</f>
        <v>0</v>
      </c>
      <c r="AB43" s="64"/>
      <c r="AC43" s="64"/>
      <c r="AD43" s="64"/>
      <c r="AE43" s="64">
        <f t="shared" si="8"/>
        <v>0</v>
      </c>
      <c r="AF43" s="64">
        <f t="shared" si="9"/>
        <v>1</v>
      </c>
      <c r="AG43" s="79">
        <f t="shared" si="12"/>
        <v>-1</v>
      </c>
      <c r="AH43" s="79"/>
      <c r="AI43" s="79"/>
      <c r="AJ43" s="64">
        <f t="shared" si="10"/>
        <v>0</v>
      </c>
    </row>
    <row r="44" spans="1:37" s="15" customFormat="1" ht="14.45" customHeight="1" x14ac:dyDescent="0.25">
      <c r="A44" s="3" t="s">
        <v>918</v>
      </c>
      <c r="B44" s="77" t="s">
        <v>427</v>
      </c>
      <c r="C44" s="78"/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>
        <v>3</v>
      </c>
      <c r="S44" s="64">
        <v>3</v>
      </c>
      <c r="T44" s="79"/>
      <c r="U44" s="79"/>
      <c r="V44" s="79"/>
      <c r="W44" s="64"/>
      <c r="X44" s="64"/>
      <c r="Y44" s="64"/>
      <c r="Z44" s="79">
        <v>3</v>
      </c>
      <c r="AA44" s="64">
        <v>3</v>
      </c>
      <c r="AB44" s="64"/>
      <c r="AC44" s="64"/>
      <c r="AD44" s="64"/>
      <c r="AE44" s="64"/>
      <c r="AF44" s="64"/>
      <c r="AG44" s="79"/>
      <c r="AH44" s="79"/>
      <c r="AI44" s="79">
        <v>3</v>
      </c>
      <c r="AJ44" s="64">
        <v>3</v>
      </c>
    </row>
    <row r="45" spans="1:37" s="15" customFormat="1" ht="14.45" customHeight="1" x14ac:dyDescent="0.25">
      <c r="A45" s="3" t="s">
        <v>403</v>
      </c>
      <c r="B45" s="77" t="s">
        <v>977</v>
      </c>
      <c r="C45" s="78"/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>
        <v>1</v>
      </c>
      <c r="S45" s="64">
        <v>1</v>
      </c>
      <c r="T45" s="79"/>
      <c r="U45" s="79"/>
      <c r="V45" s="79"/>
      <c r="W45" s="64"/>
      <c r="X45" s="64"/>
      <c r="Y45" s="64"/>
      <c r="Z45" s="79">
        <v>1</v>
      </c>
      <c r="AA45" s="64">
        <v>1</v>
      </c>
      <c r="AB45" s="64"/>
      <c r="AC45" s="64"/>
      <c r="AD45" s="64"/>
      <c r="AE45" s="64"/>
      <c r="AF45" s="64"/>
      <c r="AG45" s="79"/>
      <c r="AH45" s="79"/>
      <c r="AI45" s="79">
        <v>1</v>
      </c>
      <c r="AJ45" s="64">
        <v>1</v>
      </c>
    </row>
    <row r="46" spans="1:37" s="15" customFormat="1" ht="14.45" customHeight="1" x14ac:dyDescent="0.25">
      <c r="A46" s="3" t="s">
        <v>404</v>
      </c>
      <c r="B46" s="77" t="s">
        <v>979</v>
      </c>
      <c r="C46" s="78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>
        <v>4</v>
      </c>
      <c r="S46" s="64">
        <v>4</v>
      </c>
      <c r="T46" s="79"/>
      <c r="U46" s="79"/>
      <c r="V46" s="79"/>
      <c r="W46" s="64"/>
      <c r="X46" s="64"/>
      <c r="Y46" s="64"/>
      <c r="Z46" s="79">
        <v>4</v>
      </c>
      <c r="AA46" s="64">
        <v>4</v>
      </c>
      <c r="AB46" s="64"/>
      <c r="AC46" s="64"/>
      <c r="AD46" s="64"/>
      <c r="AE46" s="64"/>
      <c r="AF46" s="64"/>
      <c r="AG46" s="79"/>
      <c r="AH46" s="79"/>
      <c r="AI46" s="79">
        <v>4</v>
      </c>
      <c r="AJ46" s="64">
        <v>4</v>
      </c>
    </row>
    <row r="47" spans="1:37" s="15" customFormat="1" ht="14.25" customHeight="1" x14ac:dyDescent="0.25">
      <c r="A47" s="3" t="s">
        <v>919</v>
      </c>
      <c r="B47" s="77" t="s">
        <v>980</v>
      </c>
      <c r="C47" s="78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>
        <v>3</v>
      </c>
      <c r="S47" s="64">
        <v>3</v>
      </c>
      <c r="T47" s="79"/>
      <c r="U47" s="79"/>
      <c r="V47" s="79"/>
      <c r="W47" s="64"/>
      <c r="X47" s="64"/>
      <c r="Y47" s="64"/>
      <c r="Z47" s="79">
        <v>3</v>
      </c>
      <c r="AA47" s="64">
        <v>3</v>
      </c>
      <c r="AB47" s="64"/>
      <c r="AC47" s="64"/>
      <c r="AD47" s="64"/>
      <c r="AE47" s="64"/>
      <c r="AF47" s="64"/>
      <c r="AG47" s="79"/>
      <c r="AH47" s="79"/>
      <c r="AI47" s="79">
        <v>3</v>
      </c>
      <c r="AJ47" s="64">
        <v>3</v>
      </c>
    </row>
    <row r="48" spans="1:37" s="15" customFormat="1" ht="14.25" customHeight="1" x14ac:dyDescent="0.25">
      <c r="A48" s="3" t="s">
        <v>920</v>
      </c>
      <c r="B48" s="62" t="s">
        <v>443</v>
      </c>
      <c r="C48" s="63"/>
      <c r="D48" s="63"/>
      <c r="E48" s="80"/>
      <c r="F48" s="80"/>
      <c r="G48" s="80"/>
      <c r="H48" s="80"/>
      <c r="I48" s="80"/>
      <c r="J48" s="64"/>
      <c r="K48" s="64"/>
      <c r="L48" s="64"/>
      <c r="M48" s="64"/>
      <c r="N48" s="64"/>
      <c r="O48" s="64">
        <f>SUM(O31:O43)</f>
        <v>58</v>
      </c>
      <c r="P48" s="64">
        <f>SUM(P32:P43)</f>
        <v>-2</v>
      </c>
      <c r="Q48" s="64"/>
      <c r="R48" s="64">
        <v>11</v>
      </c>
      <c r="S48" s="64">
        <f>O48+P48+Q48+R48</f>
        <v>67</v>
      </c>
      <c r="T48" s="64">
        <f>SUM(T31:T40)</f>
        <v>0</v>
      </c>
      <c r="U48" s="64"/>
      <c r="V48" s="64">
        <f>SUM(V31:V40)</f>
        <v>0</v>
      </c>
      <c r="W48" s="64">
        <f>C48+H48+O48</f>
        <v>58</v>
      </c>
      <c r="X48" s="64">
        <f>P48</f>
        <v>-2</v>
      </c>
      <c r="Y48" s="64"/>
      <c r="Z48" s="64">
        <v>11</v>
      </c>
      <c r="AA48" s="64">
        <f>E48+J48+S48</f>
        <v>67</v>
      </c>
      <c r="AB48" s="64">
        <f>K48+T48</f>
        <v>0</v>
      </c>
      <c r="AC48" s="64"/>
      <c r="AD48" s="64"/>
      <c r="AE48" s="64">
        <f>N48+V48</f>
        <v>0</v>
      </c>
      <c r="AF48" s="521">
        <f>C48+H48+O48+T48/2</f>
        <v>58</v>
      </c>
      <c r="AG48" s="79">
        <f t="shared" si="12"/>
        <v>-2</v>
      </c>
      <c r="AH48" s="64"/>
      <c r="AI48" s="64">
        <v>11</v>
      </c>
      <c r="AJ48" s="66">
        <f>E48+J48+S48+V48/2</f>
        <v>67</v>
      </c>
    </row>
    <row r="49" spans="1:36" ht="12.75" customHeight="1" x14ac:dyDescent="0.25">
      <c r="A49" s="3"/>
      <c r="B49" s="81"/>
      <c r="C49" s="82"/>
      <c r="D49" s="82"/>
      <c r="E49" s="83"/>
      <c r="F49" s="83"/>
      <c r="G49" s="83"/>
      <c r="H49" s="83"/>
      <c r="I49" s="83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70"/>
      <c r="AC49" s="70"/>
      <c r="AD49" s="70"/>
      <c r="AE49" s="70"/>
      <c r="AF49" s="70"/>
      <c r="AG49" s="70"/>
      <c r="AH49" s="70"/>
      <c r="AI49" s="70"/>
      <c r="AJ49" s="79"/>
    </row>
    <row r="50" spans="1:36" s="35" customFormat="1" ht="14.25" customHeight="1" x14ac:dyDescent="0.25">
      <c r="A50" s="3" t="s">
        <v>921</v>
      </c>
      <c r="B50" s="72" t="s">
        <v>444</v>
      </c>
      <c r="C50" s="87"/>
      <c r="D50" s="87"/>
      <c r="E50" s="70"/>
      <c r="F50" s="70"/>
      <c r="G50" s="70"/>
      <c r="H50" s="70"/>
      <c r="I50" s="70"/>
      <c r="J50" s="88"/>
      <c r="K50" s="88"/>
      <c r="L50" s="88"/>
      <c r="M50" s="88"/>
      <c r="N50" s="88"/>
      <c r="O50" s="88"/>
      <c r="P50" s="88"/>
      <c r="Q50" s="88"/>
      <c r="R50" s="88"/>
      <c r="S50" s="70"/>
      <c r="T50" s="70"/>
      <c r="U50" s="70"/>
      <c r="V50" s="70"/>
      <c r="W50" s="70"/>
      <c r="X50" s="70"/>
      <c r="Y50" s="70"/>
      <c r="Z50" s="70"/>
      <c r="AA50" s="88"/>
      <c r="AB50" s="88"/>
      <c r="AC50" s="88"/>
      <c r="AD50" s="88"/>
      <c r="AE50" s="70"/>
      <c r="AF50" s="70"/>
      <c r="AG50" s="70"/>
      <c r="AH50" s="70"/>
      <c r="AI50" s="70"/>
      <c r="AJ50" s="70"/>
    </row>
    <row r="51" spans="1:36" s="35" customFormat="1" ht="14.45" customHeight="1" x14ac:dyDescent="0.25">
      <c r="A51" s="3" t="s">
        <v>922</v>
      </c>
      <c r="B51" s="89" t="s">
        <v>445</v>
      </c>
      <c r="C51" s="90"/>
      <c r="D51" s="90"/>
      <c r="E51" s="64"/>
      <c r="F51" s="64"/>
      <c r="G51" s="64"/>
      <c r="H51" s="64"/>
      <c r="I51" s="64"/>
      <c r="J51" s="79"/>
      <c r="K51" s="79"/>
      <c r="L51" s="79"/>
      <c r="M51" s="79"/>
      <c r="N51" s="79"/>
      <c r="O51" s="79"/>
      <c r="P51" s="79"/>
      <c r="Q51" s="79"/>
      <c r="R51" s="79"/>
      <c r="S51" s="64"/>
      <c r="T51" s="64"/>
      <c r="U51" s="64"/>
      <c r="V51" s="64"/>
      <c r="W51" s="64"/>
      <c r="X51" s="64"/>
      <c r="Y51" s="64"/>
      <c r="Z51" s="64"/>
      <c r="AA51" s="79"/>
      <c r="AB51" s="79"/>
      <c r="AC51" s="79"/>
      <c r="AD51" s="79"/>
      <c r="AE51" s="64"/>
      <c r="AF51" s="64"/>
      <c r="AG51" s="64"/>
      <c r="AH51" s="64"/>
      <c r="AI51" s="64"/>
      <c r="AJ51" s="64"/>
    </row>
    <row r="52" spans="1:36" s="35" customFormat="1" ht="14.25" customHeight="1" x14ac:dyDescent="0.25">
      <c r="A52" s="3" t="s">
        <v>923</v>
      </c>
      <c r="B52" s="77" t="s">
        <v>446</v>
      </c>
      <c r="C52" s="78"/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>
        <v>1</v>
      </c>
      <c r="P52" s="79"/>
      <c r="Q52" s="79"/>
      <c r="R52" s="79"/>
      <c r="S52" s="79">
        <v>1</v>
      </c>
      <c r="T52" s="79"/>
      <c r="U52" s="79"/>
      <c r="V52" s="79"/>
      <c r="W52" s="79">
        <f t="shared" ref="W52:W58" si="13">C52+H52+O52</f>
        <v>1</v>
      </c>
      <c r="X52" s="79"/>
      <c r="Y52" s="79"/>
      <c r="Z52" s="79"/>
      <c r="AA52" s="79">
        <f t="shared" ref="AA52:AA58" si="14">E52+J52+S52</f>
        <v>1</v>
      </c>
      <c r="AB52" s="79"/>
      <c r="AC52" s="79"/>
      <c r="AD52" s="79"/>
      <c r="AE52" s="64"/>
      <c r="AF52" s="64">
        <f t="shared" ref="AF52:AF58" si="15">C52+H52+O52+T52/2</f>
        <v>1</v>
      </c>
      <c r="AG52" s="64"/>
      <c r="AH52" s="64"/>
      <c r="AI52" s="64"/>
      <c r="AJ52" s="64">
        <f t="shared" ref="AJ52:AJ57" si="16">E52+J52+S52+V52/2</f>
        <v>1</v>
      </c>
    </row>
    <row r="53" spans="1:36" s="35" customFormat="1" ht="14.25" customHeight="1" x14ac:dyDescent="0.25">
      <c r="A53" s="3" t="s">
        <v>924</v>
      </c>
      <c r="B53" s="77" t="s">
        <v>447</v>
      </c>
      <c r="C53" s="78"/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>
        <v>1</v>
      </c>
      <c r="P53" s="79"/>
      <c r="Q53" s="79"/>
      <c r="R53" s="79"/>
      <c r="S53" s="79">
        <v>1</v>
      </c>
      <c r="T53" s="79"/>
      <c r="U53" s="79"/>
      <c r="V53" s="79"/>
      <c r="W53" s="79">
        <f t="shared" si="13"/>
        <v>1</v>
      </c>
      <c r="X53" s="79"/>
      <c r="Y53" s="79"/>
      <c r="Z53" s="79"/>
      <c r="AA53" s="79">
        <f t="shared" si="14"/>
        <v>1</v>
      </c>
      <c r="AB53" s="79"/>
      <c r="AC53" s="79"/>
      <c r="AD53" s="79"/>
      <c r="AE53" s="64"/>
      <c r="AF53" s="64">
        <f t="shared" si="15"/>
        <v>1</v>
      </c>
      <c r="AG53" s="64"/>
      <c r="AH53" s="64"/>
      <c r="AI53" s="64"/>
      <c r="AJ53" s="64">
        <f t="shared" si="16"/>
        <v>1</v>
      </c>
    </row>
    <row r="54" spans="1:36" s="35" customFormat="1" ht="14.25" customHeight="1" x14ac:dyDescent="0.25">
      <c r="A54" s="3" t="s">
        <v>925</v>
      </c>
      <c r="B54" s="77" t="s">
        <v>448</v>
      </c>
      <c r="C54" s="78"/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>
        <v>2</v>
      </c>
      <c r="P54" s="79"/>
      <c r="Q54" s="79"/>
      <c r="R54" s="79"/>
      <c r="S54" s="79">
        <v>2</v>
      </c>
      <c r="T54" s="79"/>
      <c r="U54" s="79"/>
      <c r="V54" s="79"/>
      <c r="W54" s="79">
        <f t="shared" si="13"/>
        <v>2</v>
      </c>
      <c r="X54" s="79"/>
      <c r="Y54" s="79"/>
      <c r="Z54" s="79"/>
      <c r="AA54" s="79">
        <f t="shared" si="14"/>
        <v>2</v>
      </c>
      <c r="AB54" s="79"/>
      <c r="AC54" s="79"/>
      <c r="AD54" s="79"/>
      <c r="AE54" s="64"/>
      <c r="AF54" s="64">
        <f t="shared" si="15"/>
        <v>2</v>
      </c>
      <c r="AG54" s="64"/>
      <c r="AH54" s="64"/>
      <c r="AI54" s="64"/>
      <c r="AJ54" s="64">
        <f t="shared" si="16"/>
        <v>2</v>
      </c>
    </row>
    <row r="55" spans="1:36" s="35" customFormat="1" ht="14.25" customHeight="1" x14ac:dyDescent="0.25">
      <c r="A55" s="3" t="s">
        <v>926</v>
      </c>
      <c r="B55" s="77" t="s">
        <v>449</v>
      </c>
      <c r="C55" s="78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>
        <v>1</v>
      </c>
      <c r="P55" s="79"/>
      <c r="Q55" s="79"/>
      <c r="R55" s="79"/>
      <c r="S55" s="79">
        <v>1</v>
      </c>
      <c r="T55" s="79"/>
      <c r="U55" s="79"/>
      <c r="V55" s="79"/>
      <c r="W55" s="79">
        <f t="shared" si="13"/>
        <v>1</v>
      </c>
      <c r="X55" s="79"/>
      <c r="Y55" s="79"/>
      <c r="Z55" s="79"/>
      <c r="AA55" s="79">
        <f t="shared" si="14"/>
        <v>1</v>
      </c>
      <c r="AB55" s="79"/>
      <c r="AC55" s="79"/>
      <c r="AD55" s="79"/>
      <c r="AE55" s="64"/>
      <c r="AF55" s="64">
        <f t="shared" si="15"/>
        <v>1</v>
      </c>
      <c r="AG55" s="64"/>
      <c r="AH55" s="64"/>
      <c r="AI55" s="64"/>
      <c r="AJ55" s="64">
        <f t="shared" si="16"/>
        <v>1</v>
      </c>
    </row>
    <row r="56" spans="1:36" s="35" customFormat="1" ht="14.25" customHeight="1" x14ac:dyDescent="0.25">
      <c r="A56" s="3" t="s">
        <v>927</v>
      </c>
      <c r="B56" s="77" t="s">
        <v>450</v>
      </c>
      <c r="C56" s="78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>
        <v>1</v>
      </c>
      <c r="P56" s="79"/>
      <c r="Q56" s="79"/>
      <c r="R56" s="79"/>
      <c r="S56" s="79">
        <v>1</v>
      </c>
      <c r="T56" s="79"/>
      <c r="U56" s="79"/>
      <c r="V56" s="79"/>
      <c r="W56" s="79">
        <f t="shared" si="13"/>
        <v>1</v>
      </c>
      <c r="X56" s="79"/>
      <c r="Y56" s="79"/>
      <c r="Z56" s="79"/>
      <c r="AA56" s="79">
        <f t="shared" si="14"/>
        <v>1</v>
      </c>
      <c r="AB56" s="79"/>
      <c r="AC56" s="79"/>
      <c r="AD56" s="79"/>
      <c r="AE56" s="64"/>
      <c r="AF56" s="64">
        <f t="shared" si="15"/>
        <v>1</v>
      </c>
      <c r="AG56" s="64"/>
      <c r="AH56" s="64"/>
      <c r="AI56" s="64"/>
      <c r="AJ56" s="64">
        <f t="shared" si="16"/>
        <v>1</v>
      </c>
    </row>
    <row r="57" spans="1:36" s="35" customFormat="1" ht="14.25" customHeight="1" x14ac:dyDescent="0.25">
      <c r="A57" s="3" t="s">
        <v>928</v>
      </c>
      <c r="B57" s="77" t="s">
        <v>451</v>
      </c>
      <c r="C57" s="78"/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>
        <v>1</v>
      </c>
      <c r="P57" s="79"/>
      <c r="Q57" s="79"/>
      <c r="R57" s="79"/>
      <c r="S57" s="79">
        <v>1</v>
      </c>
      <c r="T57" s="79"/>
      <c r="U57" s="79"/>
      <c r="V57" s="79"/>
      <c r="W57" s="79">
        <f t="shared" si="13"/>
        <v>1</v>
      </c>
      <c r="X57" s="79"/>
      <c r="Y57" s="79"/>
      <c r="Z57" s="79"/>
      <c r="AA57" s="79">
        <f t="shared" si="14"/>
        <v>1</v>
      </c>
      <c r="AB57" s="79"/>
      <c r="AC57" s="79"/>
      <c r="AD57" s="79"/>
      <c r="AE57" s="64"/>
      <c r="AF57" s="64">
        <f t="shared" si="15"/>
        <v>1</v>
      </c>
      <c r="AG57" s="64"/>
      <c r="AH57" s="64"/>
      <c r="AI57" s="64"/>
      <c r="AJ57" s="64">
        <f t="shared" si="16"/>
        <v>1</v>
      </c>
    </row>
    <row r="58" spans="1:36" s="35" customFormat="1" ht="14.25" customHeight="1" x14ac:dyDescent="0.25">
      <c r="A58" s="3" t="s">
        <v>929</v>
      </c>
      <c r="B58" s="77" t="s">
        <v>452</v>
      </c>
      <c r="C58" s="78"/>
      <c r="D58" s="78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>
        <v>1</v>
      </c>
      <c r="P58" s="79"/>
      <c r="Q58" s="79"/>
      <c r="R58" s="79"/>
      <c r="S58" s="79">
        <v>1</v>
      </c>
      <c r="T58" s="79">
        <v>1</v>
      </c>
      <c r="U58" s="79">
        <v>-1</v>
      </c>
      <c r="V58" s="79">
        <f>T58+U58</f>
        <v>0</v>
      </c>
      <c r="W58" s="79">
        <f t="shared" si="13"/>
        <v>1</v>
      </c>
      <c r="X58" s="79"/>
      <c r="Y58" s="79"/>
      <c r="Z58" s="79"/>
      <c r="AA58" s="79">
        <f t="shared" si="14"/>
        <v>1</v>
      </c>
      <c r="AB58" s="79">
        <v>1</v>
      </c>
      <c r="AC58" s="79">
        <v>-1</v>
      </c>
      <c r="AD58" s="79"/>
      <c r="AE58" s="79">
        <v>0</v>
      </c>
      <c r="AF58" s="64">
        <f t="shared" si="15"/>
        <v>1.5</v>
      </c>
      <c r="AG58" s="64"/>
      <c r="AH58" s="79">
        <v>0</v>
      </c>
      <c r="AI58" s="79">
        <v>-0.5</v>
      </c>
      <c r="AJ58" s="64">
        <f>S58+V58/2</f>
        <v>1</v>
      </c>
    </row>
    <row r="59" spans="1:36" s="35" customFormat="1" ht="14.25" customHeight="1" x14ac:dyDescent="0.25">
      <c r="A59" s="3" t="s">
        <v>930</v>
      </c>
      <c r="B59" s="77" t="s">
        <v>975</v>
      </c>
      <c r="C59" s="78"/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>
        <v>0</v>
      </c>
      <c r="R59" s="79">
        <v>1</v>
      </c>
      <c r="S59" s="79">
        <v>1</v>
      </c>
      <c r="T59" s="79"/>
      <c r="U59" s="79"/>
      <c r="V59" s="79"/>
      <c r="W59" s="79"/>
      <c r="X59" s="79"/>
      <c r="Y59" s="79">
        <v>0</v>
      </c>
      <c r="Z59" s="79">
        <v>1</v>
      </c>
      <c r="AA59" s="79">
        <f>W59+X59+Y59+Z59</f>
        <v>1</v>
      </c>
      <c r="AB59" s="79"/>
      <c r="AC59" s="79"/>
      <c r="AD59" s="79"/>
      <c r="AE59" s="79"/>
      <c r="AF59" s="64"/>
      <c r="AG59" s="64"/>
      <c r="AH59" s="79">
        <v>0</v>
      </c>
      <c r="AI59" s="79">
        <v>1</v>
      </c>
      <c r="AJ59" s="64">
        <f>AH59+AI59+AF59+AG59</f>
        <v>1</v>
      </c>
    </row>
    <row r="60" spans="1:36" s="35" customFormat="1" ht="14.25" customHeight="1" x14ac:dyDescent="0.25">
      <c r="A60" s="3" t="s">
        <v>931</v>
      </c>
      <c r="B60" s="77" t="s">
        <v>453</v>
      </c>
      <c r="C60" s="78"/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>
        <v>1</v>
      </c>
      <c r="P60" s="79"/>
      <c r="Q60" s="79"/>
      <c r="R60" s="79"/>
      <c r="S60" s="79">
        <v>1</v>
      </c>
      <c r="T60" s="79"/>
      <c r="U60" s="79"/>
      <c r="V60" s="79"/>
      <c r="W60" s="79">
        <f>C60+H60+O60</f>
        <v>1</v>
      </c>
      <c r="X60" s="79"/>
      <c r="Y60" s="79"/>
      <c r="Z60" s="79"/>
      <c r="AA60" s="79">
        <f>E60+J60+S60</f>
        <v>1</v>
      </c>
      <c r="AB60" s="79"/>
      <c r="AC60" s="79"/>
      <c r="AD60" s="79"/>
      <c r="AE60" s="79"/>
      <c r="AF60" s="64">
        <f>C60+H60+O60+T60/2</f>
        <v>1</v>
      </c>
      <c r="AG60" s="64"/>
      <c r="AH60" s="79"/>
      <c r="AI60" s="64"/>
      <c r="AJ60" s="64">
        <f>E60+J60+S60+V60/2</f>
        <v>1</v>
      </c>
    </row>
    <row r="61" spans="1:36" s="35" customFormat="1" ht="14.25" customHeight="1" x14ac:dyDescent="0.25">
      <c r="A61" s="3" t="s">
        <v>932</v>
      </c>
      <c r="B61" s="91" t="s">
        <v>454</v>
      </c>
      <c r="C61" s="90"/>
      <c r="D61" s="90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64"/>
      <c r="AF61" s="64"/>
      <c r="AG61" s="64"/>
      <c r="AH61" s="64"/>
      <c r="AI61" s="64"/>
      <c r="AJ61" s="64"/>
    </row>
    <row r="62" spans="1:36" s="35" customFormat="1" ht="14.25" customHeight="1" x14ac:dyDescent="0.25">
      <c r="A62" s="3" t="s">
        <v>933</v>
      </c>
      <c r="B62" s="77" t="s">
        <v>455</v>
      </c>
      <c r="C62" s="78"/>
      <c r="D62" s="78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>
        <v>1</v>
      </c>
      <c r="P62" s="79"/>
      <c r="Q62" s="79"/>
      <c r="R62" s="79"/>
      <c r="S62" s="79">
        <v>1</v>
      </c>
      <c r="T62" s="79"/>
      <c r="U62" s="79"/>
      <c r="V62" s="79"/>
      <c r="W62" s="79">
        <f>C62+H62+O62</f>
        <v>1</v>
      </c>
      <c r="X62" s="79"/>
      <c r="Y62" s="79"/>
      <c r="Z62" s="79"/>
      <c r="AA62" s="79">
        <f>E62+J62+S62</f>
        <v>1</v>
      </c>
      <c r="AB62" s="79"/>
      <c r="AC62" s="79"/>
      <c r="AD62" s="79"/>
      <c r="AE62" s="64"/>
      <c r="AF62" s="64">
        <f>C62+H62+O62+T62/2</f>
        <v>1</v>
      </c>
      <c r="AG62" s="64"/>
      <c r="AH62" s="64"/>
      <c r="AI62" s="64"/>
      <c r="AJ62" s="64">
        <f>E62+J62+S62+V62/2</f>
        <v>1</v>
      </c>
    </row>
    <row r="63" spans="1:36" s="35" customFormat="1" ht="14.25" customHeight="1" x14ac:dyDescent="0.25">
      <c r="A63" s="3" t="s">
        <v>934</v>
      </c>
      <c r="B63" s="77" t="s">
        <v>456</v>
      </c>
      <c r="C63" s="78"/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>
        <v>1</v>
      </c>
      <c r="P63" s="79"/>
      <c r="Q63" s="79"/>
      <c r="R63" s="79"/>
      <c r="S63" s="79">
        <v>1</v>
      </c>
      <c r="T63" s="79"/>
      <c r="U63" s="79"/>
      <c r="V63" s="79"/>
      <c r="W63" s="79">
        <f>C63+H63+O63</f>
        <v>1</v>
      </c>
      <c r="X63" s="79"/>
      <c r="Y63" s="79"/>
      <c r="Z63" s="79"/>
      <c r="AA63" s="79">
        <f>E63+J63+S63</f>
        <v>1</v>
      </c>
      <c r="AB63" s="79"/>
      <c r="AC63" s="79"/>
      <c r="AD63" s="79"/>
      <c r="AE63" s="64"/>
      <c r="AF63" s="64">
        <f>C63+H63+O63+T63/2</f>
        <v>1</v>
      </c>
      <c r="AG63" s="64"/>
      <c r="AH63" s="64"/>
      <c r="AI63" s="64"/>
      <c r="AJ63" s="64">
        <f>E63+J63+S63+V63/2</f>
        <v>1</v>
      </c>
    </row>
    <row r="64" spans="1:36" s="35" customFormat="1" ht="14.25" customHeight="1" x14ac:dyDescent="0.25">
      <c r="A64" s="3" t="s">
        <v>935</v>
      </c>
      <c r="B64" s="77" t="s">
        <v>976</v>
      </c>
      <c r="C64" s="78"/>
      <c r="D64" s="78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>
        <v>1</v>
      </c>
      <c r="S64" s="79">
        <v>1</v>
      </c>
      <c r="T64" s="79"/>
      <c r="U64" s="79"/>
      <c r="V64" s="79"/>
      <c r="W64" s="79"/>
      <c r="X64" s="79"/>
      <c r="Y64" s="79"/>
      <c r="Z64" s="79">
        <v>1</v>
      </c>
      <c r="AA64" s="79">
        <f>Z64+Y64+X64</f>
        <v>1</v>
      </c>
      <c r="AB64" s="79"/>
      <c r="AC64" s="79"/>
      <c r="AD64" s="79"/>
      <c r="AE64" s="64"/>
      <c r="AF64" s="64"/>
      <c r="AG64" s="64"/>
      <c r="AH64" s="64"/>
      <c r="AI64" s="79">
        <v>1</v>
      </c>
      <c r="AJ64" s="64">
        <f>AF64+AG64+AH64+AI64</f>
        <v>1</v>
      </c>
    </row>
    <row r="65" spans="1:36" s="35" customFormat="1" ht="14.25" customHeight="1" x14ac:dyDescent="0.25">
      <c r="A65" s="3" t="s">
        <v>936</v>
      </c>
      <c r="B65" s="91" t="s">
        <v>457</v>
      </c>
      <c r="C65" s="90"/>
      <c r="D65" s="90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>
        <f>C65+H65+O65</f>
        <v>0</v>
      </c>
      <c r="X65" s="79"/>
      <c r="Y65" s="79"/>
      <c r="Z65" s="79"/>
      <c r="AA65" s="79"/>
      <c r="AB65" s="79"/>
      <c r="AC65" s="79"/>
      <c r="AD65" s="79"/>
      <c r="AE65" s="64"/>
      <c r="AF65" s="64">
        <f>C65+H65+O65+T65/2</f>
        <v>0</v>
      </c>
      <c r="AG65" s="64"/>
      <c r="AH65" s="64"/>
      <c r="AI65" s="64"/>
      <c r="AJ65" s="64"/>
    </row>
    <row r="66" spans="1:36" s="35" customFormat="1" ht="14.25" customHeight="1" x14ac:dyDescent="0.25">
      <c r="A66" s="3" t="s">
        <v>981</v>
      </c>
      <c r="B66" s="77" t="s">
        <v>458</v>
      </c>
      <c r="C66" s="78"/>
      <c r="D66" s="78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>
        <v>1</v>
      </c>
      <c r="P66" s="79"/>
      <c r="Q66" s="79"/>
      <c r="R66" s="79"/>
      <c r="S66" s="79">
        <v>1</v>
      </c>
      <c r="T66" s="79"/>
      <c r="U66" s="79"/>
      <c r="V66" s="79"/>
      <c r="W66" s="79">
        <f>C66+H66+O66</f>
        <v>1</v>
      </c>
      <c r="X66" s="79"/>
      <c r="Y66" s="79"/>
      <c r="Z66" s="79"/>
      <c r="AA66" s="79">
        <f>E66+J66+S66</f>
        <v>1</v>
      </c>
      <c r="AB66" s="79"/>
      <c r="AC66" s="79"/>
      <c r="AD66" s="79"/>
      <c r="AE66" s="64"/>
      <c r="AF66" s="64">
        <f>C66+H66+O66+T66/2</f>
        <v>1</v>
      </c>
      <c r="AG66" s="64"/>
      <c r="AH66" s="64"/>
      <c r="AI66" s="64"/>
      <c r="AJ66" s="64">
        <f>E66+J66+S66+V66/2</f>
        <v>1</v>
      </c>
    </row>
    <row r="67" spans="1:36" s="35" customFormat="1" ht="14.25" customHeight="1" x14ac:dyDescent="0.25">
      <c r="A67" s="3" t="s">
        <v>982</v>
      </c>
      <c r="B67" s="77" t="s">
        <v>459</v>
      </c>
      <c r="C67" s="78"/>
      <c r="D67" s="78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>
        <v>1</v>
      </c>
      <c r="P67" s="79"/>
      <c r="Q67" s="79"/>
      <c r="R67" s="79"/>
      <c r="S67" s="79">
        <v>1</v>
      </c>
      <c r="T67" s="79"/>
      <c r="U67" s="79"/>
      <c r="V67" s="79"/>
      <c r="W67" s="79">
        <f>C67+H67+O67</f>
        <v>1</v>
      </c>
      <c r="X67" s="79"/>
      <c r="Y67" s="79"/>
      <c r="Z67" s="79"/>
      <c r="AA67" s="79">
        <f>E67+J67+S67</f>
        <v>1</v>
      </c>
      <c r="AB67" s="79"/>
      <c r="AC67" s="79"/>
      <c r="AD67" s="79"/>
      <c r="AE67" s="64"/>
      <c r="AF67" s="64">
        <f>C67+H67+O67+T67/2</f>
        <v>1</v>
      </c>
      <c r="AG67" s="64"/>
      <c r="AH67" s="64"/>
      <c r="AI67" s="64"/>
      <c r="AJ67" s="64">
        <f>E67+J67+S67+V67/2</f>
        <v>1</v>
      </c>
    </row>
    <row r="68" spans="1:36" s="35" customFormat="1" ht="14.45" customHeight="1" x14ac:dyDescent="0.25">
      <c r="A68" s="3" t="s">
        <v>983</v>
      </c>
      <c r="B68" s="91" t="s">
        <v>460</v>
      </c>
      <c r="C68" s="90"/>
      <c r="D68" s="90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64"/>
      <c r="AF68" s="64"/>
      <c r="AG68" s="64"/>
      <c r="AH68" s="64"/>
      <c r="AI68" s="64"/>
      <c r="AJ68" s="64"/>
    </row>
    <row r="69" spans="1:36" s="35" customFormat="1" ht="14.45" customHeight="1" x14ac:dyDescent="0.25">
      <c r="A69" s="3" t="s">
        <v>984</v>
      </c>
      <c r="B69" s="77" t="s">
        <v>461</v>
      </c>
      <c r="C69" s="78"/>
      <c r="D69" s="78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>
        <v>1</v>
      </c>
      <c r="P69" s="79"/>
      <c r="Q69" s="79"/>
      <c r="R69" s="79"/>
      <c r="S69" s="79">
        <v>1</v>
      </c>
      <c r="T69" s="79"/>
      <c r="U69" s="79"/>
      <c r="V69" s="79"/>
      <c r="W69" s="79">
        <f>C69+H69+O69</f>
        <v>1</v>
      </c>
      <c r="X69" s="79"/>
      <c r="Y69" s="79"/>
      <c r="Z69" s="79"/>
      <c r="AA69" s="79">
        <f>E69+J69+S69</f>
        <v>1</v>
      </c>
      <c r="AB69" s="79"/>
      <c r="AC69" s="79"/>
      <c r="AD69" s="79"/>
      <c r="AE69" s="64"/>
      <c r="AF69" s="64">
        <f>C69+H69+O69+T69/2</f>
        <v>1</v>
      </c>
      <c r="AG69" s="64"/>
      <c r="AH69" s="64"/>
      <c r="AI69" s="64"/>
      <c r="AJ69" s="64">
        <f>E69+J69+S69+V69/2</f>
        <v>1</v>
      </c>
    </row>
    <row r="70" spans="1:36" s="35" customFormat="1" ht="14.45" customHeight="1" x14ac:dyDescent="0.25">
      <c r="A70" s="3" t="s">
        <v>985</v>
      </c>
      <c r="B70" s="77" t="s">
        <v>462</v>
      </c>
      <c r="C70" s="78"/>
      <c r="D70" s="78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>
        <v>2</v>
      </c>
      <c r="P70" s="79"/>
      <c r="Q70" s="79"/>
      <c r="R70" s="79"/>
      <c r="S70" s="79">
        <v>2</v>
      </c>
      <c r="T70" s="79"/>
      <c r="U70" s="79"/>
      <c r="V70" s="79"/>
      <c r="W70" s="79">
        <f>C70+H70+O70</f>
        <v>2</v>
      </c>
      <c r="X70" s="79"/>
      <c r="Y70" s="79"/>
      <c r="Z70" s="79"/>
      <c r="AA70" s="79">
        <f>E70+J70+S70</f>
        <v>2</v>
      </c>
      <c r="AB70" s="79"/>
      <c r="AC70" s="79"/>
      <c r="AD70" s="79"/>
      <c r="AE70" s="64"/>
      <c r="AF70" s="64">
        <f>C70+H70+O70+T70/2</f>
        <v>2</v>
      </c>
      <c r="AG70" s="64"/>
      <c r="AH70" s="64"/>
      <c r="AI70" s="64"/>
      <c r="AJ70" s="64">
        <f>E70+J70+S70+V70/2</f>
        <v>2</v>
      </c>
    </row>
    <row r="71" spans="1:36" s="35" customFormat="1" ht="14.45" customHeight="1" x14ac:dyDescent="0.25">
      <c r="A71" s="3" t="s">
        <v>986</v>
      </c>
      <c r="B71" s="77" t="s">
        <v>463</v>
      </c>
      <c r="C71" s="78"/>
      <c r="D71" s="78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>
        <v>1</v>
      </c>
      <c r="P71" s="79"/>
      <c r="Q71" s="79"/>
      <c r="R71" s="79"/>
      <c r="S71" s="79">
        <v>1</v>
      </c>
      <c r="T71" s="79"/>
      <c r="U71" s="79"/>
      <c r="V71" s="79"/>
      <c r="W71" s="79">
        <f>C71+H71+O71</f>
        <v>1</v>
      </c>
      <c r="X71" s="79"/>
      <c r="Y71" s="79"/>
      <c r="Z71" s="79"/>
      <c r="AA71" s="79">
        <f>E71+J71+S71</f>
        <v>1</v>
      </c>
      <c r="AB71" s="79"/>
      <c r="AC71" s="79"/>
      <c r="AD71" s="79"/>
      <c r="AE71" s="64"/>
      <c r="AF71" s="64">
        <f>C71+H71+O71+T71/2</f>
        <v>1</v>
      </c>
      <c r="AG71" s="64"/>
      <c r="AH71" s="64"/>
      <c r="AI71" s="64"/>
      <c r="AJ71" s="64">
        <f>E71+J71+S71+V71/2</f>
        <v>1</v>
      </c>
    </row>
    <row r="72" spans="1:36" s="35" customFormat="1" ht="14.45" customHeight="1" x14ac:dyDescent="0.25">
      <c r="A72" s="3" t="s">
        <v>987</v>
      </c>
      <c r="B72" s="62" t="s">
        <v>464</v>
      </c>
      <c r="C72" s="63"/>
      <c r="D72" s="63"/>
      <c r="E72" s="80"/>
      <c r="F72" s="80"/>
      <c r="G72" s="80"/>
      <c r="H72" s="80"/>
      <c r="I72" s="80"/>
      <c r="J72" s="79"/>
      <c r="K72" s="79"/>
      <c r="L72" s="79"/>
      <c r="M72" s="79"/>
      <c r="N72" s="79"/>
      <c r="O72" s="64">
        <f>SUM(O52:O71)</f>
        <v>17</v>
      </c>
      <c r="P72" s="64"/>
      <c r="Q72" s="64">
        <v>0</v>
      </c>
      <c r="R72" s="64">
        <v>2</v>
      </c>
      <c r="S72" s="64">
        <f>O72+P72+Q72+R72</f>
        <v>19</v>
      </c>
      <c r="T72" s="64">
        <f>SUM(T52:T71)</f>
        <v>1</v>
      </c>
      <c r="U72" s="64">
        <v>-1</v>
      </c>
      <c r="V72" s="64">
        <f>SUM(V52:V71)</f>
        <v>0</v>
      </c>
      <c r="W72" s="64">
        <f>C72+H72+O72</f>
        <v>17</v>
      </c>
      <c r="X72" s="64"/>
      <c r="Y72" s="64">
        <v>0</v>
      </c>
      <c r="Z72" s="64">
        <v>2</v>
      </c>
      <c r="AA72" s="64">
        <f>E72+J72+S72</f>
        <v>19</v>
      </c>
      <c r="AB72" s="64">
        <f>SUM(AB54:AB71)</f>
        <v>1</v>
      </c>
      <c r="AC72" s="64">
        <v>-1</v>
      </c>
      <c r="AD72" s="64"/>
      <c r="AE72" s="64">
        <f>SUM(AE54:AE71)</f>
        <v>0</v>
      </c>
      <c r="AF72" s="65">
        <f>C72+H72+O72+T72/2</f>
        <v>17.5</v>
      </c>
      <c r="AG72" s="64"/>
      <c r="AH72" s="64">
        <v>0</v>
      </c>
      <c r="AI72" s="64">
        <v>1.5</v>
      </c>
      <c r="AJ72" s="64">
        <f>S72+V72/2</f>
        <v>19</v>
      </c>
    </row>
    <row r="73" spans="1:36" s="35" customFormat="1" ht="14.45" customHeight="1" x14ac:dyDescent="0.25">
      <c r="A73" s="3"/>
      <c r="B73" s="507"/>
      <c r="C73" s="508"/>
      <c r="D73" s="508"/>
      <c r="E73" s="83"/>
      <c r="F73" s="83"/>
      <c r="G73" s="83"/>
      <c r="H73" s="83"/>
      <c r="I73" s="83"/>
      <c r="J73" s="86"/>
      <c r="K73" s="86"/>
      <c r="L73" s="86"/>
      <c r="M73" s="86"/>
      <c r="N73" s="86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509"/>
      <c r="AG73" s="84"/>
      <c r="AH73" s="84"/>
      <c r="AI73" s="84"/>
      <c r="AJ73" s="84"/>
    </row>
    <row r="74" spans="1:36" s="35" customFormat="1" ht="14.45" customHeight="1" x14ac:dyDescent="0.25">
      <c r="A74" s="510" t="s">
        <v>994</v>
      </c>
      <c r="B74" s="93" t="s">
        <v>978</v>
      </c>
      <c r="C74" s="87"/>
      <c r="D74" s="87"/>
      <c r="E74" s="69"/>
      <c r="F74" s="69"/>
      <c r="G74" s="69"/>
      <c r="H74" s="69"/>
      <c r="I74" s="69"/>
      <c r="J74" s="88"/>
      <c r="K74" s="88"/>
      <c r="L74" s="88"/>
      <c r="M74" s="88"/>
      <c r="N74" s="88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511"/>
      <c r="AG74" s="70"/>
      <c r="AH74" s="70"/>
      <c r="AI74" s="70"/>
      <c r="AJ74" s="70"/>
    </row>
    <row r="75" spans="1:36" s="35" customFormat="1" ht="14.45" customHeight="1" x14ac:dyDescent="0.25">
      <c r="A75" s="510" t="s">
        <v>995</v>
      </c>
      <c r="B75" s="512" t="s">
        <v>988</v>
      </c>
      <c r="C75" s="513"/>
      <c r="D75" s="513"/>
      <c r="E75" s="514"/>
      <c r="F75" s="514"/>
      <c r="G75" s="514"/>
      <c r="H75" s="514"/>
      <c r="I75" s="514"/>
      <c r="J75" s="515"/>
      <c r="K75" s="515"/>
      <c r="L75" s="515"/>
      <c r="M75" s="515"/>
      <c r="N75" s="515"/>
      <c r="O75" s="516"/>
      <c r="P75" s="516"/>
      <c r="Q75" s="516"/>
      <c r="R75" s="515">
        <v>15</v>
      </c>
      <c r="S75" s="515">
        <v>15</v>
      </c>
      <c r="T75" s="516"/>
      <c r="U75" s="516"/>
      <c r="V75" s="516"/>
      <c r="W75" s="516"/>
      <c r="X75" s="516"/>
      <c r="Y75" s="516"/>
      <c r="Z75" s="515">
        <v>15</v>
      </c>
      <c r="AA75" s="516">
        <v>15</v>
      </c>
      <c r="AB75" s="516"/>
      <c r="AC75" s="516"/>
      <c r="AD75" s="516"/>
      <c r="AE75" s="516"/>
      <c r="AF75" s="517"/>
      <c r="AG75" s="516"/>
      <c r="AH75" s="516"/>
      <c r="AI75" s="515">
        <v>15</v>
      </c>
      <c r="AJ75" s="516">
        <v>15</v>
      </c>
    </row>
    <row r="76" spans="1:36" s="35" customFormat="1" ht="14.45" customHeight="1" x14ac:dyDescent="0.25">
      <c r="A76" s="510" t="s">
        <v>996</v>
      </c>
      <c r="B76" s="512" t="s">
        <v>989</v>
      </c>
      <c r="C76" s="513"/>
      <c r="D76" s="513"/>
      <c r="E76" s="514"/>
      <c r="F76" s="514"/>
      <c r="G76" s="514"/>
      <c r="H76" s="514"/>
      <c r="I76" s="514"/>
      <c r="J76" s="515"/>
      <c r="K76" s="515"/>
      <c r="L76" s="515"/>
      <c r="M76" s="515"/>
      <c r="N76" s="515"/>
      <c r="O76" s="516"/>
      <c r="P76" s="516"/>
      <c r="Q76" s="516"/>
      <c r="R76" s="515">
        <v>10</v>
      </c>
      <c r="S76" s="515">
        <v>10</v>
      </c>
      <c r="T76" s="516"/>
      <c r="U76" s="516"/>
      <c r="V76" s="516"/>
      <c r="W76" s="516"/>
      <c r="X76" s="516"/>
      <c r="Y76" s="516"/>
      <c r="Z76" s="515">
        <v>10</v>
      </c>
      <c r="AA76" s="516">
        <v>10</v>
      </c>
      <c r="AB76" s="516"/>
      <c r="AC76" s="516"/>
      <c r="AD76" s="516"/>
      <c r="AE76" s="516"/>
      <c r="AF76" s="517"/>
      <c r="AG76" s="516"/>
      <c r="AH76" s="516"/>
      <c r="AI76" s="515">
        <v>10</v>
      </c>
      <c r="AJ76" s="516">
        <v>10</v>
      </c>
    </row>
    <row r="77" spans="1:36" s="35" customFormat="1" ht="14.45" customHeight="1" x14ac:dyDescent="0.25">
      <c r="A77" s="510" t="s">
        <v>997</v>
      </c>
      <c r="B77" s="512" t="s">
        <v>990</v>
      </c>
      <c r="C77" s="513"/>
      <c r="D77" s="513"/>
      <c r="E77" s="514"/>
      <c r="F77" s="514"/>
      <c r="G77" s="514"/>
      <c r="H77" s="514"/>
      <c r="I77" s="514"/>
      <c r="J77" s="515"/>
      <c r="K77" s="515"/>
      <c r="L77" s="515"/>
      <c r="M77" s="515"/>
      <c r="N77" s="515"/>
      <c r="O77" s="516"/>
      <c r="P77" s="516"/>
      <c r="Q77" s="516"/>
      <c r="R77" s="515">
        <v>3</v>
      </c>
      <c r="S77" s="515">
        <v>3</v>
      </c>
      <c r="T77" s="516"/>
      <c r="U77" s="516"/>
      <c r="V77" s="516"/>
      <c r="W77" s="516"/>
      <c r="X77" s="516"/>
      <c r="Y77" s="516"/>
      <c r="Z77" s="515">
        <v>3</v>
      </c>
      <c r="AA77" s="516">
        <v>3</v>
      </c>
      <c r="AB77" s="516"/>
      <c r="AC77" s="516"/>
      <c r="AD77" s="516"/>
      <c r="AE77" s="516"/>
      <c r="AF77" s="517"/>
      <c r="AG77" s="516"/>
      <c r="AH77" s="516"/>
      <c r="AI77" s="515">
        <v>3</v>
      </c>
      <c r="AJ77" s="516">
        <v>3</v>
      </c>
    </row>
    <row r="78" spans="1:36" s="35" customFormat="1" ht="14.45" customHeight="1" x14ac:dyDescent="0.25">
      <c r="A78" s="510" t="s">
        <v>998</v>
      </c>
      <c r="B78" s="518" t="s">
        <v>991</v>
      </c>
      <c r="C78" s="519"/>
      <c r="D78" s="519"/>
      <c r="E78" s="520"/>
      <c r="F78" s="520"/>
      <c r="G78" s="520"/>
      <c r="H78" s="520"/>
      <c r="I78" s="520"/>
      <c r="J78" s="515"/>
      <c r="K78" s="515"/>
      <c r="L78" s="515"/>
      <c r="M78" s="515"/>
      <c r="N78" s="515"/>
      <c r="O78" s="515"/>
      <c r="P78" s="515"/>
      <c r="Q78" s="515"/>
      <c r="R78" s="516">
        <f>R75+R76+R77</f>
        <v>28</v>
      </c>
      <c r="S78" s="516">
        <f>S75+S76+S77</f>
        <v>28</v>
      </c>
      <c r="T78" s="516"/>
      <c r="U78" s="516"/>
      <c r="V78" s="516">
        <f t="shared" ref="V78:AJ78" si="17">V75+V76+V77</f>
        <v>0</v>
      </c>
      <c r="W78" s="516">
        <f t="shared" si="17"/>
        <v>0</v>
      </c>
      <c r="X78" s="516">
        <f t="shared" si="17"/>
        <v>0</v>
      </c>
      <c r="Y78" s="516">
        <f t="shared" si="17"/>
        <v>0</v>
      </c>
      <c r="Z78" s="516">
        <f t="shared" si="17"/>
        <v>28</v>
      </c>
      <c r="AA78" s="516">
        <f t="shared" si="17"/>
        <v>28</v>
      </c>
      <c r="AB78" s="516">
        <f t="shared" si="17"/>
        <v>0</v>
      </c>
      <c r="AC78" s="516">
        <f t="shared" si="17"/>
        <v>0</v>
      </c>
      <c r="AD78" s="516">
        <f t="shared" si="17"/>
        <v>0</v>
      </c>
      <c r="AE78" s="516">
        <f t="shared" si="17"/>
        <v>0</v>
      </c>
      <c r="AF78" s="516">
        <f t="shared" si="17"/>
        <v>0</v>
      </c>
      <c r="AG78" s="516">
        <f t="shared" si="17"/>
        <v>0</v>
      </c>
      <c r="AH78" s="516">
        <f t="shared" si="17"/>
        <v>0</v>
      </c>
      <c r="AI78" s="516">
        <f t="shared" si="17"/>
        <v>28</v>
      </c>
      <c r="AJ78" s="516">
        <f t="shared" si="17"/>
        <v>28</v>
      </c>
    </row>
    <row r="79" spans="1:36" ht="15.75" customHeight="1" x14ac:dyDescent="0.25">
      <c r="A79" s="3"/>
      <c r="B79" s="67"/>
      <c r="C79" s="68"/>
      <c r="D79" s="68"/>
      <c r="E79" s="69"/>
      <c r="F79" s="69"/>
      <c r="G79" s="69"/>
      <c r="H79" s="69"/>
      <c r="I79" s="69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74"/>
      <c r="AB79" s="74"/>
      <c r="AC79" s="74"/>
      <c r="AD79" s="74"/>
      <c r="AE79" s="74"/>
      <c r="AF79" s="74"/>
      <c r="AG79" s="74"/>
      <c r="AH79" s="74"/>
      <c r="AI79" s="74"/>
      <c r="AJ79" s="74"/>
    </row>
    <row r="80" spans="1:36" s="35" customFormat="1" ht="14.45" customHeight="1" x14ac:dyDescent="0.25">
      <c r="A80" s="3" t="s">
        <v>999</v>
      </c>
      <c r="B80" s="62" t="s">
        <v>465</v>
      </c>
      <c r="C80" s="63">
        <f t="shared" ref="C80:O80" si="18">C27+C48+C72</f>
        <v>0</v>
      </c>
      <c r="D80" s="63">
        <f t="shared" si="18"/>
        <v>0</v>
      </c>
      <c r="E80" s="63">
        <f t="shared" si="18"/>
        <v>0</v>
      </c>
      <c r="F80" s="63">
        <f t="shared" si="18"/>
        <v>0</v>
      </c>
      <c r="G80" s="63">
        <f t="shared" si="18"/>
        <v>0</v>
      </c>
      <c r="H80" s="63">
        <f t="shared" si="18"/>
        <v>0</v>
      </c>
      <c r="I80" s="63">
        <f t="shared" si="18"/>
        <v>0</v>
      </c>
      <c r="J80" s="63">
        <f t="shared" si="18"/>
        <v>0</v>
      </c>
      <c r="K80" s="63">
        <f t="shared" si="18"/>
        <v>0</v>
      </c>
      <c r="L80" s="63">
        <f t="shared" si="18"/>
        <v>0</v>
      </c>
      <c r="M80" s="63">
        <f t="shared" si="18"/>
        <v>0</v>
      </c>
      <c r="N80" s="63">
        <f t="shared" si="18"/>
        <v>0</v>
      </c>
      <c r="O80" s="63">
        <f t="shared" si="18"/>
        <v>164</v>
      </c>
      <c r="P80" s="63">
        <f>P48+P72+P27</f>
        <v>-2</v>
      </c>
      <c r="Q80" s="63">
        <v>0</v>
      </c>
      <c r="R80" s="63">
        <v>37</v>
      </c>
      <c r="S80" s="63">
        <f>S27+S48+S72+S78</f>
        <v>199</v>
      </c>
      <c r="T80" s="63">
        <f t="shared" ref="T80:AG80" si="19">T27+T48+T72</f>
        <v>4</v>
      </c>
      <c r="U80" s="63">
        <v>-1</v>
      </c>
      <c r="V80" s="63">
        <f t="shared" si="19"/>
        <v>3</v>
      </c>
      <c r="W80" s="63">
        <f t="shared" si="19"/>
        <v>164</v>
      </c>
      <c r="X80" s="63">
        <f t="shared" si="19"/>
        <v>-2</v>
      </c>
      <c r="Y80" s="63">
        <v>0</v>
      </c>
      <c r="Z80" s="63">
        <v>37</v>
      </c>
      <c r="AA80" s="63">
        <f>AA27+AA48+AA72+AA78</f>
        <v>199</v>
      </c>
      <c r="AB80" s="63">
        <f t="shared" si="19"/>
        <v>4</v>
      </c>
      <c r="AC80" s="63">
        <f t="shared" si="19"/>
        <v>-1</v>
      </c>
      <c r="AD80" s="63">
        <f t="shared" si="19"/>
        <v>0</v>
      </c>
      <c r="AE80" s="63">
        <f t="shared" si="19"/>
        <v>3</v>
      </c>
      <c r="AF80" s="63">
        <f t="shared" si="19"/>
        <v>166</v>
      </c>
      <c r="AG80" s="63">
        <f t="shared" si="19"/>
        <v>-2</v>
      </c>
      <c r="AH80" s="63">
        <v>0</v>
      </c>
      <c r="AI80" s="63">
        <v>36.5</v>
      </c>
      <c r="AJ80" s="491">
        <f>AJ27+AJ48+AJ72+AJ78</f>
        <v>200.5</v>
      </c>
    </row>
    <row r="81" spans="1:36" s="35" customFormat="1" ht="15.75" customHeight="1" x14ac:dyDescent="0.25">
      <c r="A81" s="3"/>
      <c r="B81" s="72"/>
      <c r="C81" s="73"/>
      <c r="D81" s="73"/>
      <c r="E81" s="74"/>
      <c r="F81" s="74"/>
      <c r="G81" s="74"/>
      <c r="H81" s="74"/>
      <c r="I81" s="74"/>
      <c r="J81" s="75"/>
      <c r="K81" s="75"/>
      <c r="L81" s="75"/>
      <c r="M81" s="75"/>
      <c r="N81" s="75"/>
      <c r="O81" s="75"/>
      <c r="P81" s="63"/>
      <c r="Q81" s="73"/>
      <c r="R81" s="73"/>
      <c r="S81" s="74"/>
      <c r="T81" s="74"/>
      <c r="U81" s="74"/>
      <c r="V81" s="74"/>
      <c r="W81" s="74"/>
      <c r="X81" s="74"/>
      <c r="Y81" s="74"/>
      <c r="Z81" s="74"/>
      <c r="AA81" s="85"/>
      <c r="AB81" s="85"/>
      <c r="AC81" s="85"/>
      <c r="AD81" s="85"/>
      <c r="AE81" s="85"/>
      <c r="AF81" s="85"/>
      <c r="AG81" s="85"/>
      <c r="AH81" s="85"/>
      <c r="AI81" s="85"/>
      <c r="AJ81" s="85"/>
    </row>
    <row r="82" spans="1:36" s="35" customFormat="1" ht="14.45" customHeight="1" x14ac:dyDescent="0.25">
      <c r="A82" s="3" t="s">
        <v>1000</v>
      </c>
      <c r="B82" s="62" t="s">
        <v>194</v>
      </c>
      <c r="C82" s="92">
        <f t="shared" ref="C82:AF82" si="20">C10+C12+C80</f>
        <v>10</v>
      </c>
      <c r="D82" s="92">
        <f t="shared" si="20"/>
        <v>2</v>
      </c>
      <c r="E82" s="92" t="s">
        <v>1059</v>
      </c>
      <c r="F82" s="92">
        <f t="shared" si="20"/>
        <v>0</v>
      </c>
      <c r="G82" s="92">
        <f t="shared" si="20"/>
        <v>0</v>
      </c>
      <c r="H82" s="92">
        <f t="shared" si="20"/>
        <v>45</v>
      </c>
      <c r="I82" s="92">
        <f t="shared" si="20"/>
        <v>-2</v>
      </c>
      <c r="J82" s="92">
        <f t="shared" si="20"/>
        <v>43</v>
      </c>
      <c r="K82" s="92">
        <f t="shared" si="20"/>
        <v>0</v>
      </c>
      <c r="L82" s="92">
        <f t="shared" si="20"/>
        <v>0</v>
      </c>
      <c r="M82" s="92">
        <f t="shared" si="20"/>
        <v>0</v>
      </c>
      <c r="N82" s="92">
        <f t="shared" si="20"/>
        <v>0</v>
      </c>
      <c r="O82" s="92">
        <f t="shared" si="20"/>
        <v>164</v>
      </c>
      <c r="P82" s="63">
        <f>P50+P80+P29</f>
        <v>-2</v>
      </c>
      <c r="Q82" s="63">
        <v>0</v>
      </c>
      <c r="R82" s="63">
        <v>37</v>
      </c>
      <c r="S82" s="92">
        <f t="shared" si="20"/>
        <v>199</v>
      </c>
      <c r="T82" s="92">
        <f t="shared" si="20"/>
        <v>4</v>
      </c>
      <c r="U82" s="92" t="s">
        <v>992</v>
      </c>
      <c r="V82" s="92">
        <f t="shared" si="20"/>
        <v>3</v>
      </c>
      <c r="W82" s="92">
        <f t="shared" si="20"/>
        <v>219</v>
      </c>
      <c r="X82" s="92">
        <f t="shared" si="20"/>
        <v>-2</v>
      </c>
      <c r="Y82" s="92" t="s">
        <v>1057</v>
      </c>
      <c r="Z82" s="92" t="s">
        <v>1058</v>
      </c>
      <c r="AA82" s="92">
        <f t="shared" si="20"/>
        <v>254</v>
      </c>
      <c r="AB82" s="92">
        <f t="shared" si="20"/>
        <v>4</v>
      </c>
      <c r="AC82" s="92">
        <f t="shared" si="20"/>
        <v>-1</v>
      </c>
      <c r="AD82" s="92">
        <f t="shared" si="20"/>
        <v>0</v>
      </c>
      <c r="AE82" s="92" t="s">
        <v>766</v>
      </c>
      <c r="AF82" s="521">
        <f t="shared" si="20"/>
        <v>221</v>
      </c>
      <c r="AG82" s="491">
        <f>AG12+AG80</f>
        <v>-2</v>
      </c>
      <c r="AH82" s="521">
        <v>0</v>
      </c>
      <c r="AI82" s="521">
        <v>36.5</v>
      </c>
      <c r="AJ82" s="521">
        <f>AJ10+AJ12+AJ80</f>
        <v>255.5</v>
      </c>
    </row>
    <row r="83" spans="1:36" ht="14.45" customHeight="1" x14ac:dyDescent="0.25">
      <c r="B83" s="93"/>
      <c r="C83" s="87"/>
      <c r="D83" s="87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</row>
    <row r="84" spans="1:36" ht="44.25" customHeight="1" x14ac:dyDescent="0.25">
      <c r="B84" s="93"/>
      <c r="C84" s="87"/>
      <c r="D84" s="87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</row>
    <row r="85" spans="1:36" ht="15.75" customHeight="1" x14ac:dyDescent="0.25">
      <c r="A85" s="15" t="s">
        <v>1001</v>
      </c>
      <c r="B85" s="1703" t="s">
        <v>466</v>
      </c>
      <c r="C85" s="1703"/>
      <c r="D85" s="1703"/>
      <c r="E85" s="1703"/>
      <c r="F85" s="1703"/>
      <c r="G85" s="1703"/>
      <c r="H85" s="1703"/>
      <c r="I85" s="1703"/>
      <c r="J85" s="1703"/>
      <c r="K85" s="1703"/>
      <c r="L85" s="1703"/>
      <c r="M85" s="1703"/>
      <c r="N85" s="1703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1700" t="s">
        <v>467</v>
      </c>
      <c r="AI85" s="1700"/>
      <c r="AJ85" s="1700"/>
    </row>
    <row r="86" spans="1:36" ht="15.75" customHeight="1" x14ac:dyDescent="0.25">
      <c r="A86" s="14"/>
      <c r="B86" s="9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1:36" s="15" customFormat="1" ht="15.75" customHeight="1" x14ac:dyDescent="0.25">
      <c r="A87" s="15" t="s">
        <v>1002</v>
      </c>
      <c r="B87" s="96" t="s">
        <v>420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8"/>
    </row>
    <row r="88" spans="1:36" s="15" customFormat="1" ht="33" customHeight="1" x14ac:dyDescent="0.25">
      <c r="A88" s="523" t="s">
        <v>1003</v>
      </c>
      <c r="B88" s="99" t="s">
        <v>258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100">
        <v>5</v>
      </c>
    </row>
    <row r="89" spans="1:36" s="15" customFormat="1" ht="15.75" customHeight="1" x14ac:dyDescent="0.25">
      <c r="A89" s="15" t="s">
        <v>1004</v>
      </c>
      <c r="B89" s="99" t="s">
        <v>259</v>
      </c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100">
        <v>5</v>
      </c>
    </row>
    <row r="90" spans="1:36" s="15" customFormat="1" ht="15.75" customHeight="1" x14ac:dyDescent="0.25">
      <c r="A90" s="15" t="s">
        <v>1005</v>
      </c>
      <c r="B90" s="99" t="s">
        <v>993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100">
        <v>5</v>
      </c>
    </row>
    <row r="91" spans="1:36" s="15" customFormat="1" ht="15.75" customHeight="1" x14ac:dyDescent="0.25">
      <c r="A91" s="15" t="s">
        <v>1006</v>
      </c>
      <c r="B91" s="101" t="s">
        <v>433</v>
      </c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3">
        <f>SUM(AJ88:AJ90)</f>
        <v>15</v>
      </c>
    </row>
    <row r="92" spans="1:36" ht="15.75" customHeight="1" x14ac:dyDescent="0.25">
      <c r="A92" s="14"/>
      <c r="B92" s="9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</sheetData>
  <sheetProtection selectLockedCells="1" selectUnlockedCells="1"/>
  <mergeCells count="29">
    <mergeCell ref="A5:A8"/>
    <mergeCell ref="C5:E5"/>
    <mergeCell ref="K5:N5"/>
    <mergeCell ref="AF5:AJ5"/>
    <mergeCell ref="O6:V6"/>
    <mergeCell ref="W5:AA5"/>
    <mergeCell ref="AB5:AE5"/>
    <mergeCell ref="O5:S5"/>
    <mergeCell ref="K7:N7"/>
    <mergeCell ref="O7:S7"/>
    <mergeCell ref="F5:G5"/>
    <mergeCell ref="B6:B8"/>
    <mergeCell ref="C7:E7"/>
    <mergeCell ref="E1:AJ1"/>
    <mergeCell ref="AH85:AJ85"/>
    <mergeCell ref="T7:V7"/>
    <mergeCell ref="W7:AA7"/>
    <mergeCell ref="AB7:AE7"/>
    <mergeCell ref="B85:N85"/>
    <mergeCell ref="F7:G7"/>
    <mergeCell ref="H7:J7"/>
    <mergeCell ref="W6:AE6"/>
    <mergeCell ref="AF6:AJ7"/>
    <mergeCell ref="B2:AJ2"/>
    <mergeCell ref="B3:AJ3"/>
    <mergeCell ref="T5:V5"/>
    <mergeCell ref="C6:G6"/>
    <mergeCell ref="H6:N6"/>
    <mergeCell ref="H5:J5"/>
  </mergeCells>
  <phoneticPr fontId="35" type="noConversion"/>
  <pageMargins left="0.39370078740157483" right="0.19685039370078741" top="0.19685039370078741" bottom="0.19685039370078741" header="0.51181102362204722" footer="0.51181102362204722"/>
  <pageSetup paperSize="9" scale="60" firstPageNumber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17"/>
  <sheetViews>
    <sheetView workbookViewId="0">
      <selection sqref="A1:XFD1048576"/>
    </sheetView>
  </sheetViews>
  <sheetFormatPr defaultRowHeight="15.75" x14ac:dyDescent="0.25"/>
  <cols>
    <col min="1" max="1" width="3.7109375" style="1182" customWidth="1"/>
    <col min="2" max="2" width="17.85546875" style="1182" customWidth="1"/>
    <col min="3" max="3" width="6.7109375" style="1182" customWidth="1"/>
    <col min="4" max="14" width="5.42578125" style="1182" customWidth="1"/>
    <col min="15" max="22" width="7" style="1182" customWidth="1"/>
    <col min="23" max="23" width="8" style="1182" customWidth="1"/>
    <col min="24" max="24" width="8.28515625" style="1182" customWidth="1"/>
    <col min="25" max="25" width="7.5703125" style="1182" customWidth="1"/>
    <col min="26" max="16384" width="9.140625" style="1183"/>
  </cols>
  <sheetData>
    <row r="1" spans="1:25" x14ac:dyDescent="0.25">
      <c r="R1" s="1711" t="s">
        <v>1932</v>
      </c>
      <c r="S1" s="1711"/>
      <c r="T1" s="1711"/>
      <c r="U1" s="1711"/>
      <c r="V1" s="1711"/>
      <c r="W1" s="1711"/>
      <c r="X1" s="1711"/>
      <c r="Y1" s="1711"/>
    </row>
    <row r="2" spans="1:25" s="1184" customFormat="1" x14ac:dyDescent="0.25">
      <c r="R2" s="1185"/>
      <c r="S2" s="1185"/>
      <c r="T2" s="1185"/>
      <c r="U2" s="1185"/>
      <c r="V2" s="1185"/>
      <c r="W2" s="1185"/>
      <c r="X2" s="1185"/>
      <c r="Y2" s="1185"/>
    </row>
    <row r="3" spans="1:25" s="1184" customFormat="1" x14ac:dyDescent="0.25">
      <c r="R3" s="1185"/>
      <c r="S3" s="1185"/>
      <c r="T3" s="1185"/>
      <c r="U3" s="1185"/>
      <c r="V3" s="1185"/>
      <c r="W3" s="1185"/>
      <c r="X3" s="1185"/>
      <c r="Y3" s="1185"/>
    </row>
    <row r="4" spans="1:25" s="1184" customFormat="1" x14ac:dyDescent="0.25">
      <c r="B4" s="1712" t="s">
        <v>712</v>
      </c>
      <c r="C4" s="1712"/>
      <c r="D4" s="1712"/>
      <c r="E4" s="1712"/>
      <c r="F4" s="1712"/>
      <c r="G4" s="1712"/>
      <c r="H4" s="1712"/>
      <c r="I4" s="1712"/>
      <c r="J4" s="1712"/>
      <c r="K4" s="1712"/>
      <c r="L4" s="1712"/>
      <c r="M4" s="1712"/>
      <c r="N4" s="1712"/>
      <c r="O4" s="1712"/>
      <c r="P4" s="1712"/>
      <c r="Q4" s="1712"/>
      <c r="R4" s="1712"/>
      <c r="S4" s="1712"/>
      <c r="T4" s="1712"/>
      <c r="U4" s="1712"/>
      <c r="V4" s="1712"/>
      <c r="W4" s="1712"/>
      <c r="X4" s="1712"/>
      <c r="Y4" s="1712"/>
    </row>
    <row r="5" spans="1:25" s="1184" customFormat="1" x14ac:dyDescent="0.25">
      <c r="B5" s="1712" t="s">
        <v>1933</v>
      </c>
      <c r="C5" s="1712"/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2"/>
      <c r="Q5" s="1712"/>
      <c r="R5" s="1712"/>
      <c r="S5" s="1712"/>
      <c r="T5" s="1712"/>
      <c r="U5" s="1712"/>
      <c r="V5" s="1712"/>
      <c r="W5" s="1712"/>
      <c r="X5" s="1712"/>
      <c r="Y5" s="1712"/>
    </row>
    <row r="6" spans="1:25" s="1184" customFormat="1" x14ac:dyDescent="0.25">
      <c r="B6" s="1712" t="s">
        <v>1934</v>
      </c>
      <c r="C6" s="1712"/>
      <c r="D6" s="1712"/>
      <c r="E6" s="1712"/>
      <c r="F6" s="1712"/>
      <c r="G6" s="1712"/>
      <c r="H6" s="1712"/>
      <c r="I6" s="1712"/>
      <c r="J6" s="1712"/>
      <c r="K6" s="1712"/>
      <c r="L6" s="1712"/>
      <c r="M6" s="1712"/>
      <c r="N6" s="1712"/>
      <c r="O6" s="1712"/>
      <c r="P6" s="1712"/>
      <c r="Q6" s="1712"/>
      <c r="R6" s="1712"/>
      <c r="S6" s="1712"/>
      <c r="T6" s="1712"/>
      <c r="U6" s="1712"/>
      <c r="V6" s="1712"/>
      <c r="W6" s="1712"/>
      <c r="X6" s="1712"/>
      <c r="Y6" s="1712"/>
    </row>
    <row r="7" spans="1:25" s="1184" customFormat="1" ht="24.75" customHeight="1" x14ac:dyDescent="0.25">
      <c r="B7" s="1186"/>
      <c r="C7" s="1186"/>
      <c r="D7" s="1186"/>
      <c r="E7" s="1186"/>
      <c r="F7" s="1186"/>
      <c r="G7" s="1186"/>
      <c r="H7" s="1186"/>
      <c r="I7" s="1186"/>
      <c r="J7" s="1186"/>
      <c r="K7" s="1186"/>
      <c r="L7" s="1186"/>
      <c r="M7" s="1186"/>
      <c r="N7" s="1186"/>
      <c r="O7" s="1186"/>
      <c r="P7" s="1186"/>
      <c r="Q7" s="1186"/>
      <c r="R7" s="1186"/>
      <c r="S7" s="1186"/>
      <c r="T7" s="1186"/>
      <c r="U7" s="1186"/>
      <c r="V7" s="1186"/>
      <c r="W7" s="1186"/>
      <c r="X7" s="1186"/>
      <c r="Y7" s="1186"/>
    </row>
    <row r="8" spans="1:25" s="1184" customFormat="1" ht="16.5" customHeight="1" x14ac:dyDescent="0.25">
      <c r="A8" s="1713"/>
      <c r="B8" s="1187" t="s">
        <v>588</v>
      </c>
      <c r="C8" s="1187" t="s">
        <v>589</v>
      </c>
      <c r="D8" s="1187" t="s">
        <v>591</v>
      </c>
      <c r="E8" s="1187" t="s">
        <v>840</v>
      </c>
      <c r="F8" s="1187" t="s">
        <v>841</v>
      </c>
      <c r="G8" s="1187" t="s">
        <v>842</v>
      </c>
      <c r="H8" s="1187" t="s">
        <v>163</v>
      </c>
      <c r="I8" s="1187" t="s">
        <v>205</v>
      </c>
      <c r="J8" s="1187" t="s">
        <v>206</v>
      </c>
      <c r="K8" s="1187" t="s">
        <v>207</v>
      </c>
      <c r="L8" s="1187" t="s">
        <v>208</v>
      </c>
      <c r="M8" s="1187"/>
      <c r="N8" s="1187"/>
      <c r="O8" s="1187" t="s">
        <v>210</v>
      </c>
      <c r="P8" s="1187" t="s">
        <v>1935</v>
      </c>
      <c r="Q8" s="1187" t="s">
        <v>1936</v>
      </c>
      <c r="R8" s="1187" t="s">
        <v>1937</v>
      </c>
      <c r="S8" s="1187" t="s">
        <v>1938</v>
      </c>
      <c r="T8" s="1187" t="s">
        <v>1939</v>
      </c>
      <c r="U8" s="1187" t="s">
        <v>1940</v>
      </c>
      <c r="V8" s="1187" t="s">
        <v>1941</v>
      </c>
      <c r="W8" s="1187" t="s">
        <v>1942</v>
      </c>
      <c r="X8" s="1187"/>
      <c r="Y8" s="1187" t="s">
        <v>1942</v>
      </c>
    </row>
    <row r="9" spans="1:25" s="1189" customFormat="1" ht="24.95" customHeight="1" x14ac:dyDescent="0.2">
      <c r="A9" s="1713"/>
      <c r="B9" s="1714" t="s">
        <v>739</v>
      </c>
      <c r="C9" s="1716" t="s">
        <v>1943</v>
      </c>
      <c r="D9" s="1714"/>
      <c r="E9" s="1714"/>
      <c r="F9" s="1714"/>
      <c r="G9" s="1714"/>
      <c r="H9" s="1714"/>
      <c r="I9" s="1714"/>
      <c r="J9" s="1714"/>
      <c r="K9" s="1715"/>
      <c r="L9" s="1188"/>
      <c r="M9" s="1188"/>
      <c r="N9" s="1188"/>
      <c r="O9" s="1714"/>
      <c r="P9" s="1714"/>
      <c r="Q9" s="1714"/>
      <c r="R9" s="1714"/>
      <c r="S9" s="1714"/>
      <c r="T9" s="1714"/>
      <c r="U9" s="1714"/>
      <c r="V9" s="1714"/>
      <c r="W9" s="1714"/>
      <c r="X9" s="1714"/>
      <c r="Y9" s="1715"/>
    </row>
    <row r="10" spans="1:25" s="1191" customFormat="1" ht="24.95" customHeight="1" x14ac:dyDescent="0.2">
      <c r="A10" s="1713"/>
      <c r="B10" s="1715"/>
      <c r="C10" s="1190" t="s">
        <v>1944</v>
      </c>
      <c r="D10" s="1190" t="s">
        <v>1945</v>
      </c>
      <c r="E10" s="1190" t="s">
        <v>1946</v>
      </c>
      <c r="F10" s="1190" t="s">
        <v>1947</v>
      </c>
      <c r="G10" s="1190" t="s">
        <v>1948</v>
      </c>
      <c r="H10" s="1190" t="s">
        <v>1949</v>
      </c>
      <c r="I10" s="1190" t="s">
        <v>1950</v>
      </c>
      <c r="J10" s="1190" t="s">
        <v>1951</v>
      </c>
      <c r="K10" s="1190">
        <v>2011</v>
      </c>
      <c r="L10" s="1190">
        <v>2012</v>
      </c>
      <c r="M10" s="1190">
        <v>2013</v>
      </c>
      <c r="N10" s="1190">
        <v>2014</v>
      </c>
      <c r="O10" s="1190" t="s">
        <v>1945</v>
      </c>
      <c r="P10" s="1190" t="s">
        <v>1946</v>
      </c>
      <c r="Q10" s="1190" t="s">
        <v>1947</v>
      </c>
      <c r="R10" s="1190" t="s">
        <v>1948</v>
      </c>
      <c r="S10" s="1190" t="s">
        <v>1949</v>
      </c>
      <c r="T10" s="1190" t="s">
        <v>1950</v>
      </c>
      <c r="U10" s="1190" t="s">
        <v>1951</v>
      </c>
      <c r="V10" s="1190" t="s">
        <v>1952</v>
      </c>
      <c r="W10" s="1190" t="s">
        <v>270</v>
      </c>
      <c r="X10" s="1190" t="s">
        <v>271</v>
      </c>
      <c r="Y10" s="1190" t="s">
        <v>272</v>
      </c>
    </row>
    <row r="11" spans="1:25" s="1191" customFormat="1" ht="24.95" customHeight="1" x14ac:dyDescent="0.2">
      <c r="A11" s="1192" t="s">
        <v>849</v>
      </c>
      <c r="B11" s="1193" t="s">
        <v>1953</v>
      </c>
      <c r="C11" s="1194">
        <v>1042.5999999999999</v>
      </c>
      <c r="D11" s="1195">
        <v>350</v>
      </c>
      <c r="E11" s="1195">
        <v>550</v>
      </c>
      <c r="F11" s="1195">
        <v>550</v>
      </c>
      <c r="G11" s="1195">
        <v>550</v>
      </c>
      <c r="H11" s="1195">
        <v>600</v>
      </c>
      <c r="I11" s="1195">
        <v>600</v>
      </c>
      <c r="J11" s="1195">
        <v>600</v>
      </c>
      <c r="K11" s="1195">
        <v>600</v>
      </c>
      <c r="L11" s="1195">
        <v>600</v>
      </c>
      <c r="M11" s="1195">
        <v>600</v>
      </c>
      <c r="N11" s="1195">
        <v>600</v>
      </c>
      <c r="O11" s="1196">
        <v>91021</v>
      </c>
      <c r="P11" s="1196">
        <v>138064</v>
      </c>
      <c r="Q11" s="1196">
        <v>147416</v>
      </c>
      <c r="R11" s="1196">
        <v>151370</v>
      </c>
      <c r="S11" s="1196">
        <v>161342</v>
      </c>
      <c r="T11" s="1196">
        <v>153111</v>
      </c>
      <c r="U11" s="1196">
        <v>152891</v>
      </c>
      <c r="V11" s="1196">
        <v>150365</v>
      </c>
      <c r="W11" s="1196">
        <v>186234</v>
      </c>
      <c r="X11" s="1196">
        <v>168093</v>
      </c>
      <c r="Y11" s="1196">
        <v>160213</v>
      </c>
    </row>
    <row r="12" spans="1:25" s="1191" customFormat="1" ht="24.95" customHeight="1" x14ac:dyDescent="0.2">
      <c r="A12" s="1197" t="s">
        <v>859</v>
      </c>
      <c r="B12" s="1198" t="s">
        <v>1954</v>
      </c>
      <c r="C12" s="1195">
        <v>20</v>
      </c>
      <c r="D12" s="1195">
        <v>20</v>
      </c>
      <c r="E12" s="1195">
        <v>20</v>
      </c>
      <c r="F12" s="1195">
        <v>20</v>
      </c>
      <c r="G12" s="1195">
        <v>20</v>
      </c>
      <c r="H12" s="1195">
        <v>20</v>
      </c>
      <c r="I12" s="1195">
        <v>20</v>
      </c>
      <c r="J12" s="1195">
        <v>20</v>
      </c>
      <c r="K12" s="1195">
        <v>20</v>
      </c>
      <c r="L12" s="1195">
        <v>20</v>
      </c>
      <c r="M12" s="1195">
        <v>20</v>
      </c>
      <c r="N12" s="1195">
        <v>20</v>
      </c>
      <c r="O12" s="1196">
        <v>243694</v>
      </c>
      <c r="P12" s="1196">
        <v>246944</v>
      </c>
      <c r="Q12" s="1196">
        <v>266223</v>
      </c>
      <c r="R12" s="1196">
        <v>267129</v>
      </c>
      <c r="S12" s="1196">
        <v>291918</v>
      </c>
      <c r="T12" s="1196">
        <v>287724</v>
      </c>
      <c r="U12" s="1196">
        <v>408025</v>
      </c>
      <c r="V12" s="1196">
        <v>306876</v>
      </c>
      <c r="W12" s="1196">
        <v>492291</v>
      </c>
      <c r="X12" s="1196">
        <v>414376</v>
      </c>
      <c r="Y12" s="1196">
        <v>390835</v>
      </c>
    </row>
    <row r="13" spans="1:25" s="1191" customFormat="1" ht="24.95" customHeight="1" x14ac:dyDescent="0.2">
      <c r="A13" s="1197" t="s">
        <v>860</v>
      </c>
      <c r="B13" s="1199" t="s">
        <v>1955</v>
      </c>
      <c r="C13" s="1194">
        <v>347.5</v>
      </c>
      <c r="D13" s="1195">
        <v>300</v>
      </c>
      <c r="E13" s="1195">
        <v>314</v>
      </c>
      <c r="F13" s="1195">
        <v>335</v>
      </c>
      <c r="G13" s="1195">
        <v>345</v>
      </c>
      <c r="H13" s="1195">
        <v>360</v>
      </c>
      <c r="I13" s="1195">
        <v>380</v>
      </c>
      <c r="J13" s="1195">
        <v>410</v>
      </c>
      <c r="K13" s="1195">
        <v>420</v>
      </c>
      <c r="L13" s="1195">
        <v>420</v>
      </c>
      <c r="M13" s="1195">
        <v>420</v>
      </c>
      <c r="N13" s="1195">
        <v>450</v>
      </c>
      <c r="O13" s="1196">
        <v>251341</v>
      </c>
      <c r="P13" s="1196">
        <v>240222</v>
      </c>
      <c r="Q13" s="1196">
        <v>242897</v>
      </c>
      <c r="R13" s="1196">
        <v>266912</v>
      </c>
      <c r="S13" s="1196">
        <v>266519</v>
      </c>
      <c r="T13" s="1196">
        <v>275421</v>
      </c>
      <c r="U13" s="1196">
        <v>318895</v>
      </c>
      <c r="V13" s="1196">
        <v>440921</v>
      </c>
      <c r="W13" s="1196">
        <v>452861</v>
      </c>
      <c r="X13" s="1196">
        <v>487729</v>
      </c>
      <c r="Y13" s="1196">
        <v>482296</v>
      </c>
    </row>
    <row r="14" spans="1:25" s="1191" customFormat="1" ht="24.95" customHeight="1" x14ac:dyDescent="0.2">
      <c r="A14" s="1197" t="s">
        <v>861</v>
      </c>
      <c r="B14" s="1199" t="s">
        <v>1956</v>
      </c>
      <c r="C14" s="1195"/>
      <c r="D14" s="1200" t="s">
        <v>648</v>
      </c>
      <c r="E14" s="1200" t="s">
        <v>648</v>
      </c>
      <c r="F14" s="1200" t="s">
        <v>648</v>
      </c>
      <c r="G14" s="1200" t="s">
        <v>648</v>
      </c>
      <c r="H14" s="1200" t="s">
        <v>648</v>
      </c>
      <c r="I14" s="1200" t="s">
        <v>648</v>
      </c>
      <c r="J14" s="1200" t="s">
        <v>648</v>
      </c>
      <c r="K14" s="1200"/>
      <c r="L14" s="1200"/>
      <c r="M14" s="1200"/>
      <c r="N14" s="1200"/>
      <c r="O14" s="1196">
        <v>1642</v>
      </c>
      <c r="P14" s="1196">
        <v>4665</v>
      </c>
      <c r="Q14" s="1196">
        <v>4490</v>
      </c>
      <c r="R14" s="1196">
        <v>1779</v>
      </c>
      <c r="S14" s="1196">
        <v>2360</v>
      </c>
      <c r="T14" s="1196">
        <v>3975</v>
      </c>
      <c r="U14" s="1196">
        <v>4427</v>
      </c>
      <c r="V14" s="1196">
        <v>4089</v>
      </c>
      <c r="W14" s="1196">
        <v>23147</v>
      </c>
      <c r="X14" s="1196">
        <v>14087</v>
      </c>
      <c r="Y14" s="1196">
        <v>4521</v>
      </c>
    </row>
    <row r="15" spans="1:25" s="1191" customFormat="1" ht="24.95" customHeight="1" x14ac:dyDescent="0.2">
      <c r="A15" s="1201" t="s">
        <v>862</v>
      </c>
      <c r="B15" s="1202" t="s">
        <v>46</v>
      </c>
      <c r="C15" s="1203"/>
      <c r="D15" s="1203"/>
      <c r="E15" s="1203"/>
      <c r="F15" s="1203"/>
      <c r="G15" s="1203"/>
      <c r="H15" s="1203"/>
      <c r="I15" s="1203"/>
      <c r="J15" s="1203"/>
      <c r="K15" s="1203"/>
      <c r="L15" s="1203"/>
      <c r="M15" s="1203"/>
      <c r="N15" s="1203"/>
      <c r="O15" s="1204">
        <f t="shared" ref="O15:Y15" si="0">SUM(O11:O14)</f>
        <v>587698</v>
      </c>
      <c r="P15" s="1204">
        <f t="shared" si="0"/>
        <v>629895</v>
      </c>
      <c r="Q15" s="1204">
        <f t="shared" si="0"/>
        <v>661026</v>
      </c>
      <c r="R15" s="1204">
        <f t="shared" si="0"/>
        <v>687190</v>
      </c>
      <c r="S15" s="1204">
        <f t="shared" si="0"/>
        <v>722139</v>
      </c>
      <c r="T15" s="1204">
        <f t="shared" si="0"/>
        <v>720231</v>
      </c>
      <c r="U15" s="1204">
        <f t="shared" si="0"/>
        <v>884238</v>
      </c>
      <c r="V15" s="1204">
        <f t="shared" si="0"/>
        <v>902251</v>
      </c>
      <c r="W15" s="1204">
        <f t="shared" si="0"/>
        <v>1154533</v>
      </c>
      <c r="X15" s="1204">
        <f t="shared" si="0"/>
        <v>1084285</v>
      </c>
      <c r="Y15" s="1204">
        <f t="shared" si="0"/>
        <v>1037865</v>
      </c>
    </row>
    <row r="17" spans="2:18" x14ac:dyDescent="0.25">
      <c r="B17" s="1205"/>
      <c r="C17" s="1205"/>
      <c r="D17" s="1205"/>
      <c r="E17" s="1205"/>
      <c r="F17" s="1205"/>
      <c r="G17" s="1205"/>
      <c r="H17" s="1205"/>
      <c r="I17" s="1205"/>
      <c r="J17" s="1205"/>
      <c r="K17" s="1205"/>
      <c r="L17" s="1205"/>
      <c r="M17" s="1205"/>
      <c r="N17" s="1205"/>
      <c r="O17" s="1205"/>
      <c r="P17" s="1205"/>
      <c r="Q17" s="1205"/>
      <c r="R17" s="1205"/>
    </row>
  </sheetData>
  <mergeCells count="8">
    <mergeCell ref="R1:Y1"/>
    <mergeCell ref="B4:Y4"/>
    <mergeCell ref="B5:Y5"/>
    <mergeCell ref="B6:Y6"/>
    <mergeCell ref="A8:A10"/>
    <mergeCell ref="B9:B10"/>
    <mergeCell ref="C9:K9"/>
    <mergeCell ref="O9:Y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40DD1"/>
  </sheetPr>
  <dimension ref="A1:M132"/>
  <sheetViews>
    <sheetView workbookViewId="0">
      <selection activeCell="C1" sqref="C1:H1"/>
    </sheetView>
  </sheetViews>
  <sheetFormatPr defaultRowHeight="14.1" customHeight="1" x14ac:dyDescent="0.25"/>
  <cols>
    <col min="1" max="1" width="5.28515625" style="451" customWidth="1"/>
    <col min="2" max="2" width="27.5703125" style="452" customWidth="1"/>
    <col min="3" max="3" width="65.28515625" style="452" customWidth="1"/>
    <col min="4" max="4" width="11.28515625" style="464" bestFit="1" customWidth="1"/>
    <col min="5" max="5" width="8.7109375" style="452" bestFit="1" customWidth="1"/>
    <col min="6" max="6" width="8.42578125" style="452" bestFit="1" customWidth="1"/>
    <col min="7" max="8" width="7.28515625" style="452" bestFit="1" customWidth="1"/>
    <col min="9" max="9" width="9.140625" style="452"/>
    <col min="10" max="11" width="9.140625" style="414"/>
    <col min="12" max="16384" width="9.140625" style="415"/>
  </cols>
  <sheetData>
    <row r="1" spans="1:11" ht="14.1" customHeight="1" x14ac:dyDescent="0.25">
      <c r="C1" s="1720" t="s">
        <v>2161</v>
      </c>
      <c r="D1" s="1720"/>
      <c r="E1" s="1720"/>
      <c r="F1" s="1720"/>
      <c r="G1" s="1720"/>
      <c r="H1" s="1720"/>
    </row>
    <row r="2" spans="1:11" ht="20.100000000000001" customHeight="1" x14ac:dyDescent="0.25">
      <c r="A2" s="1721" t="s">
        <v>261</v>
      </c>
      <c r="B2" s="1722"/>
      <c r="C2" s="1722"/>
      <c r="D2" s="1722"/>
      <c r="E2" s="1722"/>
      <c r="F2" s="1722"/>
      <c r="G2" s="1722"/>
      <c r="H2" s="1722"/>
    </row>
    <row r="3" spans="1:11" ht="14.1" customHeight="1" x14ac:dyDescent="0.25">
      <c r="A3" s="1721" t="s">
        <v>262</v>
      </c>
      <c r="B3" s="1722"/>
      <c r="C3" s="1722"/>
      <c r="D3" s="1722"/>
      <c r="E3" s="1722"/>
      <c r="F3" s="1722"/>
      <c r="G3" s="1722"/>
      <c r="H3" s="1722"/>
    </row>
    <row r="4" spans="1:11" ht="14.1" customHeight="1" x14ac:dyDescent="0.25">
      <c r="A4" s="1723" t="s">
        <v>586</v>
      </c>
      <c r="B4" s="1724"/>
      <c r="C4" s="1724"/>
      <c r="D4" s="1724"/>
      <c r="E4" s="1724"/>
      <c r="F4" s="1724"/>
      <c r="G4" s="1724"/>
      <c r="H4" s="1724"/>
    </row>
    <row r="5" spans="1:11" ht="14.1" customHeight="1" x14ac:dyDescent="0.25">
      <c r="A5" s="453"/>
      <c r="B5" s="454"/>
      <c r="C5" s="454"/>
      <c r="D5" s="454"/>
      <c r="E5" s="454"/>
      <c r="F5" s="454"/>
      <c r="G5" s="454"/>
      <c r="H5" s="454"/>
    </row>
    <row r="6" spans="1:11" ht="14.1" customHeight="1" x14ac:dyDescent="0.25">
      <c r="A6" s="1725"/>
      <c r="B6" s="455" t="s">
        <v>588</v>
      </c>
      <c r="C6" s="455" t="s">
        <v>589</v>
      </c>
      <c r="D6" s="455" t="s">
        <v>590</v>
      </c>
      <c r="E6" s="455" t="s">
        <v>591</v>
      </c>
      <c r="F6" s="455" t="s">
        <v>840</v>
      </c>
      <c r="G6" s="455" t="s">
        <v>841</v>
      </c>
      <c r="H6" s="455" t="s">
        <v>842</v>
      </c>
    </row>
    <row r="7" spans="1:11" s="417" customFormat="1" ht="13.5" customHeight="1" x14ac:dyDescent="0.25">
      <c r="A7" s="1725"/>
      <c r="B7" s="1726" t="s">
        <v>263</v>
      </c>
      <c r="C7" s="1719" t="s">
        <v>264</v>
      </c>
      <c r="D7" s="1719" t="s">
        <v>268</v>
      </c>
      <c r="E7" s="1719" t="s">
        <v>269</v>
      </c>
      <c r="F7" s="1719"/>
      <c r="G7" s="1719"/>
      <c r="H7" s="1719"/>
      <c r="I7" s="456"/>
      <c r="J7" s="416"/>
      <c r="K7" s="416"/>
    </row>
    <row r="8" spans="1:11" s="417" customFormat="1" ht="13.5" customHeight="1" x14ac:dyDescent="0.25">
      <c r="A8" s="1725"/>
      <c r="B8" s="1726"/>
      <c r="C8" s="1719"/>
      <c r="D8" s="1719"/>
      <c r="E8" s="985" t="s">
        <v>270</v>
      </c>
      <c r="F8" s="985" t="s">
        <v>271</v>
      </c>
      <c r="G8" s="985" t="s">
        <v>272</v>
      </c>
      <c r="H8" s="986" t="s">
        <v>273</v>
      </c>
      <c r="I8" s="457"/>
      <c r="J8" s="418"/>
      <c r="K8" s="418"/>
    </row>
    <row r="9" spans="1:11" s="417" customFormat="1" ht="13.5" customHeight="1" x14ac:dyDescent="0.25">
      <c r="A9" s="458">
        <v>1</v>
      </c>
      <c r="B9" s="459" t="s">
        <v>274</v>
      </c>
      <c r="C9" s="460"/>
      <c r="D9" s="461"/>
      <c r="E9" s="460"/>
      <c r="F9" s="460"/>
      <c r="G9" s="460"/>
      <c r="H9" s="460"/>
      <c r="I9" s="462"/>
      <c r="J9" s="419"/>
      <c r="K9" s="419"/>
    </row>
    <row r="10" spans="1:11" ht="13.5" customHeight="1" x14ac:dyDescent="0.25">
      <c r="A10" s="458">
        <v>2</v>
      </c>
      <c r="B10" s="463" t="s">
        <v>275</v>
      </c>
    </row>
    <row r="11" spans="1:11" s="421" customFormat="1" ht="13.5" customHeight="1" x14ac:dyDescent="0.25">
      <c r="A11" s="458">
        <v>3</v>
      </c>
      <c r="B11" s="465" t="s">
        <v>276</v>
      </c>
      <c r="C11" s="466" t="s">
        <v>277</v>
      </c>
      <c r="D11" s="467"/>
      <c r="E11" s="466"/>
      <c r="F11" s="466"/>
      <c r="G11" s="466"/>
      <c r="H11" s="466"/>
      <c r="I11" s="452"/>
      <c r="J11" s="414"/>
      <c r="K11" s="414"/>
    </row>
    <row r="12" spans="1:11" s="421" customFormat="1" ht="13.5" customHeight="1" x14ac:dyDescent="0.25">
      <c r="A12" s="458">
        <v>4</v>
      </c>
      <c r="B12" s="465" t="s">
        <v>278</v>
      </c>
      <c r="C12" s="466" t="s">
        <v>279</v>
      </c>
      <c r="D12" s="464" t="s">
        <v>280</v>
      </c>
      <c r="E12" s="468">
        <v>300</v>
      </c>
      <c r="F12" s="468">
        <v>300</v>
      </c>
      <c r="G12" s="468">
        <v>300</v>
      </c>
      <c r="H12" s="468">
        <v>300</v>
      </c>
      <c r="I12" s="452"/>
      <c r="J12" s="414"/>
      <c r="K12" s="414"/>
    </row>
    <row r="13" spans="1:11" s="421" customFormat="1" ht="13.5" customHeight="1" x14ac:dyDescent="0.25">
      <c r="A13" s="458">
        <v>5</v>
      </c>
      <c r="B13" s="469" t="s">
        <v>281</v>
      </c>
      <c r="C13" s="452" t="s">
        <v>282</v>
      </c>
      <c r="D13" s="464" t="s">
        <v>280</v>
      </c>
      <c r="E13" s="470">
        <v>100</v>
      </c>
      <c r="F13" s="470">
        <v>100</v>
      </c>
      <c r="G13" s="470">
        <v>100</v>
      </c>
      <c r="H13" s="470">
        <v>100</v>
      </c>
      <c r="I13" s="452"/>
      <c r="J13" s="414"/>
      <c r="K13" s="414"/>
    </row>
    <row r="14" spans="1:11" s="421" customFormat="1" ht="13.5" customHeight="1" x14ac:dyDescent="0.25">
      <c r="A14" s="458">
        <v>6</v>
      </c>
      <c r="B14" s="469" t="s">
        <v>283</v>
      </c>
      <c r="C14" s="452" t="s">
        <v>284</v>
      </c>
      <c r="D14" s="464" t="s">
        <v>280</v>
      </c>
      <c r="E14" s="470">
        <v>24554</v>
      </c>
      <c r="F14" s="470">
        <v>19393</v>
      </c>
      <c r="G14" s="470">
        <v>22317</v>
      </c>
      <c r="H14" s="470">
        <v>24500</v>
      </c>
      <c r="I14" s="452"/>
      <c r="J14" s="414"/>
      <c r="K14" s="414"/>
    </row>
    <row r="15" spans="1:11" s="421" customFormat="1" ht="13.5" customHeight="1" x14ac:dyDescent="0.25">
      <c r="A15" s="458">
        <v>7</v>
      </c>
      <c r="B15" s="469" t="s">
        <v>285</v>
      </c>
      <c r="C15" s="452" t="s">
        <v>286</v>
      </c>
      <c r="D15" s="464" t="s">
        <v>280</v>
      </c>
      <c r="E15" s="470"/>
      <c r="F15" s="470"/>
      <c r="G15" s="470"/>
      <c r="H15" s="470"/>
      <c r="I15" s="452"/>
      <c r="J15" s="414"/>
      <c r="K15" s="414"/>
    </row>
    <row r="16" spans="1:11" s="421" customFormat="1" ht="13.5" customHeight="1" x14ac:dyDescent="0.25">
      <c r="A16" s="458">
        <v>8</v>
      </c>
      <c r="B16" s="469" t="s">
        <v>287</v>
      </c>
      <c r="C16" s="452" t="s">
        <v>288</v>
      </c>
      <c r="D16" s="464" t="s">
        <v>280</v>
      </c>
      <c r="E16" s="470">
        <v>17280</v>
      </c>
      <c r="F16" s="470">
        <v>17280</v>
      </c>
      <c r="G16" s="470">
        <v>17280</v>
      </c>
      <c r="H16" s="470">
        <v>17280</v>
      </c>
      <c r="I16" s="452"/>
      <c r="J16" s="414"/>
      <c r="K16" s="414"/>
    </row>
    <row r="17" spans="1:13" ht="13.5" customHeight="1" x14ac:dyDescent="0.25">
      <c r="A17" s="458">
        <v>9</v>
      </c>
      <c r="B17" s="469" t="s">
        <v>289</v>
      </c>
      <c r="C17" s="452" t="s">
        <v>290</v>
      </c>
      <c r="D17" s="464" t="s">
        <v>280</v>
      </c>
      <c r="E17" s="470">
        <v>32739</v>
      </c>
      <c r="F17" s="470">
        <v>25858</v>
      </c>
      <c r="G17" s="470">
        <v>23871</v>
      </c>
      <c r="H17" s="470">
        <v>25400</v>
      </c>
    </row>
    <row r="18" spans="1:13" ht="13.5" customHeight="1" x14ac:dyDescent="0.25">
      <c r="A18" s="458">
        <v>10</v>
      </c>
      <c r="B18" s="469"/>
      <c r="C18" s="452" t="s">
        <v>291</v>
      </c>
      <c r="D18" s="464" t="s">
        <v>280</v>
      </c>
      <c r="E18" s="470"/>
      <c r="F18" s="470"/>
      <c r="G18" s="470"/>
      <c r="H18" s="470"/>
    </row>
    <row r="19" spans="1:13" ht="13.5" customHeight="1" x14ac:dyDescent="0.25">
      <c r="A19" s="458">
        <v>11</v>
      </c>
      <c r="B19" s="469"/>
      <c r="C19" s="452" t="s">
        <v>292</v>
      </c>
      <c r="D19" s="464" t="s">
        <v>280</v>
      </c>
      <c r="E19" s="470">
        <v>23050</v>
      </c>
      <c r="F19" s="470">
        <v>23050</v>
      </c>
      <c r="G19" s="470">
        <v>23050</v>
      </c>
      <c r="H19" s="470">
        <v>23050</v>
      </c>
    </row>
    <row r="20" spans="1:13" ht="18" customHeight="1" x14ac:dyDescent="0.25">
      <c r="A20" s="458">
        <v>12</v>
      </c>
      <c r="B20" s="469" t="s">
        <v>293</v>
      </c>
      <c r="C20" s="452" t="s">
        <v>294</v>
      </c>
      <c r="D20" s="464" t="s">
        <v>280</v>
      </c>
      <c r="E20" s="470">
        <v>9</v>
      </c>
      <c r="F20" s="470">
        <v>9</v>
      </c>
      <c r="G20" s="470">
        <v>9</v>
      </c>
      <c r="H20" s="470">
        <v>9</v>
      </c>
    </row>
    <row r="21" spans="1:13" s="421" customFormat="1" ht="13.5" customHeight="1" x14ac:dyDescent="0.25">
      <c r="A21" s="458">
        <v>13</v>
      </c>
      <c r="B21" s="469" t="s">
        <v>295</v>
      </c>
      <c r="C21" s="452" t="s">
        <v>296</v>
      </c>
      <c r="D21" s="464" t="s">
        <v>280</v>
      </c>
      <c r="E21" s="470">
        <v>50</v>
      </c>
      <c r="F21" s="470">
        <v>50</v>
      </c>
      <c r="G21" s="470">
        <v>50</v>
      </c>
      <c r="H21" s="470">
        <v>50</v>
      </c>
      <c r="I21" s="452"/>
      <c r="J21" s="414"/>
      <c r="K21" s="414"/>
    </row>
    <row r="22" spans="1:13" ht="21" customHeight="1" x14ac:dyDescent="0.25">
      <c r="A22" s="458">
        <v>14</v>
      </c>
      <c r="B22" s="469" t="s">
        <v>297</v>
      </c>
      <c r="C22" s="452" t="s">
        <v>298</v>
      </c>
      <c r="D22" s="471" t="s">
        <v>280</v>
      </c>
      <c r="E22" s="470">
        <v>875</v>
      </c>
      <c r="F22" s="470">
        <v>875</v>
      </c>
      <c r="G22" s="470">
        <v>875</v>
      </c>
      <c r="H22" s="470">
        <v>875</v>
      </c>
    </row>
    <row r="23" spans="1:13" s="425" customFormat="1" ht="15.75" x14ac:dyDescent="0.25">
      <c r="A23" s="458">
        <v>15</v>
      </c>
      <c r="B23" s="472" t="s">
        <v>299</v>
      </c>
      <c r="C23" s="473" t="s">
        <v>300</v>
      </c>
      <c r="D23" s="474" t="s">
        <v>280</v>
      </c>
      <c r="E23" s="475">
        <v>129</v>
      </c>
      <c r="F23" s="475">
        <v>129</v>
      </c>
      <c r="G23" s="475">
        <v>129</v>
      </c>
      <c r="H23" s="475">
        <v>129</v>
      </c>
      <c r="I23" s="476"/>
      <c r="J23" s="423"/>
      <c r="K23" s="424"/>
      <c r="M23" s="426"/>
    </row>
    <row r="24" spans="1:13" ht="13.5" customHeight="1" x14ac:dyDescent="0.25">
      <c r="A24" s="458">
        <v>16</v>
      </c>
      <c r="B24" s="469" t="s">
        <v>301</v>
      </c>
      <c r="C24" s="452" t="s">
        <v>302</v>
      </c>
      <c r="D24" s="471" t="s">
        <v>280</v>
      </c>
      <c r="E24" s="470">
        <v>41</v>
      </c>
      <c r="F24" s="470">
        <v>41</v>
      </c>
      <c r="G24" s="477">
        <v>41</v>
      </c>
      <c r="H24" s="470">
        <v>41</v>
      </c>
    </row>
    <row r="25" spans="1:13" s="421" customFormat="1" ht="17.25" customHeight="1" x14ac:dyDescent="0.25">
      <c r="A25" s="458">
        <v>17</v>
      </c>
      <c r="B25" s="469" t="s">
        <v>303</v>
      </c>
      <c r="C25" s="452" t="s">
        <v>304</v>
      </c>
      <c r="D25" s="471" t="s">
        <v>280</v>
      </c>
      <c r="E25" s="470">
        <v>125</v>
      </c>
      <c r="F25" s="470">
        <v>125</v>
      </c>
      <c r="G25" s="470">
        <v>125</v>
      </c>
      <c r="H25" s="470">
        <v>125</v>
      </c>
      <c r="I25" s="452"/>
      <c r="J25" s="414"/>
      <c r="K25" s="414"/>
    </row>
    <row r="26" spans="1:13" s="421" customFormat="1" ht="15.75" customHeight="1" x14ac:dyDescent="0.25">
      <c r="A26" s="458">
        <v>18</v>
      </c>
      <c r="B26" s="469"/>
      <c r="C26" s="452" t="s">
        <v>305</v>
      </c>
      <c r="D26" s="471" t="s">
        <v>280</v>
      </c>
      <c r="E26" s="470">
        <v>54</v>
      </c>
      <c r="F26" s="470">
        <v>54</v>
      </c>
      <c r="G26" s="470">
        <v>54</v>
      </c>
      <c r="H26" s="470">
        <v>54</v>
      </c>
      <c r="I26" s="452"/>
      <c r="J26" s="414"/>
      <c r="K26" s="414"/>
    </row>
    <row r="27" spans="1:13" s="421" customFormat="1" ht="13.5" customHeight="1" x14ac:dyDescent="0.25">
      <c r="A27" s="458">
        <v>19</v>
      </c>
      <c r="B27" s="469" t="s">
        <v>306</v>
      </c>
      <c r="C27" s="452" t="s">
        <v>307</v>
      </c>
      <c r="D27" s="464" t="s">
        <v>280</v>
      </c>
      <c r="E27" s="470">
        <v>150</v>
      </c>
      <c r="F27" s="470">
        <v>150</v>
      </c>
      <c r="G27" s="470">
        <v>150</v>
      </c>
      <c r="H27" s="470">
        <v>150</v>
      </c>
      <c r="I27" s="452"/>
      <c r="J27" s="414"/>
      <c r="K27" s="414"/>
    </row>
    <row r="28" spans="1:13" s="421" customFormat="1" ht="13.5" customHeight="1" x14ac:dyDescent="0.25">
      <c r="A28" s="458">
        <v>20</v>
      </c>
      <c r="B28" s="469" t="s">
        <v>308</v>
      </c>
      <c r="C28" s="452" t="s">
        <v>309</v>
      </c>
      <c r="D28" s="471" t="s">
        <v>280</v>
      </c>
      <c r="E28" s="470">
        <v>100</v>
      </c>
      <c r="F28" s="470">
        <v>100</v>
      </c>
      <c r="G28" s="470">
        <v>100</v>
      </c>
      <c r="H28" s="470">
        <v>100</v>
      </c>
      <c r="I28" s="452"/>
      <c r="J28" s="414"/>
      <c r="K28" s="414"/>
    </row>
    <row r="29" spans="1:13" s="421" customFormat="1" ht="13.5" customHeight="1" x14ac:dyDescent="0.25">
      <c r="A29" s="458">
        <v>21</v>
      </c>
      <c r="B29" s="469" t="s">
        <v>310</v>
      </c>
      <c r="C29" s="452" t="s">
        <v>311</v>
      </c>
      <c r="D29" s="471" t="s">
        <v>280</v>
      </c>
      <c r="E29" s="470">
        <v>1575</v>
      </c>
      <c r="F29" s="470">
        <v>1575</v>
      </c>
      <c r="G29" s="470">
        <v>1575</v>
      </c>
      <c r="H29" s="470">
        <v>1575</v>
      </c>
      <c r="I29" s="452"/>
      <c r="J29" s="414"/>
      <c r="K29" s="414"/>
    </row>
    <row r="30" spans="1:13" ht="13.5" customHeight="1" x14ac:dyDescent="0.25">
      <c r="A30" s="458">
        <v>22</v>
      </c>
      <c r="B30" s="469" t="s">
        <v>312</v>
      </c>
      <c r="C30" s="452" t="s">
        <v>313</v>
      </c>
      <c r="D30" s="471" t="s">
        <v>280</v>
      </c>
      <c r="E30" s="470">
        <v>60</v>
      </c>
      <c r="F30" s="470">
        <v>60</v>
      </c>
      <c r="G30" s="470">
        <v>60</v>
      </c>
      <c r="H30" s="470">
        <v>60</v>
      </c>
    </row>
    <row r="31" spans="1:13" ht="13.5" customHeight="1" x14ac:dyDescent="0.25">
      <c r="A31" s="458">
        <v>23</v>
      </c>
      <c r="B31" s="469" t="s">
        <v>314</v>
      </c>
      <c r="C31" s="452" t="s">
        <v>315</v>
      </c>
      <c r="D31" s="471" t="s">
        <v>280</v>
      </c>
      <c r="E31" s="470">
        <v>49</v>
      </c>
      <c r="F31" s="470">
        <v>49</v>
      </c>
      <c r="G31" s="470">
        <v>49</v>
      </c>
      <c r="H31" s="470">
        <v>49</v>
      </c>
    </row>
    <row r="32" spans="1:13" s="421" customFormat="1" ht="13.5" customHeight="1" x14ac:dyDescent="0.25">
      <c r="A32" s="458">
        <v>24</v>
      </c>
      <c r="B32" s="469" t="s">
        <v>316</v>
      </c>
      <c r="C32" s="452" t="s">
        <v>317</v>
      </c>
      <c r="D32" s="464" t="s">
        <v>280</v>
      </c>
      <c r="E32" s="470">
        <v>2900</v>
      </c>
      <c r="F32" s="470">
        <v>2900</v>
      </c>
      <c r="G32" s="470">
        <v>2900</v>
      </c>
      <c r="H32" s="470">
        <v>2900</v>
      </c>
      <c r="I32" s="452"/>
      <c r="J32" s="414"/>
      <c r="K32" s="414"/>
    </row>
    <row r="33" spans="1:13" s="421" customFormat="1" ht="22.5" customHeight="1" x14ac:dyDescent="0.25">
      <c r="A33" s="458">
        <v>25</v>
      </c>
      <c r="B33" s="469" t="s">
        <v>318</v>
      </c>
      <c r="C33" s="452" t="s">
        <v>319</v>
      </c>
      <c r="D33" s="464" t="s">
        <v>280</v>
      </c>
      <c r="E33" s="470">
        <v>23</v>
      </c>
      <c r="F33" s="470">
        <v>23</v>
      </c>
      <c r="G33" s="470">
        <v>23</v>
      </c>
      <c r="H33" s="470">
        <v>23</v>
      </c>
      <c r="I33" s="452"/>
      <c r="J33" s="414"/>
      <c r="K33" s="414"/>
    </row>
    <row r="34" spans="1:13" s="421" customFormat="1" ht="18" customHeight="1" x14ac:dyDescent="0.25">
      <c r="A34" s="458">
        <v>26</v>
      </c>
      <c r="B34" s="472" t="s">
        <v>320</v>
      </c>
      <c r="C34" s="478" t="s">
        <v>321</v>
      </c>
      <c r="D34" s="474" t="s">
        <v>280</v>
      </c>
      <c r="E34" s="479">
        <v>383</v>
      </c>
      <c r="F34" s="479">
        <v>383</v>
      </c>
      <c r="G34" s="479">
        <v>383</v>
      </c>
      <c r="H34" s="479">
        <v>383</v>
      </c>
      <c r="I34" s="452"/>
      <c r="J34" s="414"/>
      <c r="K34" s="414"/>
    </row>
    <row r="35" spans="1:13" ht="15.75" x14ac:dyDescent="0.25">
      <c r="A35" s="458">
        <v>27</v>
      </c>
      <c r="B35" s="452" t="s">
        <v>322</v>
      </c>
      <c r="C35" s="452" t="s">
        <v>323</v>
      </c>
      <c r="D35" s="464" t="s">
        <v>324</v>
      </c>
      <c r="E35" s="452">
        <v>1936</v>
      </c>
      <c r="F35" s="452">
        <v>1718</v>
      </c>
      <c r="G35" s="452">
        <v>1718</v>
      </c>
      <c r="H35" s="452">
        <v>1718</v>
      </c>
    </row>
    <row r="36" spans="1:13" s="421" customFormat="1" ht="17.25" customHeight="1" x14ac:dyDescent="0.25">
      <c r="A36" s="458">
        <v>28</v>
      </c>
      <c r="B36" s="469" t="s">
        <v>325</v>
      </c>
      <c r="C36" s="452" t="s">
        <v>326</v>
      </c>
      <c r="D36" s="464" t="s">
        <v>280</v>
      </c>
      <c r="E36" s="470">
        <v>2500</v>
      </c>
      <c r="F36" s="470">
        <v>2500</v>
      </c>
      <c r="G36" s="470">
        <v>2500</v>
      </c>
      <c r="H36" s="470">
        <v>2500</v>
      </c>
      <c r="I36" s="452"/>
      <c r="J36" s="414"/>
      <c r="K36" s="414"/>
    </row>
    <row r="37" spans="1:13" ht="20.25" customHeight="1" x14ac:dyDescent="0.25">
      <c r="A37" s="458">
        <v>29</v>
      </c>
      <c r="B37" s="469" t="s">
        <v>327</v>
      </c>
      <c r="C37" s="452" t="s">
        <v>328</v>
      </c>
      <c r="D37" s="471">
        <v>42124</v>
      </c>
      <c r="E37" s="470">
        <v>1250</v>
      </c>
      <c r="F37" s="470">
        <v>1250</v>
      </c>
      <c r="G37" s="480">
        <v>1250</v>
      </c>
      <c r="H37" s="480">
        <v>417</v>
      </c>
    </row>
    <row r="38" spans="1:13" ht="13.5" customHeight="1" x14ac:dyDescent="0.25">
      <c r="A38" s="458">
        <v>30</v>
      </c>
      <c r="B38" s="469"/>
      <c r="C38" s="452" t="s">
        <v>329</v>
      </c>
      <c r="D38" s="464" t="s">
        <v>280</v>
      </c>
      <c r="E38" s="470">
        <v>200</v>
      </c>
      <c r="F38" s="470">
        <v>200</v>
      </c>
      <c r="G38" s="470">
        <v>200</v>
      </c>
      <c r="H38" s="470">
        <v>200</v>
      </c>
    </row>
    <row r="39" spans="1:13" s="421" customFormat="1" ht="13.5" customHeight="1" x14ac:dyDescent="0.25">
      <c r="A39" s="458">
        <v>31</v>
      </c>
      <c r="B39" s="469" t="s">
        <v>330</v>
      </c>
      <c r="C39" s="452" t="s">
        <v>331</v>
      </c>
      <c r="D39" s="464" t="s">
        <v>280</v>
      </c>
      <c r="E39" s="470">
        <v>994</v>
      </c>
      <c r="F39" s="470">
        <v>994</v>
      </c>
      <c r="G39" s="470">
        <v>994</v>
      </c>
      <c r="H39" s="470">
        <v>994</v>
      </c>
      <c r="I39" s="452"/>
      <c r="J39" s="414"/>
      <c r="K39" s="414"/>
    </row>
    <row r="40" spans="1:13" s="421" customFormat="1" ht="15.75" x14ac:dyDescent="0.25">
      <c r="A40" s="458">
        <v>32</v>
      </c>
      <c r="B40" s="469" t="s">
        <v>332</v>
      </c>
      <c r="C40" s="452" t="s">
        <v>333</v>
      </c>
      <c r="D40" s="471" t="s">
        <v>280</v>
      </c>
      <c r="E40" s="464">
        <v>330</v>
      </c>
      <c r="F40" s="452">
        <v>330</v>
      </c>
      <c r="G40" s="452">
        <v>330</v>
      </c>
      <c r="H40" s="452">
        <v>330</v>
      </c>
      <c r="I40" s="452"/>
      <c r="J40" s="414"/>
      <c r="K40" s="420"/>
      <c r="M40" s="427"/>
    </row>
    <row r="41" spans="1:13" s="421" customFormat="1" ht="15.75" x14ac:dyDescent="0.25">
      <c r="A41" s="458">
        <v>33</v>
      </c>
      <c r="B41" s="469" t="s">
        <v>334</v>
      </c>
      <c r="C41" s="452" t="s">
        <v>335</v>
      </c>
      <c r="D41" s="471" t="s">
        <v>280</v>
      </c>
      <c r="E41" s="464">
        <v>930</v>
      </c>
      <c r="F41" s="452">
        <v>930</v>
      </c>
      <c r="G41" s="452">
        <v>930</v>
      </c>
      <c r="H41" s="452">
        <v>930</v>
      </c>
      <c r="I41" s="452"/>
      <c r="J41" s="414"/>
      <c r="K41" s="420"/>
      <c r="M41" s="427"/>
    </row>
    <row r="42" spans="1:13" s="421" customFormat="1" ht="14.1" customHeight="1" x14ac:dyDescent="0.25">
      <c r="A42" s="458">
        <v>34</v>
      </c>
      <c r="B42" s="452" t="s">
        <v>336</v>
      </c>
      <c r="C42" s="452" t="s">
        <v>337</v>
      </c>
      <c r="D42" s="464" t="s">
        <v>280</v>
      </c>
      <c r="E42" s="452">
        <v>16</v>
      </c>
      <c r="F42" s="452">
        <v>16</v>
      </c>
      <c r="G42" s="452">
        <v>16</v>
      </c>
      <c r="H42" s="452">
        <v>16</v>
      </c>
      <c r="I42" s="452"/>
      <c r="J42" s="414"/>
      <c r="K42" s="414"/>
    </row>
    <row r="43" spans="1:13" s="429" customFormat="1" ht="15.75" x14ac:dyDescent="0.25">
      <c r="A43" s="458">
        <v>35</v>
      </c>
      <c r="B43" s="481" t="s">
        <v>338</v>
      </c>
      <c r="C43" s="482" t="s">
        <v>339</v>
      </c>
      <c r="D43" s="483" t="s">
        <v>280</v>
      </c>
      <c r="E43" s="484">
        <v>40</v>
      </c>
      <c r="F43" s="484">
        <v>40</v>
      </c>
      <c r="G43" s="484">
        <v>40</v>
      </c>
      <c r="H43" s="484">
        <v>40</v>
      </c>
      <c r="I43" s="476"/>
      <c r="J43" s="423"/>
      <c r="K43" s="428"/>
      <c r="M43" s="430"/>
    </row>
    <row r="44" spans="1:13" s="429" customFormat="1" ht="18" customHeight="1" x14ac:dyDescent="0.25">
      <c r="A44" s="458">
        <v>36</v>
      </c>
      <c r="B44" s="481" t="s">
        <v>340</v>
      </c>
      <c r="C44" s="482" t="s">
        <v>341</v>
      </c>
      <c r="D44" s="483" t="s">
        <v>280</v>
      </c>
      <c r="E44" s="484">
        <v>994</v>
      </c>
      <c r="F44" s="484">
        <v>994</v>
      </c>
      <c r="G44" s="484">
        <v>994</v>
      </c>
      <c r="H44" s="476">
        <v>994</v>
      </c>
      <c r="I44" s="476"/>
      <c r="J44" s="423"/>
      <c r="K44" s="428"/>
      <c r="M44" s="430"/>
    </row>
    <row r="45" spans="1:13" s="429" customFormat="1" ht="15.75" x14ac:dyDescent="0.25">
      <c r="A45" s="458">
        <v>37</v>
      </c>
      <c r="B45" s="481" t="s">
        <v>342</v>
      </c>
      <c r="C45" s="482" t="s">
        <v>343</v>
      </c>
      <c r="D45" s="483" t="s">
        <v>280</v>
      </c>
      <c r="E45" s="484">
        <v>176</v>
      </c>
      <c r="F45" s="484">
        <v>176</v>
      </c>
      <c r="G45" s="484">
        <v>176</v>
      </c>
      <c r="H45" s="476">
        <v>176</v>
      </c>
      <c r="I45" s="476"/>
      <c r="J45" s="423"/>
      <c r="K45" s="428"/>
      <c r="M45" s="430"/>
    </row>
    <row r="46" spans="1:13" s="421" customFormat="1" ht="13.5" customHeight="1" x14ac:dyDescent="0.25">
      <c r="A46" s="458">
        <v>38</v>
      </c>
      <c r="B46" s="472" t="s">
        <v>344</v>
      </c>
      <c r="C46" s="478" t="s">
        <v>345</v>
      </c>
      <c r="D46" s="474" t="s">
        <v>280</v>
      </c>
      <c r="E46" s="479">
        <v>199</v>
      </c>
      <c r="F46" s="479">
        <v>199</v>
      </c>
      <c r="G46" s="458">
        <v>199</v>
      </c>
      <c r="H46" s="479">
        <v>199</v>
      </c>
      <c r="I46" s="452"/>
      <c r="J46" s="414"/>
      <c r="K46" s="414"/>
    </row>
    <row r="47" spans="1:13" s="421" customFormat="1" ht="13.5" customHeight="1" x14ac:dyDescent="0.25">
      <c r="A47" s="458">
        <v>39</v>
      </c>
      <c r="B47" s="472" t="s">
        <v>346</v>
      </c>
      <c r="C47" s="478" t="s">
        <v>347</v>
      </c>
      <c r="D47" s="474" t="s">
        <v>280</v>
      </c>
      <c r="E47" s="479">
        <v>1863</v>
      </c>
      <c r="F47" s="479">
        <v>1863</v>
      </c>
      <c r="G47" s="479">
        <v>1863</v>
      </c>
      <c r="H47" s="479">
        <v>1863</v>
      </c>
      <c r="I47" s="452"/>
      <c r="J47" s="414"/>
      <c r="K47" s="414"/>
    </row>
    <row r="48" spans="1:13" s="422" customFormat="1" ht="15.75" x14ac:dyDescent="0.25">
      <c r="A48" s="458">
        <v>40</v>
      </c>
      <c r="B48" s="481" t="s">
        <v>348</v>
      </c>
      <c r="C48" s="485" t="s">
        <v>349</v>
      </c>
      <c r="D48" s="483" t="s">
        <v>280</v>
      </c>
      <c r="E48" s="486">
        <v>3600</v>
      </c>
      <c r="F48" s="486">
        <v>3600</v>
      </c>
      <c r="G48" s="486">
        <v>3600</v>
      </c>
      <c r="H48" s="486">
        <v>3600</v>
      </c>
      <c r="I48" s="476"/>
      <c r="J48" s="423"/>
      <c r="K48" s="428"/>
      <c r="M48" s="431"/>
    </row>
    <row r="49" spans="1:13" s="429" customFormat="1" ht="15.75" x14ac:dyDescent="0.25">
      <c r="A49" s="458">
        <v>41</v>
      </c>
      <c r="B49" s="481" t="s">
        <v>350</v>
      </c>
      <c r="C49" s="485" t="s">
        <v>351</v>
      </c>
      <c r="D49" s="483" t="s">
        <v>280</v>
      </c>
      <c r="E49" s="486">
        <v>123</v>
      </c>
      <c r="F49" s="486">
        <v>123</v>
      </c>
      <c r="G49" s="486">
        <v>123</v>
      </c>
      <c r="H49" s="486">
        <v>123</v>
      </c>
      <c r="I49" s="476"/>
      <c r="J49" s="423"/>
      <c r="K49" s="428"/>
      <c r="M49" s="430"/>
    </row>
    <row r="50" spans="1:13" ht="14.1" customHeight="1" x14ac:dyDescent="0.25">
      <c r="A50" s="458">
        <v>42</v>
      </c>
      <c r="B50" s="452" t="s">
        <v>352</v>
      </c>
      <c r="C50" s="452" t="s">
        <v>353</v>
      </c>
      <c r="D50" s="464" t="s">
        <v>280</v>
      </c>
      <c r="E50" s="452">
        <v>225</v>
      </c>
      <c r="F50" s="452">
        <v>225</v>
      </c>
      <c r="G50" s="452">
        <v>225</v>
      </c>
      <c r="H50" s="452">
        <v>225</v>
      </c>
    </row>
    <row r="51" spans="1:13" ht="14.1" customHeight="1" x14ac:dyDescent="0.25">
      <c r="A51" s="458">
        <v>43</v>
      </c>
      <c r="B51" s="452" t="s">
        <v>354</v>
      </c>
      <c r="C51" s="452" t="s">
        <v>355</v>
      </c>
      <c r="D51" s="464" t="s">
        <v>280</v>
      </c>
      <c r="E51" s="452">
        <v>165</v>
      </c>
      <c r="F51" s="452">
        <v>165</v>
      </c>
      <c r="G51" s="452">
        <v>165</v>
      </c>
      <c r="H51" s="452">
        <v>165</v>
      </c>
    </row>
    <row r="52" spans="1:13" s="421" customFormat="1" ht="14.1" customHeight="1" x14ac:dyDescent="0.25">
      <c r="A52" s="458">
        <v>44</v>
      </c>
      <c r="B52" s="452" t="s">
        <v>356</v>
      </c>
      <c r="C52" s="452" t="s">
        <v>357</v>
      </c>
      <c r="D52" s="464" t="s">
        <v>280</v>
      </c>
      <c r="E52" s="452">
        <v>26</v>
      </c>
      <c r="F52" s="452">
        <v>26</v>
      </c>
      <c r="G52" s="452">
        <v>26</v>
      </c>
      <c r="H52" s="452">
        <v>26</v>
      </c>
      <c r="I52" s="452"/>
      <c r="J52" s="414"/>
      <c r="K52" s="414"/>
    </row>
    <row r="53" spans="1:13" s="429" customFormat="1" ht="15.75" x14ac:dyDescent="0.25">
      <c r="A53" s="458">
        <v>45</v>
      </c>
      <c r="B53" s="481" t="s">
        <v>358</v>
      </c>
      <c r="C53" s="485" t="s">
        <v>359</v>
      </c>
      <c r="D53" s="483" t="s">
        <v>280</v>
      </c>
      <c r="E53" s="486">
        <v>5</v>
      </c>
      <c r="F53" s="486">
        <v>5</v>
      </c>
      <c r="G53" s="486">
        <v>5</v>
      </c>
      <c r="H53" s="476">
        <v>5</v>
      </c>
      <c r="I53" s="476"/>
      <c r="J53" s="423"/>
      <c r="K53" s="428"/>
      <c r="M53" s="430"/>
    </row>
    <row r="54" spans="1:13" s="434" customFormat="1" ht="13.5" customHeight="1" x14ac:dyDescent="0.25">
      <c r="A54" s="458">
        <f t="shared" ref="A54:A67" si="0">A53+1</f>
        <v>46</v>
      </c>
      <c r="B54" s="481" t="s">
        <v>360</v>
      </c>
      <c r="C54" s="485" t="s">
        <v>361</v>
      </c>
      <c r="D54" s="483" t="s">
        <v>280</v>
      </c>
      <c r="E54" s="486">
        <v>233</v>
      </c>
      <c r="F54" s="486">
        <v>233</v>
      </c>
      <c r="G54" s="486">
        <v>233</v>
      </c>
      <c r="H54" s="486">
        <v>233</v>
      </c>
      <c r="I54" s="476"/>
      <c r="J54" s="432"/>
      <c r="K54" s="433"/>
      <c r="M54" s="435"/>
    </row>
    <row r="55" spans="1:13" s="434" customFormat="1" ht="13.5" customHeight="1" x14ac:dyDescent="0.25">
      <c r="A55" s="458">
        <f t="shared" si="0"/>
        <v>47</v>
      </c>
      <c r="B55" s="481" t="s">
        <v>362</v>
      </c>
      <c r="C55" s="485" t="s">
        <v>363</v>
      </c>
      <c r="D55" s="483" t="s">
        <v>280</v>
      </c>
      <c r="E55" s="486">
        <v>250</v>
      </c>
      <c r="F55" s="486">
        <v>250</v>
      </c>
      <c r="G55" s="486">
        <v>250</v>
      </c>
      <c r="H55" s="486">
        <v>250</v>
      </c>
      <c r="I55" s="476"/>
      <c r="J55" s="432"/>
      <c r="K55" s="433"/>
      <c r="M55" s="435"/>
    </row>
    <row r="56" spans="1:13" s="434" customFormat="1" ht="13.5" customHeight="1" x14ac:dyDescent="0.25">
      <c r="A56" s="458">
        <f t="shared" si="0"/>
        <v>48</v>
      </c>
      <c r="B56" s="481" t="s">
        <v>364</v>
      </c>
      <c r="C56" s="485" t="s">
        <v>365</v>
      </c>
      <c r="D56" s="483">
        <v>43496</v>
      </c>
      <c r="E56" s="486">
        <v>2865</v>
      </c>
      <c r="F56" s="486">
        <v>2865</v>
      </c>
      <c r="G56" s="486">
        <v>2865</v>
      </c>
      <c r="H56" s="486">
        <v>2865</v>
      </c>
      <c r="I56" s="476"/>
      <c r="J56" s="432"/>
      <c r="K56" s="433"/>
      <c r="M56" s="435"/>
    </row>
    <row r="57" spans="1:13" s="436" customFormat="1" ht="13.5" customHeight="1" x14ac:dyDescent="0.25">
      <c r="A57" s="458">
        <f t="shared" si="0"/>
        <v>49</v>
      </c>
      <c r="B57" s="481" t="s">
        <v>366</v>
      </c>
      <c r="C57" s="485" t="s">
        <v>367</v>
      </c>
      <c r="D57" s="483" t="s">
        <v>280</v>
      </c>
      <c r="E57" s="486">
        <v>217</v>
      </c>
      <c r="F57" s="486">
        <v>217</v>
      </c>
      <c r="G57" s="486">
        <v>217</v>
      </c>
      <c r="H57" s="486">
        <v>217</v>
      </c>
      <c r="I57" s="476"/>
      <c r="J57" s="432"/>
      <c r="K57" s="433"/>
      <c r="M57" s="437"/>
    </row>
    <row r="58" spans="1:13" s="436" customFormat="1" ht="15" customHeight="1" x14ac:dyDescent="0.25">
      <c r="A58" s="458">
        <f t="shared" si="0"/>
        <v>50</v>
      </c>
      <c r="B58" s="481" t="s">
        <v>368</v>
      </c>
      <c r="C58" s="485" t="s">
        <v>369</v>
      </c>
      <c r="D58" s="483" t="s">
        <v>280</v>
      </c>
      <c r="E58" s="486">
        <v>125</v>
      </c>
      <c r="F58" s="486">
        <v>125</v>
      </c>
      <c r="G58" s="486">
        <v>125</v>
      </c>
      <c r="H58" s="486">
        <v>125</v>
      </c>
      <c r="I58" s="476"/>
      <c r="J58" s="432"/>
      <c r="K58" s="433"/>
      <c r="M58" s="437"/>
    </row>
    <row r="59" spans="1:13" s="434" customFormat="1" ht="18.75" customHeight="1" x14ac:dyDescent="0.25">
      <c r="A59" s="458">
        <f t="shared" si="0"/>
        <v>51</v>
      </c>
      <c r="B59" s="481" t="s">
        <v>370</v>
      </c>
      <c r="C59" s="485" t="s">
        <v>371</v>
      </c>
      <c r="D59" s="483"/>
      <c r="E59" s="486">
        <v>536</v>
      </c>
      <c r="F59" s="486">
        <v>300</v>
      </c>
      <c r="G59" s="486">
        <v>300</v>
      </c>
      <c r="H59" s="486">
        <v>150</v>
      </c>
      <c r="I59" s="476"/>
      <c r="J59" s="432"/>
      <c r="K59" s="433"/>
      <c r="M59" s="435"/>
    </row>
    <row r="60" spans="1:13" s="434" customFormat="1" ht="13.5" customHeight="1" x14ac:dyDescent="0.25">
      <c r="A60" s="458">
        <f t="shared" si="0"/>
        <v>52</v>
      </c>
      <c r="B60" s="469" t="s">
        <v>372</v>
      </c>
      <c r="C60" s="487" t="s">
        <v>373</v>
      </c>
      <c r="D60" s="483" t="s">
        <v>280</v>
      </c>
      <c r="E60" s="488">
        <v>74</v>
      </c>
      <c r="F60" s="486">
        <v>74</v>
      </c>
      <c r="G60" s="486">
        <v>74</v>
      </c>
      <c r="H60" s="486">
        <v>74</v>
      </c>
      <c r="I60" s="476"/>
      <c r="J60" s="432"/>
      <c r="K60" s="433"/>
      <c r="M60" s="435"/>
    </row>
    <row r="61" spans="1:13" s="434" customFormat="1" ht="13.5" customHeight="1" x14ac:dyDescent="0.25">
      <c r="A61" s="458">
        <f t="shared" si="0"/>
        <v>53</v>
      </c>
      <c r="B61" s="469" t="s">
        <v>374</v>
      </c>
      <c r="C61" s="487" t="s">
        <v>375</v>
      </c>
      <c r="D61" s="483" t="s">
        <v>280</v>
      </c>
      <c r="E61" s="489">
        <v>15</v>
      </c>
      <c r="F61" s="489">
        <v>15</v>
      </c>
      <c r="G61" s="486">
        <v>15</v>
      </c>
      <c r="H61" s="486">
        <v>15</v>
      </c>
      <c r="I61" s="476"/>
      <c r="J61" s="432"/>
      <c r="K61" s="433"/>
      <c r="M61" s="435"/>
    </row>
    <row r="62" spans="1:13" s="434" customFormat="1" ht="13.5" customHeight="1" x14ac:dyDescent="0.25">
      <c r="A62" s="458">
        <f t="shared" si="0"/>
        <v>54</v>
      </c>
      <c r="B62" s="469" t="s">
        <v>374</v>
      </c>
      <c r="C62" s="487" t="s">
        <v>376</v>
      </c>
      <c r="D62" s="483" t="s">
        <v>280</v>
      </c>
      <c r="E62" s="489">
        <v>150</v>
      </c>
      <c r="F62" s="489">
        <v>150</v>
      </c>
      <c r="G62" s="486">
        <v>150</v>
      </c>
      <c r="H62" s="486">
        <v>150</v>
      </c>
      <c r="I62" s="476"/>
      <c r="J62" s="432"/>
      <c r="K62" s="433"/>
      <c r="M62" s="435"/>
    </row>
    <row r="63" spans="1:13" s="434" customFormat="1" ht="13.5" customHeight="1" x14ac:dyDescent="0.25">
      <c r="A63" s="458">
        <f t="shared" si="0"/>
        <v>55</v>
      </c>
      <c r="B63" s="469" t="s">
        <v>377</v>
      </c>
      <c r="C63" s="487" t="s">
        <v>378</v>
      </c>
      <c r="D63" s="483" t="s">
        <v>280</v>
      </c>
      <c r="E63" s="489">
        <v>75</v>
      </c>
      <c r="F63" s="489">
        <v>75</v>
      </c>
      <c r="G63" s="486">
        <v>75</v>
      </c>
      <c r="H63" s="486">
        <v>75</v>
      </c>
      <c r="I63" s="476"/>
      <c r="J63" s="432"/>
      <c r="K63" s="433"/>
      <c r="M63" s="435"/>
    </row>
    <row r="64" spans="1:13" s="434" customFormat="1" ht="13.5" customHeight="1" x14ac:dyDescent="0.25">
      <c r="A64" s="458">
        <f t="shared" si="0"/>
        <v>56</v>
      </c>
      <c r="B64" s="481" t="s">
        <v>379</v>
      </c>
      <c r="C64" s="485" t="s">
        <v>380</v>
      </c>
      <c r="D64" s="483" t="s">
        <v>280</v>
      </c>
      <c r="E64" s="486">
        <v>750</v>
      </c>
      <c r="F64" s="486">
        <v>750</v>
      </c>
      <c r="G64" s="486">
        <v>750</v>
      </c>
      <c r="H64" s="486">
        <v>750</v>
      </c>
      <c r="I64" s="476"/>
      <c r="J64" s="432"/>
      <c r="K64" s="433"/>
      <c r="M64" s="435"/>
    </row>
    <row r="65" spans="1:13" s="434" customFormat="1" ht="13.5" customHeight="1" x14ac:dyDescent="0.25">
      <c r="A65" s="458">
        <f t="shared" si="0"/>
        <v>57</v>
      </c>
      <c r="B65" s="481" t="s">
        <v>381</v>
      </c>
      <c r="C65" s="485" t="s">
        <v>382</v>
      </c>
      <c r="D65" s="483" t="s">
        <v>280</v>
      </c>
      <c r="E65" s="486">
        <v>1800</v>
      </c>
      <c r="F65" s="486">
        <v>1800</v>
      </c>
      <c r="G65" s="486">
        <v>1800</v>
      </c>
      <c r="H65" s="486">
        <v>1800</v>
      </c>
      <c r="I65" s="476"/>
      <c r="J65" s="432"/>
      <c r="K65" s="433"/>
      <c r="M65" s="435"/>
    </row>
    <row r="66" spans="1:13" s="434" customFormat="1" ht="13.5" customHeight="1" x14ac:dyDescent="0.25">
      <c r="A66" s="458">
        <f t="shared" si="0"/>
        <v>58</v>
      </c>
      <c r="B66" s="481" t="s">
        <v>383</v>
      </c>
      <c r="C66" s="485" t="s">
        <v>384</v>
      </c>
      <c r="D66" s="483" t="s">
        <v>280</v>
      </c>
      <c r="E66" s="486">
        <v>1875</v>
      </c>
      <c r="F66" s="486">
        <v>2000</v>
      </c>
      <c r="G66" s="486">
        <v>2000</v>
      </c>
      <c r="H66" s="486">
        <v>2000</v>
      </c>
      <c r="I66" s="476"/>
      <c r="J66" s="432"/>
      <c r="K66" s="433"/>
      <c r="M66" s="435"/>
    </row>
    <row r="67" spans="1:13" s="421" customFormat="1" ht="13.5" customHeight="1" x14ac:dyDescent="0.25">
      <c r="A67" s="458">
        <f t="shared" si="0"/>
        <v>59</v>
      </c>
      <c r="B67" s="1717" t="s">
        <v>385</v>
      </c>
      <c r="C67" s="1718"/>
      <c r="D67" s="464"/>
      <c r="E67" s="490">
        <f>SUM(E12:E66)</f>
        <v>129083</v>
      </c>
      <c r="F67" s="490">
        <f>SUM(F12:F66)</f>
        <v>116712</v>
      </c>
      <c r="G67" s="490">
        <f>SUM(G12:G66)</f>
        <v>117649</v>
      </c>
      <c r="H67" s="490">
        <f>SUM(H12:H66)</f>
        <v>120378</v>
      </c>
      <c r="I67" s="452"/>
      <c r="J67" s="414"/>
      <c r="K67" s="414"/>
    </row>
    <row r="68" spans="1:13" ht="9.75" customHeight="1" x14ac:dyDescent="0.25">
      <c r="A68" s="458"/>
      <c r="B68" s="462"/>
      <c r="C68" s="469"/>
      <c r="E68" s="470"/>
      <c r="F68" s="470"/>
      <c r="G68" s="470"/>
      <c r="H68" s="470"/>
    </row>
    <row r="69" spans="1:13" ht="6.75" customHeight="1" x14ac:dyDescent="0.25">
      <c r="A69" s="454"/>
      <c r="E69" s="470"/>
      <c r="F69" s="470"/>
      <c r="G69" s="470"/>
      <c r="H69" s="470"/>
    </row>
    <row r="70" spans="1:13" ht="13.5" customHeight="1" x14ac:dyDescent="0.25">
      <c r="A70" s="454"/>
      <c r="E70" s="470"/>
      <c r="F70" s="470"/>
      <c r="G70" s="470"/>
      <c r="H70" s="470"/>
    </row>
    <row r="71" spans="1:13" ht="14.1" customHeight="1" x14ac:dyDescent="0.25">
      <c r="A71" s="454"/>
    </row>
    <row r="72" spans="1:13" ht="14.1" customHeight="1" x14ac:dyDescent="0.25">
      <c r="A72" s="454"/>
    </row>
    <row r="73" spans="1:13" ht="14.1" customHeight="1" x14ac:dyDescent="0.25">
      <c r="A73" s="454"/>
    </row>
    <row r="74" spans="1:13" ht="14.1" customHeight="1" x14ac:dyDescent="0.25">
      <c r="A74" s="454"/>
    </row>
    <row r="75" spans="1:13" ht="14.1" customHeight="1" x14ac:dyDescent="0.25">
      <c r="A75" s="454"/>
    </row>
    <row r="76" spans="1:13" ht="14.1" customHeight="1" x14ac:dyDescent="0.25">
      <c r="A76" s="454"/>
    </row>
    <row r="77" spans="1:13" ht="14.1" customHeight="1" x14ac:dyDescent="0.25">
      <c r="A77" s="454"/>
    </row>
    <row r="78" spans="1:13" ht="14.1" customHeight="1" x14ac:dyDescent="0.25">
      <c r="A78" s="454"/>
    </row>
    <row r="79" spans="1:13" ht="14.1" customHeight="1" x14ac:dyDescent="0.25">
      <c r="A79" s="454"/>
    </row>
    <row r="80" spans="1:13" ht="14.1" customHeight="1" x14ac:dyDescent="0.25">
      <c r="A80" s="454"/>
    </row>
    <row r="81" spans="1:1" ht="14.1" customHeight="1" x14ac:dyDescent="0.25">
      <c r="A81" s="454"/>
    </row>
    <row r="82" spans="1:1" ht="14.1" customHeight="1" x14ac:dyDescent="0.25">
      <c r="A82" s="454"/>
    </row>
    <row r="83" spans="1:1" ht="14.1" customHeight="1" x14ac:dyDescent="0.25">
      <c r="A83" s="454"/>
    </row>
    <row r="84" spans="1:1" ht="14.1" customHeight="1" x14ac:dyDescent="0.25">
      <c r="A84" s="454"/>
    </row>
    <row r="85" spans="1:1" ht="14.1" customHeight="1" x14ac:dyDescent="0.25">
      <c r="A85" s="454"/>
    </row>
    <row r="86" spans="1:1" ht="14.1" customHeight="1" x14ac:dyDescent="0.25">
      <c r="A86" s="454"/>
    </row>
    <row r="87" spans="1:1" ht="14.1" customHeight="1" x14ac:dyDescent="0.25">
      <c r="A87" s="454"/>
    </row>
    <row r="88" spans="1:1" ht="14.1" customHeight="1" x14ac:dyDescent="0.25">
      <c r="A88" s="454"/>
    </row>
    <row r="89" spans="1:1" ht="14.1" customHeight="1" x14ac:dyDescent="0.25">
      <c r="A89" s="454"/>
    </row>
    <row r="90" spans="1:1" ht="14.1" customHeight="1" x14ac:dyDescent="0.25">
      <c r="A90" s="454"/>
    </row>
    <row r="91" spans="1:1" ht="14.1" customHeight="1" x14ac:dyDescent="0.25">
      <c r="A91" s="454"/>
    </row>
    <row r="92" spans="1:1" ht="14.1" customHeight="1" x14ac:dyDescent="0.25">
      <c r="A92" s="454"/>
    </row>
    <row r="93" spans="1:1" ht="14.1" customHeight="1" x14ac:dyDescent="0.25">
      <c r="A93" s="454"/>
    </row>
    <row r="94" spans="1:1" ht="14.1" customHeight="1" x14ac:dyDescent="0.25">
      <c r="A94" s="454"/>
    </row>
    <row r="95" spans="1:1" ht="14.1" customHeight="1" x14ac:dyDescent="0.25">
      <c r="A95" s="454"/>
    </row>
    <row r="96" spans="1:1" ht="14.1" customHeight="1" x14ac:dyDescent="0.25">
      <c r="A96" s="454"/>
    </row>
    <row r="97" spans="1:1" ht="14.1" customHeight="1" x14ac:dyDescent="0.25">
      <c r="A97" s="454"/>
    </row>
    <row r="98" spans="1:1" ht="14.1" customHeight="1" x14ac:dyDescent="0.25">
      <c r="A98" s="454"/>
    </row>
    <row r="99" spans="1:1" ht="14.1" customHeight="1" x14ac:dyDescent="0.25">
      <c r="A99" s="454"/>
    </row>
    <row r="100" spans="1:1" ht="14.1" customHeight="1" x14ac:dyDescent="0.25">
      <c r="A100" s="454"/>
    </row>
    <row r="101" spans="1:1" ht="14.1" customHeight="1" x14ac:dyDescent="0.25">
      <c r="A101" s="454"/>
    </row>
    <row r="102" spans="1:1" ht="14.1" customHeight="1" x14ac:dyDescent="0.25">
      <c r="A102" s="454"/>
    </row>
    <row r="103" spans="1:1" ht="14.1" customHeight="1" x14ac:dyDescent="0.25">
      <c r="A103" s="454"/>
    </row>
    <row r="104" spans="1:1" ht="14.1" customHeight="1" x14ac:dyDescent="0.25">
      <c r="A104" s="454"/>
    </row>
    <row r="105" spans="1:1" ht="14.1" customHeight="1" x14ac:dyDescent="0.25">
      <c r="A105" s="454"/>
    </row>
    <row r="106" spans="1:1" ht="14.1" customHeight="1" x14ac:dyDescent="0.25">
      <c r="A106" s="454"/>
    </row>
    <row r="107" spans="1:1" ht="14.1" customHeight="1" x14ac:dyDescent="0.25">
      <c r="A107" s="454"/>
    </row>
    <row r="108" spans="1:1" ht="14.1" customHeight="1" x14ac:dyDescent="0.25">
      <c r="A108" s="454"/>
    </row>
    <row r="109" spans="1:1" ht="14.1" customHeight="1" x14ac:dyDescent="0.25">
      <c r="A109" s="454"/>
    </row>
    <row r="110" spans="1:1" ht="14.1" customHeight="1" x14ac:dyDescent="0.25">
      <c r="A110" s="454"/>
    </row>
    <row r="111" spans="1:1" ht="14.1" customHeight="1" x14ac:dyDescent="0.25">
      <c r="A111" s="454"/>
    </row>
    <row r="112" spans="1:1" ht="14.1" customHeight="1" x14ac:dyDescent="0.25">
      <c r="A112" s="454"/>
    </row>
    <row r="113" spans="1:1" ht="14.1" customHeight="1" x14ac:dyDescent="0.25">
      <c r="A113" s="454"/>
    </row>
    <row r="114" spans="1:1" ht="14.1" customHeight="1" x14ac:dyDescent="0.25">
      <c r="A114" s="454"/>
    </row>
    <row r="115" spans="1:1" ht="14.1" customHeight="1" x14ac:dyDescent="0.25">
      <c r="A115" s="454"/>
    </row>
    <row r="116" spans="1:1" ht="14.1" customHeight="1" x14ac:dyDescent="0.25">
      <c r="A116" s="454"/>
    </row>
    <row r="117" spans="1:1" ht="14.1" customHeight="1" x14ac:dyDescent="0.25">
      <c r="A117" s="454"/>
    </row>
    <row r="118" spans="1:1" ht="14.1" customHeight="1" x14ac:dyDescent="0.25">
      <c r="A118" s="454"/>
    </row>
    <row r="119" spans="1:1" ht="14.1" customHeight="1" x14ac:dyDescent="0.25">
      <c r="A119" s="454"/>
    </row>
    <row r="120" spans="1:1" ht="14.1" customHeight="1" x14ac:dyDescent="0.25">
      <c r="A120" s="454"/>
    </row>
    <row r="121" spans="1:1" ht="14.1" customHeight="1" x14ac:dyDescent="0.25">
      <c r="A121" s="454"/>
    </row>
    <row r="122" spans="1:1" ht="14.1" customHeight="1" x14ac:dyDescent="0.25">
      <c r="A122" s="454"/>
    </row>
    <row r="123" spans="1:1" ht="14.1" customHeight="1" x14ac:dyDescent="0.25">
      <c r="A123" s="454"/>
    </row>
    <row r="124" spans="1:1" ht="14.1" customHeight="1" x14ac:dyDescent="0.25">
      <c r="A124" s="454"/>
    </row>
    <row r="125" spans="1:1" ht="14.1" customHeight="1" x14ac:dyDescent="0.25">
      <c r="A125" s="454"/>
    </row>
    <row r="126" spans="1:1" ht="14.1" customHeight="1" x14ac:dyDescent="0.25">
      <c r="A126" s="454"/>
    </row>
    <row r="127" spans="1:1" ht="14.1" customHeight="1" x14ac:dyDescent="0.25">
      <c r="A127" s="454"/>
    </row>
    <row r="128" spans="1:1" ht="14.1" customHeight="1" x14ac:dyDescent="0.25">
      <c r="A128" s="454"/>
    </row>
    <row r="129" spans="1:1" ht="14.1" customHeight="1" x14ac:dyDescent="0.25">
      <c r="A129" s="454"/>
    </row>
    <row r="130" spans="1:1" ht="14.1" customHeight="1" x14ac:dyDescent="0.25">
      <c r="A130" s="454"/>
    </row>
    <row r="131" spans="1:1" ht="14.1" customHeight="1" x14ac:dyDescent="0.25">
      <c r="A131" s="454"/>
    </row>
    <row r="132" spans="1:1" ht="14.1" customHeight="1" x14ac:dyDescent="0.25">
      <c r="A132" s="454"/>
    </row>
  </sheetData>
  <mergeCells count="10">
    <mergeCell ref="B67:C67"/>
    <mergeCell ref="D7:D8"/>
    <mergeCell ref="C1:H1"/>
    <mergeCell ref="A2:H2"/>
    <mergeCell ref="A3:H3"/>
    <mergeCell ref="A4:H4"/>
    <mergeCell ref="A6:A8"/>
    <mergeCell ref="E7:H7"/>
    <mergeCell ref="B7:B8"/>
    <mergeCell ref="C7:C8"/>
  </mergeCells>
  <phoneticPr fontId="71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EA32C7"/>
  </sheetPr>
  <dimension ref="A2:D23"/>
  <sheetViews>
    <sheetView workbookViewId="0">
      <selection activeCell="B2" sqref="B2:D2"/>
    </sheetView>
  </sheetViews>
  <sheetFormatPr defaultRowHeight="20.100000000000001" customHeight="1" x14ac:dyDescent="0.25"/>
  <cols>
    <col min="1" max="1" width="5.5703125" style="214" customWidth="1"/>
    <col min="2" max="2" width="71.7109375" style="214" customWidth="1"/>
    <col min="3" max="4" width="13.5703125" style="214" customWidth="1"/>
    <col min="5" max="256" width="9.140625" style="215"/>
    <col min="257" max="257" width="5.5703125" style="215" customWidth="1"/>
    <col min="258" max="258" width="71.7109375" style="215" customWidth="1"/>
    <col min="259" max="260" width="13.5703125" style="215" customWidth="1"/>
    <col min="261" max="512" width="9.140625" style="215"/>
    <col min="513" max="513" width="5.5703125" style="215" customWidth="1"/>
    <col min="514" max="514" width="71.7109375" style="215" customWidth="1"/>
    <col min="515" max="516" width="13.5703125" style="215" customWidth="1"/>
    <col min="517" max="768" width="9.140625" style="215"/>
    <col min="769" max="769" width="5.5703125" style="215" customWidth="1"/>
    <col min="770" max="770" width="71.7109375" style="215" customWidth="1"/>
    <col min="771" max="772" width="13.5703125" style="215" customWidth="1"/>
    <col min="773" max="1024" width="9.140625" style="215"/>
    <col min="1025" max="1025" width="5.5703125" style="215" customWidth="1"/>
    <col min="1026" max="1026" width="71.7109375" style="215" customWidth="1"/>
    <col min="1027" max="1028" width="13.5703125" style="215" customWidth="1"/>
    <col min="1029" max="1280" width="9.140625" style="215"/>
    <col min="1281" max="1281" width="5.5703125" style="215" customWidth="1"/>
    <col min="1282" max="1282" width="71.7109375" style="215" customWidth="1"/>
    <col min="1283" max="1284" width="13.5703125" style="215" customWidth="1"/>
    <col min="1285" max="1536" width="9.140625" style="215"/>
    <col min="1537" max="1537" width="5.5703125" style="215" customWidth="1"/>
    <col min="1538" max="1538" width="71.7109375" style="215" customWidth="1"/>
    <col min="1539" max="1540" width="13.5703125" style="215" customWidth="1"/>
    <col min="1541" max="1792" width="9.140625" style="215"/>
    <col min="1793" max="1793" width="5.5703125" style="215" customWidth="1"/>
    <col min="1794" max="1794" width="71.7109375" style="215" customWidth="1"/>
    <col min="1795" max="1796" width="13.5703125" style="215" customWidth="1"/>
    <col min="1797" max="2048" width="9.140625" style="215"/>
    <col min="2049" max="2049" width="5.5703125" style="215" customWidth="1"/>
    <col min="2050" max="2050" width="71.7109375" style="215" customWidth="1"/>
    <col min="2051" max="2052" width="13.5703125" style="215" customWidth="1"/>
    <col min="2053" max="2304" width="9.140625" style="215"/>
    <col min="2305" max="2305" width="5.5703125" style="215" customWidth="1"/>
    <col min="2306" max="2306" width="71.7109375" style="215" customWidth="1"/>
    <col min="2307" max="2308" width="13.5703125" style="215" customWidth="1"/>
    <col min="2309" max="2560" width="9.140625" style="215"/>
    <col min="2561" max="2561" width="5.5703125" style="215" customWidth="1"/>
    <col min="2562" max="2562" width="71.7109375" style="215" customWidth="1"/>
    <col min="2563" max="2564" width="13.5703125" style="215" customWidth="1"/>
    <col min="2565" max="2816" width="9.140625" style="215"/>
    <col min="2817" max="2817" width="5.5703125" style="215" customWidth="1"/>
    <col min="2818" max="2818" width="71.7109375" style="215" customWidth="1"/>
    <col min="2819" max="2820" width="13.5703125" style="215" customWidth="1"/>
    <col min="2821" max="3072" width="9.140625" style="215"/>
    <col min="3073" max="3073" width="5.5703125" style="215" customWidth="1"/>
    <col min="3074" max="3074" width="71.7109375" style="215" customWidth="1"/>
    <col min="3075" max="3076" width="13.5703125" style="215" customWidth="1"/>
    <col min="3077" max="3328" width="9.140625" style="215"/>
    <col min="3329" max="3329" width="5.5703125" style="215" customWidth="1"/>
    <col min="3330" max="3330" width="71.7109375" style="215" customWidth="1"/>
    <col min="3331" max="3332" width="13.5703125" style="215" customWidth="1"/>
    <col min="3333" max="3584" width="9.140625" style="215"/>
    <col min="3585" max="3585" width="5.5703125" style="215" customWidth="1"/>
    <col min="3586" max="3586" width="71.7109375" style="215" customWidth="1"/>
    <col min="3587" max="3588" width="13.5703125" style="215" customWidth="1"/>
    <col min="3589" max="3840" width="9.140625" style="215"/>
    <col min="3841" max="3841" width="5.5703125" style="215" customWidth="1"/>
    <col min="3842" max="3842" width="71.7109375" style="215" customWidth="1"/>
    <col min="3843" max="3844" width="13.5703125" style="215" customWidth="1"/>
    <col min="3845" max="4096" width="9.140625" style="215"/>
    <col min="4097" max="4097" width="5.5703125" style="215" customWidth="1"/>
    <col min="4098" max="4098" width="71.7109375" style="215" customWidth="1"/>
    <col min="4099" max="4100" width="13.5703125" style="215" customWidth="1"/>
    <col min="4101" max="4352" width="9.140625" style="215"/>
    <col min="4353" max="4353" width="5.5703125" style="215" customWidth="1"/>
    <col min="4354" max="4354" width="71.7109375" style="215" customWidth="1"/>
    <col min="4355" max="4356" width="13.5703125" style="215" customWidth="1"/>
    <col min="4357" max="4608" width="9.140625" style="215"/>
    <col min="4609" max="4609" width="5.5703125" style="215" customWidth="1"/>
    <col min="4610" max="4610" width="71.7109375" style="215" customWidth="1"/>
    <col min="4611" max="4612" width="13.5703125" style="215" customWidth="1"/>
    <col min="4613" max="4864" width="9.140625" style="215"/>
    <col min="4865" max="4865" width="5.5703125" style="215" customWidth="1"/>
    <col min="4866" max="4866" width="71.7109375" style="215" customWidth="1"/>
    <col min="4867" max="4868" width="13.5703125" style="215" customWidth="1"/>
    <col min="4869" max="5120" width="9.140625" style="215"/>
    <col min="5121" max="5121" width="5.5703125" style="215" customWidth="1"/>
    <col min="5122" max="5122" width="71.7109375" style="215" customWidth="1"/>
    <col min="5123" max="5124" width="13.5703125" style="215" customWidth="1"/>
    <col min="5125" max="5376" width="9.140625" style="215"/>
    <col min="5377" max="5377" width="5.5703125" style="215" customWidth="1"/>
    <col min="5378" max="5378" width="71.7109375" style="215" customWidth="1"/>
    <col min="5379" max="5380" width="13.5703125" style="215" customWidth="1"/>
    <col min="5381" max="5632" width="9.140625" style="215"/>
    <col min="5633" max="5633" width="5.5703125" style="215" customWidth="1"/>
    <col min="5634" max="5634" width="71.7109375" style="215" customWidth="1"/>
    <col min="5635" max="5636" width="13.5703125" style="215" customWidth="1"/>
    <col min="5637" max="5888" width="9.140625" style="215"/>
    <col min="5889" max="5889" width="5.5703125" style="215" customWidth="1"/>
    <col min="5890" max="5890" width="71.7109375" style="215" customWidth="1"/>
    <col min="5891" max="5892" width="13.5703125" style="215" customWidth="1"/>
    <col min="5893" max="6144" width="9.140625" style="215"/>
    <col min="6145" max="6145" width="5.5703125" style="215" customWidth="1"/>
    <col min="6146" max="6146" width="71.7109375" style="215" customWidth="1"/>
    <col min="6147" max="6148" width="13.5703125" style="215" customWidth="1"/>
    <col min="6149" max="6400" width="9.140625" style="215"/>
    <col min="6401" max="6401" width="5.5703125" style="215" customWidth="1"/>
    <col min="6402" max="6402" width="71.7109375" style="215" customWidth="1"/>
    <col min="6403" max="6404" width="13.5703125" style="215" customWidth="1"/>
    <col min="6405" max="6656" width="9.140625" style="215"/>
    <col min="6657" max="6657" width="5.5703125" style="215" customWidth="1"/>
    <col min="6658" max="6658" width="71.7109375" style="215" customWidth="1"/>
    <col min="6659" max="6660" width="13.5703125" style="215" customWidth="1"/>
    <col min="6661" max="6912" width="9.140625" style="215"/>
    <col min="6913" max="6913" width="5.5703125" style="215" customWidth="1"/>
    <col min="6914" max="6914" width="71.7109375" style="215" customWidth="1"/>
    <col min="6915" max="6916" width="13.5703125" style="215" customWidth="1"/>
    <col min="6917" max="7168" width="9.140625" style="215"/>
    <col min="7169" max="7169" width="5.5703125" style="215" customWidth="1"/>
    <col min="7170" max="7170" width="71.7109375" style="215" customWidth="1"/>
    <col min="7171" max="7172" width="13.5703125" style="215" customWidth="1"/>
    <col min="7173" max="7424" width="9.140625" style="215"/>
    <col min="7425" max="7425" width="5.5703125" style="215" customWidth="1"/>
    <col min="7426" max="7426" width="71.7109375" style="215" customWidth="1"/>
    <col min="7427" max="7428" width="13.5703125" style="215" customWidth="1"/>
    <col min="7429" max="7680" width="9.140625" style="215"/>
    <col min="7681" max="7681" width="5.5703125" style="215" customWidth="1"/>
    <col min="7682" max="7682" width="71.7109375" style="215" customWidth="1"/>
    <col min="7683" max="7684" width="13.5703125" style="215" customWidth="1"/>
    <col min="7685" max="7936" width="9.140625" style="215"/>
    <col min="7937" max="7937" width="5.5703125" style="215" customWidth="1"/>
    <col min="7938" max="7938" width="71.7109375" style="215" customWidth="1"/>
    <col min="7939" max="7940" width="13.5703125" style="215" customWidth="1"/>
    <col min="7941" max="8192" width="9.140625" style="215"/>
    <col min="8193" max="8193" width="5.5703125" style="215" customWidth="1"/>
    <col min="8194" max="8194" width="71.7109375" style="215" customWidth="1"/>
    <col min="8195" max="8196" width="13.5703125" style="215" customWidth="1"/>
    <col min="8197" max="8448" width="9.140625" style="215"/>
    <col min="8449" max="8449" width="5.5703125" style="215" customWidth="1"/>
    <col min="8450" max="8450" width="71.7109375" style="215" customWidth="1"/>
    <col min="8451" max="8452" width="13.5703125" style="215" customWidth="1"/>
    <col min="8453" max="8704" width="9.140625" style="215"/>
    <col min="8705" max="8705" width="5.5703125" style="215" customWidth="1"/>
    <col min="8706" max="8706" width="71.7109375" style="215" customWidth="1"/>
    <col min="8707" max="8708" width="13.5703125" style="215" customWidth="1"/>
    <col min="8709" max="8960" width="9.140625" style="215"/>
    <col min="8961" max="8961" width="5.5703125" style="215" customWidth="1"/>
    <col min="8962" max="8962" width="71.7109375" style="215" customWidth="1"/>
    <col min="8963" max="8964" width="13.5703125" style="215" customWidth="1"/>
    <col min="8965" max="9216" width="9.140625" style="215"/>
    <col min="9217" max="9217" width="5.5703125" style="215" customWidth="1"/>
    <col min="9218" max="9218" width="71.7109375" style="215" customWidth="1"/>
    <col min="9219" max="9220" width="13.5703125" style="215" customWidth="1"/>
    <col min="9221" max="9472" width="9.140625" style="215"/>
    <col min="9473" max="9473" width="5.5703125" style="215" customWidth="1"/>
    <col min="9474" max="9474" width="71.7109375" style="215" customWidth="1"/>
    <col min="9475" max="9476" width="13.5703125" style="215" customWidth="1"/>
    <col min="9477" max="9728" width="9.140625" style="215"/>
    <col min="9729" max="9729" width="5.5703125" style="215" customWidth="1"/>
    <col min="9730" max="9730" width="71.7109375" style="215" customWidth="1"/>
    <col min="9731" max="9732" width="13.5703125" style="215" customWidth="1"/>
    <col min="9733" max="9984" width="9.140625" style="215"/>
    <col min="9985" max="9985" width="5.5703125" style="215" customWidth="1"/>
    <col min="9986" max="9986" width="71.7109375" style="215" customWidth="1"/>
    <col min="9987" max="9988" width="13.5703125" style="215" customWidth="1"/>
    <col min="9989" max="10240" width="9.140625" style="215"/>
    <col min="10241" max="10241" width="5.5703125" style="215" customWidth="1"/>
    <col min="10242" max="10242" width="71.7109375" style="215" customWidth="1"/>
    <col min="10243" max="10244" width="13.5703125" style="215" customWidth="1"/>
    <col min="10245" max="10496" width="9.140625" style="215"/>
    <col min="10497" max="10497" width="5.5703125" style="215" customWidth="1"/>
    <col min="10498" max="10498" width="71.7109375" style="215" customWidth="1"/>
    <col min="10499" max="10500" width="13.5703125" style="215" customWidth="1"/>
    <col min="10501" max="10752" width="9.140625" style="215"/>
    <col min="10753" max="10753" width="5.5703125" style="215" customWidth="1"/>
    <col min="10754" max="10754" width="71.7109375" style="215" customWidth="1"/>
    <col min="10755" max="10756" width="13.5703125" style="215" customWidth="1"/>
    <col min="10757" max="11008" width="9.140625" style="215"/>
    <col min="11009" max="11009" width="5.5703125" style="215" customWidth="1"/>
    <col min="11010" max="11010" width="71.7109375" style="215" customWidth="1"/>
    <col min="11011" max="11012" width="13.5703125" style="215" customWidth="1"/>
    <col min="11013" max="11264" width="9.140625" style="215"/>
    <col min="11265" max="11265" width="5.5703125" style="215" customWidth="1"/>
    <col min="11266" max="11266" width="71.7109375" style="215" customWidth="1"/>
    <col min="11267" max="11268" width="13.5703125" style="215" customWidth="1"/>
    <col min="11269" max="11520" width="9.140625" style="215"/>
    <col min="11521" max="11521" width="5.5703125" style="215" customWidth="1"/>
    <col min="11522" max="11522" width="71.7109375" style="215" customWidth="1"/>
    <col min="11523" max="11524" width="13.5703125" style="215" customWidth="1"/>
    <col min="11525" max="11776" width="9.140625" style="215"/>
    <col min="11777" max="11777" width="5.5703125" style="215" customWidth="1"/>
    <col min="11778" max="11778" width="71.7109375" style="215" customWidth="1"/>
    <col min="11779" max="11780" width="13.5703125" style="215" customWidth="1"/>
    <col min="11781" max="12032" width="9.140625" style="215"/>
    <col min="12033" max="12033" width="5.5703125" style="215" customWidth="1"/>
    <col min="12034" max="12034" width="71.7109375" style="215" customWidth="1"/>
    <col min="12035" max="12036" width="13.5703125" style="215" customWidth="1"/>
    <col min="12037" max="12288" width="9.140625" style="215"/>
    <col min="12289" max="12289" width="5.5703125" style="215" customWidth="1"/>
    <col min="12290" max="12290" width="71.7109375" style="215" customWidth="1"/>
    <col min="12291" max="12292" width="13.5703125" style="215" customWidth="1"/>
    <col min="12293" max="12544" width="9.140625" style="215"/>
    <col min="12545" max="12545" width="5.5703125" style="215" customWidth="1"/>
    <col min="12546" max="12546" width="71.7109375" style="215" customWidth="1"/>
    <col min="12547" max="12548" width="13.5703125" style="215" customWidth="1"/>
    <col min="12549" max="12800" width="9.140625" style="215"/>
    <col min="12801" max="12801" width="5.5703125" style="215" customWidth="1"/>
    <col min="12802" max="12802" width="71.7109375" style="215" customWidth="1"/>
    <col min="12803" max="12804" width="13.5703125" style="215" customWidth="1"/>
    <col min="12805" max="13056" width="9.140625" style="215"/>
    <col min="13057" max="13057" width="5.5703125" style="215" customWidth="1"/>
    <col min="13058" max="13058" width="71.7109375" style="215" customWidth="1"/>
    <col min="13059" max="13060" width="13.5703125" style="215" customWidth="1"/>
    <col min="13061" max="13312" width="9.140625" style="215"/>
    <col min="13313" max="13313" width="5.5703125" style="215" customWidth="1"/>
    <col min="13314" max="13314" width="71.7109375" style="215" customWidth="1"/>
    <col min="13315" max="13316" width="13.5703125" style="215" customWidth="1"/>
    <col min="13317" max="13568" width="9.140625" style="215"/>
    <col min="13569" max="13569" width="5.5703125" style="215" customWidth="1"/>
    <col min="13570" max="13570" width="71.7109375" style="215" customWidth="1"/>
    <col min="13571" max="13572" width="13.5703125" style="215" customWidth="1"/>
    <col min="13573" max="13824" width="9.140625" style="215"/>
    <col min="13825" max="13825" width="5.5703125" style="215" customWidth="1"/>
    <col min="13826" max="13826" width="71.7109375" style="215" customWidth="1"/>
    <col min="13827" max="13828" width="13.5703125" style="215" customWidth="1"/>
    <col min="13829" max="14080" width="9.140625" style="215"/>
    <col min="14081" max="14081" width="5.5703125" style="215" customWidth="1"/>
    <col min="14082" max="14082" width="71.7109375" style="215" customWidth="1"/>
    <col min="14083" max="14084" width="13.5703125" style="215" customWidth="1"/>
    <col min="14085" max="14336" width="9.140625" style="215"/>
    <col min="14337" max="14337" width="5.5703125" style="215" customWidth="1"/>
    <col min="14338" max="14338" width="71.7109375" style="215" customWidth="1"/>
    <col min="14339" max="14340" width="13.5703125" style="215" customWidth="1"/>
    <col min="14341" max="14592" width="9.140625" style="215"/>
    <col min="14593" max="14593" width="5.5703125" style="215" customWidth="1"/>
    <col min="14594" max="14594" width="71.7109375" style="215" customWidth="1"/>
    <col min="14595" max="14596" width="13.5703125" style="215" customWidth="1"/>
    <col min="14597" max="14848" width="9.140625" style="215"/>
    <col min="14849" max="14849" width="5.5703125" style="215" customWidth="1"/>
    <col min="14850" max="14850" width="71.7109375" style="215" customWidth="1"/>
    <col min="14851" max="14852" width="13.5703125" style="215" customWidth="1"/>
    <col min="14853" max="15104" width="9.140625" style="215"/>
    <col min="15105" max="15105" width="5.5703125" style="215" customWidth="1"/>
    <col min="15106" max="15106" width="71.7109375" style="215" customWidth="1"/>
    <col min="15107" max="15108" width="13.5703125" style="215" customWidth="1"/>
    <col min="15109" max="15360" width="9.140625" style="215"/>
    <col min="15361" max="15361" width="5.5703125" style="215" customWidth="1"/>
    <col min="15362" max="15362" width="71.7109375" style="215" customWidth="1"/>
    <col min="15363" max="15364" width="13.5703125" style="215" customWidth="1"/>
    <col min="15365" max="15616" width="9.140625" style="215"/>
    <col min="15617" max="15617" width="5.5703125" style="215" customWidth="1"/>
    <col min="15618" max="15618" width="71.7109375" style="215" customWidth="1"/>
    <col min="15619" max="15620" width="13.5703125" style="215" customWidth="1"/>
    <col min="15621" max="15872" width="9.140625" style="215"/>
    <col min="15873" max="15873" width="5.5703125" style="215" customWidth="1"/>
    <col min="15874" max="15874" width="71.7109375" style="215" customWidth="1"/>
    <col min="15875" max="15876" width="13.5703125" style="215" customWidth="1"/>
    <col min="15877" max="16128" width="9.140625" style="215"/>
    <col min="16129" max="16129" width="5.5703125" style="215" customWidth="1"/>
    <col min="16130" max="16130" width="71.7109375" style="215" customWidth="1"/>
    <col min="16131" max="16132" width="13.5703125" style="215" customWidth="1"/>
    <col min="16133" max="16384" width="9.140625" style="215"/>
  </cols>
  <sheetData>
    <row r="2" spans="1:4" ht="20.100000000000001" customHeight="1" x14ac:dyDescent="0.25">
      <c r="B2" s="1727" t="s">
        <v>2162</v>
      </c>
      <c r="C2" s="1727"/>
      <c r="D2" s="1418"/>
    </row>
    <row r="3" spans="1:4" ht="20.100000000000001" customHeight="1" x14ac:dyDescent="0.25">
      <c r="B3" s="1284"/>
      <c r="C3" s="1284"/>
    </row>
    <row r="4" spans="1:4" ht="20.100000000000001" customHeight="1" x14ac:dyDescent="0.25">
      <c r="B4" s="1731" t="s">
        <v>712</v>
      </c>
      <c r="C4" s="1731"/>
    </row>
    <row r="5" spans="1:4" ht="20.100000000000001" customHeight="1" x14ac:dyDescent="0.25">
      <c r="B5" s="1731" t="s">
        <v>17</v>
      </c>
      <c r="C5" s="1731"/>
    </row>
    <row r="6" spans="1:4" ht="20.100000000000001" customHeight="1" x14ac:dyDescent="0.25">
      <c r="B6" s="1731" t="s">
        <v>693</v>
      </c>
      <c r="C6" s="1731"/>
    </row>
    <row r="7" spans="1:4" s="217" customFormat="1" ht="20.100000000000001" customHeight="1" x14ac:dyDescent="0.25">
      <c r="A7" s="216"/>
      <c r="B7" s="1731"/>
      <c r="C7" s="1731"/>
      <c r="D7" s="216"/>
    </row>
    <row r="8" spans="1:4" s="217" customFormat="1" ht="20.100000000000001" customHeight="1" x14ac:dyDescent="0.25">
      <c r="A8" s="216"/>
      <c r="B8" s="1285"/>
      <c r="C8" s="1285"/>
      <c r="D8" s="216"/>
    </row>
    <row r="9" spans="1:4" s="220" customFormat="1" ht="20.100000000000001" customHeight="1" x14ac:dyDescent="0.25">
      <c r="A9" s="218"/>
      <c r="B9" s="219"/>
      <c r="C9" s="1728" t="s">
        <v>586</v>
      </c>
      <c r="D9" s="1729"/>
    </row>
    <row r="10" spans="1:4" ht="20.100000000000001" customHeight="1" x14ac:dyDescent="0.25">
      <c r="A10" s="1730"/>
      <c r="B10" s="221" t="s">
        <v>588</v>
      </c>
      <c r="C10" s="221" t="s">
        <v>589</v>
      </c>
      <c r="D10" s="221" t="s">
        <v>590</v>
      </c>
    </row>
    <row r="11" spans="1:4" s="220" customFormat="1" ht="30.75" customHeight="1" x14ac:dyDescent="0.25">
      <c r="A11" s="1730"/>
      <c r="B11" s="222" t="s">
        <v>739</v>
      </c>
      <c r="C11" s="222" t="s">
        <v>15</v>
      </c>
      <c r="D11" s="775" t="s">
        <v>16</v>
      </c>
    </row>
    <row r="12" spans="1:4" ht="22.5" customHeight="1" x14ac:dyDescent="0.25">
      <c r="A12" s="223"/>
    </row>
    <row r="13" spans="1:4" ht="51" customHeight="1" x14ac:dyDescent="0.25">
      <c r="A13" s="224" t="s">
        <v>849</v>
      </c>
      <c r="B13" s="225" t="s">
        <v>2103</v>
      </c>
      <c r="C13" s="226">
        <v>145029</v>
      </c>
      <c r="D13" s="226">
        <v>175842</v>
      </c>
    </row>
    <row r="14" spans="1:4" ht="20.100000000000001" customHeight="1" x14ac:dyDescent="0.25">
      <c r="A14" s="223"/>
      <c r="C14" s="227"/>
      <c r="D14" s="227"/>
    </row>
    <row r="15" spans="1:4" ht="35.25" customHeight="1" x14ac:dyDescent="0.25">
      <c r="A15" s="224" t="s">
        <v>859</v>
      </c>
      <c r="B15" s="228" t="s">
        <v>2104</v>
      </c>
      <c r="C15" s="229">
        <v>1524</v>
      </c>
      <c r="D15" s="226">
        <v>1535</v>
      </c>
    </row>
    <row r="16" spans="1:4" ht="20.100000000000001" customHeight="1" x14ac:dyDescent="0.25">
      <c r="A16" s="223"/>
      <c r="C16" s="227"/>
      <c r="D16" s="227"/>
    </row>
    <row r="17" spans="1:4" ht="36" customHeight="1" x14ac:dyDescent="0.25">
      <c r="A17" s="224" t="s">
        <v>860</v>
      </c>
      <c r="B17" s="230" t="s">
        <v>694</v>
      </c>
      <c r="C17" s="226">
        <v>713</v>
      </c>
      <c r="D17" s="226">
        <v>226</v>
      </c>
    </row>
    <row r="18" spans="1:4" ht="20.100000000000001" customHeight="1" x14ac:dyDescent="0.25">
      <c r="A18" s="223"/>
      <c r="B18" s="231"/>
      <c r="C18" s="227"/>
    </row>
    <row r="19" spans="1:4" s="217" customFormat="1" ht="20.100000000000001" customHeight="1" x14ac:dyDescent="0.25">
      <c r="A19" s="223" t="s">
        <v>861</v>
      </c>
      <c r="B19" s="216" t="s">
        <v>695</v>
      </c>
      <c r="C19" s="232">
        <f>SUM(C13:C18)</f>
        <v>147266</v>
      </c>
      <c r="D19" s="232">
        <f>SUM(D13:D18)</f>
        <v>177603</v>
      </c>
    </row>
    <row r="20" spans="1:4" ht="20.100000000000001" customHeight="1" x14ac:dyDescent="0.25">
      <c r="C20" s="227"/>
    </row>
    <row r="21" spans="1:4" ht="20.100000000000001" customHeight="1" x14ac:dyDescent="0.25">
      <c r="C21" s="227"/>
    </row>
    <row r="22" spans="1:4" ht="20.100000000000001" customHeight="1" x14ac:dyDescent="0.25">
      <c r="C22" s="227"/>
    </row>
    <row r="23" spans="1:4" ht="20.100000000000001" customHeight="1" x14ac:dyDescent="0.25">
      <c r="C23" s="227"/>
    </row>
  </sheetData>
  <mergeCells count="7">
    <mergeCell ref="B2:D2"/>
    <mergeCell ref="C9:D9"/>
    <mergeCell ref="A10:A11"/>
    <mergeCell ref="B4:C4"/>
    <mergeCell ref="B5:C5"/>
    <mergeCell ref="B6:C6"/>
    <mergeCell ref="B7:C7"/>
  </mergeCells>
  <phoneticPr fontId="71" type="noConversion"/>
  <pageMargins left="0.59055118110236227" right="0.5905511811023622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F53"/>
  <sheetViews>
    <sheetView zoomScale="120" workbookViewId="0">
      <selection activeCell="B1" sqref="B1:Q1"/>
    </sheetView>
  </sheetViews>
  <sheetFormatPr defaultRowHeight="11.25" x14ac:dyDescent="0.2"/>
  <cols>
    <col min="1" max="1" width="4.85546875" style="243" customWidth="1"/>
    <col min="2" max="2" width="42.7109375" style="243" customWidth="1"/>
    <col min="3" max="3" width="9.28515625" style="244" customWidth="1"/>
    <col min="4" max="4" width="8.42578125" style="244" customWidth="1"/>
    <col min="5" max="9" width="9.7109375" style="244" customWidth="1"/>
    <col min="10" max="10" width="36.140625" style="244" customWidth="1"/>
    <col min="11" max="11" width="10" style="244" customWidth="1"/>
    <col min="12" max="12" width="9" style="244" customWidth="1"/>
    <col min="13" max="13" width="10.28515625" style="244" customWidth="1"/>
    <col min="14" max="32" width="9.140625" style="243"/>
    <col min="33" max="16384" width="9.140625" style="8"/>
  </cols>
  <sheetData>
    <row r="1" spans="1:32" ht="12.75" x14ac:dyDescent="0.2">
      <c r="B1" s="1410" t="s">
        <v>2138</v>
      </c>
      <c r="C1" s="1418"/>
      <c r="D1" s="1418"/>
      <c r="E1" s="1418"/>
      <c r="F1" s="1418"/>
      <c r="G1" s="1418"/>
      <c r="H1" s="1418"/>
      <c r="I1" s="1418"/>
      <c r="J1" s="1418"/>
      <c r="K1" s="1418"/>
      <c r="L1" s="1418"/>
      <c r="M1" s="1418"/>
      <c r="N1" s="1418"/>
      <c r="O1" s="1418"/>
      <c r="P1" s="1418"/>
      <c r="Q1" s="1418"/>
    </row>
    <row r="2" spans="1:32" x14ac:dyDescent="0.2">
      <c r="J2" s="245"/>
      <c r="K2" s="245"/>
      <c r="L2" s="245"/>
      <c r="M2" s="245"/>
    </row>
    <row r="3" spans="1:32" s="146" customFormat="1" ht="12.75" x14ac:dyDescent="0.2">
      <c r="A3" s="1413" t="s">
        <v>712</v>
      </c>
      <c r="B3" s="1419"/>
      <c r="C3" s="1419"/>
      <c r="D3" s="1419"/>
      <c r="E3" s="1419"/>
      <c r="F3" s="1419"/>
      <c r="G3" s="1419"/>
      <c r="H3" s="1419"/>
      <c r="I3" s="1419"/>
      <c r="J3" s="1419"/>
      <c r="K3" s="1419"/>
      <c r="L3" s="1419"/>
      <c r="M3" s="1419"/>
      <c r="N3" s="1419"/>
      <c r="O3" s="1419"/>
      <c r="P3" s="1419"/>
      <c r="Q3" s="1419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</row>
    <row r="4" spans="1:32" s="146" customFormat="1" ht="12.75" x14ac:dyDescent="0.2">
      <c r="A4" s="1413" t="s">
        <v>401</v>
      </c>
      <c r="B4" s="1419"/>
      <c r="C4" s="1419"/>
      <c r="D4" s="1419"/>
      <c r="E4" s="1419"/>
      <c r="F4" s="1419"/>
      <c r="G4" s="1419"/>
      <c r="H4" s="1419"/>
      <c r="I4" s="1419"/>
      <c r="J4" s="1419"/>
      <c r="K4" s="1419"/>
      <c r="L4" s="1419"/>
      <c r="M4" s="1419"/>
      <c r="N4" s="1419"/>
      <c r="O4" s="1419"/>
      <c r="P4" s="1419"/>
      <c r="Q4" s="1419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</row>
    <row r="5" spans="1:32" s="146" customFormat="1" ht="12.75" x14ac:dyDescent="0.2">
      <c r="A5" s="246"/>
      <c r="B5" s="1411" t="s">
        <v>586</v>
      </c>
      <c r="C5" s="1412"/>
      <c r="D5" s="1412"/>
      <c r="E5" s="1412"/>
      <c r="F5" s="1411"/>
      <c r="G5" s="1411"/>
      <c r="H5" s="1411"/>
      <c r="I5" s="1411"/>
      <c r="J5" s="1411"/>
      <c r="K5" s="1412"/>
      <c r="L5" s="1412"/>
      <c r="M5" s="1412"/>
      <c r="N5" s="1417"/>
      <c r="O5" s="1417"/>
      <c r="P5" s="1417"/>
      <c r="Q5" s="1417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</row>
    <row r="6" spans="1:32" s="146" customFormat="1" ht="12.75" customHeight="1" x14ac:dyDescent="0.2">
      <c r="A6" s="1399" t="s">
        <v>587</v>
      </c>
      <c r="B6" s="1400" t="s">
        <v>588</v>
      </c>
      <c r="C6" s="1401" t="s">
        <v>589</v>
      </c>
      <c r="D6" s="1401"/>
      <c r="E6" s="1401"/>
      <c r="F6" s="1400" t="s">
        <v>590</v>
      </c>
      <c r="G6" s="1403"/>
      <c r="H6" s="1403"/>
      <c r="I6" s="1404"/>
      <c r="J6" s="1402" t="s">
        <v>591</v>
      </c>
      <c r="K6" s="1409" t="s">
        <v>840</v>
      </c>
      <c r="L6" s="1409"/>
      <c r="M6" s="1409"/>
      <c r="N6" s="1400" t="s">
        <v>841</v>
      </c>
      <c r="O6" s="1403"/>
      <c r="P6" s="1403"/>
      <c r="Q6" s="1404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</row>
    <row r="7" spans="1:32" s="146" customFormat="1" ht="12.75" customHeight="1" x14ac:dyDescent="0.2">
      <c r="A7" s="1399"/>
      <c r="B7" s="1400"/>
      <c r="C7" s="1408" t="s">
        <v>1</v>
      </c>
      <c r="D7" s="1408"/>
      <c r="E7" s="1408"/>
      <c r="F7" s="1405" t="s">
        <v>2</v>
      </c>
      <c r="G7" s="1405"/>
      <c r="H7" s="1405"/>
      <c r="I7" s="1406" t="s">
        <v>3</v>
      </c>
      <c r="J7" s="1402"/>
      <c r="K7" s="1415" t="s">
        <v>1</v>
      </c>
      <c r="L7" s="1415"/>
      <c r="M7" s="1415"/>
      <c r="N7" s="1405" t="s">
        <v>2</v>
      </c>
      <c r="O7" s="1405"/>
      <c r="P7" s="1405"/>
      <c r="Q7" s="1406" t="s">
        <v>3</v>
      </c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</row>
    <row r="8" spans="1:32" s="147" customFormat="1" ht="36.6" customHeight="1" x14ac:dyDescent="0.2">
      <c r="A8" s="1399"/>
      <c r="B8" s="247" t="s">
        <v>592</v>
      </c>
      <c r="C8" s="566" t="s">
        <v>593</v>
      </c>
      <c r="D8" s="566" t="s">
        <v>594</v>
      </c>
      <c r="E8" s="567" t="s">
        <v>595</v>
      </c>
      <c r="F8" s="168" t="s">
        <v>593</v>
      </c>
      <c r="G8" s="168" t="s">
        <v>594</v>
      </c>
      <c r="H8" s="574" t="s">
        <v>11</v>
      </c>
      <c r="I8" s="1407"/>
      <c r="J8" s="249" t="s">
        <v>596</v>
      </c>
      <c r="K8" s="168" t="s">
        <v>593</v>
      </c>
      <c r="L8" s="168" t="s">
        <v>594</v>
      </c>
      <c r="M8" s="168" t="s">
        <v>595</v>
      </c>
      <c r="N8" s="168" t="s">
        <v>593</v>
      </c>
      <c r="O8" s="168" t="s">
        <v>594</v>
      </c>
      <c r="P8" s="574" t="s">
        <v>12</v>
      </c>
      <c r="Q8" s="1407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</row>
    <row r="9" spans="1:32" ht="11.45" customHeight="1" x14ac:dyDescent="0.2">
      <c r="A9" s="250">
        <v>1</v>
      </c>
      <c r="B9" s="251" t="s">
        <v>547</v>
      </c>
      <c r="C9" s="252"/>
      <c r="D9" s="252"/>
      <c r="E9" s="571"/>
      <c r="F9" s="252"/>
      <c r="G9" s="252"/>
      <c r="H9" s="571"/>
      <c r="I9" s="252"/>
      <c r="J9" s="171" t="s">
        <v>548</v>
      </c>
      <c r="K9" s="252"/>
      <c r="L9" s="252"/>
      <c r="M9" s="575"/>
      <c r="P9" s="579"/>
      <c r="Q9" s="602"/>
    </row>
    <row r="10" spans="1:32" x14ac:dyDescent="0.2">
      <c r="A10" s="250">
        <f t="shared" ref="A10:A45" si="0">A9+1</f>
        <v>2</v>
      </c>
      <c r="B10" s="365" t="s">
        <v>1054</v>
      </c>
      <c r="C10" s="144"/>
      <c r="D10" s="144"/>
      <c r="E10" s="499"/>
      <c r="F10" s="144"/>
      <c r="G10" s="144"/>
      <c r="H10" s="499"/>
      <c r="I10" s="144"/>
      <c r="J10" s="172"/>
      <c r="K10" s="145"/>
      <c r="L10" s="145"/>
      <c r="M10" s="537"/>
      <c r="P10" s="579"/>
      <c r="Q10" s="600"/>
    </row>
    <row r="11" spans="1:32" x14ac:dyDescent="0.2">
      <c r="A11" s="250">
        <f t="shared" si="0"/>
        <v>3</v>
      </c>
      <c r="B11" s="266" t="s">
        <v>1056</v>
      </c>
      <c r="C11" s="144">
        <f>Össz.önkor.mérleg.!C14</f>
        <v>2601</v>
      </c>
      <c r="D11" s="144">
        <f>Össz.önkor.mérleg.!D14</f>
        <v>0</v>
      </c>
      <c r="E11" s="499">
        <f>SUM(C11:D11)</f>
        <v>2601</v>
      </c>
      <c r="F11" s="144">
        <f>Össz.önkor.mérleg.!F14</f>
        <v>2601</v>
      </c>
      <c r="G11" s="144">
        <f>Össz.önkor.mérleg.!G14</f>
        <v>0</v>
      </c>
      <c r="H11" s="499">
        <f>SUM(F11:G11)</f>
        <v>2601</v>
      </c>
      <c r="I11" s="145">
        <f>H11/E11*100</f>
        <v>100</v>
      </c>
      <c r="J11" s="173" t="s">
        <v>558</v>
      </c>
      <c r="K11" s="259"/>
      <c r="L11" s="259"/>
      <c r="M11" s="532"/>
      <c r="P11" s="579"/>
      <c r="Q11" s="600"/>
    </row>
    <row r="12" spans="1:32" x14ac:dyDescent="0.2">
      <c r="A12" s="250">
        <f t="shared" si="0"/>
        <v>4</v>
      </c>
      <c r="B12" s="266" t="s">
        <v>2133</v>
      </c>
      <c r="C12" s="144"/>
      <c r="D12" s="144"/>
      <c r="E12" s="499"/>
      <c r="F12" s="144">
        <v>3665</v>
      </c>
      <c r="G12" s="144"/>
      <c r="H12" s="499">
        <f>SUM(F12:G12)</f>
        <v>3665</v>
      </c>
      <c r="I12" s="145"/>
      <c r="J12" s="173"/>
      <c r="K12" s="259"/>
      <c r="L12" s="259"/>
      <c r="M12" s="532"/>
      <c r="P12" s="579"/>
      <c r="Q12" s="600"/>
    </row>
    <row r="13" spans="1:32" x14ac:dyDescent="0.2">
      <c r="A13" s="250">
        <f t="shared" si="0"/>
        <v>5</v>
      </c>
      <c r="B13" s="266" t="s">
        <v>2135</v>
      </c>
      <c r="C13" s="144">
        <f>Össz.önkor.mérleg.!C16</f>
        <v>449643</v>
      </c>
      <c r="D13" s="144">
        <f>Össz.önkor.mérleg.!D16</f>
        <v>422517</v>
      </c>
      <c r="E13" s="499">
        <f>C13+D13</f>
        <v>872160</v>
      </c>
      <c r="F13" s="144">
        <f>Össz.önkor.mérleg.!F16</f>
        <v>380359</v>
      </c>
      <c r="G13" s="144">
        <f>Össz.önkor.mérleg.!G16</f>
        <v>245322</v>
      </c>
      <c r="H13" s="499">
        <f t="shared" ref="H13:H21" si="1">SUM(F13:G13)</f>
        <v>625681</v>
      </c>
      <c r="I13" s="145">
        <f>H13/E13*100</f>
        <v>71.739245092643557</v>
      </c>
      <c r="J13" s="173"/>
      <c r="K13" s="259"/>
      <c r="L13" s="259"/>
      <c r="M13" s="532"/>
      <c r="P13" s="579"/>
      <c r="Q13" s="603"/>
    </row>
    <row r="14" spans="1:32" x14ac:dyDescent="0.2">
      <c r="A14" s="250">
        <f t="shared" si="0"/>
        <v>6</v>
      </c>
      <c r="B14" s="243" t="s">
        <v>240</v>
      </c>
      <c r="C14" s="254"/>
      <c r="D14" s="254"/>
      <c r="E14" s="537"/>
      <c r="F14" s="254"/>
      <c r="G14" s="254"/>
      <c r="H14" s="499"/>
      <c r="I14" s="145"/>
      <c r="J14" s="172" t="s">
        <v>233</v>
      </c>
      <c r="K14" s="255">
        <f>Össz.önkor.mérleg.!K27</f>
        <v>698340</v>
      </c>
      <c r="L14" s="531">
        <f>Össz.önkor.mérleg.!L27</f>
        <v>714667</v>
      </c>
      <c r="M14" s="577">
        <f t="shared" ref="M14:M19" si="2">SUM(K14:L14)</f>
        <v>1413007</v>
      </c>
      <c r="N14" s="255">
        <f>Össz.önkor.mérleg.!N27</f>
        <v>603978</v>
      </c>
      <c r="O14" s="531">
        <f>Össz.önkor.mérleg.!O27</f>
        <v>324486</v>
      </c>
      <c r="P14" s="577">
        <f t="shared" ref="P14:P19" si="3">SUM(N14:O14)</f>
        <v>928464</v>
      </c>
      <c r="Q14" s="603">
        <f>P14/M14*100</f>
        <v>65.70837936400882</v>
      </c>
    </row>
    <row r="15" spans="1:32" ht="12" customHeight="1" x14ac:dyDescent="0.2">
      <c r="A15" s="250">
        <f t="shared" si="0"/>
        <v>7</v>
      </c>
      <c r="B15" s="243" t="s">
        <v>567</v>
      </c>
      <c r="C15" s="254"/>
      <c r="D15" s="254"/>
      <c r="E15" s="537"/>
      <c r="F15" s="254"/>
      <c r="G15" s="254"/>
      <c r="H15" s="499"/>
      <c r="I15" s="145"/>
      <c r="J15" s="172" t="s">
        <v>555</v>
      </c>
      <c r="K15" s="255">
        <f>Össz.önkor.mérleg.!K28</f>
        <v>7992</v>
      </c>
      <c r="L15" s="255">
        <f>Össz.önkor.mérleg.!L28</f>
        <v>1250</v>
      </c>
      <c r="M15" s="532">
        <f t="shared" si="2"/>
        <v>9242</v>
      </c>
      <c r="N15" s="255">
        <f>Össz.önkor.mérleg.!N28</f>
        <v>0</v>
      </c>
      <c r="O15" s="255">
        <f>Össz.önkor.mérleg.!O28</f>
        <v>1217</v>
      </c>
      <c r="P15" s="577">
        <f t="shared" si="3"/>
        <v>1217</v>
      </c>
      <c r="Q15" s="603">
        <f t="shared" ref="Q15:Q25" si="4">P15/M15*100</f>
        <v>13.1681454230686</v>
      </c>
    </row>
    <row r="16" spans="1:32" x14ac:dyDescent="0.2">
      <c r="A16" s="250">
        <f t="shared" si="0"/>
        <v>8</v>
      </c>
      <c r="B16" s="253" t="s">
        <v>568</v>
      </c>
      <c r="C16" s="154"/>
      <c r="D16" s="145">
        <f>Össz.önkor.mérleg.!D24</f>
        <v>5122</v>
      </c>
      <c r="E16" s="537">
        <f>SUM(C16:D16)</f>
        <v>5122</v>
      </c>
      <c r="F16" s="145">
        <f>Össz.önkor.mérleg.!F24</f>
        <v>0</v>
      </c>
      <c r="G16" s="145">
        <f>Össz.önkor.mérleg.!G24</f>
        <v>5122</v>
      </c>
      <c r="H16" s="499">
        <f t="shared" si="1"/>
        <v>5122</v>
      </c>
      <c r="I16" s="145">
        <f>H16/E16*100</f>
        <v>100</v>
      </c>
      <c r="J16" s="172" t="s">
        <v>556</v>
      </c>
      <c r="K16" s="255">
        <f>Össz.önkor.mérleg.!K29</f>
        <v>0</v>
      </c>
      <c r="L16" s="255">
        <f>Össz.önkor.mérleg.!L29</f>
        <v>0</v>
      </c>
      <c r="M16" s="532">
        <f t="shared" si="2"/>
        <v>0</v>
      </c>
      <c r="N16" s="255">
        <f>Össz.önkor.mérleg.!N29</f>
        <v>0</v>
      </c>
      <c r="O16" s="255">
        <f>Össz.önkor.mérleg.!O29</f>
        <v>0</v>
      </c>
      <c r="P16" s="577">
        <f t="shared" si="3"/>
        <v>0</v>
      </c>
      <c r="Q16" s="603"/>
    </row>
    <row r="17" spans="1:32" x14ac:dyDescent="0.2">
      <c r="A17" s="250">
        <f t="shared" si="0"/>
        <v>9</v>
      </c>
      <c r="B17" s="253" t="s">
        <v>569</v>
      </c>
      <c r="C17" s="254">
        <f>Össz.önkor.mérleg.!C25</f>
        <v>951</v>
      </c>
      <c r="D17" s="254">
        <f>Össz.önkor.mérleg.!D25</f>
        <v>1878</v>
      </c>
      <c r="E17" s="537">
        <f>SUM(C17:D17)</f>
        <v>2829</v>
      </c>
      <c r="F17" s="254">
        <f>Össz.önkor.mérleg.!F25</f>
        <v>1090</v>
      </c>
      <c r="G17" s="254">
        <f>Össz.önkor.mérleg.!G25</f>
        <v>1880</v>
      </c>
      <c r="H17" s="499">
        <f t="shared" si="1"/>
        <v>2970</v>
      </c>
      <c r="I17" s="145">
        <f>H17/E17*100</f>
        <v>104.98409331919407</v>
      </c>
      <c r="J17" s="172" t="s">
        <v>803</v>
      </c>
      <c r="K17" s="255">
        <f>Össz.önkor.mérleg.!K30</f>
        <v>815</v>
      </c>
      <c r="L17" s="255">
        <f>Össz.önkor.mérleg.!L30</f>
        <v>0</v>
      </c>
      <c r="M17" s="532">
        <f t="shared" si="2"/>
        <v>815</v>
      </c>
      <c r="N17" s="255">
        <f>Össz.önkor.mérleg.!N30</f>
        <v>815</v>
      </c>
      <c r="O17" s="255">
        <f>Össz.önkor.mérleg.!O30</f>
        <v>0</v>
      </c>
      <c r="P17" s="577">
        <f t="shared" si="3"/>
        <v>815</v>
      </c>
      <c r="Q17" s="603">
        <f t="shared" si="4"/>
        <v>100</v>
      </c>
    </row>
    <row r="18" spans="1:32" x14ac:dyDescent="0.2">
      <c r="A18" s="250">
        <f t="shared" si="0"/>
        <v>10</v>
      </c>
      <c r="B18" s="143" t="s">
        <v>570</v>
      </c>
      <c r="C18" s="150"/>
      <c r="D18" s="145">
        <f>Össz.önkor.mérleg.!D26</f>
        <v>2300</v>
      </c>
      <c r="E18" s="537">
        <f>SUM(C18:D18)</f>
        <v>2300</v>
      </c>
      <c r="F18" s="145">
        <f>Össz.önkor.mérleg.!F26</f>
        <v>0</v>
      </c>
      <c r="G18" s="145">
        <f>Össz.önkor.mérleg.!G26</f>
        <v>2300</v>
      </c>
      <c r="H18" s="499">
        <f t="shared" si="1"/>
        <v>2300</v>
      </c>
      <c r="I18" s="145">
        <f>H18/E18*100</f>
        <v>100</v>
      </c>
      <c r="J18" s="172" t="s">
        <v>800</v>
      </c>
      <c r="K18" s="255">
        <f>Össz.önkor.mérleg.!K31</f>
        <v>7467</v>
      </c>
      <c r="L18" s="531">
        <f>Össz.önkor.mérleg.!L31</f>
        <v>40262</v>
      </c>
      <c r="M18" s="577">
        <f t="shared" si="2"/>
        <v>47729</v>
      </c>
      <c r="N18" s="255">
        <f>Össz.önkor.mérleg.!N31</f>
        <v>7466</v>
      </c>
      <c r="O18" s="531">
        <f>Össz.önkor.mérleg.!O31</f>
        <v>35005</v>
      </c>
      <c r="P18" s="577">
        <f t="shared" si="3"/>
        <v>42471</v>
      </c>
      <c r="Q18" s="603">
        <f t="shared" si="4"/>
        <v>88.983636782668825</v>
      </c>
    </row>
    <row r="19" spans="1:32" x14ac:dyDescent="0.2">
      <c r="A19" s="250">
        <f t="shared" si="0"/>
        <v>11</v>
      </c>
      <c r="B19" s="253" t="s">
        <v>571</v>
      </c>
      <c r="C19" s="145"/>
      <c r="D19" s="145"/>
      <c r="E19" s="499"/>
      <c r="F19" s="145"/>
      <c r="G19" s="145"/>
      <c r="H19" s="499"/>
      <c r="I19" s="145"/>
      <c r="J19" s="172" t="s">
        <v>796</v>
      </c>
      <c r="K19" s="255">
        <f>Össz.önkor.mérleg.!K32</f>
        <v>0</v>
      </c>
      <c r="L19" s="531">
        <f>Össz.önkor.mérleg.!L32</f>
        <v>220</v>
      </c>
      <c r="M19" s="577">
        <f t="shared" si="2"/>
        <v>220</v>
      </c>
      <c r="N19" s="255">
        <f>Össz.önkor.mérleg.!N32</f>
        <v>0</v>
      </c>
      <c r="O19" s="531">
        <f>Össz.önkor.mérleg.!O32</f>
        <v>0</v>
      </c>
      <c r="P19" s="577">
        <f t="shared" si="3"/>
        <v>0</v>
      </c>
      <c r="Q19" s="603">
        <f t="shared" si="4"/>
        <v>0</v>
      </c>
    </row>
    <row r="20" spans="1:32" x14ac:dyDescent="0.2">
      <c r="A20" s="250">
        <f t="shared" si="0"/>
        <v>12</v>
      </c>
      <c r="B20" s="253"/>
      <c r="C20" s="145"/>
      <c r="D20" s="145"/>
      <c r="E20" s="499"/>
      <c r="F20" s="145"/>
      <c r="G20" s="145"/>
      <c r="H20" s="499">
        <f t="shared" si="1"/>
        <v>0</v>
      </c>
      <c r="I20" s="145"/>
      <c r="J20" s="262" t="s">
        <v>600</v>
      </c>
      <c r="K20" s="149">
        <f t="shared" ref="K20:P20" si="5">SUM(K14:K19)</f>
        <v>714614</v>
      </c>
      <c r="L20" s="149">
        <f t="shared" si="5"/>
        <v>756399</v>
      </c>
      <c r="M20" s="572">
        <f t="shared" si="5"/>
        <v>1471013</v>
      </c>
      <c r="N20" s="149">
        <f t="shared" si="5"/>
        <v>612259</v>
      </c>
      <c r="O20" s="149">
        <f t="shared" si="5"/>
        <v>360708</v>
      </c>
      <c r="P20" s="572">
        <f t="shared" si="5"/>
        <v>972967</v>
      </c>
      <c r="Q20" s="607">
        <f t="shared" si="4"/>
        <v>66.142651356582164</v>
      </c>
    </row>
    <row r="21" spans="1:32" x14ac:dyDescent="0.2">
      <c r="A21" s="250">
        <f t="shared" si="0"/>
        <v>13</v>
      </c>
      <c r="B21" s="243" t="s">
        <v>241</v>
      </c>
      <c r="C21" s="145">
        <f>Össz.önkor.mérleg.!C30</f>
        <v>3665</v>
      </c>
      <c r="D21" s="145">
        <f>Össz.önkor.mérleg.!D30</f>
        <v>2732</v>
      </c>
      <c r="E21" s="499">
        <f>Össz.önkor.mérleg.!E30</f>
        <v>6397</v>
      </c>
      <c r="F21" s="145">
        <f>Össz.önkor.mérleg.!F30</f>
        <v>0</v>
      </c>
      <c r="G21" s="145">
        <f>Össz.önkor.mérleg.!G30</f>
        <v>2732</v>
      </c>
      <c r="H21" s="499">
        <f t="shared" si="1"/>
        <v>2732</v>
      </c>
      <c r="I21" s="145">
        <f>H21/E21*100</f>
        <v>42.707519149601374</v>
      </c>
      <c r="J21" s="172"/>
      <c r="K21" s="255"/>
      <c r="L21" s="255"/>
      <c r="M21" s="537"/>
      <c r="N21" s="244"/>
      <c r="O21" s="244"/>
      <c r="P21" s="532"/>
      <c r="Q21" s="603"/>
    </row>
    <row r="22" spans="1:32" s="148" customFormat="1" x14ac:dyDescent="0.2">
      <c r="A22" s="250">
        <f t="shared" si="0"/>
        <v>14</v>
      </c>
      <c r="B22" s="243"/>
      <c r="C22" s="145"/>
      <c r="D22" s="145"/>
      <c r="E22" s="499"/>
      <c r="F22" s="145"/>
      <c r="G22" s="145"/>
      <c r="H22" s="499"/>
      <c r="I22" s="145"/>
      <c r="J22" s="257"/>
      <c r="K22" s="255"/>
      <c r="L22" s="255"/>
      <c r="M22" s="532"/>
      <c r="N22" s="583"/>
      <c r="O22" s="583"/>
      <c r="P22" s="539"/>
      <c r="Q22" s="603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</row>
    <row r="23" spans="1:32" s="148" customFormat="1" x14ac:dyDescent="0.2">
      <c r="A23" s="250">
        <f t="shared" si="0"/>
        <v>15</v>
      </c>
      <c r="B23" s="260"/>
      <c r="C23" s="254"/>
      <c r="D23" s="254"/>
      <c r="E23" s="537"/>
      <c r="F23" s="254"/>
      <c r="G23" s="254"/>
      <c r="H23" s="537"/>
      <c r="I23" s="145"/>
      <c r="J23" s="257"/>
      <c r="K23" s="255"/>
      <c r="L23" s="255"/>
      <c r="M23" s="532"/>
      <c r="N23" s="583"/>
      <c r="O23" s="583"/>
      <c r="P23" s="539"/>
      <c r="Q23" s="603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</row>
    <row r="24" spans="1:32" x14ac:dyDescent="0.2">
      <c r="A24" s="250">
        <f t="shared" si="0"/>
        <v>16</v>
      </c>
      <c r="B24" s="261" t="s">
        <v>599</v>
      </c>
      <c r="C24" s="149">
        <f t="shared" ref="C24:G24" si="6">C11+C15+C16+C17+C18+C19+C21+C13</f>
        <v>456860</v>
      </c>
      <c r="D24" s="149">
        <f t="shared" si="6"/>
        <v>434549</v>
      </c>
      <c r="E24" s="572">
        <f t="shared" si="6"/>
        <v>891409</v>
      </c>
      <c r="F24" s="149">
        <f>F11+F15+F16+F17+F18+F19+F21+F13+F12</f>
        <v>387715</v>
      </c>
      <c r="G24" s="149">
        <f t="shared" si="6"/>
        <v>257356</v>
      </c>
      <c r="H24" s="572">
        <f>H11+H15+H16+H17+H18+H19+H21+H13+H12</f>
        <v>645071</v>
      </c>
      <c r="I24" s="145">
        <f>H24/E24*100</f>
        <v>72.365322764297872</v>
      </c>
      <c r="J24" s="258"/>
      <c r="K24" s="149"/>
      <c r="L24" s="149"/>
      <c r="M24" s="572"/>
      <c r="N24" s="244"/>
      <c r="O24" s="244"/>
      <c r="P24" s="532"/>
      <c r="Q24" s="603"/>
    </row>
    <row r="25" spans="1:32" x14ac:dyDescent="0.2">
      <c r="A25" s="250">
        <f t="shared" si="0"/>
        <v>17</v>
      </c>
      <c r="B25" s="264" t="s">
        <v>576</v>
      </c>
      <c r="C25" s="259">
        <f>SUM(C23:C24)</f>
        <v>456860</v>
      </c>
      <c r="D25" s="259">
        <f>SUM(D23:D24)</f>
        <v>434549</v>
      </c>
      <c r="E25" s="533">
        <f>SUM(C25:D25)</f>
        <v>891409</v>
      </c>
      <c r="F25" s="259">
        <f>SUM(F23:F24)</f>
        <v>387715</v>
      </c>
      <c r="G25" s="259">
        <f>SUM(G23:G24)</f>
        <v>257356</v>
      </c>
      <c r="H25" s="533">
        <f>SUM(F25:G25)</f>
        <v>645071</v>
      </c>
      <c r="I25" s="145">
        <f>H25/E25*100</f>
        <v>72.365322764297872</v>
      </c>
      <c r="J25" s="265" t="s">
        <v>601</v>
      </c>
      <c r="K25" s="259">
        <f t="shared" ref="K25:P25" si="7">K24+K20</f>
        <v>714614</v>
      </c>
      <c r="L25" s="548">
        <f t="shared" si="7"/>
        <v>756399</v>
      </c>
      <c r="M25" s="553">
        <f t="shared" si="7"/>
        <v>1471013</v>
      </c>
      <c r="N25" s="259">
        <f t="shared" si="7"/>
        <v>612259</v>
      </c>
      <c r="O25" s="548">
        <f t="shared" si="7"/>
        <v>360708</v>
      </c>
      <c r="P25" s="553">
        <f t="shared" si="7"/>
        <v>972967</v>
      </c>
      <c r="Q25" s="603">
        <f t="shared" si="4"/>
        <v>66.142651356582164</v>
      </c>
    </row>
    <row r="26" spans="1:32" x14ac:dyDescent="0.2">
      <c r="A26" s="250">
        <f t="shared" si="0"/>
        <v>18</v>
      </c>
      <c r="B26" s="266"/>
      <c r="C26" s="255"/>
      <c r="D26" s="255"/>
      <c r="E26" s="532"/>
      <c r="F26" s="255"/>
      <c r="G26" s="255"/>
      <c r="H26" s="532"/>
      <c r="I26" s="145"/>
      <c r="J26" s="257"/>
      <c r="M26" s="532"/>
      <c r="N26" s="244"/>
      <c r="O26" s="244"/>
      <c r="P26" s="532"/>
      <c r="Q26" s="603"/>
    </row>
    <row r="27" spans="1:32" x14ac:dyDescent="0.2">
      <c r="A27" s="250">
        <f t="shared" si="0"/>
        <v>19</v>
      </c>
      <c r="B27" s="264" t="s">
        <v>242</v>
      </c>
      <c r="C27" s="259">
        <f>C25-K25</f>
        <v>-257754</v>
      </c>
      <c r="D27" s="548">
        <f>D25-L25</f>
        <v>-321850</v>
      </c>
      <c r="E27" s="553">
        <f>SUM(C27:D27)</f>
        <v>-579604</v>
      </c>
      <c r="F27" s="259">
        <f>F25-N25</f>
        <v>-224544</v>
      </c>
      <c r="G27" s="548">
        <f>G25-O25</f>
        <v>-103352</v>
      </c>
      <c r="H27" s="553">
        <f>SUM(F27:G27)</f>
        <v>-327896</v>
      </c>
      <c r="I27" s="145">
        <f>H27/E27*100</f>
        <v>56.57241840981083</v>
      </c>
      <c r="J27" s="257"/>
      <c r="M27" s="532"/>
      <c r="N27" s="244"/>
      <c r="O27" s="244"/>
      <c r="P27" s="532"/>
      <c r="Q27" s="603"/>
    </row>
    <row r="28" spans="1:32" x14ac:dyDescent="0.2">
      <c r="A28" s="250">
        <f t="shared" si="0"/>
        <v>20</v>
      </c>
      <c r="E28" s="532"/>
      <c r="F28" s="255"/>
      <c r="G28" s="255"/>
      <c r="H28" s="532"/>
      <c r="I28" s="145"/>
      <c r="J28" s="257"/>
      <c r="M28" s="532"/>
      <c r="N28" s="244"/>
      <c r="O28" s="244"/>
      <c r="P28" s="532"/>
      <c r="Q28" s="603"/>
    </row>
    <row r="29" spans="1:32" s="9" customFormat="1" x14ac:dyDescent="0.2">
      <c r="A29" s="250">
        <f t="shared" si="0"/>
        <v>21</v>
      </c>
      <c r="B29" s="266"/>
      <c r="C29" s="255"/>
      <c r="D29" s="255"/>
      <c r="E29" s="532"/>
      <c r="F29" s="255"/>
      <c r="G29" s="255"/>
      <c r="H29" s="532"/>
      <c r="I29" s="145"/>
      <c r="J29" s="257"/>
      <c r="K29" s="255"/>
      <c r="L29" s="255"/>
      <c r="M29" s="532"/>
      <c r="N29" s="268"/>
      <c r="O29" s="268"/>
      <c r="P29" s="533"/>
      <c r="Q29" s="603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</row>
    <row r="30" spans="1:32" s="9" customFormat="1" x14ac:dyDescent="0.2">
      <c r="A30" s="250">
        <f t="shared" si="0"/>
        <v>22</v>
      </c>
      <c r="B30" s="150" t="s">
        <v>578</v>
      </c>
      <c r="C30" s="150"/>
      <c r="D30" s="150"/>
      <c r="E30" s="500"/>
      <c r="F30" s="150"/>
      <c r="G30" s="150"/>
      <c r="H30" s="500"/>
      <c r="I30" s="145"/>
      <c r="J30" s="173" t="s">
        <v>557</v>
      </c>
      <c r="K30" s="259"/>
      <c r="L30" s="259"/>
      <c r="M30" s="533"/>
      <c r="N30" s="268"/>
      <c r="O30" s="268"/>
      <c r="P30" s="533"/>
      <c r="Q30" s="603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</row>
    <row r="31" spans="1:32" s="9" customFormat="1" x14ac:dyDescent="0.2">
      <c r="A31" s="250">
        <f t="shared" si="0"/>
        <v>23</v>
      </c>
      <c r="B31" s="169" t="s">
        <v>498</v>
      </c>
      <c r="C31" s="150"/>
      <c r="D31" s="150"/>
      <c r="E31" s="500"/>
      <c r="F31" s="150"/>
      <c r="G31" s="150"/>
      <c r="H31" s="500"/>
      <c r="I31" s="145"/>
      <c r="J31" s="267" t="s">
        <v>511</v>
      </c>
      <c r="K31" s="268"/>
      <c r="L31" s="269"/>
      <c r="M31" s="578"/>
      <c r="N31" s="268"/>
      <c r="O31" s="268"/>
      <c r="P31" s="533"/>
      <c r="Q31" s="603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</row>
    <row r="32" spans="1:32" s="9" customFormat="1" x14ac:dyDescent="0.2">
      <c r="A32" s="250">
        <f t="shared" si="0"/>
        <v>24</v>
      </c>
      <c r="B32" s="243" t="s">
        <v>499</v>
      </c>
      <c r="C32" s="150"/>
      <c r="D32" s="150"/>
      <c r="E32" s="500"/>
      <c r="F32" s="150"/>
      <c r="G32" s="150"/>
      <c r="H32" s="500"/>
      <c r="I32" s="145"/>
      <c r="J32" s="270" t="s">
        <v>510</v>
      </c>
      <c r="K32" s="259"/>
      <c r="L32" s="259"/>
      <c r="M32" s="533"/>
      <c r="N32" s="268"/>
      <c r="O32" s="268"/>
      <c r="P32" s="533"/>
      <c r="Q32" s="603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</row>
    <row r="33" spans="1:17" x14ac:dyDescent="0.2">
      <c r="A33" s="250">
        <f t="shared" si="0"/>
        <v>25</v>
      </c>
      <c r="B33" s="144" t="s">
        <v>501</v>
      </c>
      <c r="C33" s="271"/>
      <c r="D33" s="170"/>
      <c r="E33" s="573">
        <f>SUM(C33:D33)</f>
        <v>0</v>
      </c>
      <c r="F33" s="170"/>
      <c r="G33" s="170"/>
      <c r="H33" s="573"/>
      <c r="I33" s="145"/>
      <c r="J33" s="172" t="s">
        <v>512</v>
      </c>
      <c r="K33" s="259"/>
      <c r="L33" s="259"/>
      <c r="M33" s="533"/>
      <c r="N33" s="244"/>
      <c r="O33" s="244"/>
      <c r="P33" s="532"/>
      <c r="Q33" s="603"/>
    </row>
    <row r="34" spans="1:17" x14ac:dyDescent="0.2">
      <c r="A34" s="250">
        <f t="shared" si="0"/>
        <v>26</v>
      </c>
      <c r="B34" s="144" t="s">
        <v>500</v>
      </c>
      <c r="C34" s="145"/>
      <c r="D34" s="145"/>
      <c r="E34" s="499"/>
      <c r="F34" s="145"/>
      <c r="G34" s="145"/>
      <c r="H34" s="499"/>
      <c r="I34" s="145"/>
      <c r="J34" s="172" t="s">
        <v>513</v>
      </c>
      <c r="K34" s="268"/>
      <c r="L34" s="268"/>
      <c r="M34" s="533"/>
      <c r="N34" s="244"/>
      <c r="O34" s="244"/>
      <c r="P34" s="532"/>
      <c r="Q34" s="603"/>
    </row>
    <row r="35" spans="1:17" x14ac:dyDescent="0.2">
      <c r="A35" s="250">
        <f t="shared" si="0"/>
        <v>27</v>
      </c>
      <c r="B35" s="144" t="s">
        <v>243</v>
      </c>
      <c r="C35" s="145"/>
      <c r="D35" s="145"/>
      <c r="E35" s="499">
        <f>SUM(C35:D35)</f>
        <v>0</v>
      </c>
      <c r="F35" s="145"/>
      <c r="G35" s="145"/>
      <c r="H35" s="499"/>
      <c r="I35" s="145"/>
      <c r="J35" s="172" t="s">
        <v>514</v>
      </c>
      <c r="K35" s="268"/>
      <c r="L35" s="268"/>
      <c r="M35" s="533"/>
      <c r="N35" s="244"/>
      <c r="O35" s="244"/>
      <c r="P35" s="532"/>
      <c r="Q35" s="603"/>
    </row>
    <row r="36" spans="1:17" x14ac:dyDescent="0.2">
      <c r="A36" s="250">
        <f t="shared" si="0"/>
        <v>28</v>
      </c>
      <c r="B36" s="8" t="s">
        <v>244</v>
      </c>
      <c r="C36" s="145">
        <f>Össz.önkor.mérleg.!C43-'működ. mérleg '!C35</f>
        <v>257754</v>
      </c>
      <c r="D36" s="503">
        <f>Össz.önkor.mérleg.!D43-'működ. mérleg '!D35-'felhalm. mérleg'!D35</f>
        <v>300350</v>
      </c>
      <c r="E36" s="596">
        <f>SUM(C36:D36)</f>
        <v>558104</v>
      </c>
      <c r="F36" s="145">
        <v>257754</v>
      </c>
      <c r="G36" s="503">
        <v>299764</v>
      </c>
      <c r="H36" s="596">
        <f>SUM(F36:G36)</f>
        <v>557518</v>
      </c>
      <c r="I36" s="145">
        <f>H36/E36*100</f>
        <v>99.895001648438281</v>
      </c>
      <c r="J36" s="172" t="s">
        <v>515</v>
      </c>
      <c r="K36" s="259"/>
      <c r="L36" s="259"/>
      <c r="M36" s="532"/>
      <c r="N36" s="244"/>
      <c r="O36" s="244"/>
      <c r="P36" s="532"/>
      <c r="Q36" s="603"/>
    </row>
    <row r="37" spans="1:17" x14ac:dyDescent="0.2">
      <c r="A37" s="250">
        <f t="shared" si="0"/>
        <v>29</v>
      </c>
      <c r="B37" s="145" t="s">
        <v>503</v>
      </c>
      <c r="C37" s="150"/>
      <c r="D37" s="150"/>
      <c r="E37" s="500"/>
      <c r="F37" s="150"/>
      <c r="G37" s="150"/>
      <c r="H37" s="500"/>
      <c r="I37" s="145"/>
      <c r="J37" s="172" t="s">
        <v>516</v>
      </c>
      <c r="K37" s="259"/>
      <c r="L37" s="259"/>
      <c r="M37" s="532"/>
      <c r="N37" s="244"/>
      <c r="O37" s="244"/>
      <c r="P37" s="532"/>
      <c r="Q37" s="603"/>
    </row>
    <row r="38" spans="1:17" x14ac:dyDescent="0.2">
      <c r="A38" s="250">
        <f t="shared" si="0"/>
        <v>30</v>
      </c>
      <c r="B38" s="145" t="s">
        <v>504</v>
      </c>
      <c r="C38" s="145"/>
      <c r="D38" s="145"/>
      <c r="E38" s="499"/>
      <c r="F38" s="145"/>
      <c r="G38" s="145"/>
      <c r="H38" s="499"/>
      <c r="I38" s="145"/>
      <c r="J38" s="172" t="s">
        <v>517</v>
      </c>
      <c r="K38" s="255"/>
      <c r="L38" s="255"/>
      <c r="M38" s="532"/>
      <c r="N38" s="244"/>
      <c r="O38" s="244"/>
      <c r="P38" s="532"/>
      <c r="Q38" s="603"/>
    </row>
    <row r="39" spans="1:17" x14ac:dyDescent="0.2">
      <c r="A39" s="250">
        <f t="shared" si="0"/>
        <v>31</v>
      </c>
      <c r="B39" s="144" t="s">
        <v>505</v>
      </c>
      <c r="C39" s="145"/>
      <c r="D39" s="145"/>
      <c r="E39" s="499"/>
      <c r="F39" s="145"/>
      <c r="G39" s="145"/>
      <c r="H39" s="499"/>
      <c r="I39" s="145"/>
      <c r="J39" s="172" t="s">
        <v>518</v>
      </c>
      <c r="K39" s="255"/>
      <c r="L39" s="255"/>
      <c r="M39" s="532"/>
      <c r="N39" s="244"/>
      <c r="O39" s="244"/>
      <c r="P39" s="532"/>
      <c r="Q39" s="603"/>
    </row>
    <row r="40" spans="1:17" x14ac:dyDescent="0.2">
      <c r="A40" s="250">
        <f t="shared" si="0"/>
        <v>32</v>
      </c>
      <c r="B40" s="144" t="s">
        <v>506</v>
      </c>
      <c r="C40" s="145"/>
      <c r="D40" s="145"/>
      <c r="E40" s="499"/>
      <c r="F40" s="145"/>
      <c r="G40" s="145"/>
      <c r="H40" s="499"/>
      <c r="I40" s="145"/>
      <c r="J40" s="172" t="s">
        <v>519</v>
      </c>
      <c r="K40" s="255"/>
      <c r="L40" s="255"/>
      <c r="M40" s="532"/>
      <c r="N40" s="244"/>
      <c r="O40" s="244"/>
      <c r="P40" s="532"/>
      <c r="Q40" s="603"/>
    </row>
    <row r="41" spans="1:17" x14ac:dyDescent="0.2">
      <c r="A41" s="250">
        <f t="shared" si="0"/>
        <v>33</v>
      </c>
      <c r="B41" s="144" t="s">
        <v>507</v>
      </c>
      <c r="C41" s="145"/>
      <c r="D41" s="145"/>
      <c r="E41" s="499"/>
      <c r="F41" s="145"/>
      <c r="G41" s="145"/>
      <c r="H41" s="499"/>
      <c r="I41" s="145"/>
      <c r="J41" s="172" t="s">
        <v>520</v>
      </c>
      <c r="K41" s="255"/>
      <c r="L41" s="255"/>
      <c r="M41" s="532"/>
      <c r="N41" s="244"/>
      <c r="O41" s="244"/>
      <c r="P41" s="532"/>
      <c r="Q41" s="603"/>
    </row>
    <row r="42" spans="1:17" x14ac:dyDescent="0.2">
      <c r="A42" s="250">
        <f t="shared" si="0"/>
        <v>34</v>
      </c>
      <c r="B42" s="144" t="s">
        <v>508</v>
      </c>
      <c r="C42" s="145"/>
      <c r="D42" s="145">
        <f>Össz.önkor.mérleg.!D49-'működ. mérleg '!D42</f>
        <v>21500</v>
      </c>
      <c r="E42" s="499">
        <f>Össz.önkor.mérleg.!E49-'működ. mérleg '!E42</f>
        <v>21500</v>
      </c>
      <c r="F42" s="145"/>
      <c r="G42" s="145">
        <f>Össz.önkor.mérleg.!G49-'működ. mérleg '!G42</f>
        <v>117893</v>
      </c>
      <c r="H42" s="499">
        <f>Össz.önkor.mérleg.!H49-'működ. mérleg '!H42</f>
        <v>117893</v>
      </c>
      <c r="I42" s="145">
        <f>H42/E42*100</f>
        <v>548.33953488372094</v>
      </c>
      <c r="J42" s="172" t="s">
        <v>521</v>
      </c>
      <c r="K42" s="255"/>
      <c r="L42" s="255"/>
      <c r="M42" s="532"/>
      <c r="N42" s="244"/>
      <c r="O42" s="244"/>
      <c r="P42" s="532"/>
      <c r="Q42" s="603"/>
    </row>
    <row r="43" spans="1:17" x14ac:dyDescent="0.2">
      <c r="A43" s="250">
        <f t="shared" si="0"/>
        <v>35</v>
      </c>
      <c r="B43" s="144" t="s">
        <v>509</v>
      </c>
      <c r="C43" s="145"/>
      <c r="D43" s="145"/>
      <c r="E43" s="499"/>
      <c r="F43" s="145"/>
      <c r="G43" s="145"/>
      <c r="H43" s="499"/>
      <c r="I43" s="145"/>
      <c r="J43" s="172" t="s">
        <v>522</v>
      </c>
      <c r="K43" s="255"/>
      <c r="L43" s="255"/>
      <c r="M43" s="532"/>
      <c r="N43" s="244"/>
      <c r="O43" s="244"/>
      <c r="P43" s="532"/>
      <c r="Q43" s="603"/>
    </row>
    <row r="44" spans="1:17" ht="12" thickBot="1" x14ac:dyDescent="0.25">
      <c r="A44" s="250">
        <f t="shared" si="0"/>
        <v>36</v>
      </c>
      <c r="B44" s="264" t="s">
        <v>804</v>
      </c>
      <c r="C44" s="150">
        <f t="shared" ref="C44:H44" si="8">SUM(C31:C42)</f>
        <v>257754</v>
      </c>
      <c r="D44" s="604">
        <f t="shared" si="8"/>
        <v>321850</v>
      </c>
      <c r="E44" s="595">
        <f t="shared" si="8"/>
        <v>579604</v>
      </c>
      <c r="F44" s="173">
        <f t="shared" si="8"/>
        <v>257754</v>
      </c>
      <c r="G44" s="551">
        <f t="shared" si="8"/>
        <v>417657</v>
      </c>
      <c r="H44" s="595">
        <f t="shared" si="8"/>
        <v>675411</v>
      </c>
      <c r="I44" s="145">
        <f>H44/E44*100</f>
        <v>116.52973409431266</v>
      </c>
      <c r="J44" s="173" t="s">
        <v>797</v>
      </c>
      <c r="K44" s="259">
        <f t="shared" ref="K44:P44" si="9">SUM(K31:K43)</f>
        <v>0</v>
      </c>
      <c r="L44" s="259">
        <f t="shared" si="9"/>
        <v>0</v>
      </c>
      <c r="M44" s="609">
        <f t="shared" si="9"/>
        <v>0</v>
      </c>
      <c r="N44" s="259">
        <f t="shared" si="9"/>
        <v>0</v>
      </c>
      <c r="O44" s="259">
        <f t="shared" si="9"/>
        <v>0</v>
      </c>
      <c r="P44" s="259">
        <f t="shared" si="9"/>
        <v>0</v>
      </c>
      <c r="Q44" s="603"/>
    </row>
    <row r="45" spans="1:17" ht="12" thickBot="1" x14ac:dyDescent="0.25">
      <c r="A45" s="250">
        <f t="shared" si="0"/>
        <v>37</v>
      </c>
      <c r="B45" s="272" t="s">
        <v>799</v>
      </c>
      <c r="C45" s="585">
        <f t="shared" ref="C45:H45" si="10">C25+C44</f>
        <v>714614</v>
      </c>
      <c r="D45" s="605">
        <f t="shared" si="10"/>
        <v>756399</v>
      </c>
      <c r="E45" s="593">
        <f t="shared" si="10"/>
        <v>1471013</v>
      </c>
      <c r="F45" s="585">
        <f t="shared" si="10"/>
        <v>645469</v>
      </c>
      <c r="G45" s="606">
        <f t="shared" si="10"/>
        <v>675013</v>
      </c>
      <c r="H45" s="593">
        <f t="shared" si="10"/>
        <v>1320482</v>
      </c>
      <c r="I45" s="591">
        <f>H45/E45*100</f>
        <v>89.76684774369771</v>
      </c>
      <c r="J45" s="590" t="s">
        <v>798</v>
      </c>
      <c r="K45" s="275">
        <f t="shared" ref="K45:P45" si="11">K25+K44</f>
        <v>714614</v>
      </c>
      <c r="L45" s="552">
        <f t="shared" si="11"/>
        <v>756399</v>
      </c>
      <c r="M45" s="593">
        <f t="shared" si="11"/>
        <v>1471013</v>
      </c>
      <c r="N45" s="275">
        <f t="shared" si="11"/>
        <v>612259</v>
      </c>
      <c r="O45" s="552">
        <f t="shared" si="11"/>
        <v>360708</v>
      </c>
      <c r="P45" s="593">
        <f t="shared" si="11"/>
        <v>972967</v>
      </c>
      <c r="Q45" s="608">
        <f>P45/M45*100</f>
        <v>66.142651356582164</v>
      </c>
    </row>
    <row r="46" spans="1:17" x14ac:dyDescent="0.2">
      <c r="B46" s="269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</row>
    <row r="49" spans="9:15" x14ac:dyDescent="0.2">
      <c r="O49" s="266"/>
    </row>
    <row r="51" spans="9:15" x14ac:dyDescent="0.2">
      <c r="I51" s="255"/>
    </row>
    <row r="53" spans="9:15" x14ac:dyDescent="0.2">
      <c r="J53" s="255"/>
    </row>
  </sheetData>
  <sheetProtection selectLockedCells="1" selectUnlockedCells="1"/>
  <mergeCells count="17">
    <mergeCell ref="F7:H7"/>
    <mergeCell ref="I7:I8"/>
    <mergeCell ref="Q7:Q8"/>
    <mergeCell ref="B1:Q1"/>
    <mergeCell ref="A3:Q3"/>
    <mergeCell ref="A4:Q4"/>
    <mergeCell ref="K6:M6"/>
    <mergeCell ref="F6:I6"/>
    <mergeCell ref="N6:Q6"/>
    <mergeCell ref="B5:Q5"/>
    <mergeCell ref="A6:A8"/>
    <mergeCell ref="B6:B7"/>
    <mergeCell ref="N7:P7"/>
    <mergeCell ref="C6:E6"/>
    <mergeCell ref="J6:J7"/>
    <mergeCell ref="C7:E7"/>
    <mergeCell ref="K7:M7"/>
  </mergeCells>
  <phoneticPr fontId="35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32C7"/>
  </sheetPr>
  <dimension ref="A1:H37"/>
  <sheetViews>
    <sheetView workbookViewId="0">
      <selection activeCell="B1" sqref="B1:D1"/>
    </sheetView>
  </sheetViews>
  <sheetFormatPr defaultRowHeight="12.75" x14ac:dyDescent="0.2"/>
  <cols>
    <col min="1" max="1" width="3.85546875" style="1077" bestFit="1" customWidth="1"/>
    <col min="2" max="2" width="51.42578125" style="1077" customWidth="1"/>
    <col min="3" max="3" width="29.7109375" style="1077" customWidth="1"/>
    <col min="4" max="4" width="9.7109375" style="1077" customWidth="1"/>
    <col min="5" max="256" width="9.140625" style="1077"/>
    <col min="257" max="257" width="3.85546875" style="1077" bestFit="1" customWidth="1"/>
    <col min="258" max="258" width="51.42578125" style="1077" customWidth="1"/>
    <col min="259" max="259" width="29.7109375" style="1077" customWidth="1"/>
    <col min="260" max="260" width="9.7109375" style="1077" customWidth="1"/>
    <col min="261" max="512" width="9.140625" style="1077"/>
    <col min="513" max="513" width="3.85546875" style="1077" bestFit="1" customWidth="1"/>
    <col min="514" max="514" width="51.42578125" style="1077" customWidth="1"/>
    <col min="515" max="515" width="29.7109375" style="1077" customWidth="1"/>
    <col min="516" max="516" width="9.7109375" style="1077" customWidth="1"/>
    <col min="517" max="768" width="9.140625" style="1077"/>
    <col min="769" max="769" width="3.85546875" style="1077" bestFit="1" customWidth="1"/>
    <col min="770" max="770" width="51.42578125" style="1077" customWidth="1"/>
    <col min="771" max="771" width="29.7109375" style="1077" customWidth="1"/>
    <col min="772" max="772" width="9.7109375" style="1077" customWidth="1"/>
    <col min="773" max="1024" width="9.140625" style="1077"/>
    <col min="1025" max="1025" width="3.85546875" style="1077" bestFit="1" customWidth="1"/>
    <col min="1026" max="1026" width="51.42578125" style="1077" customWidth="1"/>
    <col min="1027" max="1027" width="29.7109375" style="1077" customWidth="1"/>
    <col min="1028" max="1028" width="9.7109375" style="1077" customWidth="1"/>
    <col min="1029" max="1280" width="9.140625" style="1077"/>
    <col min="1281" max="1281" width="3.85546875" style="1077" bestFit="1" customWidth="1"/>
    <col min="1282" max="1282" width="51.42578125" style="1077" customWidth="1"/>
    <col min="1283" max="1283" width="29.7109375" style="1077" customWidth="1"/>
    <col min="1284" max="1284" width="9.7109375" style="1077" customWidth="1"/>
    <col min="1285" max="1536" width="9.140625" style="1077"/>
    <col min="1537" max="1537" width="3.85546875" style="1077" bestFit="1" customWidth="1"/>
    <col min="1538" max="1538" width="51.42578125" style="1077" customWidth="1"/>
    <col min="1539" max="1539" width="29.7109375" style="1077" customWidth="1"/>
    <col min="1540" max="1540" width="9.7109375" style="1077" customWidth="1"/>
    <col min="1541" max="1792" width="9.140625" style="1077"/>
    <col min="1793" max="1793" width="3.85546875" style="1077" bestFit="1" customWidth="1"/>
    <col min="1794" max="1794" width="51.42578125" style="1077" customWidth="1"/>
    <col min="1795" max="1795" width="29.7109375" style="1077" customWidth="1"/>
    <col min="1796" max="1796" width="9.7109375" style="1077" customWidth="1"/>
    <col min="1797" max="2048" width="9.140625" style="1077"/>
    <col min="2049" max="2049" width="3.85546875" style="1077" bestFit="1" customWidth="1"/>
    <col min="2050" max="2050" width="51.42578125" style="1077" customWidth="1"/>
    <col min="2051" max="2051" width="29.7109375" style="1077" customWidth="1"/>
    <col min="2052" max="2052" width="9.7109375" style="1077" customWidth="1"/>
    <col min="2053" max="2304" width="9.140625" style="1077"/>
    <col min="2305" max="2305" width="3.85546875" style="1077" bestFit="1" customWidth="1"/>
    <col min="2306" max="2306" width="51.42578125" style="1077" customWidth="1"/>
    <col min="2307" max="2307" width="29.7109375" style="1077" customWidth="1"/>
    <col min="2308" max="2308" width="9.7109375" style="1077" customWidth="1"/>
    <col min="2309" max="2560" width="9.140625" style="1077"/>
    <col min="2561" max="2561" width="3.85546875" style="1077" bestFit="1" customWidth="1"/>
    <col min="2562" max="2562" width="51.42578125" style="1077" customWidth="1"/>
    <col min="2563" max="2563" width="29.7109375" style="1077" customWidth="1"/>
    <col min="2564" max="2564" width="9.7109375" style="1077" customWidth="1"/>
    <col min="2565" max="2816" width="9.140625" style="1077"/>
    <col min="2817" max="2817" width="3.85546875" style="1077" bestFit="1" customWidth="1"/>
    <col min="2818" max="2818" width="51.42578125" style="1077" customWidth="1"/>
    <col min="2819" max="2819" width="29.7109375" style="1077" customWidth="1"/>
    <col min="2820" max="2820" width="9.7109375" style="1077" customWidth="1"/>
    <col min="2821" max="3072" width="9.140625" style="1077"/>
    <col min="3073" max="3073" width="3.85546875" style="1077" bestFit="1" customWidth="1"/>
    <col min="3074" max="3074" width="51.42578125" style="1077" customWidth="1"/>
    <col min="3075" max="3075" width="29.7109375" style="1077" customWidth="1"/>
    <col min="3076" max="3076" width="9.7109375" style="1077" customWidth="1"/>
    <col min="3077" max="3328" width="9.140625" style="1077"/>
    <col min="3329" max="3329" width="3.85546875" style="1077" bestFit="1" customWidth="1"/>
    <col min="3330" max="3330" width="51.42578125" style="1077" customWidth="1"/>
    <col min="3331" max="3331" width="29.7109375" style="1077" customWidth="1"/>
    <col min="3332" max="3332" width="9.7109375" style="1077" customWidth="1"/>
    <col min="3333" max="3584" width="9.140625" style="1077"/>
    <col min="3585" max="3585" width="3.85546875" style="1077" bestFit="1" customWidth="1"/>
    <col min="3586" max="3586" width="51.42578125" style="1077" customWidth="1"/>
    <col min="3587" max="3587" width="29.7109375" style="1077" customWidth="1"/>
    <col min="3588" max="3588" width="9.7109375" style="1077" customWidth="1"/>
    <col min="3589" max="3840" width="9.140625" style="1077"/>
    <col min="3841" max="3841" width="3.85546875" style="1077" bestFit="1" customWidth="1"/>
    <col min="3842" max="3842" width="51.42578125" style="1077" customWidth="1"/>
    <col min="3843" max="3843" width="29.7109375" style="1077" customWidth="1"/>
    <col min="3844" max="3844" width="9.7109375" style="1077" customWidth="1"/>
    <col min="3845" max="4096" width="9.140625" style="1077"/>
    <col min="4097" max="4097" width="3.85546875" style="1077" bestFit="1" customWidth="1"/>
    <col min="4098" max="4098" width="51.42578125" style="1077" customWidth="1"/>
    <col min="4099" max="4099" width="29.7109375" style="1077" customWidth="1"/>
    <col min="4100" max="4100" width="9.7109375" style="1077" customWidth="1"/>
    <col min="4101" max="4352" width="9.140625" style="1077"/>
    <col min="4353" max="4353" width="3.85546875" style="1077" bestFit="1" customWidth="1"/>
    <col min="4354" max="4354" width="51.42578125" style="1077" customWidth="1"/>
    <col min="4355" max="4355" width="29.7109375" style="1077" customWidth="1"/>
    <col min="4356" max="4356" width="9.7109375" style="1077" customWidth="1"/>
    <col min="4357" max="4608" width="9.140625" style="1077"/>
    <col min="4609" max="4609" width="3.85546875" style="1077" bestFit="1" customWidth="1"/>
    <col min="4610" max="4610" width="51.42578125" style="1077" customWidth="1"/>
    <col min="4611" max="4611" width="29.7109375" style="1077" customWidth="1"/>
    <col min="4612" max="4612" width="9.7109375" style="1077" customWidth="1"/>
    <col min="4613" max="4864" width="9.140625" style="1077"/>
    <col min="4865" max="4865" width="3.85546875" style="1077" bestFit="1" customWidth="1"/>
    <col min="4866" max="4866" width="51.42578125" style="1077" customWidth="1"/>
    <col min="4867" max="4867" width="29.7109375" style="1077" customWidth="1"/>
    <col min="4868" max="4868" width="9.7109375" style="1077" customWidth="1"/>
    <col min="4869" max="5120" width="9.140625" style="1077"/>
    <col min="5121" max="5121" width="3.85546875" style="1077" bestFit="1" customWidth="1"/>
    <col min="5122" max="5122" width="51.42578125" style="1077" customWidth="1"/>
    <col min="5123" max="5123" width="29.7109375" style="1077" customWidth="1"/>
    <col min="5124" max="5124" width="9.7109375" style="1077" customWidth="1"/>
    <col min="5125" max="5376" width="9.140625" style="1077"/>
    <col min="5377" max="5377" width="3.85546875" style="1077" bestFit="1" customWidth="1"/>
    <col min="5378" max="5378" width="51.42578125" style="1077" customWidth="1"/>
    <col min="5379" max="5379" width="29.7109375" style="1077" customWidth="1"/>
    <col min="5380" max="5380" width="9.7109375" style="1077" customWidth="1"/>
    <col min="5381" max="5632" width="9.140625" style="1077"/>
    <col min="5633" max="5633" width="3.85546875" style="1077" bestFit="1" customWidth="1"/>
    <col min="5634" max="5634" width="51.42578125" style="1077" customWidth="1"/>
    <col min="5635" max="5635" width="29.7109375" style="1077" customWidth="1"/>
    <col min="5636" max="5636" width="9.7109375" style="1077" customWidth="1"/>
    <col min="5637" max="5888" width="9.140625" style="1077"/>
    <col min="5889" max="5889" width="3.85546875" style="1077" bestFit="1" customWidth="1"/>
    <col min="5890" max="5890" width="51.42578125" style="1077" customWidth="1"/>
    <col min="5891" max="5891" width="29.7109375" style="1077" customWidth="1"/>
    <col min="5892" max="5892" width="9.7109375" style="1077" customWidth="1"/>
    <col min="5893" max="6144" width="9.140625" style="1077"/>
    <col min="6145" max="6145" width="3.85546875" style="1077" bestFit="1" customWidth="1"/>
    <col min="6146" max="6146" width="51.42578125" style="1077" customWidth="1"/>
    <col min="6147" max="6147" width="29.7109375" style="1077" customWidth="1"/>
    <col min="6148" max="6148" width="9.7109375" style="1077" customWidth="1"/>
    <col min="6149" max="6400" width="9.140625" style="1077"/>
    <col min="6401" max="6401" width="3.85546875" style="1077" bestFit="1" customWidth="1"/>
    <col min="6402" max="6402" width="51.42578125" style="1077" customWidth="1"/>
    <col min="6403" max="6403" width="29.7109375" style="1077" customWidth="1"/>
    <col min="6404" max="6404" width="9.7109375" style="1077" customWidth="1"/>
    <col min="6405" max="6656" width="9.140625" style="1077"/>
    <col min="6657" max="6657" width="3.85546875" style="1077" bestFit="1" customWidth="1"/>
    <col min="6658" max="6658" width="51.42578125" style="1077" customWidth="1"/>
    <col min="6659" max="6659" width="29.7109375" style="1077" customWidth="1"/>
    <col min="6660" max="6660" width="9.7109375" style="1077" customWidth="1"/>
    <col min="6661" max="6912" width="9.140625" style="1077"/>
    <col min="6913" max="6913" width="3.85546875" style="1077" bestFit="1" customWidth="1"/>
    <col min="6914" max="6914" width="51.42578125" style="1077" customWidth="1"/>
    <col min="6915" max="6915" width="29.7109375" style="1077" customWidth="1"/>
    <col min="6916" max="6916" width="9.7109375" style="1077" customWidth="1"/>
    <col min="6917" max="7168" width="9.140625" style="1077"/>
    <col min="7169" max="7169" width="3.85546875" style="1077" bestFit="1" customWidth="1"/>
    <col min="7170" max="7170" width="51.42578125" style="1077" customWidth="1"/>
    <col min="7171" max="7171" width="29.7109375" style="1077" customWidth="1"/>
    <col min="7172" max="7172" width="9.7109375" style="1077" customWidth="1"/>
    <col min="7173" max="7424" width="9.140625" style="1077"/>
    <col min="7425" max="7425" width="3.85546875" style="1077" bestFit="1" customWidth="1"/>
    <col min="7426" max="7426" width="51.42578125" style="1077" customWidth="1"/>
    <col min="7427" max="7427" width="29.7109375" style="1077" customWidth="1"/>
    <col min="7428" max="7428" width="9.7109375" style="1077" customWidth="1"/>
    <col min="7429" max="7680" width="9.140625" style="1077"/>
    <col min="7681" max="7681" width="3.85546875" style="1077" bestFit="1" customWidth="1"/>
    <col min="7682" max="7682" width="51.42578125" style="1077" customWidth="1"/>
    <col min="7683" max="7683" width="29.7109375" style="1077" customWidth="1"/>
    <col min="7684" max="7684" width="9.7109375" style="1077" customWidth="1"/>
    <col min="7685" max="7936" width="9.140625" style="1077"/>
    <col min="7937" max="7937" width="3.85546875" style="1077" bestFit="1" customWidth="1"/>
    <col min="7938" max="7938" width="51.42578125" style="1077" customWidth="1"/>
    <col min="7939" max="7939" width="29.7109375" style="1077" customWidth="1"/>
    <col min="7940" max="7940" width="9.7109375" style="1077" customWidth="1"/>
    <col min="7941" max="8192" width="9.140625" style="1077"/>
    <col min="8193" max="8193" width="3.85546875" style="1077" bestFit="1" customWidth="1"/>
    <col min="8194" max="8194" width="51.42578125" style="1077" customWidth="1"/>
    <col min="8195" max="8195" width="29.7109375" style="1077" customWidth="1"/>
    <col min="8196" max="8196" width="9.7109375" style="1077" customWidth="1"/>
    <col min="8197" max="8448" width="9.140625" style="1077"/>
    <col min="8449" max="8449" width="3.85546875" style="1077" bestFit="1" customWidth="1"/>
    <col min="8450" max="8450" width="51.42578125" style="1077" customWidth="1"/>
    <col min="8451" max="8451" width="29.7109375" style="1077" customWidth="1"/>
    <col min="8452" max="8452" width="9.7109375" style="1077" customWidth="1"/>
    <col min="8453" max="8704" width="9.140625" style="1077"/>
    <col min="8705" max="8705" width="3.85546875" style="1077" bestFit="1" customWidth="1"/>
    <col min="8706" max="8706" width="51.42578125" style="1077" customWidth="1"/>
    <col min="8707" max="8707" width="29.7109375" style="1077" customWidth="1"/>
    <col min="8708" max="8708" width="9.7109375" style="1077" customWidth="1"/>
    <col min="8709" max="8960" width="9.140625" style="1077"/>
    <col min="8961" max="8961" width="3.85546875" style="1077" bestFit="1" customWidth="1"/>
    <col min="8962" max="8962" width="51.42578125" style="1077" customWidth="1"/>
    <col min="8963" max="8963" width="29.7109375" style="1077" customWidth="1"/>
    <col min="8964" max="8964" width="9.7109375" style="1077" customWidth="1"/>
    <col min="8965" max="9216" width="9.140625" style="1077"/>
    <col min="9217" max="9217" width="3.85546875" style="1077" bestFit="1" customWidth="1"/>
    <col min="9218" max="9218" width="51.42578125" style="1077" customWidth="1"/>
    <col min="9219" max="9219" width="29.7109375" style="1077" customWidth="1"/>
    <col min="9220" max="9220" width="9.7109375" style="1077" customWidth="1"/>
    <col min="9221" max="9472" width="9.140625" style="1077"/>
    <col min="9473" max="9473" width="3.85546875" style="1077" bestFit="1" customWidth="1"/>
    <col min="9474" max="9474" width="51.42578125" style="1077" customWidth="1"/>
    <col min="9475" max="9475" width="29.7109375" style="1077" customWidth="1"/>
    <col min="9476" max="9476" width="9.7109375" style="1077" customWidth="1"/>
    <col min="9477" max="9728" width="9.140625" style="1077"/>
    <col min="9729" max="9729" width="3.85546875" style="1077" bestFit="1" customWidth="1"/>
    <col min="9730" max="9730" width="51.42578125" style="1077" customWidth="1"/>
    <col min="9731" max="9731" width="29.7109375" style="1077" customWidth="1"/>
    <col min="9732" max="9732" width="9.7109375" style="1077" customWidth="1"/>
    <col min="9733" max="9984" width="9.140625" style="1077"/>
    <col min="9985" max="9985" width="3.85546875" style="1077" bestFit="1" customWidth="1"/>
    <col min="9986" max="9986" width="51.42578125" style="1077" customWidth="1"/>
    <col min="9987" max="9987" width="29.7109375" style="1077" customWidth="1"/>
    <col min="9988" max="9988" width="9.7109375" style="1077" customWidth="1"/>
    <col min="9989" max="10240" width="9.140625" style="1077"/>
    <col min="10241" max="10241" width="3.85546875" style="1077" bestFit="1" customWidth="1"/>
    <col min="10242" max="10242" width="51.42578125" style="1077" customWidth="1"/>
    <col min="10243" max="10243" width="29.7109375" style="1077" customWidth="1"/>
    <col min="10244" max="10244" width="9.7109375" style="1077" customWidth="1"/>
    <col min="10245" max="10496" width="9.140625" style="1077"/>
    <col min="10497" max="10497" width="3.85546875" style="1077" bestFit="1" customWidth="1"/>
    <col min="10498" max="10498" width="51.42578125" style="1077" customWidth="1"/>
    <col min="10499" max="10499" width="29.7109375" style="1077" customWidth="1"/>
    <col min="10500" max="10500" width="9.7109375" style="1077" customWidth="1"/>
    <col min="10501" max="10752" width="9.140625" style="1077"/>
    <col min="10753" max="10753" width="3.85546875" style="1077" bestFit="1" customWidth="1"/>
    <col min="10754" max="10754" width="51.42578125" style="1077" customWidth="1"/>
    <col min="10755" max="10755" width="29.7109375" style="1077" customWidth="1"/>
    <col min="10756" max="10756" width="9.7109375" style="1077" customWidth="1"/>
    <col min="10757" max="11008" width="9.140625" style="1077"/>
    <col min="11009" max="11009" width="3.85546875" style="1077" bestFit="1" customWidth="1"/>
    <col min="11010" max="11010" width="51.42578125" style="1077" customWidth="1"/>
    <col min="11011" max="11011" width="29.7109375" style="1077" customWidth="1"/>
    <col min="11012" max="11012" width="9.7109375" style="1077" customWidth="1"/>
    <col min="11013" max="11264" width="9.140625" style="1077"/>
    <col min="11265" max="11265" width="3.85546875" style="1077" bestFit="1" customWidth="1"/>
    <col min="11266" max="11266" width="51.42578125" style="1077" customWidth="1"/>
    <col min="11267" max="11267" width="29.7109375" style="1077" customWidth="1"/>
    <col min="11268" max="11268" width="9.7109375" style="1077" customWidth="1"/>
    <col min="11269" max="11520" width="9.140625" style="1077"/>
    <col min="11521" max="11521" width="3.85546875" style="1077" bestFit="1" customWidth="1"/>
    <col min="11522" max="11522" width="51.42578125" style="1077" customWidth="1"/>
    <col min="11523" max="11523" width="29.7109375" style="1077" customWidth="1"/>
    <col min="11524" max="11524" width="9.7109375" style="1077" customWidth="1"/>
    <col min="11525" max="11776" width="9.140625" style="1077"/>
    <col min="11777" max="11777" width="3.85546875" style="1077" bestFit="1" customWidth="1"/>
    <col min="11778" max="11778" width="51.42578125" style="1077" customWidth="1"/>
    <col min="11779" max="11779" width="29.7109375" style="1077" customWidth="1"/>
    <col min="11780" max="11780" width="9.7109375" style="1077" customWidth="1"/>
    <col min="11781" max="12032" width="9.140625" style="1077"/>
    <col min="12033" max="12033" width="3.85546875" style="1077" bestFit="1" customWidth="1"/>
    <col min="12034" max="12034" width="51.42578125" style="1077" customWidth="1"/>
    <col min="12035" max="12035" width="29.7109375" style="1077" customWidth="1"/>
    <col min="12036" max="12036" width="9.7109375" style="1077" customWidth="1"/>
    <col min="12037" max="12288" width="9.140625" style="1077"/>
    <col min="12289" max="12289" width="3.85546875" style="1077" bestFit="1" customWidth="1"/>
    <col min="12290" max="12290" width="51.42578125" style="1077" customWidth="1"/>
    <col min="12291" max="12291" width="29.7109375" style="1077" customWidth="1"/>
    <col min="12292" max="12292" width="9.7109375" style="1077" customWidth="1"/>
    <col min="12293" max="12544" width="9.140625" style="1077"/>
    <col min="12545" max="12545" width="3.85546875" style="1077" bestFit="1" customWidth="1"/>
    <col min="12546" max="12546" width="51.42578125" style="1077" customWidth="1"/>
    <col min="12547" max="12547" width="29.7109375" style="1077" customWidth="1"/>
    <col min="12548" max="12548" width="9.7109375" style="1077" customWidth="1"/>
    <col min="12549" max="12800" width="9.140625" style="1077"/>
    <col min="12801" max="12801" width="3.85546875" style="1077" bestFit="1" customWidth="1"/>
    <col min="12802" max="12802" width="51.42578125" style="1077" customWidth="1"/>
    <col min="12803" max="12803" width="29.7109375" style="1077" customWidth="1"/>
    <col min="12804" max="12804" width="9.7109375" style="1077" customWidth="1"/>
    <col min="12805" max="13056" width="9.140625" style="1077"/>
    <col min="13057" max="13057" width="3.85546875" style="1077" bestFit="1" customWidth="1"/>
    <col min="13058" max="13058" width="51.42578125" style="1077" customWidth="1"/>
    <col min="13059" max="13059" width="29.7109375" style="1077" customWidth="1"/>
    <col min="13060" max="13060" width="9.7109375" style="1077" customWidth="1"/>
    <col min="13061" max="13312" width="9.140625" style="1077"/>
    <col min="13313" max="13313" width="3.85546875" style="1077" bestFit="1" customWidth="1"/>
    <col min="13314" max="13314" width="51.42578125" style="1077" customWidth="1"/>
    <col min="13315" max="13315" width="29.7109375" style="1077" customWidth="1"/>
    <col min="13316" max="13316" width="9.7109375" style="1077" customWidth="1"/>
    <col min="13317" max="13568" width="9.140625" style="1077"/>
    <col min="13569" max="13569" width="3.85546875" style="1077" bestFit="1" customWidth="1"/>
    <col min="13570" max="13570" width="51.42578125" style="1077" customWidth="1"/>
    <col min="13571" max="13571" width="29.7109375" style="1077" customWidth="1"/>
    <col min="13572" max="13572" width="9.7109375" style="1077" customWidth="1"/>
    <col min="13573" max="13824" width="9.140625" style="1077"/>
    <col min="13825" max="13825" width="3.85546875" style="1077" bestFit="1" customWidth="1"/>
    <col min="13826" max="13826" width="51.42578125" style="1077" customWidth="1"/>
    <col min="13827" max="13827" width="29.7109375" style="1077" customWidth="1"/>
    <col min="13828" max="13828" width="9.7109375" style="1077" customWidth="1"/>
    <col min="13829" max="14080" width="9.140625" style="1077"/>
    <col min="14081" max="14081" width="3.85546875" style="1077" bestFit="1" customWidth="1"/>
    <col min="14082" max="14082" width="51.42578125" style="1077" customWidth="1"/>
    <col min="14083" max="14083" width="29.7109375" style="1077" customWidth="1"/>
    <col min="14084" max="14084" width="9.7109375" style="1077" customWidth="1"/>
    <col min="14085" max="14336" width="9.140625" style="1077"/>
    <col min="14337" max="14337" width="3.85546875" style="1077" bestFit="1" customWidth="1"/>
    <col min="14338" max="14338" width="51.42578125" style="1077" customWidth="1"/>
    <col min="14339" max="14339" width="29.7109375" style="1077" customWidth="1"/>
    <col min="14340" max="14340" width="9.7109375" style="1077" customWidth="1"/>
    <col min="14341" max="14592" width="9.140625" style="1077"/>
    <col min="14593" max="14593" width="3.85546875" style="1077" bestFit="1" customWidth="1"/>
    <col min="14594" max="14594" width="51.42578125" style="1077" customWidth="1"/>
    <col min="14595" max="14595" width="29.7109375" style="1077" customWidth="1"/>
    <col min="14596" max="14596" width="9.7109375" style="1077" customWidth="1"/>
    <col min="14597" max="14848" width="9.140625" style="1077"/>
    <col min="14849" max="14849" width="3.85546875" style="1077" bestFit="1" customWidth="1"/>
    <col min="14850" max="14850" width="51.42578125" style="1077" customWidth="1"/>
    <col min="14851" max="14851" width="29.7109375" style="1077" customWidth="1"/>
    <col min="14852" max="14852" width="9.7109375" style="1077" customWidth="1"/>
    <col min="14853" max="15104" width="9.140625" style="1077"/>
    <col min="15105" max="15105" width="3.85546875" style="1077" bestFit="1" customWidth="1"/>
    <col min="15106" max="15106" width="51.42578125" style="1077" customWidth="1"/>
    <col min="15107" max="15107" width="29.7109375" style="1077" customWidth="1"/>
    <col min="15108" max="15108" width="9.7109375" style="1077" customWidth="1"/>
    <col min="15109" max="15360" width="9.140625" style="1077"/>
    <col min="15361" max="15361" width="3.85546875" style="1077" bestFit="1" customWidth="1"/>
    <col min="15362" max="15362" width="51.42578125" style="1077" customWidth="1"/>
    <col min="15363" max="15363" width="29.7109375" style="1077" customWidth="1"/>
    <col min="15364" max="15364" width="9.7109375" style="1077" customWidth="1"/>
    <col min="15365" max="15616" width="9.140625" style="1077"/>
    <col min="15617" max="15617" width="3.85546875" style="1077" bestFit="1" customWidth="1"/>
    <col min="15618" max="15618" width="51.42578125" style="1077" customWidth="1"/>
    <col min="15619" max="15619" width="29.7109375" style="1077" customWidth="1"/>
    <col min="15620" max="15620" width="9.7109375" style="1077" customWidth="1"/>
    <col min="15621" max="15872" width="9.140625" style="1077"/>
    <col min="15873" max="15873" width="3.85546875" style="1077" bestFit="1" customWidth="1"/>
    <col min="15874" max="15874" width="51.42578125" style="1077" customWidth="1"/>
    <col min="15875" max="15875" width="29.7109375" style="1077" customWidth="1"/>
    <col min="15876" max="15876" width="9.7109375" style="1077" customWidth="1"/>
    <col min="15877" max="16128" width="9.140625" style="1077"/>
    <col min="16129" max="16129" width="3.85546875" style="1077" bestFit="1" customWidth="1"/>
    <col min="16130" max="16130" width="51.42578125" style="1077" customWidth="1"/>
    <col min="16131" max="16131" width="29.7109375" style="1077" customWidth="1"/>
    <col min="16132" max="16132" width="9.7109375" style="1077" customWidth="1"/>
    <col min="16133" max="16384" width="9.140625" style="1077"/>
  </cols>
  <sheetData>
    <row r="1" spans="1:8" x14ac:dyDescent="0.2">
      <c r="B1" s="1734" t="s">
        <v>2163</v>
      </c>
      <c r="C1" s="1734"/>
      <c r="D1" s="1734"/>
      <c r="E1" s="1269"/>
      <c r="F1" s="1269"/>
      <c r="G1" s="1269"/>
      <c r="H1" s="1269"/>
    </row>
    <row r="2" spans="1:8" x14ac:dyDescent="0.2">
      <c r="A2" s="1735" t="s">
        <v>712</v>
      </c>
      <c r="B2" s="1735"/>
      <c r="C2" s="1735"/>
      <c r="D2" s="1735"/>
    </row>
    <row r="3" spans="1:8" x14ac:dyDescent="0.2">
      <c r="A3" s="1735" t="s">
        <v>17</v>
      </c>
      <c r="B3" s="1735"/>
      <c r="C3" s="1735"/>
      <c r="D3" s="1735"/>
    </row>
    <row r="4" spans="1:8" x14ac:dyDescent="0.2">
      <c r="A4" s="1735" t="s">
        <v>1957</v>
      </c>
      <c r="B4" s="1735"/>
      <c r="C4" s="1735"/>
      <c r="D4" s="1735"/>
    </row>
    <row r="5" spans="1:8" x14ac:dyDescent="0.2">
      <c r="A5" s="1735" t="s">
        <v>1504</v>
      </c>
      <c r="B5" s="1735"/>
      <c r="C5" s="1735"/>
      <c r="D5" s="1735"/>
    </row>
    <row r="6" spans="1:8" ht="13.5" x14ac:dyDescent="0.25">
      <c r="A6" s="2"/>
      <c r="B6" s="1270"/>
      <c r="C6" s="1270"/>
      <c r="D6" s="1270"/>
    </row>
    <row r="7" spans="1:8" x14ac:dyDescent="0.2">
      <c r="A7" s="2"/>
      <c r="B7" s="1271" t="s">
        <v>1958</v>
      </c>
      <c r="C7" s="1271"/>
      <c r="D7" s="1076">
        <v>5000</v>
      </c>
    </row>
    <row r="8" spans="1:8" s="1273" customFormat="1" x14ac:dyDescent="0.2">
      <c r="A8" s="176"/>
      <c r="B8" s="1263" t="s">
        <v>1959</v>
      </c>
      <c r="C8" s="1263"/>
      <c r="D8" s="1272">
        <v>3417</v>
      </c>
    </row>
    <row r="9" spans="1:8" x14ac:dyDescent="0.2">
      <c r="A9" s="2"/>
      <c r="B9" s="1271" t="s">
        <v>1960</v>
      </c>
      <c r="C9" s="1271"/>
      <c r="D9" s="1076">
        <f>D7-D8</f>
        <v>1583</v>
      </c>
    </row>
    <row r="10" spans="1:8" x14ac:dyDescent="0.2">
      <c r="A10" s="2"/>
      <c r="B10" s="1271"/>
      <c r="C10" s="1271"/>
      <c r="D10" s="1076"/>
    </row>
    <row r="11" spans="1:8" x14ac:dyDescent="0.2">
      <c r="A11" s="1732" t="s">
        <v>839</v>
      </c>
      <c r="B11" s="1067" t="s">
        <v>588</v>
      </c>
      <c r="C11" s="1067" t="s">
        <v>589</v>
      </c>
      <c r="D11" s="1067" t="s">
        <v>590</v>
      </c>
    </row>
    <row r="12" spans="1:8" ht="25.5" x14ac:dyDescent="0.2">
      <c r="A12" s="1733"/>
      <c r="B12" s="1262" t="s">
        <v>1961</v>
      </c>
      <c r="C12" s="1262" t="s">
        <v>1962</v>
      </c>
      <c r="D12" s="1262" t="s">
        <v>1963</v>
      </c>
    </row>
    <row r="13" spans="1:8" s="2" customFormat="1" ht="25.5" x14ac:dyDescent="0.2">
      <c r="A13" s="1274" t="s">
        <v>849</v>
      </c>
      <c r="B13" s="1275" t="s">
        <v>1964</v>
      </c>
      <c r="C13" s="1276" t="s">
        <v>1965</v>
      </c>
      <c r="D13" s="1277">
        <v>25</v>
      </c>
    </row>
    <row r="14" spans="1:8" s="2" customFormat="1" ht="25.5" x14ac:dyDescent="0.2">
      <c r="A14" s="1274" t="s">
        <v>859</v>
      </c>
      <c r="B14" s="1278" t="s">
        <v>1966</v>
      </c>
      <c r="C14" s="1276" t="s">
        <v>1965</v>
      </c>
      <c r="D14" s="1279">
        <v>25</v>
      </c>
    </row>
    <row r="15" spans="1:8" s="2" customFormat="1" ht="38.25" x14ac:dyDescent="0.2">
      <c r="A15" s="1274" t="s">
        <v>860</v>
      </c>
      <c r="B15" s="1278" t="s">
        <v>420</v>
      </c>
      <c r="C15" s="1276" t="s">
        <v>1967</v>
      </c>
      <c r="D15" s="1280">
        <v>136</v>
      </c>
    </row>
    <row r="16" spans="1:8" s="2" customFormat="1" ht="25.5" x14ac:dyDescent="0.2">
      <c r="A16" s="1274" t="s">
        <v>861</v>
      </c>
      <c r="B16" s="1278" t="s">
        <v>1968</v>
      </c>
      <c r="C16" s="1276" t="s">
        <v>1969</v>
      </c>
      <c r="D16" s="1279">
        <v>200</v>
      </c>
    </row>
    <row r="17" spans="1:4" s="2" customFormat="1" x14ac:dyDescent="0.2">
      <c r="A17" s="1274" t="s">
        <v>862</v>
      </c>
      <c r="B17" s="1278" t="s">
        <v>1970</v>
      </c>
      <c r="C17" s="1276" t="s">
        <v>1971</v>
      </c>
      <c r="D17" s="1280">
        <v>50</v>
      </c>
    </row>
    <row r="18" spans="1:4" ht="25.5" x14ac:dyDescent="0.2">
      <c r="A18" s="1274" t="s">
        <v>863</v>
      </c>
      <c r="B18" s="1278" t="s">
        <v>1972</v>
      </c>
      <c r="C18" s="1276" t="s">
        <v>1973</v>
      </c>
      <c r="D18" s="1280">
        <v>420</v>
      </c>
    </row>
    <row r="19" spans="1:4" ht="25.5" x14ac:dyDescent="0.2">
      <c r="A19" s="1274" t="s">
        <v>865</v>
      </c>
      <c r="B19" s="1278" t="s">
        <v>1972</v>
      </c>
      <c r="C19" s="1276" t="s">
        <v>1974</v>
      </c>
      <c r="D19" s="1280">
        <v>143</v>
      </c>
    </row>
    <row r="20" spans="1:4" s="2" customFormat="1" ht="25.5" x14ac:dyDescent="0.2">
      <c r="A20" s="1274" t="s">
        <v>867</v>
      </c>
      <c r="B20" s="1278" t="s">
        <v>1975</v>
      </c>
      <c r="C20" s="1276" t="s">
        <v>1976</v>
      </c>
      <c r="D20" s="1279">
        <v>50</v>
      </c>
    </row>
    <row r="21" spans="1:4" s="2" customFormat="1" ht="38.25" x14ac:dyDescent="0.2">
      <c r="A21" s="1274" t="s">
        <v>868</v>
      </c>
      <c r="B21" s="1278" t="s">
        <v>1977</v>
      </c>
      <c r="C21" s="1276" t="s">
        <v>1978</v>
      </c>
      <c r="D21" s="1279">
        <v>50</v>
      </c>
    </row>
    <row r="22" spans="1:4" s="2" customFormat="1" ht="63.75" x14ac:dyDescent="0.2">
      <c r="A22" s="1274" t="s">
        <v>55</v>
      </c>
      <c r="B22" s="1278" t="s">
        <v>1035</v>
      </c>
      <c r="C22" s="1276" t="s">
        <v>1979</v>
      </c>
      <c r="D22" s="1279">
        <v>1000</v>
      </c>
    </row>
    <row r="23" spans="1:4" ht="38.25" x14ac:dyDescent="0.2">
      <c r="A23" s="1274" t="s">
        <v>85</v>
      </c>
      <c r="B23" s="1278" t="s">
        <v>1980</v>
      </c>
      <c r="C23" s="1276" t="s">
        <v>1981</v>
      </c>
      <c r="D23" s="1280">
        <v>50</v>
      </c>
    </row>
    <row r="24" spans="1:4" s="2" customFormat="1" ht="38.25" x14ac:dyDescent="0.2">
      <c r="A24" s="1274" t="s">
        <v>87</v>
      </c>
      <c r="B24" s="1278" t="s">
        <v>1982</v>
      </c>
      <c r="C24" s="1276" t="s">
        <v>1983</v>
      </c>
      <c r="D24" s="1280">
        <v>247</v>
      </c>
    </row>
    <row r="25" spans="1:4" s="2" customFormat="1" ht="51" x14ac:dyDescent="0.2">
      <c r="A25" s="1274" t="s">
        <v>89</v>
      </c>
      <c r="B25" s="1278" t="s">
        <v>1984</v>
      </c>
      <c r="C25" s="1276" t="s">
        <v>1985</v>
      </c>
      <c r="D25" s="1280">
        <v>202</v>
      </c>
    </row>
    <row r="26" spans="1:4" s="2" customFormat="1" x14ac:dyDescent="0.2">
      <c r="A26" s="1274" t="s">
        <v>90</v>
      </c>
      <c r="B26" s="1278" t="s">
        <v>1986</v>
      </c>
      <c r="C26" s="1276" t="s">
        <v>1987</v>
      </c>
      <c r="D26" s="1279">
        <v>372</v>
      </c>
    </row>
    <row r="27" spans="1:4" s="2" customFormat="1" ht="25.5" x14ac:dyDescent="0.2">
      <c r="A27" s="1274" t="s">
        <v>92</v>
      </c>
      <c r="B27" s="1278" t="s">
        <v>1988</v>
      </c>
      <c r="C27" s="1276" t="s">
        <v>1989</v>
      </c>
      <c r="D27" s="1280">
        <v>30</v>
      </c>
    </row>
    <row r="28" spans="1:4" s="1281" customFormat="1" x14ac:dyDescent="0.2">
      <c r="A28" s="1274" t="s">
        <v>94</v>
      </c>
      <c r="B28" s="1278" t="s">
        <v>943</v>
      </c>
      <c r="C28" s="1276" t="s">
        <v>1990</v>
      </c>
      <c r="D28" s="1280">
        <v>50</v>
      </c>
    </row>
    <row r="29" spans="1:4" s="1281" customFormat="1" ht="51" x14ac:dyDescent="0.2">
      <c r="A29" s="1274" t="s">
        <v>96</v>
      </c>
      <c r="B29" s="1278" t="s">
        <v>1991</v>
      </c>
      <c r="C29" s="1276" t="s">
        <v>1992</v>
      </c>
      <c r="D29" s="1280">
        <v>75</v>
      </c>
    </row>
    <row r="30" spans="1:4" s="2" customFormat="1" ht="38.25" x14ac:dyDescent="0.2">
      <c r="A30" s="1274" t="s">
        <v>98</v>
      </c>
      <c r="B30" s="1278" t="s">
        <v>1993</v>
      </c>
      <c r="C30" s="1276" t="s">
        <v>1994</v>
      </c>
      <c r="D30" s="1279">
        <v>79</v>
      </c>
    </row>
    <row r="31" spans="1:4" s="2" customFormat="1" ht="38.25" x14ac:dyDescent="0.2">
      <c r="A31" s="1274" t="s">
        <v>100</v>
      </c>
      <c r="B31" s="1278" t="s">
        <v>1995</v>
      </c>
      <c r="C31" s="1276" t="s">
        <v>1996</v>
      </c>
      <c r="D31" s="1279">
        <v>65</v>
      </c>
    </row>
    <row r="32" spans="1:4" s="2" customFormat="1" ht="51" x14ac:dyDescent="0.2">
      <c r="A32" s="1274" t="s">
        <v>102</v>
      </c>
      <c r="B32" s="1278" t="s">
        <v>1997</v>
      </c>
      <c r="C32" s="1276" t="s">
        <v>1998</v>
      </c>
      <c r="D32" s="1279">
        <v>112</v>
      </c>
    </row>
    <row r="33" spans="1:4" s="2" customFormat="1" ht="38.25" x14ac:dyDescent="0.2">
      <c r="A33" s="1274" t="s">
        <v>104</v>
      </c>
      <c r="B33" s="1278" t="s">
        <v>1858</v>
      </c>
      <c r="C33" s="1276" t="s">
        <v>1999</v>
      </c>
      <c r="D33" s="1279">
        <v>36</v>
      </c>
    </row>
    <row r="34" spans="1:4" s="176" customFormat="1" x14ac:dyDescent="0.2">
      <c r="A34" s="1274" t="s">
        <v>106</v>
      </c>
      <c r="B34" s="1282" t="s">
        <v>2000</v>
      </c>
      <c r="C34" s="1283"/>
      <c r="D34" s="444">
        <f>SUM(D13:D33)</f>
        <v>3417</v>
      </c>
    </row>
    <row r="35" spans="1:4" s="2" customFormat="1" x14ac:dyDescent="0.2">
      <c r="A35" s="1274"/>
      <c r="B35" s="1077"/>
      <c r="C35" s="1077"/>
      <c r="D35" s="1077"/>
    </row>
    <row r="36" spans="1:4" s="2" customFormat="1" x14ac:dyDescent="0.2">
      <c r="A36" s="1274"/>
      <c r="B36" s="1077"/>
      <c r="C36" s="1077"/>
      <c r="D36" s="1077"/>
    </row>
    <row r="37" spans="1:4" x14ac:dyDescent="0.2">
      <c r="A37" s="1274"/>
    </row>
  </sheetData>
  <mergeCells count="6">
    <mergeCell ref="A11:A12"/>
    <mergeCell ref="B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N18" sqref="N18"/>
    </sheetView>
  </sheetViews>
  <sheetFormatPr defaultColWidth="10.28515625" defaultRowHeight="12.75" x14ac:dyDescent="0.2"/>
  <cols>
    <col min="1" max="1" width="3.140625" style="989" bestFit="1" customWidth="1"/>
    <col min="2" max="2" width="26.140625" style="989" customWidth="1"/>
    <col min="3" max="3" width="10.85546875" style="989" customWidth="1"/>
    <col min="4" max="4" width="13.140625" style="989" customWidth="1"/>
    <col min="5" max="5" width="9.28515625" style="989" customWidth="1"/>
    <col min="6" max="6" width="12.28515625" style="989" customWidth="1"/>
    <col min="7" max="7" width="13.5703125" style="989" customWidth="1"/>
    <col min="8" max="8" width="8" style="989" customWidth="1"/>
    <col min="9" max="9" width="10" style="989" customWidth="1"/>
    <col min="10" max="10" width="14.5703125" style="989" customWidth="1"/>
    <col min="11" max="12" width="7.7109375" style="989" bestFit="1" customWidth="1"/>
    <col min="13" max="256" width="10.28515625" style="989"/>
    <col min="257" max="257" width="3.140625" style="989" bestFit="1" customWidth="1"/>
    <col min="258" max="258" width="26.140625" style="989" customWidth="1"/>
    <col min="259" max="259" width="10.85546875" style="989" customWidth="1"/>
    <col min="260" max="260" width="13.140625" style="989" customWidth="1"/>
    <col min="261" max="261" width="9.28515625" style="989" customWidth="1"/>
    <col min="262" max="262" width="12.28515625" style="989" customWidth="1"/>
    <col min="263" max="263" width="13.5703125" style="989" customWidth="1"/>
    <col min="264" max="264" width="8" style="989" customWidth="1"/>
    <col min="265" max="265" width="10" style="989" customWidth="1"/>
    <col min="266" max="266" width="14.5703125" style="989" customWidth="1"/>
    <col min="267" max="268" width="7.7109375" style="989" bestFit="1" customWidth="1"/>
    <col min="269" max="512" width="10.28515625" style="989"/>
    <col min="513" max="513" width="3.140625" style="989" bestFit="1" customWidth="1"/>
    <col min="514" max="514" width="26.140625" style="989" customWidth="1"/>
    <col min="515" max="515" width="10.85546875" style="989" customWidth="1"/>
    <col min="516" max="516" width="13.140625" style="989" customWidth="1"/>
    <col min="517" max="517" width="9.28515625" style="989" customWidth="1"/>
    <col min="518" max="518" width="12.28515625" style="989" customWidth="1"/>
    <col min="519" max="519" width="13.5703125" style="989" customWidth="1"/>
    <col min="520" max="520" width="8" style="989" customWidth="1"/>
    <col min="521" max="521" width="10" style="989" customWidth="1"/>
    <col min="522" max="522" width="14.5703125" style="989" customWidth="1"/>
    <col min="523" max="524" width="7.7109375" style="989" bestFit="1" customWidth="1"/>
    <col min="525" max="768" width="10.28515625" style="989"/>
    <col min="769" max="769" width="3.140625" style="989" bestFit="1" customWidth="1"/>
    <col min="770" max="770" width="26.140625" style="989" customWidth="1"/>
    <col min="771" max="771" width="10.85546875" style="989" customWidth="1"/>
    <col min="772" max="772" width="13.140625" style="989" customWidth="1"/>
    <col min="773" max="773" width="9.28515625" style="989" customWidth="1"/>
    <col min="774" max="774" width="12.28515625" style="989" customWidth="1"/>
    <col min="775" max="775" width="13.5703125" style="989" customWidth="1"/>
    <col min="776" max="776" width="8" style="989" customWidth="1"/>
    <col min="777" max="777" width="10" style="989" customWidth="1"/>
    <col min="778" max="778" width="14.5703125" style="989" customWidth="1"/>
    <col min="779" max="780" width="7.7109375" style="989" bestFit="1" customWidth="1"/>
    <col min="781" max="1024" width="10.28515625" style="989"/>
    <col min="1025" max="1025" width="3.140625" style="989" bestFit="1" customWidth="1"/>
    <col min="1026" max="1026" width="26.140625" style="989" customWidth="1"/>
    <col min="1027" max="1027" width="10.85546875" style="989" customWidth="1"/>
    <col min="1028" max="1028" width="13.140625" style="989" customWidth="1"/>
    <col min="1029" max="1029" width="9.28515625" style="989" customWidth="1"/>
    <col min="1030" max="1030" width="12.28515625" style="989" customWidth="1"/>
    <col min="1031" max="1031" width="13.5703125" style="989" customWidth="1"/>
    <col min="1032" max="1032" width="8" style="989" customWidth="1"/>
    <col min="1033" max="1033" width="10" style="989" customWidth="1"/>
    <col min="1034" max="1034" width="14.5703125" style="989" customWidth="1"/>
    <col min="1035" max="1036" width="7.7109375" style="989" bestFit="1" customWidth="1"/>
    <col min="1037" max="1280" width="10.28515625" style="989"/>
    <col min="1281" max="1281" width="3.140625" style="989" bestFit="1" customWidth="1"/>
    <col min="1282" max="1282" width="26.140625" style="989" customWidth="1"/>
    <col min="1283" max="1283" width="10.85546875" style="989" customWidth="1"/>
    <col min="1284" max="1284" width="13.140625" style="989" customWidth="1"/>
    <col min="1285" max="1285" width="9.28515625" style="989" customWidth="1"/>
    <col min="1286" max="1286" width="12.28515625" style="989" customWidth="1"/>
    <col min="1287" max="1287" width="13.5703125" style="989" customWidth="1"/>
    <col min="1288" max="1288" width="8" style="989" customWidth="1"/>
    <col min="1289" max="1289" width="10" style="989" customWidth="1"/>
    <col min="1290" max="1290" width="14.5703125" style="989" customWidth="1"/>
    <col min="1291" max="1292" width="7.7109375" style="989" bestFit="1" customWidth="1"/>
    <col min="1293" max="1536" width="10.28515625" style="989"/>
    <col min="1537" max="1537" width="3.140625" style="989" bestFit="1" customWidth="1"/>
    <col min="1538" max="1538" width="26.140625" style="989" customWidth="1"/>
    <col min="1539" max="1539" width="10.85546875" style="989" customWidth="1"/>
    <col min="1540" max="1540" width="13.140625" style="989" customWidth="1"/>
    <col min="1541" max="1541" width="9.28515625" style="989" customWidth="1"/>
    <col min="1542" max="1542" width="12.28515625" style="989" customWidth="1"/>
    <col min="1543" max="1543" width="13.5703125" style="989" customWidth="1"/>
    <col min="1544" max="1544" width="8" style="989" customWidth="1"/>
    <col min="1545" max="1545" width="10" style="989" customWidth="1"/>
    <col min="1546" max="1546" width="14.5703125" style="989" customWidth="1"/>
    <col min="1547" max="1548" width="7.7109375" style="989" bestFit="1" customWidth="1"/>
    <col min="1549" max="1792" width="10.28515625" style="989"/>
    <col min="1793" max="1793" width="3.140625" style="989" bestFit="1" customWidth="1"/>
    <col min="1794" max="1794" width="26.140625" style="989" customWidth="1"/>
    <col min="1795" max="1795" width="10.85546875" style="989" customWidth="1"/>
    <col min="1796" max="1796" width="13.140625" style="989" customWidth="1"/>
    <col min="1797" max="1797" width="9.28515625" style="989" customWidth="1"/>
    <col min="1798" max="1798" width="12.28515625" style="989" customWidth="1"/>
    <col min="1799" max="1799" width="13.5703125" style="989" customWidth="1"/>
    <col min="1800" max="1800" width="8" style="989" customWidth="1"/>
    <col min="1801" max="1801" width="10" style="989" customWidth="1"/>
    <col min="1802" max="1802" width="14.5703125" style="989" customWidth="1"/>
    <col min="1803" max="1804" width="7.7109375" style="989" bestFit="1" customWidth="1"/>
    <col min="1805" max="2048" width="10.28515625" style="989"/>
    <col min="2049" max="2049" width="3.140625" style="989" bestFit="1" customWidth="1"/>
    <col min="2050" max="2050" width="26.140625" style="989" customWidth="1"/>
    <col min="2051" max="2051" width="10.85546875" style="989" customWidth="1"/>
    <col min="2052" max="2052" width="13.140625" style="989" customWidth="1"/>
    <col min="2053" max="2053" width="9.28515625" style="989" customWidth="1"/>
    <col min="2054" max="2054" width="12.28515625" style="989" customWidth="1"/>
    <col min="2055" max="2055" width="13.5703125" style="989" customWidth="1"/>
    <col min="2056" max="2056" width="8" style="989" customWidth="1"/>
    <col min="2057" max="2057" width="10" style="989" customWidth="1"/>
    <col min="2058" max="2058" width="14.5703125" style="989" customWidth="1"/>
    <col min="2059" max="2060" width="7.7109375" style="989" bestFit="1" customWidth="1"/>
    <col min="2061" max="2304" width="10.28515625" style="989"/>
    <col min="2305" max="2305" width="3.140625" style="989" bestFit="1" customWidth="1"/>
    <col min="2306" max="2306" width="26.140625" style="989" customWidth="1"/>
    <col min="2307" max="2307" width="10.85546875" style="989" customWidth="1"/>
    <col min="2308" max="2308" width="13.140625" style="989" customWidth="1"/>
    <col min="2309" max="2309" width="9.28515625" style="989" customWidth="1"/>
    <col min="2310" max="2310" width="12.28515625" style="989" customWidth="1"/>
    <col min="2311" max="2311" width="13.5703125" style="989" customWidth="1"/>
    <col min="2312" max="2312" width="8" style="989" customWidth="1"/>
    <col min="2313" max="2313" width="10" style="989" customWidth="1"/>
    <col min="2314" max="2314" width="14.5703125" style="989" customWidth="1"/>
    <col min="2315" max="2316" width="7.7109375" style="989" bestFit="1" customWidth="1"/>
    <col min="2317" max="2560" width="10.28515625" style="989"/>
    <col min="2561" max="2561" width="3.140625" style="989" bestFit="1" customWidth="1"/>
    <col min="2562" max="2562" width="26.140625" style="989" customWidth="1"/>
    <col min="2563" max="2563" width="10.85546875" style="989" customWidth="1"/>
    <col min="2564" max="2564" width="13.140625" style="989" customWidth="1"/>
    <col min="2565" max="2565" width="9.28515625" style="989" customWidth="1"/>
    <col min="2566" max="2566" width="12.28515625" style="989" customWidth="1"/>
    <col min="2567" max="2567" width="13.5703125" style="989" customWidth="1"/>
    <col min="2568" max="2568" width="8" style="989" customWidth="1"/>
    <col min="2569" max="2569" width="10" style="989" customWidth="1"/>
    <col min="2570" max="2570" width="14.5703125" style="989" customWidth="1"/>
    <col min="2571" max="2572" width="7.7109375" style="989" bestFit="1" customWidth="1"/>
    <col min="2573" max="2816" width="10.28515625" style="989"/>
    <col min="2817" max="2817" width="3.140625" style="989" bestFit="1" customWidth="1"/>
    <col min="2818" max="2818" width="26.140625" style="989" customWidth="1"/>
    <col min="2819" max="2819" width="10.85546875" style="989" customWidth="1"/>
    <col min="2820" max="2820" width="13.140625" style="989" customWidth="1"/>
    <col min="2821" max="2821" width="9.28515625" style="989" customWidth="1"/>
    <col min="2822" max="2822" width="12.28515625" style="989" customWidth="1"/>
    <col min="2823" max="2823" width="13.5703125" style="989" customWidth="1"/>
    <col min="2824" max="2824" width="8" style="989" customWidth="1"/>
    <col min="2825" max="2825" width="10" style="989" customWidth="1"/>
    <col min="2826" max="2826" width="14.5703125" style="989" customWidth="1"/>
    <col min="2827" max="2828" width="7.7109375" style="989" bestFit="1" customWidth="1"/>
    <col min="2829" max="3072" width="10.28515625" style="989"/>
    <col min="3073" max="3073" width="3.140625" style="989" bestFit="1" customWidth="1"/>
    <col min="3074" max="3074" width="26.140625" style="989" customWidth="1"/>
    <col min="3075" max="3075" width="10.85546875" style="989" customWidth="1"/>
    <col min="3076" max="3076" width="13.140625" style="989" customWidth="1"/>
    <col min="3077" max="3077" width="9.28515625" style="989" customWidth="1"/>
    <col min="3078" max="3078" width="12.28515625" style="989" customWidth="1"/>
    <col min="3079" max="3079" width="13.5703125" style="989" customWidth="1"/>
    <col min="3080" max="3080" width="8" style="989" customWidth="1"/>
    <col min="3081" max="3081" width="10" style="989" customWidth="1"/>
    <col min="3082" max="3082" width="14.5703125" style="989" customWidth="1"/>
    <col min="3083" max="3084" width="7.7109375" style="989" bestFit="1" customWidth="1"/>
    <col min="3085" max="3328" width="10.28515625" style="989"/>
    <col min="3329" max="3329" width="3.140625" style="989" bestFit="1" customWidth="1"/>
    <col min="3330" max="3330" width="26.140625" style="989" customWidth="1"/>
    <col min="3331" max="3331" width="10.85546875" style="989" customWidth="1"/>
    <col min="3332" max="3332" width="13.140625" style="989" customWidth="1"/>
    <col min="3333" max="3333" width="9.28515625" style="989" customWidth="1"/>
    <col min="3334" max="3334" width="12.28515625" style="989" customWidth="1"/>
    <col min="3335" max="3335" width="13.5703125" style="989" customWidth="1"/>
    <col min="3336" max="3336" width="8" style="989" customWidth="1"/>
    <col min="3337" max="3337" width="10" style="989" customWidth="1"/>
    <col min="3338" max="3338" width="14.5703125" style="989" customWidth="1"/>
    <col min="3339" max="3340" width="7.7109375" style="989" bestFit="1" customWidth="1"/>
    <col min="3341" max="3584" width="10.28515625" style="989"/>
    <col min="3585" max="3585" width="3.140625" style="989" bestFit="1" customWidth="1"/>
    <col min="3586" max="3586" width="26.140625" style="989" customWidth="1"/>
    <col min="3587" max="3587" width="10.85546875" style="989" customWidth="1"/>
    <col min="3588" max="3588" width="13.140625" style="989" customWidth="1"/>
    <col min="3589" max="3589" width="9.28515625" style="989" customWidth="1"/>
    <col min="3590" max="3590" width="12.28515625" style="989" customWidth="1"/>
    <col min="3591" max="3591" width="13.5703125" style="989" customWidth="1"/>
    <col min="3592" max="3592" width="8" style="989" customWidth="1"/>
    <col min="3593" max="3593" width="10" style="989" customWidth="1"/>
    <col min="3594" max="3594" width="14.5703125" style="989" customWidth="1"/>
    <col min="3595" max="3596" width="7.7109375" style="989" bestFit="1" customWidth="1"/>
    <col min="3597" max="3840" width="10.28515625" style="989"/>
    <col min="3841" max="3841" width="3.140625" style="989" bestFit="1" customWidth="1"/>
    <col min="3842" max="3842" width="26.140625" style="989" customWidth="1"/>
    <col min="3843" max="3843" width="10.85546875" style="989" customWidth="1"/>
    <col min="3844" max="3844" width="13.140625" style="989" customWidth="1"/>
    <col min="3845" max="3845" width="9.28515625" style="989" customWidth="1"/>
    <col min="3846" max="3846" width="12.28515625" style="989" customWidth="1"/>
    <col min="3847" max="3847" width="13.5703125" style="989" customWidth="1"/>
    <col min="3848" max="3848" width="8" style="989" customWidth="1"/>
    <col min="3849" max="3849" width="10" style="989" customWidth="1"/>
    <col min="3850" max="3850" width="14.5703125" style="989" customWidth="1"/>
    <col min="3851" max="3852" width="7.7109375" style="989" bestFit="1" customWidth="1"/>
    <col min="3853" max="4096" width="10.28515625" style="989"/>
    <col min="4097" max="4097" width="3.140625" style="989" bestFit="1" customWidth="1"/>
    <col min="4098" max="4098" width="26.140625" style="989" customWidth="1"/>
    <col min="4099" max="4099" width="10.85546875" style="989" customWidth="1"/>
    <col min="4100" max="4100" width="13.140625" style="989" customWidth="1"/>
    <col min="4101" max="4101" width="9.28515625" style="989" customWidth="1"/>
    <col min="4102" max="4102" width="12.28515625" style="989" customWidth="1"/>
    <col min="4103" max="4103" width="13.5703125" style="989" customWidth="1"/>
    <col min="4104" max="4104" width="8" style="989" customWidth="1"/>
    <col min="4105" max="4105" width="10" style="989" customWidth="1"/>
    <col min="4106" max="4106" width="14.5703125" style="989" customWidth="1"/>
    <col min="4107" max="4108" width="7.7109375" style="989" bestFit="1" customWidth="1"/>
    <col min="4109" max="4352" width="10.28515625" style="989"/>
    <col min="4353" max="4353" width="3.140625" style="989" bestFit="1" customWidth="1"/>
    <col min="4354" max="4354" width="26.140625" style="989" customWidth="1"/>
    <col min="4355" max="4355" width="10.85546875" style="989" customWidth="1"/>
    <col min="4356" max="4356" width="13.140625" style="989" customWidth="1"/>
    <col min="4357" max="4357" width="9.28515625" style="989" customWidth="1"/>
    <col min="4358" max="4358" width="12.28515625" style="989" customWidth="1"/>
    <col min="4359" max="4359" width="13.5703125" style="989" customWidth="1"/>
    <col min="4360" max="4360" width="8" style="989" customWidth="1"/>
    <col min="4361" max="4361" width="10" style="989" customWidth="1"/>
    <col min="4362" max="4362" width="14.5703125" style="989" customWidth="1"/>
    <col min="4363" max="4364" width="7.7109375" style="989" bestFit="1" customWidth="1"/>
    <col min="4365" max="4608" width="10.28515625" style="989"/>
    <col min="4609" max="4609" width="3.140625" style="989" bestFit="1" customWidth="1"/>
    <col min="4610" max="4610" width="26.140625" style="989" customWidth="1"/>
    <col min="4611" max="4611" width="10.85546875" style="989" customWidth="1"/>
    <col min="4612" max="4612" width="13.140625" style="989" customWidth="1"/>
    <col min="4613" max="4613" width="9.28515625" style="989" customWidth="1"/>
    <col min="4614" max="4614" width="12.28515625" style="989" customWidth="1"/>
    <col min="4615" max="4615" width="13.5703125" style="989" customWidth="1"/>
    <col min="4616" max="4616" width="8" style="989" customWidth="1"/>
    <col min="4617" max="4617" width="10" style="989" customWidth="1"/>
    <col min="4618" max="4618" width="14.5703125" style="989" customWidth="1"/>
    <col min="4619" max="4620" width="7.7109375" style="989" bestFit="1" customWidth="1"/>
    <col min="4621" max="4864" width="10.28515625" style="989"/>
    <col min="4865" max="4865" width="3.140625" style="989" bestFit="1" customWidth="1"/>
    <col min="4866" max="4866" width="26.140625" style="989" customWidth="1"/>
    <col min="4867" max="4867" width="10.85546875" style="989" customWidth="1"/>
    <col min="4868" max="4868" width="13.140625" style="989" customWidth="1"/>
    <col min="4869" max="4869" width="9.28515625" style="989" customWidth="1"/>
    <col min="4870" max="4870" width="12.28515625" style="989" customWidth="1"/>
    <col min="4871" max="4871" width="13.5703125" style="989" customWidth="1"/>
    <col min="4872" max="4872" width="8" style="989" customWidth="1"/>
    <col min="4873" max="4873" width="10" style="989" customWidth="1"/>
    <col min="4874" max="4874" width="14.5703125" style="989" customWidth="1"/>
    <col min="4875" max="4876" width="7.7109375" style="989" bestFit="1" customWidth="1"/>
    <col min="4877" max="5120" width="10.28515625" style="989"/>
    <col min="5121" max="5121" width="3.140625" style="989" bestFit="1" customWidth="1"/>
    <col min="5122" max="5122" width="26.140625" style="989" customWidth="1"/>
    <col min="5123" max="5123" width="10.85546875" style="989" customWidth="1"/>
    <col min="5124" max="5124" width="13.140625" style="989" customWidth="1"/>
    <col min="5125" max="5125" width="9.28515625" style="989" customWidth="1"/>
    <col min="5126" max="5126" width="12.28515625" style="989" customWidth="1"/>
    <col min="5127" max="5127" width="13.5703125" style="989" customWidth="1"/>
    <col min="5128" max="5128" width="8" style="989" customWidth="1"/>
    <col min="5129" max="5129" width="10" style="989" customWidth="1"/>
    <col min="5130" max="5130" width="14.5703125" style="989" customWidth="1"/>
    <col min="5131" max="5132" width="7.7109375" style="989" bestFit="1" customWidth="1"/>
    <col min="5133" max="5376" width="10.28515625" style="989"/>
    <col min="5377" max="5377" width="3.140625" style="989" bestFit="1" customWidth="1"/>
    <col min="5378" max="5378" width="26.140625" style="989" customWidth="1"/>
    <col min="5379" max="5379" width="10.85546875" style="989" customWidth="1"/>
    <col min="5380" max="5380" width="13.140625" style="989" customWidth="1"/>
    <col min="5381" max="5381" width="9.28515625" style="989" customWidth="1"/>
    <col min="5382" max="5382" width="12.28515625" style="989" customWidth="1"/>
    <col min="5383" max="5383" width="13.5703125" style="989" customWidth="1"/>
    <col min="5384" max="5384" width="8" style="989" customWidth="1"/>
    <col min="5385" max="5385" width="10" style="989" customWidth="1"/>
    <col min="5386" max="5386" width="14.5703125" style="989" customWidth="1"/>
    <col min="5387" max="5388" width="7.7109375" style="989" bestFit="1" customWidth="1"/>
    <col min="5389" max="5632" width="10.28515625" style="989"/>
    <col min="5633" max="5633" width="3.140625" style="989" bestFit="1" customWidth="1"/>
    <col min="5634" max="5634" width="26.140625" style="989" customWidth="1"/>
    <col min="5635" max="5635" width="10.85546875" style="989" customWidth="1"/>
    <col min="5636" max="5636" width="13.140625" style="989" customWidth="1"/>
    <col min="5637" max="5637" width="9.28515625" style="989" customWidth="1"/>
    <col min="5638" max="5638" width="12.28515625" style="989" customWidth="1"/>
    <col min="5639" max="5639" width="13.5703125" style="989" customWidth="1"/>
    <col min="5640" max="5640" width="8" style="989" customWidth="1"/>
    <col min="5641" max="5641" width="10" style="989" customWidth="1"/>
    <col min="5642" max="5642" width="14.5703125" style="989" customWidth="1"/>
    <col min="5643" max="5644" width="7.7109375" style="989" bestFit="1" customWidth="1"/>
    <col min="5645" max="5888" width="10.28515625" style="989"/>
    <col min="5889" max="5889" width="3.140625" style="989" bestFit="1" customWidth="1"/>
    <col min="5890" max="5890" width="26.140625" style="989" customWidth="1"/>
    <col min="5891" max="5891" width="10.85546875" style="989" customWidth="1"/>
    <col min="5892" max="5892" width="13.140625" style="989" customWidth="1"/>
    <col min="5893" max="5893" width="9.28515625" style="989" customWidth="1"/>
    <col min="5894" max="5894" width="12.28515625" style="989" customWidth="1"/>
    <col min="5895" max="5895" width="13.5703125" style="989" customWidth="1"/>
    <col min="5896" max="5896" width="8" style="989" customWidth="1"/>
    <col min="5897" max="5897" width="10" style="989" customWidth="1"/>
    <col min="5898" max="5898" width="14.5703125" style="989" customWidth="1"/>
    <col min="5899" max="5900" width="7.7109375" style="989" bestFit="1" customWidth="1"/>
    <col min="5901" max="6144" width="10.28515625" style="989"/>
    <col min="6145" max="6145" width="3.140625" style="989" bestFit="1" customWidth="1"/>
    <col min="6146" max="6146" width="26.140625" style="989" customWidth="1"/>
    <col min="6147" max="6147" width="10.85546875" style="989" customWidth="1"/>
    <col min="6148" max="6148" width="13.140625" style="989" customWidth="1"/>
    <col min="6149" max="6149" width="9.28515625" style="989" customWidth="1"/>
    <col min="6150" max="6150" width="12.28515625" style="989" customWidth="1"/>
    <col min="6151" max="6151" width="13.5703125" style="989" customWidth="1"/>
    <col min="6152" max="6152" width="8" style="989" customWidth="1"/>
    <col min="6153" max="6153" width="10" style="989" customWidth="1"/>
    <col min="6154" max="6154" width="14.5703125" style="989" customWidth="1"/>
    <col min="6155" max="6156" width="7.7109375" style="989" bestFit="1" customWidth="1"/>
    <col min="6157" max="6400" width="10.28515625" style="989"/>
    <col min="6401" max="6401" width="3.140625" style="989" bestFit="1" customWidth="1"/>
    <col min="6402" max="6402" width="26.140625" style="989" customWidth="1"/>
    <col min="6403" max="6403" width="10.85546875" style="989" customWidth="1"/>
    <col min="6404" max="6404" width="13.140625" style="989" customWidth="1"/>
    <col min="6405" max="6405" width="9.28515625" style="989" customWidth="1"/>
    <col min="6406" max="6406" width="12.28515625" style="989" customWidth="1"/>
    <col min="6407" max="6407" width="13.5703125" style="989" customWidth="1"/>
    <col min="6408" max="6408" width="8" style="989" customWidth="1"/>
    <col min="6409" max="6409" width="10" style="989" customWidth="1"/>
    <col min="6410" max="6410" width="14.5703125" style="989" customWidth="1"/>
    <col min="6411" max="6412" width="7.7109375" style="989" bestFit="1" customWidth="1"/>
    <col min="6413" max="6656" width="10.28515625" style="989"/>
    <col min="6657" max="6657" width="3.140625" style="989" bestFit="1" customWidth="1"/>
    <col min="6658" max="6658" width="26.140625" style="989" customWidth="1"/>
    <col min="6659" max="6659" width="10.85546875" style="989" customWidth="1"/>
    <col min="6660" max="6660" width="13.140625" style="989" customWidth="1"/>
    <col min="6661" max="6661" width="9.28515625" style="989" customWidth="1"/>
    <col min="6662" max="6662" width="12.28515625" style="989" customWidth="1"/>
    <col min="6663" max="6663" width="13.5703125" style="989" customWidth="1"/>
    <col min="6664" max="6664" width="8" style="989" customWidth="1"/>
    <col min="6665" max="6665" width="10" style="989" customWidth="1"/>
    <col min="6666" max="6666" width="14.5703125" style="989" customWidth="1"/>
    <col min="6667" max="6668" width="7.7109375" style="989" bestFit="1" customWidth="1"/>
    <col min="6669" max="6912" width="10.28515625" style="989"/>
    <col min="6913" max="6913" width="3.140625" style="989" bestFit="1" customWidth="1"/>
    <col min="6914" max="6914" width="26.140625" style="989" customWidth="1"/>
    <col min="6915" max="6915" width="10.85546875" style="989" customWidth="1"/>
    <col min="6916" max="6916" width="13.140625" style="989" customWidth="1"/>
    <col min="6917" max="6917" width="9.28515625" style="989" customWidth="1"/>
    <col min="6918" max="6918" width="12.28515625" style="989" customWidth="1"/>
    <col min="6919" max="6919" width="13.5703125" style="989" customWidth="1"/>
    <col min="6920" max="6920" width="8" style="989" customWidth="1"/>
    <col min="6921" max="6921" width="10" style="989" customWidth="1"/>
    <col min="6922" max="6922" width="14.5703125" style="989" customWidth="1"/>
    <col min="6923" max="6924" width="7.7109375" style="989" bestFit="1" customWidth="1"/>
    <col min="6925" max="7168" width="10.28515625" style="989"/>
    <col min="7169" max="7169" width="3.140625" style="989" bestFit="1" customWidth="1"/>
    <col min="7170" max="7170" width="26.140625" style="989" customWidth="1"/>
    <col min="7171" max="7171" width="10.85546875" style="989" customWidth="1"/>
    <col min="7172" max="7172" width="13.140625" style="989" customWidth="1"/>
    <col min="7173" max="7173" width="9.28515625" style="989" customWidth="1"/>
    <col min="7174" max="7174" width="12.28515625" style="989" customWidth="1"/>
    <col min="7175" max="7175" width="13.5703125" style="989" customWidth="1"/>
    <col min="7176" max="7176" width="8" style="989" customWidth="1"/>
    <col min="7177" max="7177" width="10" style="989" customWidth="1"/>
    <col min="7178" max="7178" width="14.5703125" style="989" customWidth="1"/>
    <col min="7179" max="7180" width="7.7109375" style="989" bestFit="1" customWidth="1"/>
    <col min="7181" max="7424" width="10.28515625" style="989"/>
    <col min="7425" max="7425" width="3.140625" style="989" bestFit="1" customWidth="1"/>
    <col min="7426" max="7426" width="26.140625" style="989" customWidth="1"/>
    <col min="7427" max="7427" width="10.85546875" style="989" customWidth="1"/>
    <col min="7428" max="7428" width="13.140625" style="989" customWidth="1"/>
    <col min="7429" max="7429" width="9.28515625" style="989" customWidth="1"/>
    <col min="7430" max="7430" width="12.28515625" style="989" customWidth="1"/>
    <col min="7431" max="7431" width="13.5703125" style="989" customWidth="1"/>
    <col min="7432" max="7432" width="8" style="989" customWidth="1"/>
    <col min="7433" max="7433" width="10" style="989" customWidth="1"/>
    <col min="7434" max="7434" width="14.5703125" style="989" customWidth="1"/>
    <col min="7435" max="7436" width="7.7109375" style="989" bestFit="1" customWidth="1"/>
    <col min="7437" max="7680" width="10.28515625" style="989"/>
    <col min="7681" max="7681" width="3.140625" style="989" bestFit="1" customWidth="1"/>
    <col min="7682" max="7682" width="26.140625" style="989" customWidth="1"/>
    <col min="7683" max="7683" width="10.85546875" style="989" customWidth="1"/>
    <col min="7684" max="7684" width="13.140625" style="989" customWidth="1"/>
    <col min="7685" max="7685" width="9.28515625" style="989" customWidth="1"/>
    <col min="7686" max="7686" width="12.28515625" style="989" customWidth="1"/>
    <col min="7687" max="7687" width="13.5703125" style="989" customWidth="1"/>
    <col min="7688" max="7688" width="8" style="989" customWidth="1"/>
    <col min="7689" max="7689" width="10" style="989" customWidth="1"/>
    <col min="7690" max="7690" width="14.5703125" style="989" customWidth="1"/>
    <col min="7691" max="7692" width="7.7109375" style="989" bestFit="1" customWidth="1"/>
    <col min="7693" max="7936" width="10.28515625" style="989"/>
    <col min="7937" max="7937" width="3.140625" style="989" bestFit="1" customWidth="1"/>
    <col min="7938" max="7938" width="26.140625" style="989" customWidth="1"/>
    <col min="7939" max="7939" width="10.85546875" style="989" customWidth="1"/>
    <col min="7940" max="7940" width="13.140625" style="989" customWidth="1"/>
    <col min="7941" max="7941" width="9.28515625" style="989" customWidth="1"/>
    <col min="7942" max="7942" width="12.28515625" style="989" customWidth="1"/>
    <col min="7943" max="7943" width="13.5703125" style="989" customWidth="1"/>
    <col min="7944" max="7944" width="8" style="989" customWidth="1"/>
    <col min="7945" max="7945" width="10" style="989" customWidth="1"/>
    <col min="7946" max="7946" width="14.5703125" style="989" customWidth="1"/>
    <col min="7947" max="7948" width="7.7109375" style="989" bestFit="1" customWidth="1"/>
    <col min="7949" max="8192" width="10.28515625" style="989"/>
    <col min="8193" max="8193" width="3.140625" style="989" bestFit="1" customWidth="1"/>
    <col min="8194" max="8194" width="26.140625" style="989" customWidth="1"/>
    <col min="8195" max="8195" width="10.85546875" style="989" customWidth="1"/>
    <col min="8196" max="8196" width="13.140625" style="989" customWidth="1"/>
    <col min="8197" max="8197" width="9.28515625" style="989" customWidth="1"/>
    <col min="8198" max="8198" width="12.28515625" style="989" customWidth="1"/>
    <col min="8199" max="8199" width="13.5703125" style="989" customWidth="1"/>
    <col min="8200" max="8200" width="8" style="989" customWidth="1"/>
    <col min="8201" max="8201" width="10" style="989" customWidth="1"/>
    <col min="8202" max="8202" width="14.5703125" style="989" customWidth="1"/>
    <col min="8203" max="8204" width="7.7109375" style="989" bestFit="1" customWidth="1"/>
    <col min="8205" max="8448" width="10.28515625" style="989"/>
    <col min="8449" max="8449" width="3.140625" style="989" bestFit="1" customWidth="1"/>
    <col min="8450" max="8450" width="26.140625" style="989" customWidth="1"/>
    <col min="8451" max="8451" width="10.85546875" style="989" customWidth="1"/>
    <col min="8452" max="8452" width="13.140625" style="989" customWidth="1"/>
    <col min="8453" max="8453" width="9.28515625" style="989" customWidth="1"/>
    <col min="8454" max="8454" width="12.28515625" style="989" customWidth="1"/>
    <col min="8455" max="8455" width="13.5703125" style="989" customWidth="1"/>
    <col min="8456" max="8456" width="8" style="989" customWidth="1"/>
    <col min="8457" max="8457" width="10" style="989" customWidth="1"/>
    <col min="8458" max="8458" width="14.5703125" style="989" customWidth="1"/>
    <col min="8459" max="8460" width="7.7109375" style="989" bestFit="1" customWidth="1"/>
    <col min="8461" max="8704" width="10.28515625" style="989"/>
    <col min="8705" max="8705" width="3.140625" style="989" bestFit="1" customWidth="1"/>
    <col min="8706" max="8706" width="26.140625" style="989" customWidth="1"/>
    <col min="8707" max="8707" width="10.85546875" style="989" customWidth="1"/>
    <col min="8708" max="8708" width="13.140625" style="989" customWidth="1"/>
    <col min="8709" max="8709" width="9.28515625" style="989" customWidth="1"/>
    <col min="8710" max="8710" width="12.28515625" style="989" customWidth="1"/>
    <col min="8711" max="8711" width="13.5703125" style="989" customWidth="1"/>
    <col min="8712" max="8712" width="8" style="989" customWidth="1"/>
    <col min="8713" max="8713" width="10" style="989" customWidth="1"/>
    <col min="8714" max="8714" width="14.5703125" style="989" customWidth="1"/>
    <col min="8715" max="8716" width="7.7109375" style="989" bestFit="1" customWidth="1"/>
    <col min="8717" max="8960" width="10.28515625" style="989"/>
    <col min="8961" max="8961" width="3.140625" style="989" bestFit="1" customWidth="1"/>
    <col min="8962" max="8962" width="26.140625" style="989" customWidth="1"/>
    <col min="8963" max="8963" width="10.85546875" style="989" customWidth="1"/>
    <col min="8964" max="8964" width="13.140625" style="989" customWidth="1"/>
    <col min="8965" max="8965" width="9.28515625" style="989" customWidth="1"/>
    <col min="8966" max="8966" width="12.28515625" style="989" customWidth="1"/>
    <col min="8967" max="8967" width="13.5703125" style="989" customWidth="1"/>
    <col min="8968" max="8968" width="8" style="989" customWidth="1"/>
    <col min="8969" max="8969" width="10" style="989" customWidth="1"/>
    <col min="8970" max="8970" width="14.5703125" style="989" customWidth="1"/>
    <col min="8971" max="8972" width="7.7109375" style="989" bestFit="1" customWidth="1"/>
    <col min="8973" max="9216" width="10.28515625" style="989"/>
    <col min="9217" max="9217" width="3.140625" style="989" bestFit="1" customWidth="1"/>
    <col min="9218" max="9218" width="26.140625" style="989" customWidth="1"/>
    <col min="9219" max="9219" width="10.85546875" style="989" customWidth="1"/>
    <col min="9220" max="9220" width="13.140625" style="989" customWidth="1"/>
    <col min="9221" max="9221" width="9.28515625" style="989" customWidth="1"/>
    <col min="9222" max="9222" width="12.28515625" style="989" customWidth="1"/>
    <col min="9223" max="9223" width="13.5703125" style="989" customWidth="1"/>
    <col min="9224" max="9224" width="8" style="989" customWidth="1"/>
    <col min="9225" max="9225" width="10" style="989" customWidth="1"/>
    <col min="9226" max="9226" width="14.5703125" style="989" customWidth="1"/>
    <col min="9227" max="9228" width="7.7109375" style="989" bestFit="1" customWidth="1"/>
    <col min="9229" max="9472" width="10.28515625" style="989"/>
    <col min="9473" max="9473" width="3.140625" style="989" bestFit="1" customWidth="1"/>
    <col min="9474" max="9474" width="26.140625" style="989" customWidth="1"/>
    <col min="9475" max="9475" width="10.85546875" style="989" customWidth="1"/>
    <col min="9476" max="9476" width="13.140625" style="989" customWidth="1"/>
    <col min="9477" max="9477" width="9.28515625" style="989" customWidth="1"/>
    <col min="9478" max="9478" width="12.28515625" style="989" customWidth="1"/>
    <col min="9479" max="9479" width="13.5703125" style="989" customWidth="1"/>
    <col min="9480" max="9480" width="8" style="989" customWidth="1"/>
    <col min="9481" max="9481" width="10" style="989" customWidth="1"/>
    <col min="9482" max="9482" width="14.5703125" style="989" customWidth="1"/>
    <col min="9483" max="9484" width="7.7109375" style="989" bestFit="1" customWidth="1"/>
    <col min="9485" max="9728" width="10.28515625" style="989"/>
    <col min="9729" max="9729" width="3.140625" style="989" bestFit="1" customWidth="1"/>
    <col min="9730" max="9730" width="26.140625" style="989" customWidth="1"/>
    <col min="9731" max="9731" width="10.85546875" style="989" customWidth="1"/>
    <col min="9732" max="9732" width="13.140625" style="989" customWidth="1"/>
    <col min="9733" max="9733" width="9.28515625" style="989" customWidth="1"/>
    <col min="9734" max="9734" width="12.28515625" style="989" customWidth="1"/>
    <col min="9735" max="9735" width="13.5703125" style="989" customWidth="1"/>
    <col min="9736" max="9736" width="8" style="989" customWidth="1"/>
    <col min="9737" max="9737" width="10" style="989" customWidth="1"/>
    <col min="9738" max="9738" width="14.5703125" style="989" customWidth="1"/>
    <col min="9739" max="9740" width="7.7109375" style="989" bestFit="1" customWidth="1"/>
    <col min="9741" max="9984" width="10.28515625" style="989"/>
    <col min="9985" max="9985" width="3.140625" style="989" bestFit="1" customWidth="1"/>
    <col min="9986" max="9986" width="26.140625" style="989" customWidth="1"/>
    <col min="9987" max="9987" width="10.85546875" style="989" customWidth="1"/>
    <col min="9988" max="9988" width="13.140625" style="989" customWidth="1"/>
    <col min="9989" max="9989" width="9.28515625" style="989" customWidth="1"/>
    <col min="9990" max="9990" width="12.28515625" style="989" customWidth="1"/>
    <col min="9991" max="9991" width="13.5703125" style="989" customWidth="1"/>
    <col min="9992" max="9992" width="8" style="989" customWidth="1"/>
    <col min="9993" max="9993" width="10" style="989" customWidth="1"/>
    <col min="9994" max="9994" width="14.5703125" style="989" customWidth="1"/>
    <col min="9995" max="9996" width="7.7109375" style="989" bestFit="1" customWidth="1"/>
    <col min="9997" max="10240" width="10.28515625" style="989"/>
    <col min="10241" max="10241" width="3.140625" style="989" bestFit="1" customWidth="1"/>
    <col min="10242" max="10242" width="26.140625" style="989" customWidth="1"/>
    <col min="10243" max="10243" width="10.85546875" style="989" customWidth="1"/>
    <col min="10244" max="10244" width="13.140625" style="989" customWidth="1"/>
    <col min="10245" max="10245" width="9.28515625" style="989" customWidth="1"/>
    <col min="10246" max="10246" width="12.28515625" style="989" customWidth="1"/>
    <col min="10247" max="10247" width="13.5703125" style="989" customWidth="1"/>
    <col min="10248" max="10248" width="8" style="989" customWidth="1"/>
    <col min="10249" max="10249" width="10" style="989" customWidth="1"/>
    <col min="10250" max="10250" width="14.5703125" style="989" customWidth="1"/>
    <col min="10251" max="10252" width="7.7109375" style="989" bestFit="1" customWidth="1"/>
    <col min="10253" max="10496" width="10.28515625" style="989"/>
    <col min="10497" max="10497" width="3.140625" style="989" bestFit="1" customWidth="1"/>
    <col min="10498" max="10498" width="26.140625" style="989" customWidth="1"/>
    <col min="10499" max="10499" width="10.85546875" style="989" customWidth="1"/>
    <col min="10500" max="10500" width="13.140625" style="989" customWidth="1"/>
    <col min="10501" max="10501" width="9.28515625" style="989" customWidth="1"/>
    <col min="10502" max="10502" width="12.28515625" style="989" customWidth="1"/>
    <col min="10503" max="10503" width="13.5703125" style="989" customWidth="1"/>
    <col min="10504" max="10504" width="8" style="989" customWidth="1"/>
    <col min="10505" max="10505" width="10" style="989" customWidth="1"/>
    <col min="10506" max="10506" width="14.5703125" style="989" customWidth="1"/>
    <col min="10507" max="10508" width="7.7109375" style="989" bestFit="1" customWidth="1"/>
    <col min="10509" max="10752" width="10.28515625" style="989"/>
    <col min="10753" max="10753" width="3.140625" style="989" bestFit="1" customWidth="1"/>
    <col min="10754" max="10754" width="26.140625" style="989" customWidth="1"/>
    <col min="10755" max="10755" width="10.85546875" style="989" customWidth="1"/>
    <col min="10756" max="10756" width="13.140625" style="989" customWidth="1"/>
    <col min="10757" max="10757" width="9.28515625" style="989" customWidth="1"/>
    <col min="10758" max="10758" width="12.28515625" style="989" customWidth="1"/>
    <col min="10759" max="10759" width="13.5703125" style="989" customWidth="1"/>
    <col min="10760" max="10760" width="8" style="989" customWidth="1"/>
    <col min="10761" max="10761" width="10" style="989" customWidth="1"/>
    <col min="10762" max="10762" width="14.5703125" style="989" customWidth="1"/>
    <col min="10763" max="10764" width="7.7109375" style="989" bestFit="1" customWidth="1"/>
    <col min="10765" max="11008" width="10.28515625" style="989"/>
    <col min="11009" max="11009" width="3.140625" style="989" bestFit="1" customWidth="1"/>
    <col min="11010" max="11010" width="26.140625" style="989" customWidth="1"/>
    <col min="11011" max="11011" width="10.85546875" style="989" customWidth="1"/>
    <col min="11012" max="11012" width="13.140625" style="989" customWidth="1"/>
    <col min="11013" max="11013" width="9.28515625" style="989" customWidth="1"/>
    <col min="11014" max="11014" width="12.28515625" style="989" customWidth="1"/>
    <col min="11015" max="11015" width="13.5703125" style="989" customWidth="1"/>
    <col min="11016" max="11016" width="8" style="989" customWidth="1"/>
    <col min="11017" max="11017" width="10" style="989" customWidth="1"/>
    <col min="11018" max="11018" width="14.5703125" style="989" customWidth="1"/>
    <col min="11019" max="11020" width="7.7109375" style="989" bestFit="1" customWidth="1"/>
    <col min="11021" max="11264" width="10.28515625" style="989"/>
    <col min="11265" max="11265" width="3.140625" style="989" bestFit="1" customWidth="1"/>
    <col min="11266" max="11266" width="26.140625" style="989" customWidth="1"/>
    <col min="11267" max="11267" width="10.85546875" style="989" customWidth="1"/>
    <col min="11268" max="11268" width="13.140625" style="989" customWidth="1"/>
    <col min="11269" max="11269" width="9.28515625" style="989" customWidth="1"/>
    <col min="11270" max="11270" width="12.28515625" style="989" customWidth="1"/>
    <col min="11271" max="11271" width="13.5703125" style="989" customWidth="1"/>
    <col min="11272" max="11272" width="8" style="989" customWidth="1"/>
    <col min="11273" max="11273" width="10" style="989" customWidth="1"/>
    <col min="11274" max="11274" width="14.5703125" style="989" customWidth="1"/>
    <col min="11275" max="11276" width="7.7109375" style="989" bestFit="1" customWidth="1"/>
    <col min="11277" max="11520" width="10.28515625" style="989"/>
    <col min="11521" max="11521" width="3.140625" style="989" bestFit="1" customWidth="1"/>
    <col min="11522" max="11522" width="26.140625" style="989" customWidth="1"/>
    <col min="11523" max="11523" width="10.85546875" style="989" customWidth="1"/>
    <col min="11524" max="11524" width="13.140625" style="989" customWidth="1"/>
    <col min="11525" max="11525" width="9.28515625" style="989" customWidth="1"/>
    <col min="11526" max="11526" width="12.28515625" style="989" customWidth="1"/>
    <col min="11527" max="11527" width="13.5703125" style="989" customWidth="1"/>
    <col min="11528" max="11528" width="8" style="989" customWidth="1"/>
    <col min="11529" max="11529" width="10" style="989" customWidth="1"/>
    <col min="11530" max="11530" width="14.5703125" style="989" customWidth="1"/>
    <col min="11531" max="11532" width="7.7109375" style="989" bestFit="1" customWidth="1"/>
    <col min="11533" max="11776" width="10.28515625" style="989"/>
    <col min="11777" max="11777" width="3.140625" style="989" bestFit="1" customWidth="1"/>
    <col min="11778" max="11778" width="26.140625" style="989" customWidth="1"/>
    <col min="11779" max="11779" width="10.85546875" style="989" customWidth="1"/>
    <col min="11780" max="11780" width="13.140625" style="989" customWidth="1"/>
    <col min="11781" max="11781" width="9.28515625" style="989" customWidth="1"/>
    <col min="11782" max="11782" width="12.28515625" style="989" customWidth="1"/>
    <col min="11783" max="11783" width="13.5703125" style="989" customWidth="1"/>
    <col min="11784" max="11784" width="8" style="989" customWidth="1"/>
    <col min="11785" max="11785" width="10" style="989" customWidth="1"/>
    <col min="11786" max="11786" width="14.5703125" style="989" customWidth="1"/>
    <col min="11787" max="11788" width="7.7109375" style="989" bestFit="1" customWidth="1"/>
    <col min="11789" max="12032" width="10.28515625" style="989"/>
    <col min="12033" max="12033" width="3.140625" style="989" bestFit="1" customWidth="1"/>
    <col min="12034" max="12034" width="26.140625" style="989" customWidth="1"/>
    <col min="12035" max="12035" width="10.85546875" style="989" customWidth="1"/>
    <col min="12036" max="12036" width="13.140625" style="989" customWidth="1"/>
    <col min="12037" max="12037" width="9.28515625" style="989" customWidth="1"/>
    <col min="12038" max="12038" width="12.28515625" style="989" customWidth="1"/>
    <col min="12039" max="12039" width="13.5703125" style="989" customWidth="1"/>
    <col min="12040" max="12040" width="8" style="989" customWidth="1"/>
    <col min="12041" max="12041" width="10" style="989" customWidth="1"/>
    <col min="12042" max="12042" width="14.5703125" style="989" customWidth="1"/>
    <col min="12043" max="12044" width="7.7109375" style="989" bestFit="1" customWidth="1"/>
    <col min="12045" max="12288" width="10.28515625" style="989"/>
    <col min="12289" max="12289" width="3.140625" style="989" bestFit="1" customWidth="1"/>
    <col min="12290" max="12290" width="26.140625" style="989" customWidth="1"/>
    <col min="12291" max="12291" width="10.85546875" style="989" customWidth="1"/>
    <col min="12292" max="12292" width="13.140625" style="989" customWidth="1"/>
    <col min="12293" max="12293" width="9.28515625" style="989" customWidth="1"/>
    <col min="12294" max="12294" width="12.28515625" style="989" customWidth="1"/>
    <col min="12295" max="12295" width="13.5703125" style="989" customWidth="1"/>
    <col min="12296" max="12296" width="8" style="989" customWidth="1"/>
    <col min="12297" max="12297" width="10" style="989" customWidth="1"/>
    <col min="12298" max="12298" width="14.5703125" style="989" customWidth="1"/>
    <col min="12299" max="12300" width="7.7109375" style="989" bestFit="1" customWidth="1"/>
    <col min="12301" max="12544" width="10.28515625" style="989"/>
    <col min="12545" max="12545" width="3.140625" style="989" bestFit="1" customWidth="1"/>
    <col min="12546" max="12546" width="26.140625" style="989" customWidth="1"/>
    <col min="12547" max="12547" width="10.85546875" style="989" customWidth="1"/>
    <col min="12548" max="12548" width="13.140625" style="989" customWidth="1"/>
    <col min="12549" max="12549" width="9.28515625" style="989" customWidth="1"/>
    <col min="12550" max="12550" width="12.28515625" style="989" customWidth="1"/>
    <col min="12551" max="12551" width="13.5703125" style="989" customWidth="1"/>
    <col min="12552" max="12552" width="8" style="989" customWidth="1"/>
    <col min="12553" max="12553" width="10" style="989" customWidth="1"/>
    <col min="12554" max="12554" width="14.5703125" style="989" customWidth="1"/>
    <col min="12555" max="12556" width="7.7109375" style="989" bestFit="1" customWidth="1"/>
    <col min="12557" max="12800" width="10.28515625" style="989"/>
    <col min="12801" max="12801" width="3.140625" style="989" bestFit="1" customWidth="1"/>
    <col min="12802" max="12802" width="26.140625" style="989" customWidth="1"/>
    <col min="12803" max="12803" width="10.85546875" style="989" customWidth="1"/>
    <col min="12804" max="12804" width="13.140625" style="989" customWidth="1"/>
    <col min="12805" max="12805" width="9.28515625" style="989" customWidth="1"/>
    <col min="12806" max="12806" width="12.28515625" style="989" customWidth="1"/>
    <col min="12807" max="12807" width="13.5703125" style="989" customWidth="1"/>
    <col min="12808" max="12808" width="8" style="989" customWidth="1"/>
    <col min="12809" max="12809" width="10" style="989" customWidth="1"/>
    <col min="12810" max="12810" width="14.5703125" style="989" customWidth="1"/>
    <col min="12811" max="12812" width="7.7109375" style="989" bestFit="1" customWidth="1"/>
    <col min="12813" max="13056" width="10.28515625" style="989"/>
    <col min="13057" max="13057" width="3.140625" style="989" bestFit="1" customWidth="1"/>
    <col min="13058" max="13058" width="26.140625" style="989" customWidth="1"/>
    <col min="13059" max="13059" width="10.85546875" style="989" customWidth="1"/>
    <col min="13060" max="13060" width="13.140625" style="989" customWidth="1"/>
    <col min="13061" max="13061" width="9.28515625" style="989" customWidth="1"/>
    <col min="13062" max="13062" width="12.28515625" style="989" customWidth="1"/>
    <col min="13063" max="13063" width="13.5703125" style="989" customWidth="1"/>
    <col min="13064" max="13064" width="8" style="989" customWidth="1"/>
    <col min="13065" max="13065" width="10" style="989" customWidth="1"/>
    <col min="13066" max="13066" width="14.5703125" style="989" customWidth="1"/>
    <col min="13067" max="13068" width="7.7109375" style="989" bestFit="1" customWidth="1"/>
    <col min="13069" max="13312" width="10.28515625" style="989"/>
    <col min="13313" max="13313" width="3.140625" style="989" bestFit="1" customWidth="1"/>
    <col min="13314" max="13314" width="26.140625" style="989" customWidth="1"/>
    <col min="13315" max="13315" width="10.85546875" style="989" customWidth="1"/>
    <col min="13316" max="13316" width="13.140625" style="989" customWidth="1"/>
    <col min="13317" max="13317" width="9.28515625" style="989" customWidth="1"/>
    <col min="13318" max="13318" width="12.28515625" style="989" customWidth="1"/>
    <col min="13319" max="13319" width="13.5703125" style="989" customWidth="1"/>
    <col min="13320" max="13320" width="8" style="989" customWidth="1"/>
    <col min="13321" max="13321" width="10" style="989" customWidth="1"/>
    <col min="13322" max="13322" width="14.5703125" style="989" customWidth="1"/>
    <col min="13323" max="13324" width="7.7109375" style="989" bestFit="1" customWidth="1"/>
    <col min="13325" max="13568" width="10.28515625" style="989"/>
    <col min="13569" max="13569" width="3.140625" style="989" bestFit="1" customWidth="1"/>
    <col min="13570" max="13570" width="26.140625" style="989" customWidth="1"/>
    <col min="13571" max="13571" width="10.85546875" style="989" customWidth="1"/>
    <col min="13572" max="13572" width="13.140625" style="989" customWidth="1"/>
    <col min="13573" max="13573" width="9.28515625" style="989" customWidth="1"/>
    <col min="13574" max="13574" width="12.28515625" style="989" customWidth="1"/>
    <col min="13575" max="13575" width="13.5703125" style="989" customWidth="1"/>
    <col min="13576" max="13576" width="8" style="989" customWidth="1"/>
    <col min="13577" max="13577" width="10" style="989" customWidth="1"/>
    <col min="13578" max="13578" width="14.5703125" style="989" customWidth="1"/>
    <col min="13579" max="13580" width="7.7109375" style="989" bestFit="1" customWidth="1"/>
    <col min="13581" max="13824" width="10.28515625" style="989"/>
    <col min="13825" max="13825" width="3.140625" style="989" bestFit="1" customWidth="1"/>
    <col min="13826" max="13826" width="26.140625" style="989" customWidth="1"/>
    <col min="13827" max="13827" width="10.85546875" style="989" customWidth="1"/>
    <col min="13828" max="13828" width="13.140625" style="989" customWidth="1"/>
    <col min="13829" max="13829" width="9.28515625" style="989" customWidth="1"/>
    <col min="13830" max="13830" width="12.28515625" style="989" customWidth="1"/>
    <col min="13831" max="13831" width="13.5703125" style="989" customWidth="1"/>
    <col min="13832" max="13832" width="8" style="989" customWidth="1"/>
    <col min="13833" max="13833" width="10" style="989" customWidth="1"/>
    <col min="13834" max="13834" width="14.5703125" style="989" customWidth="1"/>
    <col min="13835" max="13836" width="7.7109375" style="989" bestFit="1" customWidth="1"/>
    <col min="13837" max="14080" width="10.28515625" style="989"/>
    <col min="14081" max="14081" width="3.140625" style="989" bestFit="1" customWidth="1"/>
    <col min="14082" max="14082" width="26.140625" style="989" customWidth="1"/>
    <col min="14083" max="14083" width="10.85546875" style="989" customWidth="1"/>
    <col min="14084" max="14084" width="13.140625" style="989" customWidth="1"/>
    <col min="14085" max="14085" width="9.28515625" style="989" customWidth="1"/>
    <col min="14086" max="14086" width="12.28515625" style="989" customWidth="1"/>
    <col min="14087" max="14087" width="13.5703125" style="989" customWidth="1"/>
    <col min="14088" max="14088" width="8" style="989" customWidth="1"/>
    <col min="14089" max="14089" width="10" style="989" customWidth="1"/>
    <col min="14090" max="14090" width="14.5703125" style="989" customWidth="1"/>
    <col min="14091" max="14092" width="7.7109375" style="989" bestFit="1" customWidth="1"/>
    <col min="14093" max="14336" width="10.28515625" style="989"/>
    <col min="14337" max="14337" width="3.140625" style="989" bestFit="1" customWidth="1"/>
    <col min="14338" max="14338" width="26.140625" style="989" customWidth="1"/>
    <col min="14339" max="14339" width="10.85546875" style="989" customWidth="1"/>
    <col min="14340" max="14340" width="13.140625" style="989" customWidth="1"/>
    <col min="14341" max="14341" width="9.28515625" style="989" customWidth="1"/>
    <col min="14342" max="14342" width="12.28515625" style="989" customWidth="1"/>
    <col min="14343" max="14343" width="13.5703125" style="989" customWidth="1"/>
    <col min="14344" max="14344" width="8" style="989" customWidth="1"/>
    <col min="14345" max="14345" width="10" style="989" customWidth="1"/>
    <col min="14346" max="14346" width="14.5703125" style="989" customWidth="1"/>
    <col min="14347" max="14348" width="7.7109375" style="989" bestFit="1" customWidth="1"/>
    <col min="14349" max="14592" width="10.28515625" style="989"/>
    <col min="14593" max="14593" width="3.140625" style="989" bestFit="1" customWidth="1"/>
    <col min="14594" max="14594" width="26.140625" style="989" customWidth="1"/>
    <col min="14595" max="14595" width="10.85546875" style="989" customWidth="1"/>
    <col min="14596" max="14596" width="13.140625" style="989" customWidth="1"/>
    <col min="14597" max="14597" width="9.28515625" style="989" customWidth="1"/>
    <col min="14598" max="14598" width="12.28515625" style="989" customWidth="1"/>
    <col min="14599" max="14599" width="13.5703125" style="989" customWidth="1"/>
    <col min="14600" max="14600" width="8" style="989" customWidth="1"/>
    <col min="14601" max="14601" width="10" style="989" customWidth="1"/>
    <col min="14602" max="14602" width="14.5703125" style="989" customWidth="1"/>
    <col min="14603" max="14604" width="7.7109375" style="989" bestFit="1" customWidth="1"/>
    <col min="14605" max="14848" width="10.28515625" style="989"/>
    <col min="14849" max="14849" width="3.140625" style="989" bestFit="1" customWidth="1"/>
    <col min="14850" max="14850" width="26.140625" style="989" customWidth="1"/>
    <col min="14851" max="14851" width="10.85546875" style="989" customWidth="1"/>
    <col min="14852" max="14852" width="13.140625" style="989" customWidth="1"/>
    <col min="14853" max="14853" width="9.28515625" style="989" customWidth="1"/>
    <col min="14854" max="14854" width="12.28515625" style="989" customWidth="1"/>
    <col min="14855" max="14855" width="13.5703125" style="989" customWidth="1"/>
    <col min="14856" max="14856" width="8" style="989" customWidth="1"/>
    <col min="14857" max="14857" width="10" style="989" customWidth="1"/>
    <col min="14858" max="14858" width="14.5703125" style="989" customWidth="1"/>
    <col min="14859" max="14860" width="7.7109375" style="989" bestFit="1" customWidth="1"/>
    <col min="14861" max="15104" width="10.28515625" style="989"/>
    <col min="15105" max="15105" width="3.140625" style="989" bestFit="1" customWidth="1"/>
    <col min="15106" max="15106" width="26.140625" style="989" customWidth="1"/>
    <col min="15107" max="15107" width="10.85546875" style="989" customWidth="1"/>
    <col min="15108" max="15108" width="13.140625" style="989" customWidth="1"/>
    <col min="15109" max="15109" width="9.28515625" style="989" customWidth="1"/>
    <col min="15110" max="15110" width="12.28515625" style="989" customWidth="1"/>
    <col min="15111" max="15111" width="13.5703125" style="989" customWidth="1"/>
    <col min="15112" max="15112" width="8" style="989" customWidth="1"/>
    <col min="15113" max="15113" width="10" style="989" customWidth="1"/>
    <col min="15114" max="15114" width="14.5703125" style="989" customWidth="1"/>
    <col min="15115" max="15116" width="7.7109375" style="989" bestFit="1" customWidth="1"/>
    <col min="15117" max="15360" width="10.28515625" style="989"/>
    <col min="15361" max="15361" width="3.140625" style="989" bestFit="1" customWidth="1"/>
    <col min="15362" max="15362" width="26.140625" style="989" customWidth="1"/>
    <col min="15363" max="15363" width="10.85546875" style="989" customWidth="1"/>
    <col min="15364" max="15364" width="13.140625" style="989" customWidth="1"/>
    <col min="15365" max="15365" width="9.28515625" style="989" customWidth="1"/>
    <col min="15366" max="15366" width="12.28515625" style="989" customWidth="1"/>
    <col min="15367" max="15367" width="13.5703125" style="989" customWidth="1"/>
    <col min="15368" max="15368" width="8" style="989" customWidth="1"/>
    <col min="15369" max="15369" width="10" style="989" customWidth="1"/>
    <col min="15370" max="15370" width="14.5703125" style="989" customWidth="1"/>
    <col min="15371" max="15372" width="7.7109375" style="989" bestFit="1" customWidth="1"/>
    <col min="15373" max="15616" width="10.28515625" style="989"/>
    <col min="15617" max="15617" width="3.140625" style="989" bestFit="1" customWidth="1"/>
    <col min="15618" max="15618" width="26.140625" style="989" customWidth="1"/>
    <col min="15619" max="15619" width="10.85546875" style="989" customWidth="1"/>
    <col min="15620" max="15620" width="13.140625" style="989" customWidth="1"/>
    <col min="15621" max="15621" width="9.28515625" style="989" customWidth="1"/>
    <col min="15622" max="15622" width="12.28515625" style="989" customWidth="1"/>
    <col min="15623" max="15623" width="13.5703125" style="989" customWidth="1"/>
    <col min="15624" max="15624" width="8" style="989" customWidth="1"/>
    <col min="15625" max="15625" width="10" style="989" customWidth="1"/>
    <col min="15626" max="15626" width="14.5703125" style="989" customWidth="1"/>
    <col min="15627" max="15628" width="7.7109375" style="989" bestFit="1" customWidth="1"/>
    <col min="15629" max="15872" width="10.28515625" style="989"/>
    <col min="15873" max="15873" width="3.140625" style="989" bestFit="1" customWidth="1"/>
    <col min="15874" max="15874" width="26.140625" style="989" customWidth="1"/>
    <col min="15875" max="15875" width="10.85546875" style="989" customWidth="1"/>
    <col min="15876" max="15876" width="13.140625" style="989" customWidth="1"/>
    <col min="15877" max="15877" width="9.28515625" style="989" customWidth="1"/>
    <col min="15878" max="15878" width="12.28515625" style="989" customWidth="1"/>
    <col min="15879" max="15879" width="13.5703125" style="989" customWidth="1"/>
    <col min="15880" max="15880" width="8" style="989" customWidth="1"/>
    <col min="15881" max="15881" width="10" style="989" customWidth="1"/>
    <col min="15882" max="15882" width="14.5703125" style="989" customWidth="1"/>
    <col min="15883" max="15884" width="7.7109375" style="989" bestFit="1" customWidth="1"/>
    <col min="15885" max="16128" width="10.28515625" style="989"/>
    <col min="16129" max="16129" width="3.140625" style="989" bestFit="1" customWidth="1"/>
    <col min="16130" max="16130" width="26.140625" style="989" customWidth="1"/>
    <col min="16131" max="16131" width="10.85546875" style="989" customWidth="1"/>
    <col min="16132" max="16132" width="13.140625" style="989" customWidth="1"/>
    <col min="16133" max="16133" width="9.28515625" style="989" customWidth="1"/>
    <col min="16134" max="16134" width="12.28515625" style="989" customWidth="1"/>
    <col min="16135" max="16135" width="13.5703125" style="989" customWidth="1"/>
    <col min="16136" max="16136" width="8" style="989" customWidth="1"/>
    <col min="16137" max="16137" width="10" style="989" customWidth="1"/>
    <col min="16138" max="16138" width="14.5703125" style="989" customWidth="1"/>
    <col min="16139" max="16140" width="7.7109375" style="989" bestFit="1" customWidth="1"/>
    <col min="16141" max="16384" width="10.28515625" style="989"/>
  </cols>
  <sheetData>
    <row r="1" spans="1:12" x14ac:dyDescent="0.2">
      <c r="A1" s="1789" t="s">
        <v>2164</v>
      </c>
      <c r="B1" s="1790"/>
      <c r="C1" s="1790"/>
      <c r="D1" s="1790"/>
      <c r="E1" s="1790"/>
      <c r="F1" s="1790"/>
      <c r="G1" s="1790"/>
      <c r="H1" s="1790"/>
      <c r="I1" s="1790"/>
      <c r="J1" s="1790"/>
      <c r="K1" s="1790"/>
      <c r="L1" s="1790"/>
    </row>
    <row r="2" spans="1:12" x14ac:dyDescent="0.2">
      <c r="I2" s="990"/>
      <c r="J2" s="990"/>
      <c r="K2" s="990"/>
      <c r="L2" s="990"/>
    </row>
    <row r="3" spans="1:12" ht="15.75" x14ac:dyDescent="0.25">
      <c r="B3" s="1737" t="s">
        <v>712</v>
      </c>
      <c r="C3" s="1737"/>
      <c r="D3" s="1737"/>
      <c r="E3" s="1737"/>
      <c r="F3" s="1737"/>
      <c r="G3" s="1737"/>
      <c r="H3" s="1737"/>
      <c r="I3" s="1737"/>
      <c r="J3" s="1737"/>
      <c r="K3" s="1737"/>
      <c r="L3" s="1737"/>
    </row>
    <row r="4" spans="1:12" ht="15.75" x14ac:dyDescent="0.25">
      <c r="B4" s="1737" t="s">
        <v>17</v>
      </c>
      <c r="C4" s="1737"/>
      <c r="D4" s="1737"/>
      <c r="E4" s="1737"/>
      <c r="F4" s="1737"/>
      <c r="G4" s="1737"/>
      <c r="H4" s="1737"/>
      <c r="I4" s="1737"/>
      <c r="J4" s="1737"/>
      <c r="K4" s="1737"/>
      <c r="L4" s="1737"/>
    </row>
    <row r="5" spans="1:12" ht="14.1" customHeight="1" x14ac:dyDescent="0.25">
      <c r="B5" s="1738" t="s">
        <v>1225</v>
      </c>
      <c r="C5" s="1738"/>
      <c r="D5" s="1738"/>
      <c r="E5" s="1738"/>
      <c r="F5" s="1738"/>
      <c r="G5" s="1738"/>
      <c r="H5" s="1738"/>
      <c r="I5" s="1738"/>
      <c r="J5" s="1738"/>
      <c r="K5" s="1738"/>
      <c r="L5" s="1738"/>
    </row>
    <row r="6" spans="1:12" ht="14.1" customHeight="1" x14ac:dyDescent="0.25">
      <c r="B6" s="1738" t="s">
        <v>586</v>
      </c>
      <c r="C6" s="1738"/>
      <c r="D6" s="1738"/>
      <c r="E6" s="1738"/>
      <c r="F6" s="1738"/>
      <c r="G6" s="1738"/>
      <c r="H6" s="1738"/>
      <c r="I6" s="1738"/>
      <c r="J6" s="1738"/>
      <c r="K6" s="1738"/>
      <c r="L6" s="1738"/>
    </row>
    <row r="7" spans="1:12" ht="14.1" customHeight="1" x14ac:dyDescent="0.25">
      <c r="B7" s="991"/>
      <c r="C7" s="991"/>
      <c r="D7" s="991"/>
      <c r="E7" s="991"/>
      <c r="F7" s="991"/>
      <c r="G7" s="991"/>
      <c r="H7" s="991"/>
      <c r="I7" s="991"/>
      <c r="J7" s="991"/>
      <c r="K7" s="991"/>
      <c r="L7" s="991"/>
    </row>
    <row r="8" spans="1:12" ht="14.1" customHeight="1" x14ac:dyDescent="0.2">
      <c r="A8" s="1745" t="s">
        <v>839</v>
      </c>
      <c r="B8" s="992" t="s">
        <v>588</v>
      </c>
      <c r="C8" s="992" t="s">
        <v>589</v>
      </c>
      <c r="D8" s="992" t="s">
        <v>590</v>
      </c>
      <c r="E8" s="992" t="s">
        <v>591</v>
      </c>
      <c r="F8" s="992" t="s">
        <v>840</v>
      </c>
      <c r="G8" s="992" t="s">
        <v>841</v>
      </c>
      <c r="H8" s="992" t="s">
        <v>842</v>
      </c>
      <c r="I8" s="992" t="s">
        <v>163</v>
      </c>
      <c r="J8" s="992" t="s">
        <v>205</v>
      </c>
      <c r="K8" s="992" t="s">
        <v>206</v>
      </c>
      <c r="L8" s="992" t="s">
        <v>207</v>
      </c>
    </row>
    <row r="9" spans="1:12" s="993" customFormat="1" ht="17.25" customHeight="1" x14ac:dyDescent="0.2">
      <c r="A9" s="1746"/>
      <c r="B9" s="1741" t="s">
        <v>739</v>
      </c>
      <c r="C9" s="1739" t="s">
        <v>635</v>
      </c>
      <c r="D9" s="1739" t="s">
        <v>636</v>
      </c>
      <c r="E9" s="1739" t="s">
        <v>1226</v>
      </c>
      <c r="F9" s="1739" t="s">
        <v>1227</v>
      </c>
      <c r="G9" s="1739" t="s">
        <v>1228</v>
      </c>
      <c r="H9" s="1741" t="s">
        <v>637</v>
      </c>
      <c r="I9" s="1743" t="s">
        <v>638</v>
      </c>
      <c r="J9" s="1741" t="s">
        <v>639</v>
      </c>
      <c r="K9" s="1736" t="s">
        <v>640</v>
      </c>
      <c r="L9" s="1736"/>
    </row>
    <row r="10" spans="1:12" s="993" customFormat="1" ht="18.75" customHeight="1" x14ac:dyDescent="0.2">
      <c r="A10" s="1747"/>
      <c r="B10" s="1742"/>
      <c r="C10" s="1740"/>
      <c r="D10" s="1740"/>
      <c r="E10" s="1740"/>
      <c r="F10" s="1740"/>
      <c r="G10" s="1740"/>
      <c r="H10" s="1742"/>
      <c r="I10" s="1744"/>
      <c r="J10" s="1742"/>
      <c r="K10" s="992" t="s">
        <v>641</v>
      </c>
      <c r="L10" s="992" t="s">
        <v>642</v>
      </c>
    </row>
    <row r="11" spans="1:12" s="993" customFormat="1" ht="11.25" customHeight="1" x14ac:dyDescent="0.2">
      <c r="B11" s="994"/>
      <c r="C11" s="995"/>
      <c r="D11" s="995"/>
      <c r="E11" s="995"/>
      <c r="F11" s="995"/>
      <c r="G11" s="995"/>
      <c r="H11" s="994"/>
      <c r="I11" s="994"/>
      <c r="J11" s="994"/>
      <c r="K11" s="996"/>
      <c r="L11" s="996"/>
    </row>
    <row r="12" spans="1:12" ht="14.1" customHeight="1" x14ac:dyDescent="0.2">
      <c r="A12" s="997" t="s">
        <v>849</v>
      </c>
      <c r="B12" s="998" t="s">
        <v>643</v>
      </c>
    </row>
    <row r="13" spans="1:12" ht="14.1" customHeight="1" x14ac:dyDescent="0.2">
      <c r="A13" s="997" t="s">
        <v>859</v>
      </c>
      <c r="B13" s="989" t="s">
        <v>644</v>
      </c>
      <c r="H13" s="999"/>
      <c r="I13" s="999"/>
      <c r="J13" s="999"/>
    </row>
    <row r="14" spans="1:12" ht="14.1" customHeight="1" x14ac:dyDescent="0.2">
      <c r="A14" s="997" t="s">
        <v>860</v>
      </c>
      <c r="B14" s="1000" t="s">
        <v>645</v>
      </c>
      <c r="C14" s="1001">
        <v>1300</v>
      </c>
      <c r="D14" s="1002">
        <v>328</v>
      </c>
      <c r="E14" s="1002">
        <v>0</v>
      </c>
      <c r="F14" s="1002">
        <v>103</v>
      </c>
      <c r="G14" s="1002">
        <v>225</v>
      </c>
      <c r="H14" s="1003" t="s">
        <v>646</v>
      </c>
      <c r="I14" s="1003" t="s">
        <v>647</v>
      </c>
      <c r="J14" s="1003" t="s">
        <v>647</v>
      </c>
      <c r="K14" s="1004">
        <v>0</v>
      </c>
      <c r="L14" s="1003" t="s">
        <v>648</v>
      </c>
    </row>
    <row r="15" spans="1:12" s="993" customFormat="1" ht="14.1" customHeight="1" x14ac:dyDescent="0.2">
      <c r="A15" s="997" t="s">
        <v>861</v>
      </c>
      <c r="B15" s="1005" t="s">
        <v>1229</v>
      </c>
      <c r="C15" s="1001">
        <v>21030</v>
      </c>
      <c r="D15" s="1001">
        <v>12826</v>
      </c>
      <c r="E15" s="1001">
        <v>4600</v>
      </c>
      <c r="F15" s="1002">
        <v>2601</v>
      </c>
      <c r="G15" s="1002">
        <v>14825</v>
      </c>
      <c r="H15" s="1003" t="s">
        <v>646</v>
      </c>
      <c r="I15" s="1003" t="s">
        <v>647</v>
      </c>
      <c r="J15" s="1003" t="s">
        <v>647</v>
      </c>
      <c r="K15" s="1004">
        <v>0</v>
      </c>
      <c r="L15" s="1006" t="s">
        <v>648</v>
      </c>
    </row>
    <row r="16" spans="1:12" s="1014" customFormat="1" ht="27" customHeight="1" x14ac:dyDescent="0.25">
      <c r="A16" s="1007" t="s">
        <v>863</v>
      </c>
      <c r="B16" s="1008" t="s">
        <v>1230</v>
      </c>
      <c r="C16" s="1009">
        <v>7510</v>
      </c>
      <c r="D16" s="1009">
        <v>3665</v>
      </c>
      <c r="E16" s="1010">
        <v>0</v>
      </c>
      <c r="F16" s="1011">
        <v>3665</v>
      </c>
      <c r="G16" s="1011">
        <v>0</v>
      </c>
      <c r="H16" s="1002" t="s">
        <v>1231</v>
      </c>
      <c r="I16" s="1012" t="s">
        <v>649</v>
      </c>
      <c r="J16" s="1011" t="s">
        <v>650</v>
      </c>
      <c r="K16" s="1013">
        <v>0</v>
      </c>
      <c r="L16" s="999" t="s">
        <v>648</v>
      </c>
    </row>
    <row r="17" spans="1:12" ht="13.5" customHeight="1" x14ac:dyDescent="0.2">
      <c r="A17" s="997" t="s">
        <v>862</v>
      </c>
      <c r="B17" s="993" t="s">
        <v>1232</v>
      </c>
      <c r="C17" s="1015">
        <f>SUM(C14:C16)</f>
        <v>29840</v>
      </c>
      <c r="D17" s="1015">
        <f t="shared" ref="D17:G17" si="0">SUM(D14:D16)</f>
        <v>16819</v>
      </c>
      <c r="E17" s="1015">
        <f t="shared" si="0"/>
        <v>4600</v>
      </c>
      <c r="F17" s="1015">
        <f t="shared" si="0"/>
        <v>6369</v>
      </c>
      <c r="G17" s="1015">
        <f t="shared" si="0"/>
        <v>15050</v>
      </c>
      <c r="H17" s="1006"/>
      <c r="I17" s="1006"/>
      <c r="J17" s="1006"/>
      <c r="K17" s="993"/>
      <c r="L17" s="1006"/>
    </row>
  </sheetData>
  <mergeCells count="16">
    <mergeCell ref="A1:L1"/>
    <mergeCell ref="A8:A10"/>
    <mergeCell ref="B9:B10"/>
    <mergeCell ref="C9:C10"/>
    <mergeCell ref="D9:D10"/>
    <mergeCell ref="E9:E10"/>
    <mergeCell ref="K9:L9"/>
    <mergeCell ref="B3:L3"/>
    <mergeCell ref="B4:L4"/>
    <mergeCell ref="B5:L5"/>
    <mergeCell ref="B6:L6"/>
    <mergeCell ref="F9:F10"/>
    <mergeCell ref="G9:G10"/>
    <mergeCell ref="H9:H10"/>
    <mergeCell ref="I9:I10"/>
    <mergeCell ref="J9:J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workbookViewId="0">
      <pane ySplit="12" topLeftCell="A166" activePane="bottomLeft" state="frozen"/>
      <selection pane="bottomLeft" activeCell="C1" sqref="C1:K1"/>
    </sheetView>
  </sheetViews>
  <sheetFormatPr defaultColWidth="10.28515625" defaultRowHeight="12" x14ac:dyDescent="0.2"/>
  <cols>
    <col min="1" max="1" width="4.5703125" style="1209" bestFit="1" customWidth="1"/>
    <col min="2" max="2" width="55.28515625" style="1213" customWidth="1"/>
    <col min="3" max="3" width="11.140625" style="1209" customWidth="1"/>
    <col min="4" max="4" width="10.28515625" style="1209" customWidth="1"/>
    <col min="5" max="5" width="7.85546875" style="1209" customWidth="1"/>
    <col min="6" max="6" width="9" style="1209" customWidth="1"/>
    <col min="7" max="7" width="9.140625" style="1209" bestFit="1" customWidth="1"/>
    <col min="8" max="8" width="9.7109375" style="1209" bestFit="1" customWidth="1"/>
    <col min="9" max="9" width="11" style="1209" customWidth="1"/>
    <col min="10" max="10" width="10.7109375" style="1209" customWidth="1"/>
    <col min="11" max="11" width="7.28515625" style="1209" customWidth="1"/>
    <col min="12" max="12" width="10.28515625" style="1209"/>
    <col min="13" max="13" width="12.140625" style="1209" bestFit="1" customWidth="1"/>
    <col min="14" max="16384" width="10.28515625" style="1209"/>
  </cols>
  <sheetData>
    <row r="1" spans="1:11" ht="14.1" customHeight="1" x14ac:dyDescent="0.2">
      <c r="B1" s="1212"/>
      <c r="C1" s="1753" t="s">
        <v>2165</v>
      </c>
      <c r="D1" s="1753"/>
      <c r="E1" s="1753"/>
      <c r="F1" s="1753"/>
      <c r="G1" s="1753"/>
      <c r="H1" s="1753"/>
      <c r="I1" s="1753"/>
      <c r="J1" s="1753"/>
      <c r="K1" s="1753"/>
    </row>
    <row r="2" spans="1:11" ht="14.1" customHeight="1" x14ac:dyDescent="0.2">
      <c r="I2" s="1208"/>
      <c r="J2" s="1208"/>
      <c r="K2" s="1208"/>
    </row>
    <row r="3" spans="1:11" ht="14.1" customHeight="1" x14ac:dyDescent="0.2">
      <c r="B3" s="1752" t="s">
        <v>712</v>
      </c>
      <c r="C3" s="1752"/>
      <c r="D3" s="1752"/>
      <c r="E3" s="1752"/>
      <c r="F3" s="1752"/>
      <c r="G3" s="1752"/>
      <c r="H3" s="1752"/>
      <c r="I3" s="1752"/>
      <c r="J3" s="1752"/>
      <c r="K3" s="1752"/>
    </row>
    <row r="4" spans="1:11" ht="14.1" customHeight="1" x14ac:dyDescent="0.2">
      <c r="B4" s="1754" t="s">
        <v>17</v>
      </c>
      <c r="C4" s="1754"/>
      <c r="D4" s="1754"/>
      <c r="E4" s="1754"/>
      <c r="F4" s="1754"/>
      <c r="G4" s="1754"/>
      <c r="H4" s="1754"/>
      <c r="I4" s="1754"/>
      <c r="J4" s="1754"/>
      <c r="K4" s="1754"/>
    </row>
    <row r="5" spans="1:11" ht="14.1" customHeight="1" x14ac:dyDescent="0.2">
      <c r="B5" s="1752" t="s">
        <v>1233</v>
      </c>
      <c r="C5" s="1752"/>
      <c r="D5" s="1752"/>
      <c r="E5" s="1752"/>
      <c r="F5" s="1752"/>
      <c r="G5" s="1752"/>
      <c r="H5" s="1752"/>
      <c r="I5" s="1752"/>
      <c r="J5" s="1752"/>
      <c r="K5" s="1752"/>
    </row>
    <row r="6" spans="1:11" ht="14.1" customHeight="1" x14ac:dyDescent="0.2">
      <c r="B6" s="1752" t="s">
        <v>1234</v>
      </c>
      <c r="C6" s="1752"/>
      <c r="D6" s="1752"/>
      <c r="E6" s="1752"/>
      <c r="F6" s="1752"/>
      <c r="G6" s="1752"/>
      <c r="H6" s="1752"/>
      <c r="I6" s="1752"/>
      <c r="J6" s="1752"/>
      <c r="K6" s="1752"/>
    </row>
    <row r="7" spans="1:11" ht="14.1" customHeight="1" x14ac:dyDescent="0.2">
      <c r="B7" s="1752" t="s">
        <v>1235</v>
      </c>
      <c r="C7" s="1752"/>
      <c r="D7" s="1752"/>
      <c r="E7" s="1752"/>
      <c r="F7" s="1752"/>
      <c r="G7" s="1752"/>
      <c r="H7" s="1752"/>
      <c r="I7" s="1752"/>
      <c r="J7" s="1752"/>
      <c r="K7" s="1752"/>
    </row>
    <row r="8" spans="1:11" ht="14.1" customHeight="1" x14ac:dyDescent="0.2">
      <c r="B8" s="1214"/>
      <c r="C8" s="1259"/>
      <c r="D8" s="1259"/>
      <c r="E8" s="1259"/>
      <c r="F8" s="1259"/>
      <c r="G8" s="1259"/>
      <c r="H8" s="1259"/>
      <c r="I8" s="1211"/>
      <c r="J8" s="1211"/>
      <c r="K8" s="1259"/>
    </row>
    <row r="9" spans="1:11" ht="14.1" customHeight="1" x14ac:dyDescent="0.2">
      <c r="A9" s="1749" t="s">
        <v>839</v>
      </c>
      <c r="B9" s="1378" t="s">
        <v>588</v>
      </c>
      <c r="C9" s="1379" t="s">
        <v>589</v>
      </c>
      <c r="D9" s="1379" t="s">
        <v>590</v>
      </c>
      <c r="E9" s="1379"/>
      <c r="F9" s="1379"/>
      <c r="G9" s="1379" t="s">
        <v>591</v>
      </c>
      <c r="H9" s="1379" t="s">
        <v>840</v>
      </c>
      <c r="I9" s="1380" t="s">
        <v>841</v>
      </c>
      <c r="J9" s="1380" t="s">
        <v>842</v>
      </c>
      <c r="K9" s="1379" t="s">
        <v>163</v>
      </c>
    </row>
    <row r="10" spans="1:11" ht="14.1" customHeight="1" x14ac:dyDescent="0.2">
      <c r="A10" s="1749"/>
      <c r="B10" s="1748" t="s">
        <v>739</v>
      </c>
      <c r="C10" s="1750" t="s">
        <v>1236</v>
      </c>
      <c r="D10" s="1750"/>
      <c r="E10" s="1748" t="s">
        <v>275</v>
      </c>
      <c r="F10" s="1748"/>
      <c r="G10" s="1748" t="s">
        <v>1237</v>
      </c>
      <c r="H10" s="1748"/>
      <c r="I10" s="1751" t="s">
        <v>46</v>
      </c>
      <c r="J10" s="1751"/>
      <c r="K10" s="1748" t="s">
        <v>1238</v>
      </c>
    </row>
    <row r="11" spans="1:11" s="1215" customFormat="1" ht="37.5" customHeight="1" x14ac:dyDescent="0.2">
      <c r="A11" s="1749"/>
      <c r="B11" s="1748"/>
      <c r="C11" s="1750"/>
      <c r="D11" s="1750"/>
      <c r="E11" s="1748"/>
      <c r="F11" s="1748"/>
      <c r="G11" s="1748"/>
      <c r="H11" s="1748"/>
      <c r="I11" s="1751"/>
      <c r="J11" s="1751"/>
      <c r="K11" s="1748"/>
    </row>
    <row r="12" spans="1:11" s="1216" customFormat="1" ht="14.1" customHeight="1" x14ac:dyDescent="0.2">
      <c r="A12" s="1749"/>
      <c r="B12" s="1748"/>
      <c r="C12" s="1381" t="s">
        <v>1239</v>
      </c>
      <c r="D12" s="1381" t="s">
        <v>1240</v>
      </c>
      <c r="E12" s="1381" t="s">
        <v>1239</v>
      </c>
      <c r="F12" s="1381" t="s">
        <v>1240</v>
      </c>
      <c r="G12" s="1381" t="s">
        <v>1239</v>
      </c>
      <c r="H12" s="1381" t="s">
        <v>1240</v>
      </c>
      <c r="I12" s="1382" t="s">
        <v>1239</v>
      </c>
      <c r="J12" s="1382" t="s">
        <v>1240</v>
      </c>
      <c r="K12" s="1748"/>
    </row>
    <row r="13" spans="1:11" ht="15" customHeight="1" x14ac:dyDescent="0.2">
      <c r="A13" s="1211" t="s">
        <v>849</v>
      </c>
      <c r="B13" s="1217" t="s">
        <v>1241</v>
      </c>
      <c r="G13" s="1260"/>
      <c r="H13" s="1260"/>
      <c r="I13" s="1261">
        <f>C13+E13+G13</f>
        <v>0</v>
      </c>
      <c r="J13" s="1261">
        <f>D13+F13+H13</f>
        <v>0</v>
      </c>
      <c r="K13" s="1260"/>
    </row>
    <row r="14" spans="1:11" ht="15" customHeight="1" x14ac:dyDescent="0.2">
      <c r="A14" s="1211" t="s">
        <v>859</v>
      </c>
      <c r="B14" s="1218" t="s">
        <v>1242</v>
      </c>
      <c r="C14" s="1017">
        <v>2105</v>
      </c>
      <c r="D14" s="1017">
        <v>2671</v>
      </c>
      <c r="E14" s="1017">
        <v>2000</v>
      </c>
      <c r="F14" s="1017">
        <v>12281</v>
      </c>
      <c r="G14" s="1017"/>
      <c r="H14" s="1017"/>
      <c r="I14" s="1383">
        <f t="shared" ref="I14:I77" si="0">C14+E14+G14</f>
        <v>4105</v>
      </c>
      <c r="J14" s="1383">
        <f t="shared" ref="J14:J77" si="1">D14+F14+H14</f>
        <v>14952</v>
      </c>
      <c r="K14" s="1017">
        <f>J14/I14*100</f>
        <v>364.23873325213157</v>
      </c>
    </row>
    <row r="15" spans="1:11" ht="15" customHeight="1" x14ac:dyDescent="0.2">
      <c r="A15" s="1211" t="s">
        <v>860</v>
      </c>
      <c r="B15" s="1218" t="s">
        <v>1243</v>
      </c>
      <c r="C15" s="1017">
        <v>19989</v>
      </c>
      <c r="D15" s="1017">
        <v>22780</v>
      </c>
      <c r="E15" s="1017"/>
      <c r="F15" s="1017"/>
      <c r="G15" s="1017">
        <v>1072</v>
      </c>
      <c r="H15" s="1017">
        <v>687</v>
      </c>
      <c r="I15" s="1383">
        <f t="shared" si="0"/>
        <v>21061</v>
      </c>
      <c r="J15" s="1383">
        <f t="shared" si="1"/>
        <v>23467</v>
      </c>
      <c r="K15" s="1017">
        <f t="shared" ref="K15:K77" si="2">J15/I15*100</f>
        <v>111.42395897630692</v>
      </c>
    </row>
    <row r="16" spans="1:11" ht="15" customHeight="1" x14ac:dyDescent="0.2">
      <c r="A16" s="1211" t="s">
        <v>861</v>
      </c>
      <c r="B16" s="1218" t="s">
        <v>1244</v>
      </c>
      <c r="C16" s="1017"/>
      <c r="D16" s="1017"/>
      <c r="E16" s="1017"/>
      <c r="F16" s="1017"/>
      <c r="G16" s="1017"/>
      <c r="H16" s="1017"/>
      <c r="I16" s="1383">
        <f t="shared" si="0"/>
        <v>0</v>
      </c>
      <c r="J16" s="1383">
        <f t="shared" si="1"/>
        <v>0</v>
      </c>
      <c r="K16" s="1017"/>
    </row>
    <row r="17" spans="1:11" ht="15" customHeight="1" x14ac:dyDescent="0.2">
      <c r="A17" s="1211" t="s">
        <v>862</v>
      </c>
      <c r="B17" s="1219" t="s">
        <v>1245</v>
      </c>
      <c r="C17" s="1016">
        <f t="shared" ref="C17:D17" si="3">SUM(C14:C16)</f>
        <v>22094</v>
      </c>
      <c r="D17" s="1016">
        <f t="shared" si="3"/>
        <v>25451</v>
      </c>
      <c r="E17" s="1016">
        <f>SUM(E14:E16)</f>
        <v>2000</v>
      </c>
      <c r="F17" s="1016">
        <f>SUM(F14:F16)</f>
        <v>12281</v>
      </c>
      <c r="G17" s="1016">
        <v>1072</v>
      </c>
      <c r="H17" s="1016">
        <v>687</v>
      </c>
      <c r="I17" s="1384">
        <f t="shared" si="0"/>
        <v>25166</v>
      </c>
      <c r="J17" s="1384">
        <f t="shared" si="1"/>
        <v>38419</v>
      </c>
      <c r="K17" s="1016">
        <f t="shared" si="2"/>
        <v>152.66232218072003</v>
      </c>
    </row>
    <row r="18" spans="1:11" ht="15" customHeight="1" x14ac:dyDescent="0.2">
      <c r="A18" s="1211" t="s">
        <v>863</v>
      </c>
      <c r="B18" s="1218" t="s">
        <v>1246</v>
      </c>
      <c r="C18" s="1017">
        <v>16179504</v>
      </c>
      <c r="D18" s="1017">
        <v>16379829</v>
      </c>
      <c r="E18" s="1017"/>
      <c r="F18" s="1017"/>
      <c r="G18" s="1017">
        <v>557</v>
      </c>
      <c r="H18" s="1017">
        <v>533</v>
      </c>
      <c r="I18" s="1383">
        <f t="shared" si="0"/>
        <v>16180061</v>
      </c>
      <c r="J18" s="1383">
        <f t="shared" si="1"/>
        <v>16380362</v>
      </c>
      <c r="K18" s="1017">
        <f t="shared" si="2"/>
        <v>101.237949597347</v>
      </c>
    </row>
    <row r="19" spans="1:11" ht="15" customHeight="1" x14ac:dyDescent="0.2">
      <c r="A19" s="1211" t="s">
        <v>865</v>
      </c>
      <c r="B19" s="1218" t="s">
        <v>1247</v>
      </c>
      <c r="C19" s="1017">
        <v>235873</v>
      </c>
      <c r="D19" s="1017">
        <v>222024</v>
      </c>
      <c r="E19" s="1017">
        <v>3798</v>
      </c>
      <c r="F19" s="1017">
        <v>12347</v>
      </c>
      <c r="G19" s="1017">
        <v>93200</v>
      </c>
      <c r="H19" s="1017">
        <v>99492</v>
      </c>
      <c r="I19" s="1383">
        <f t="shared" si="0"/>
        <v>332871</v>
      </c>
      <c r="J19" s="1383">
        <f t="shared" si="1"/>
        <v>333863</v>
      </c>
      <c r="K19" s="1017">
        <f t="shared" si="2"/>
        <v>100.29801334450883</v>
      </c>
    </row>
    <row r="20" spans="1:11" ht="15" customHeight="1" x14ac:dyDescent="0.2">
      <c r="A20" s="1211" t="s">
        <v>867</v>
      </c>
      <c r="B20" s="1218" t="s">
        <v>1248</v>
      </c>
      <c r="C20" s="1220"/>
      <c r="D20" s="1220"/>
      <c r="E20" s="1220"/>
      <c r="F20" s="1220"/>
      <c r="G20" s="1220"/>
      <c r="H20" s="1220"/>
      <c r="I20" s="1383">
        <f t="shared" si="0"/>
        <v>0</v>
      </c>
      <c r="J20" s="1383">
        <f t="shared" si="1"/>
        <v>0</v>
      </c>
      <c r="K20" s="1017"/>
    </row>
    <row r="21" spans="1:11" ht="15" customHeight="1" x14ac:dyDescent="0.2">
      <c r="A21" s="1211" t="s">
        <v>868</v>
      </c>
      <c r="B21" s="1218" t="s">
        <v>1249</v>
      </c>
      <c r="C21" s="1017">
        <v>243277</v>
      </c>
      <c r="D21" s="1017">
        <v>480949</v>
      </c>
      <c r="E21" s="1017">
        <v>14663</v>
      </c>
      <c r="F21" s="1017">
        <v>14663</v>
      </c>
      <c r="G21" s="1017"/>
      <c r="H21" s="1017"/>
      <c r="I21" s="1383">
        <f t="shared" si="0"/>
        <v>257940</v>
      </c>
      <c r="J21" s="1383">
        <f t="shared" si="1"/>
        <v>495612</v>
      </c>
      <c r="K21" s="1017">
        <f t="shared" si="2"/>
        <v>192.14235868806699</v>
      </c>
    </row>
    <row r="22" spans="1:11" s="1216" customFormat="1" ht="15" customHeight="1" x14ac:dyDescent="0.2">
      <c r="A22" s="1211" t="s">
        <v>55</v>
      </c>
      <c r="B22" s="1218" t="s">
        <v>1250</v>
      </c>
      <c r="C22" s="1017"/>
      <c r="D22" s="1017"/>
      <c r="E22" s="1017"/>
      <c r="F22" s="1017"/>
      <c r="G22" s="1017"/>
      <c r="H22" s="1017"/>
      <c r="I22" s="1383">
        <f t="shared" si="0"/>
        <v>0</v>
      </c>
      <c r="J22" s="1383">
        <f t="shared" si="1"/>
        <v>0</v>
      </c>
      <c r="K22" s="1017"/>
    </row>
    <row r="23" spans="1:11" ht="15" customHeight="1" x14ac:dyDescent="0.2">
      <c r="A23" s="1211" t="s">
        <v>85</v>
      </c>
      <c r="B23" s="1219" t="s">
        <v>1251</v>
      </c>
      <c r="C23" s="1016">
        <f t="shared" ref="C23:D23" si="4">SUM(C18:C22)</f>
        <v>16658654</v>
      </c>
      <c r="D23" s="1016">
        <f t="shared" si="4"/>
        <v>17082802</v>
      </c>
      <c r="E23" s="1016">
        <f>SUM(E18:E22)</f>
        <v>18461</v>
      </c>
      <c r="F23" s="1016">
        <f>SUM(F18:F22)</f>
        <v>27010</v>
      </c>
      <c r="G23" s="1016">
        <v>93757</v>
      </c>
      <c r="H23" s="1016">
        <v>100025</v>
      </c>
      <c r="I23" s="1384">
        <f t="shared" si="0"/>
        <v>16770872</v>
      </c>
      <c r="J23" s="1384">
        <f t="shared" si="1"/>
        <v>17209837</v>
      </c>
      <c r="K23" s="1016">
        <f t="shared" si="2"/>
        <v>102.61742502119151</v>
      </c>
    </row>
    <row r="24" spans="1:11" ht="15" customHeight="1" x14ac:dyDescent="0.2">
      <c r="A24" s="1211" t="s">
        <v>87</v>
      </c>
      <c r="B24" s="1218" t="s">
        <v>1252</v>
      </c>
      <c r="C24" s="1017">
        <v>808567</v>
      </c>
      <c r="D24" s="1017">
        <v>806297</v>
      </c>
      <c r="E24" s="1017"/>
      <c r="F24" s="1017"/>
      <c r="G24" s="1017"/>
      <c r="H24" s="1017"/>
      <c r="I24" s="1383">
        <f t="shared" si="0"/>
        <v>808567</v>
      </c>
      <c r="J24" s="1383">
        <f t="shared" si="1"/>
        <v>806297</v>
      </c>
      <c r="K24" s="1017">
        <f t="shared" si="2"/>
        <v>99.719256412888484</v>
      </c>
    </row>
    <row r="25" spans="1:11" ht="15" customHeight="1" x14ac:dyDescent="0.2">
      <c r="A25" s="1211" t="s">
        <v>89</v>
      </c>
      <c r="B25" s="1218" t="s">
        <v>1253</v>
      </c>
      <c r="C25" s="1017"/>
      <c r="D25" s="1017"/>
      <c r="E25" s="1017"/>
      <c r="F25" s="1017"/>
      <c r="G25" s="1017"/>
      <c r="H25" s="1017"/>
      <c r="I25" s="1383">
        <f t="shared" si="0"/>
        <v>0</v>
      </c>
      <c r="J25" s="1383">
        <f t="shared" si="1"/>
        <v>0</v>
      </c>
      <c r="K25" s="1017"/>
    </row>
    <row r="26" spans="1:11" ht="15" customHeight="1" x14ac:dyDescent="0.2">
      <c r="A26" s="1211" t="s">
        <v>90</v>
      </c>
      <c r="B26" s="1221" t="s">
        <v>1254</v>
      </c>
      <c r="C26" s="1017"/>
      <c r="D26" s="1017"/>
      <c r="E26" s="1017"/>
      <c r="F26" s="1017"/>
      <c r="G26" s="1220"/>
      <c r="H26" s="1220"/>
      <c r="I26" s="1383">
        <f t="shared" si="0"/>
        <v>0</v>
      </c>
      <c r="J26" s="1383">
        <f t="shared" si="1"/>
        <v>0</v>
      </c>
      <c r="K26" s="1017"/>
    </row>
    <row r="27" spans="1:11" ht="15" customHeight="1" x14ac:dyDescent="0.2">
      <c r="A27" s="1211" t="s">
        <v>92</v>
      </c>
      <c r="B27" s="1221" t="s">
        <v>1255</v>
      </c>
      <c r="C27" s="1220"/>
      <c r="D27" s="1220"/>
      <c r="E27" s="1220"/>
      <c r="F27" s="1220"/>
      <c r="G27" s="1220"/>
      <c r="H27" s="1220"/>
      <c r="I27" s="1383">
        <f t="shared" si="0"/>
        <v>0</v>
      </c>
      <c r="J27" s="1383">
        <f t="shared" si="1"/>
        <v>0</v>
      </c>
      <c r="K27" s="1017"/>
    </row>
    <row r="28" spans="1:11" ht="15" customHeight="1" x14ac:dyDescent="0.2">
      <c r="A28" s="1211" t="s">
        <v>94</v>
      </c>
      <c r="B28" s="1218" t="s">
        <v>1256</v>
      </c>
      <c r="C28" s="1017"/>
      <c r="D28" s="1017"/>
      <c r="E28" s="1017"/>
      <c r="F28" s="1017"/>
      <c r="G28" s="1220"/>
      <c r="H28" s="1220"/>
      <c r="I28" s="1383">
        <f t="shared" si="0"/>
        <v>0</v>
      </c>
      <c r="J28" s="1383">
        <f t="shared" si="1"/>
        <v>0</v>
      </c>
      <c r="K28" s="1017"/>
    </row>
    <row r="29" spans="1:11" ht="15" customHeight="1" x14ac:dyDescent="0.2">
      <c r="A29" s="1211" t="s">
        <v>96</v>
      </c>
      <c r="B29" s="1218" t="s">
        <v>1257</v>
      </c>
      <c r="C29" s="1017"/>
      <c r="D29" s="1017"/>
      <c r="E29" s="1017"/>
      <c r="F29" s="1017"/>
      <c r="G29" s="1220"/>
      <c r="H29" s="1220"/>
      <c r="I29" s="1383">
        <f t="shared" si="0"/>
        <v>0</v>
      </c>
      <c r="J29" s="1383">
        <f t="shared" si="1"/>
        <v>0</v>
      </c>
      <c r="K29" s="1017"/>
    </row>
    <row r="30" spans="1:11" ht="15" customHeight="1" x14ac:dyDescent="0.2">
      <c r="A30" s="1211" t="s">
        <v>98</v>
      </c>
      <c r="B30" s="1218" t="s">
        <v>1258</v>
      </c>
      <c r="C30" s="1220"/>
      <c r="D30" s="1220"/>
      <c r="E30" s="1220"/>
      <c r="F30" s="1220"/>
      <c r="G30" s="1220"/>
      <c r="H30" s="1220"/>
      <c r="I30" s="1383">
        <f t="shared" si="0"/>
        <v>0</v>
      </c>
      <c r="J30" s="1383">
        <f t="shared" si="1"/>
        <v>0</v>
      </c>
      <c r="K30" s="1017"/>
    </row>
    <row r="31" spans="1:11" ht="24" x14ac:dyDescent="0.2">
      <c r="A31" s="1211" t="s">
        <v>100</v>
      </c>
      <c r="B31" s="1219" t="s">
        <v>1259</v>
      </c>
      <c r="C31" s="1016">
        <f>SUM(C24:C30)</f>
        <v>808567</v>
      </c>
      <c r="D31" s="1016">
        <f>SUM(D24:D30)</f>
        <v>806297</v>
      </c>
      <c r="E31" s="1017"/>
      <c r="F31" s="1017"/>
      <c r="G31" s="1017"/>
      <c r="H31" s="1017"/>
      <c r="I31" s="1384">
        <f t="shared" si="0"/>
        <v>808567</v>
      </c>
      <c r="J31" s="1384">
        <f t="shared" si="1"/>
        <v>806297</v>
      </c>
      <c r="K31" s="1016">
        <f t="shared" si="2"/>
        <v>99.719256412888484</v>
      </c>
    </row>
    <row r="32" spans="1:11" s="1210" customFormat="1" ht="15" customHeight="1" x14ac:dyDescent="0.2">
      <c r="A32" s="1211" t="s">
        <v>102</v>
      </c>
      <c r="B32" s="1218" t="s">
        <v>1260</v>
      </c>
      <c r="C32" s="1017"/>
      <c r="D32" s="1017"/>
      <c r="E32" s="1017"/>
      <c r="F32" s="1017"/>
      <c r="G32" s="1017"/>
      <c r="H32" s="1017"/>
      <c r="I32" s="1383">
        <f t="shared" si="0"/>
        <v>0</v>
      </c>
      <c r="J32" s="1383">
        <f t="shared" si="1"/>
        <v>0</v>
      </c>
      <c r="K32" s="1017"/>
    </row>
    <row r="33" spans="1:11" s="1210" customFormat="1" ht="15" customHeight="1" x14ac:dyDescent="0.2">
      <c r="A33" s="1211" t="s">
        <v>104</v>
      </c>
      <c r="B33" s="1218" t="s">
        <v>1261</v>
      </c>
      <c r="C33" s="1017"/>
      <c r="D33" s="1017"/>
      <c r="E33" s="1017"/>
      <c r="F33" s="1017"/>
      <c r="G33" s="1017"/>
      <c r="H33" s="1017"/>
      <c r="I33" s="1383">
        <f t="shared" si="0"/>
        <v>0</v>
      </c>
      <c r="J33" s="1383">
        <f t="shared" si="1"/>
        <v>0</v>
      </c>
      <c r="K33" s="1017"/>
    </row>
    <row r="34" spans="1:11" s="1216" customFormat="1" ht="24" x14ac:dyDescent="0.2">
      <c r="A34" s="1211" t="s">
        <v>106</v>
      </c>
      <c r="B34" s="1219" t="s">
        <v>1262</v>
      </c>
      <c r="C34" s="1017"/>
      <c r="D34" s="1017"/>
      <c r="E34" s="1017"/>
      <c r="F34" s="1017"/>
      <c r="G34" s="1017"/>
      <c r="H34" s="1017"/>
      <c r="I34" s="1383">
        <f t="shared" si="0"/>
        <v>0</v>
      </c>
      <c r="J34" s="1383">
        <f t="shared" si="1"/>
        <v>0</v>
      </c>
      <c r="K34" s="1017"/>
    </row>
    <row r="35" spans="1:11" ht="24" x14ac:dyDescent="0.2">
      <c r="A35" s="1211" t="s">
        <v>108</v>
      </c>
      <c r="B35" s="1222" t="s">
        <v>1263</v>
      </c>
      <c r="C35" s="1020">
        <f t="shared" ref="C35:D35" si="5">C17+C23+C31+C34</f>
        <v>17489315</v>
      </c>
      <c r="D35" s="1020">
        <f t="shared" si="5"/>
        <v>17914550</v>
      </c>
      <c r="E35" s="1020">
        <f>E17+E23+E31+E34</f>
        <v>20461</v>
      </c>
      <c r="F35" s="1020">
        <f>F17+F23+F31+F34</f>
        <v>39291</v>
      </c>
      <c r="G35" s="1020">
        <v>94829</v>
      </c>
      <c r="H35" s="1020">
        <v>100712</v>
      </c>
      <c r="I35" s="1385">
        <f t="shared" si="0"/>
        <v>17604605</v>
      </c>
      <c r="J35" s="1385">
        <f t="shared" si="1"/>
        <v>18054553</v>
      </c>
      <c r="K35" s="1020">
        <f t="shared" si="2"/>
        <v>102.55585399388399</v>
      </c>
    </row>
    <row r="36" spans="1:11" ht="15" customHeight="1" x14ac:dyDescent="0.2">
      <c r="A36" s="1211" t="s">
        <v>110</v>
      </c>
      <c r="B36" s="1218" t="s">
        <v>1264</v>
      </c>
      <c r="C36" s="1017">
        <v>601</v>
      </c>
      <c r="D36" s="1017">
        <v>578</v>
      </c>
      <c r="E36" s="1017"/>
      <c r="F36" s="1017"/>
      <c r="G36" s="1220">
        <v>2902</v>
      </c>
      <c r="H36" s="1220">
        <v>2683</v>
      </c>
      <c r="I36" s="1383">
        <f t="shared" si="0"/>
        <v>3503</v>
      </c>
      <c r="J36" s="1383">
        <f t="shared" si="1"/>
        <v>3261</v>
      </c>
      <c r="K36" s="1017">
        <f t="shared" si="2"/>
        <v>93.091635740793606</v>
      </c>
    </row>
    <row r="37" spans="1:11" ht="15" customHeight="1" x14ac:dyDescent="0.2">
      <c r="A37" s="1211" t="s">
        <v>112</v>
      </c>
      <c r="B37" s="1218" t="s">
        <v>1265</v>
      </c>
      <c r="C37" s="1220"/>
      <c r="D37" s="1220"/>
      <c r="E37" s="1220"/>
      <c r="F37" s="1220"/>
      <c r="G37" s="1220"/>
      <c r="H37" s="1220"/>
      <c r="I37" s="1383">
        <f t="shared" si="0"/>
        <v>0</v>
      </c>
      <c r="J37" s="1383">
        <f t="shared" si="1"/>
        <v>0</v>
      </c>
      <c r="K37" s="1017"/>
    </row>
    <row r="38" spans="1:11" ht="15" customHeight="1" x14ac:dyDescent="0.2">
      <c r="A38" s="1211" t="s">
        <v>114</v>
      </c>
      <c r="B38" s="1218" t="s">
        <v>1266</v>
      </c>
      <c r="C38" s="1017"/>
      <c r="D38" s="1017"/>
      <c r="E38" s="1017"/>
      <c r="F38" s="1017"/>
      <c r="G38" s="1017"/>
      <c r="H38" s="1017"/>
      <c r="I38" s="1383">
        <f t="shared" si="0"/>
        <v>0</v>
      </c>
      <c r="J38" s="1383">
        <f t="shared" si="1"/>
        <v>0</v>
      </c>
      <c r="K38" s="1017"/>
    </row>
    <row r="39" spans="1:11" ht="15" customHeight="1" x14ac:dyDescent="0.2">
      <c r="A39" s="1211" t="s">
        <v>116</v>
      </c>
      <c r="B39" s="1218" t="s">
        <v>1267</v>
      </c>
      <c r="C39" s="1017"/>
      <c r="D39" s="1017"/>
      <c r="E39" s="1017"/>
      <c r="F39" s="1017"/>
      <c r="G39" s="1017">
        <v>571</v>
      </c>
      <c r="H39" s="1017"/>
      <c r="I39" s="1383">
        <f t="shared" si="0"/>
        <v>571</v>
      </c>
      <c r="J39" s="1383">
        <f t="shared" si="1"/>
        <v>0</v>
      </c>
      <c r="K39" s="1017"/>
    </row>
    <row r="40" spans="1:11" ht="15" customHeight="1" x14ac:dyDescent="0.2">
      <c r="A40" s="1211" t="s">
        <v>118</v>
      </c>
      <c r="B40" s="1218" t="s">
        <v>1268</v>
      </c>
      <c r="C40" s="1017"/>
      <c r="D40" s="1017"/>
      <c r="E40" s="1017"/>
      <c r="F40" s="1017"/>
      <c r="G40" s="1017"/>
      <c r="H40" s="1017"/>
      <c r="I40" s="1383">
        <f t="shared" si="0"/>
        <v>0</v>
      </c>
      <c r="J40" s="1383">
        <f t="shared" si="1"/>
        <v>0</v>
      </c>
      <c r="K40" s="1017"/>
    </row>
    <row r="41" spans="1:11" ht="15" customHeight="1" x14ac:dyDescent="0.2">
      <c r="A41" s="1211" t="s">
        <v>120</v>
      </c>
      <c r="B41" s="1219" t="s">
        <v>1269</v>
      </c>
      <c r="C41" s="1016">
        <f>SUM(C36:C40)</f>
        <v>601</v>
      </c>
      <c r="D41" s="1016">
        <f>SUM(D36:D40)</f>
        <v>578</v>
      </c>
      <c r="E41" s="1017"/>
      <c r="F41" s="1017"/>
      <c r="G41" s="1016">
        <v>3473</v>
      </c>
      <c r="H41" s="1016">
        <v>2683</v>
      </c>
      <c r="I41" s="1384">
        <f t="shared" si="0"/>
        <v>4074</v>
      </c>
      <c r="J41" s="1384">
        <f t="shared" si="1"/>
        <v>3261</v>
      </c>
      <c r="K41" s="1016">
        <f t="shared" si="2"/>
        <v>80.044182621502216</v>
      </c>
    </row>
    <row r="42" spans="1:11" s="1216" customFormat="1" ht="15" customHeight="1" x14ac:dyDescent="0.2">
      <c r="A42" s="1211" t="s">
        <v>121</v>
      </c>
      <c r="B42" s="1218" t="s">
        <v>1270</v>
      </c>
      <c r="C42" s="1017"/>
      <c r="D42" s="1017"/>
      <c r="E42" s="1017"/>
      <c r="F42" s="1017"/>
      <c r="G42" s="1017"/>
      <c r="H42" s="1017"/>
      <c r="I42" s="1383">
        <f t="shared" si="0"/>
        <v>0</v>
      </c>
      <c r="J42" s="1383">
        <f t="shared" si="1"/>
        <v>0</v>
      </c>
      <c r="K42" s="1017"/>
    </row>
    <row r="43" spans="1:11" ht="15" customHeight="1" x14ac:dyDescent="0.2">
      <c r="A43" s="1211" t="s">
        <v>123</v>
      </c>
      <c r="B43" s="1218" t="s">
        <v>1271</v>
      </c>
      <c r="C43" s="1017"/>
      <c r="D43" s="1017"/>
      <c r="E43" s="1017"/>
      <c r="F43" s="1017"/>
      <c r="G43" s="1017"/>
      <c r="H43" s="1017"/>
      <c r="I43" s="1383">
        <f t="shared" si="0"/>
        <v>0</v>
      </c>
      <c r="J43" s="1383">
        <f t="shared" si="1"/>
        <v>0</v>
      </c>
      <c r="K43" s="1017"/>
    </row>
    <row r="44" spans="1:11" ht="15" customHeight="1" x14ac:dyDescent="0.2">
      <c r="A44" s="1211" t="s">
        <v>125</v>
      </c>
      <c r="B44" s="1218" t="s">
        <v>1272</v>
      </c>
      <c r="C44" s="1017"/>
      <c r="D44" s="1017"/>
      <c r="E44" s="1017"/>
      <c r="F44" s="1017"/>
      <c r="G44" s="1017"/>
      <c r="H44" s="1017"/>
      <c r="I44" s="1383">
        <f t="shared" si="0"/>
        <v>0</v>
      </c>
      <c r="J44" s="1383">
        <f t="shared" si="1"/>
        <v>0</v>
      </c>
      <c r="K44" s="1017"/>
    </row>
    <row r="45" spans="1:11" ht="15" customHeight="1" x14ac:dyDescent="0.2">
      <c r="A45" s="1211" t="s">
        <v>127</v>
      </c>
      <c r="B45" s="1218" t="s">
        <v>1273</v>
      </c>
      <c r="C45" s="1220"/>
      <c r="D45" s="1220"/>
      <c r="E45" s="1220"/>
      <c r="F45" s="1220"/>
      <c r="G45" s="1220"/>
      <c r="H45" s="1220"/>
      <c r="I45" s="1383">
        <f t="shared" si="0"/>
        <v>0</v>
      </c>
      <c r="J45" s="1383">
        <f t="shared" si="1"/>
        <v>0</v>
      </c>
      <c r="K45" s="1017"/>
    </row>
    <row r="46" spans="1:11" ht="15" customHeight="1" x14ac:dyDescent="0.2">
      <c r="A46" s="1211" t="s">
        <v>129</v>
      </c>
      <c r="B46" s="1218" t="s">
        <v>1274</v>
      </c>
      <c r="C46" s="1017"/>
      <c r="D46" s="1017"/>
      <c r="E46" s="1017"/>
      <c r="F46" s="1017"/>
      <c r="G46" s="1017"/>
      <c r="H46" s="1017"/>
      <c r="I46" s="1383">
        <f t="shared" si="0"/>
        <v>0</v>
      </c>
      <c r="J46" s="1383">
        <f t="shared" si="1"/>
        <v>0</v>
      </c>
      <c r="K46" s="1017"/>
    </row>
    <row r="47" spans="1:11" s="1040" customFormat="1" ht="15" customHeight="1" x14ac:dyDescent="0.2">
      <c r="A47" s="1211" t="s">
        <v>229</v>
      </c>
      <c r="B47" s="1218" t="s">
        <v>1275</v>
      </c>
      <c r="C47" s="1017"/>
      <c r="D47" s="1017"/>
      <c r="E47" s="1017"/>
      <c r="F47" s="1017"/>
      <c r="G47" s="1017"/>
      <c r="H47" s="1017"/>
      <c r="I47" s="1383">
        <f t="shared" si="0"/>
        <v>0</v>
      </c>
      <c r="J47" s="1383">
        <f t="shared" si="1"/>
        <v>0</v>
      </c>
      <c r="K47" s="1017"/>
    </row>
    <row r="48" spans="1:11" s="1215" customFormat="1" ht="15" customHeight="1" x14ac:dyDescent="0.2">
      <c r="A48" s="1211" t="s">
        <v>230</v>
      </c>
      <c r="B48" s="1218" t="s">
        <v>1276</v>
      </c>
      <c r="C48" s="1017"/>
      <c r="D48" s="1017"/>
      <c r="E48" s="1017"/>
      <c r="F48" s="1017"/>
      <c r="G48" s="1220"/>
      <c r="H48" s="1220"/>
      <c r="I48" s="1383">
        <f t="shared" si="0"/>
        <v>0</v>
      </c>
      <c r="J48" s="1383">
        <f t="shared" si="1"/>
        <v>0</v>
      </c>
      <c r="K48" s="1017"/>
    </row>
    <row r="49" spans="1:11" ht="15" customHeight="1" x14ac:dyDescent="0.2">
      <c r="A49" s="1211" t="s">
        <v>231</v>
      </c>
      <c r="B49" s="1219" t="s">
        <v>1277</v>
      </c>
      <c r="C49" s="1017"/>
      <c r="D49" s="1017"/>
      <c r="E49" s="1017"/>
      <c r="F49" s="1017"/>
      <c r="G49" s="1017"/>
      <c r="H49" s="1017"/>
      <c r="I49" s="1383">
        <f t="shared" si="0"/>
        <v>0</v>
      </c>
      <c r="J49" s="1383">
        <f t="shared" si="1"/>
        <v>0</v>
      </c>
      <c r="K49" s="1017"/>
    </row>
    <row r="50" spans="1:11" ht="28.5" customHeight="1" x14ac:dyDescent="0.2">
      <c r="A50" s="1211" t="s">
        <v>232</v>
      </c>
      <c r="B50" s="1223" t="s">
        <v>1278</v>
      </c>
      <c r="C50" s="1023">
        <f>SUM(C41:C49)</f>
        <v>601</v>
      </c>
      <c r="D50" s="1023">
        <f>SUM(D41:D49)</f>
        <v>578</v>
      </c>
      <c r="E50" s="1024"/>
      <c r="F50" s="1024"/>
      <c r="G50" s="1023">
        <v>3473</v>
      </c>
      <c r="H50" s="1023">
        <v>2683</v>
      </c>
      <c r="I50" s="1385">
        <f t="shared" si="0"/>
        <v>4074</v>
      </c>
      <c r="J50" s="1385">
        <f t="shared" si="1"/>
        <v>3261</v>
      </c>
      <c r="K50" s="1020">
        <f t="shared" si="2"/>
        <v>80.044182621502216</v>
      </c>
    </row>
    <row r="51" spans="1:11" s="1216" customFormat="1" ht="15" customHeight="1" x14ac:dyDescent="0.2">
      <c r="A51" s="1211" t="s">
        <v>918</v>
      </c>
      <c r="B51" s="1218" t="s">
        <v>1279</v>
      </c>
      <c r="C51" s="1017"/>
      <c r="D51" s="1017"/>
      <c r="E51" s="1017"/>
      <c r="F51" s="1017"/>
      <c r="G51" s="1017"/>
      <c r="H51" s="1017"/>
      <c r="I51" s="1383">
        <f t="shared" si="0"/>
        <v>0</v>
      </c>
      <c r="J51" s="1383">
        <f t="shared" si="1"/>
        <v>0</v>
      </c>
      <c r="K51" s="1017"/>
    </row>
    <row r="52" spans="1:11" ht="15" customHeight="1" x14ac:dyDescent="0.2">
      <c r="A52" s="1211" t="s">
        <v>403</v>
      </c>
      <c r="B52" s="1218" t="s">
        <v>1280</v>
      </c>
      <c r="C52" s="1017">
        <v>495</v>
      </c>
      <c r="D52" s="1017">
        <v>310</v>
      </c>
      <c r="E52" s="1017">
        <v>277</v>
      </c>
      <c r="F52" s="1017">
        <v>281</v>
      </c>
      <c r="G52" s="1017">
        <v>1047</v>
      </c>
      <c r="H52" s="1017">
        <v>666</v>
      </c>
      <c r="I52" s="1383">
        <f t="shared" si="0"/>
        <v>1819</v>
      </c>
      <c r="J52" s="1383">
        <f t="shared" si="1"/>
        <v>1257</v>
      </c>
      <c r="K52" s="1017">
        <f t="shared" si="2"/>
        <v>69.103903243540415</v>
      </c>
    </row>
    <row r="53" spans="1:11" ht="15" customHeight="1" x14ac:dyDescent="0.2">
      <c r="A53" s="1211" t="s">
        <v>404</v>
      </c>
      <c r="B53" s="1218" t="s">
        <v>1281</v>
      </c>
      <c r="C53" s="1017">
        <v>778897</v>
      </c>
      <c r="D53" s="1017">
        <v>474608</v>
      </c>
      <c r="E53" s="1017">
        <v>290</v>
      </c>
      <c r="F53" s="1017">
        <v>8365</v>
      </c>
      <c r="G53" s="1017">
        <v>3427</v>
      </c>
      <c r="H53" s="1017">
        <v>2987</v>
      </c>
      <c r="I53" s="1383">
        <f t="shared" si="0"/>
        <v>782614</v>
      </c>
      <c r="J53" s="1383">
        <f t="shared" si="1"/>
        <v>485960</v>
      </c>
      <c r="K53" s="1017">
        <f t="shared" si="2"/>
        <v>62.094468026383375</v>
      </c>
    </row>
    <row r="54" spans="1:11" ht="15" customHeight="1" x14ac:dyDescent="0.2">
      <c r="A54" s="1211" t="s">
        <v>919</v>
      </c>
      <c r="B54" s="1218" t="s">
        <v>1282</v>
      </c>
      <c r="C54" s="1017"/>
      <c r="D54" s="1017"/>
      <c r="E54" s="1017"/>
      <c r="F54" s="1017"/>
      <c r="G54" s="1017"/>
      <c r="H54" s="1017"/>
      <c r="I54" s="1383">
        <f t="shared" si="0"/>
        <v>0</v>
      </c>
      <c r="J54" s="1383">
        <f t="shared" si="1"/>
        <v>0</v>
      </c>
      <c r="K54" s="1017"/>
    </row>
    <row r="55" spans="1:11" ht="15" customHeight="1" x14ac:dyDescent="0.2">
      <c r="A55" s="1211" t="s">
        <v>920</v>
      </c>
      <c r="B55" s="1218" t="s">
        <v>1283</v>
      </c>
      <c r="C55" s="1017">
        <v>2461</v>
      </c>
      <c r="D55" s="1017">
        <v>2217</v>
      </c>
      <c r="E55" s="1017"/>
      <c r="F55" s="1017"/>
      <c r="G55" s="1017">
        <v>190</v>
      </c>
      <c r="H55" s="1017">
        <v>263</v>
      </c>
      <c r="I55" s="1383">
        <f t="shared" si="0"/>
        <v>2651</v>
      </c>
      <c r="J55" s="1383">
        <f t="shared" si="1"/>
        <v>2480</v>
      </c>
      <c r="K55" s="1017">
        <f t="shared" si="2"/>
        <v>93.549603923047911</v>
      </c>
    </row>
    <row r="56" spans="1:11" ht="15" customHeight="1" x14ac:dyDescent="0.2">
      <c r="A56" s="1211" t="s">
        <v>921</v>
      </c>
      <c r="B56" s="1222" t="s">
        <v>1284</v>
      </c>
      <c r="C56" s="1020">
        <f t="shared" ref="C56:D56" si="6">SUM(C52:C55)</f>
        <v>781853</v>
      </c>
      <c r="D56" s="1020">
        <f t="shared" si="6"/>
        <v>477135</v>
      </c>
      <c r="E56" s="1020">
        <f>SUM(E52:E55)</f>
        <v>567</v>
      </c>
      <c r="F56" s="1020">
        <f>SUM(F52:F55)</f>
        <v>8646</v>
      </c>
      <c r="G56" s="1020">
        <v>4664</v>
      </c>
      <c r="H56" s="1020">
        <v>3916</v>
      </c>
      <c r="I56" s="1385">
        <f t="shared" si="0"/>
        <v>787084</v>
      </c>
      <c r="J56" s="1385">
        <f t="shared" si="1"/>
        <v>489697</v>
      </c>
      <c r="K56" s="1020">
        <f t="shared" si="2"/>
        <v>62.216612204034128</v>
      </c>
    </row>
    <row r="57" spans="1:11" ht="24" x14ac:dyDescent="0.2">
      <c r="A57" s="1211" t="s">
        <v>922</v>
      </c>
      <c r="B57" s="1218" t="s">
        <v>1285</v>
      </c>
      <c r="C57" s="1017"/>
      <c r="D57" s="1017"/>
      <c r="E57" s="1017"/>
      <c r="F57" s="1017"/>
      <c r="G57" s="1017"/>
      <c r="H57" s="1017"/>
      <c r="I57" s="1383">
        <f t="shared" si="0"/>
        <v>0</v>
      </c>
      <c r="J57" s="1383">
        <f t="shared" si="1"/>
        <v>0</v>
      </c>
      <c r="K57" s="1017"/>
    </row>
    <row r="58" spans="1:11" ht="36" x14ac:dyDescent="0.2">
      <c r="A58" s="1211" t="s">
        <v>923</v>
      </c>
      <c r="B58" s="1218" t="s">
        <v>1286</v>
      </c>
      <c r="C58" s="1017"/>
      <c r="D58" s="1017"/>
      <c r="E58" s="1017"/>
      <c r="F58" s="1017"/>
      <c r="G58" s="1017"/>
      <c r="H58" s="1017"/>
      <c r="I58" s="1383">
        <f t="shared" si="0"/>
        <v>0</v>
      </c>
      <c r="J58" s="1383">
        <f t="shared" si="1"/>
        <v>0</v>
      </c>
      <c r="K58" s="1017"/>
    </row>
    <row r="59" spans="1:11" ht="24" x14ac:dyDescent="0.2">
      <c r="A59" s="1211" t="s">
        <v>924</v>
      </c>
      <c r="B59" s="1218" t="s">
        <v>1287</v>
      </c>
      <c r="C59" s="1017"/>
      <c r="D59" s="1017"/>
      <c r="E59" s="1017"/>
      <c r="F59" s="1017"/>
      <c r="G59" s="1017"/>
      <c r="H59" s="1017"/>
      <c r="I59" s="1383">
        <f t="shared" si="0"/>
        <v>0</v>
      </c>
      <c r="J59" s="1383">
        <f t="shared" si="1"/>
        <v>0</v>
      </c>
      <c r="K59" s="1017"/>
    </row>
    <row r="60" spans="1:11" ht="36" x14ac:dyDescent="0.2">
      <c r="A60" s="1211" t="s">
        <v>925</v>
      </c>
      <c r="B60" s="1218" t="s">
        <v>1288</v>
      </c>
      <c r="C60" s="1017"/>
      <c r="D60" s="1017"/>
      <c r="E60" s="1017"/>
      <c r="F60" s="1017"/>
      <c r="G60" s="1017"/>
      <c r="H60" s="1017"/>
      <c r="I60" s="1383">
        <f t="shared" si="0"/>
        <v>0</v>
      </c>
      <c r="J60" s="1383">
        <f t="shared" si="1"/>
        <v>0</v>
      </c>
      <c r="K60" s="1017"/>
    </row>
    <row r="61" spans="1:11" ht="15" customHeight="1" x14ac:dyDescent="0.2">
      <c r="A61" s="1211" t="s">
        <v>926</v>
      </c>
      <c r="B61" s="1218" t="s">
        <v>1289</v>
      </c>
      <c r="C61" s="1017">
        <v>67646</v>
      </c>
      <c r="D61" s="1017">
        <v>42388</v>
      </c>
      <c r="E61" s="1017"/>
      <c r="F61" s="1017"/>
      <c r="G61" s="1017">
        <v>916</v>
      </c>
      <c r="H61" s="1017">
        <v>1122</v>
      </c>
      <c r="I61" s="1383">
        <f t="shared" si="0"/>
        <v>68562</v>
      </c>
      <c r="J61" s="1383">
        <f t="shared" si="1"/>
        <v>43510</v>
      </c>
      <c r="K61" s="1017">
        <f t="shared" si="2"/>
        <v>63.460809194597587</v>
      </c>
    </row>
    <row r="62" spans="1:11" s="1216" customFormat="1" ht="15" customHeight="1" x14ac:dyDescent="0.2">
      <c r="A62" s="1211" t="s">
        <v>927</v>
      </c>
      <c r="B62" s="1218" t="s">
        <v>1290</v>
      </c>
      <c r="C62" s="1017">
        <v>31</v>
      </c>
      <c r="D62" s="1017">
        <v>1039</v>
      </c>
      <c r="E62" s="1017">
        <v>203</v>
      </c>
      <c r="F62" s="1017">
        <v>0</v>
      </c>
      <c r="G62" s="1017"/>
      <c r="H62" s="1017"/>
      <c r="I62" s="1383">
        <f t="shared" si="0"/>
        <v>234</v>
      </c>
      <c r="J62" s="1383">
        <f t="shared" si="1"/>
        <v>1039</v>
      </c>
      <c r="K62" s="1017">
        <f t="shared" si="2"/>
        <v>444.01709401709405</v>
      </c>
    </row>
    <row r="63" spans="1:11" s="1216" customFormat="1" ht="15" customHeight="1" x14ac:dyDescent="0.2">
      <c r="A63" s="1211" t="s">
        <v>928</v>
      </c>
      <c r="B63" s="1218" t="s">
        <v>1291</v>
      </c>
      <c r="C63" s="1017">
        <v>653</v>
      </c>
      <c r="D63" s="1017">
        <v>0</v>
      </c>
      <c r="E63" s="1017"/>
      <c r="F63" s="1017"/>
      <c r="G63" s="1017"/>
      <c r="H63" s="1017"/>
      <c r="I63" s="1383">
        <f t="shared" si="0"/>
        <v>653</v>
      </c>
      <c r="J63" s="1383">
        <f t="shared" si="1"/>
        <v>0</v>
      </c>
      <c r="K63" s="1017">
        <f t="shared" si="2"/>
        <v>0</v>
      </c>
    </row>
    <row r="64" spans="1:11" ht="24" x14ac:dyDescent="0.2">
      <c r="A64" s="1211" t="s">
        <v>929</v>
      </c>
      <c r="B64" s="1218" t="s">
        <v>1292</v>
      </c>
      <c r="C64" s="1017"/>
      <c r="D64" s="1017"/>
      <c r="E64" s="1017"/>
      <c r="F64" s="1017"/>
      <c r="G64" s="1017"/>
      <c r="H64" s="1017"/>
      <c r="I64" s="1383">
        <f t="shared" si="0"/>
        <v>0</v>
      </c>
      <c r="J64" s="1383">
        <f t="shared" si="1"/>
        <v>0</v>
      </c>
      <c r="K64" s="1017"/>
    </row>
    <row r="65" spans="1:11" ht="36" x14ac:dyDescent="0.2">
      <c r="A65" s="1211" t="s">
        <v>930</v>
      </c>
      <c r="B65" s="1218" t="s">
        <v>1293</v>
      </c>
      <c r="C65" s="1017"/>
      <c r="D65" s="1017"/>
      <c r="E65" s="1017"/>
      <c r="F65" s="1017"/>
      <c r="G65" s="1220"/>
      <c r="H65" s="1220"/>
      <c r="I65" s="1383">
        <f t="shared" si="0"/>
        <v>0</v>
      </c>
      <c r="J65" s="1383">
        <f t="shared" si="1"/>
        <v>0</v>
      </c>
      <c r="K65" s="1017"/>
    </row>
    <row r="66" spans="1:11" s="1216" customFormat="1" ht="24" x14ac:dyDescent="0.2">
      <c r="A66" s="1211" t="s">
        <v>931</v>
      </c>
      <c r="B66" s="1218" t="s">
        <v>1294</v>
      </c>
      <c r="C66" s="1220"/>
      <c r="D66" s="1220"/>
      <c r="E66" s="1220"/>
      <c r="F66" s="1220"/>
      <c r="G66" s="1017"/>
      <c r="H66" s="1017"/>
      <c r="I66" s="1383">
        <f t="shared" si="0"/>
        <v>0</v>
      </c>
      <c r="J66" s="1383">
        <f t="shared" si="1"/>
        <v>0</v>
      </c>
      <c r="K66" s="1017"/>
    </row>
    <row r="67" spans="1:11" ht="36" x14ac:dyDescent="0.2">
      <c r="A67" s="1211" t="s">
        <v>932</v>
      </c>
      <c r="B67" s="1218" t="s">
        <v>1295</v>
      </c>
      <c r="C67" s="1017"/>
      <c r="D67" s="1017"/>
      <c r="E67" s="1017"/>
      <c r="F67" s="1017"/>
      <c r="G67" s="1017"/>
      <c r="H67" s="1017"/>
      <c r="I67" s="1383">
        <f t="shared" si="0"/>
        <v>0</v>
      </c>
      <c r="J67" s="1383">
        <f t="shared" si="1"/>
        <v>0</v>
      </c>
      <c r="K67" s="1017"/>
    </row>
    <row r="68" spans="1:11" ht="24" x14ac:dyDescent="0.2">
      <c r="A68" s="1211" t="s">
        <v>933</v>
      </c>
      <c r="B68" s="1218" t="s">
        <v>1296</v>
      </c>
      <c r="C68" s="1017"/>
      <c r="D68" s="1017"/>
      <c r="E68" s="1017"/>
      <c r="F68" s="1017"/>
      <c r="G68" s="1017"/>
      <c r="H68" s="1017"/>
      <c r="I68" s="1383">
        <f t="shared" si="0"/>
        <v>0</v>
      </c>
      <c r="J68" s="1383">
        <f t="shared" si="1"/>
        <v>0</v>
      </c>
      <c r="K68" s="1017"/>
    </row>
    <row r="69" spans="1:11" ht="24" x14ac:dyDescent="0.2">
      <c r="A69" s="1211" t="s">
        <v>934</v>
      </c>
      <c r="B69" s="1218" t="s">
        <v>1297</v>
      </c>
      <c r="C69" s="1017"/>
      <c r="D69" s="1017"/>
      <c r="E69" s="1017"/>
      <c r="F69" s="1017"/>
      <c r="G69" s="1017"/>
      <c r="H69" s="1017"/>
      <c r="I69" s="1383">
        <f t="shared" si="0"/>
        <v>0</v>
      </c>
      <c r="J69" s="1383">
        <f t="shared" si="1"/>
        <v>0</v>
      </c>
      <c r="K69" s="1017"/>
    </row>
    <row r="70" spans="1:11" ht="24" x14ac:dyDescent="0.2">
      <c r="A70" s="1211" t="s">
        <v>935</v>
      </c>
      <c r="B70" s="1219" t="s">
        <v>1298</v>
      </c>
      <c r="C70" s="1016">
        <f t="shared" ref="C70:D70" si="7">SUM(C57:C69)</f>
        <v>68330</v>
      </c>
      <c r="D70" s="1016">
        <f t="shared" si="7"/>
        <v>43427</v>
      </c>
      <c r="E70" s="1016">
        <f>SUM(E57:E69)</f>
        <v>203</v>
      </c>
      <c r="F70" s="1016">
        <f>SUM(F57:F69)</f>
        <v>0</v>
      </c>
      <c r="G70" s="1016">
        <v>916</v>
      </c>
      <c r="H70" s="1016">
        <v>1122</v>
      </c>
      <c r="I70" s="1384">
        <f t="shared" si="0"/>
        <v>69449</v>
      </c>
      <c r="J70" s="1384">
        <f t="shared" si="1"/>
        <v>44549</v>
      </c>
      <c r="K70" s="1016">
        <f t="shared" si="2"/>
        <v>64.146351999308848</v>
      </c>
    </row>
    <row r="71" spans="1:11" ht="24" x14ac:dyDescent="0.2">
      <c r="A71" s="1211" t="s">
        <v>936</v>
      </c>
      <c r="B71" s="1218" t="s">
        <v>1299</v>
      </c>
      <c r="C71" s="1017"/>
      <c r="D71" s="1017"/>
      <c r="E71" s="1017"/>
      <c r="F71" s="1017"/>
      <c r="G71" s="1017"/>
      <c r="H71" s="1017"/>
      <c r="I71" s="1383">
        <f t="shared" si="0"/>
        <v>0</v>
      </c>
      <c r="J71" s="1383">
        <f t="shared" si="1"/>
        <v>0</v>
      </c>
      <c r="K71" s="1017"/>
    </row>
    <row r="72" spans="1:11" ht="36" x14ac:dyDescent="0.2">
      <c r="A72" s="1211" t="s">
        <v>981</v>
      </c>
      <c r="B72" s="1218" t="s">
        <v>1300</v>
      </c>
      <c r="C72" s="1017"/>
      <c r="D72" s="1017"/>
      <c r="E72" s="1017"/>
      <c r="F72" s="1017"/>
      <c r="G72" s="1017"/>
      <c r="H72" s="1017"/>
      <c r="I72" s="1383">
        <f t="shared" si="0"/>
        <v>0</v>
      </c>
      <c r="J72" s="1383">
        <f t="shared" si="1"/>
        <v>0</v>
      </c>
      <c r="K72" s="1017"/>
    </row>
    <row r="73" spans="1:11" ht="24" x14ac:dyDescent="0.2">
      <c r="A73" s="1211" t="s">
        <v>982</v>
      </c>
      <c r="B73" s="1218" t="s">
        <v>1301</v>
      </c>
      <c r="C73" s="1017">
        <v>3665</v>
      </c>
      <c r="D73" s="1017">
        <v>0</v>
      </c>
      <c r="E73" s="1017"/>
      <c r="F73" s="1017"/>
      <c r="G73" s="1017"/>
      <c r="H73" s="1017"/>
      <c r="I73" s="1383">
        <f t="shared" si="0"/>
        <v>3665</v>
      </c>
      <c r="J73" s="1383">
        <f t="shared" si="1"/>
        <v>0</v>
      </c>
      <c r="K73" s="1017"/>
    </row>
    <row r="74" spans="1:11" s="1216" customFormat="1" ht="36" x14ac:dyDescent="0.2">
      <c r="A74" s="1211" t="s">
        <v>983</v>
      </c>
      <c r="B74" s="1218" t="s">
        <v>1302</v>
      </c>
      <c r="C74" s="1017">
        <v>3665</v>
      </c>
      <c r="D74" s="1017">
        <v>0</v>
      </c>
      <c r="E74" s="1017"/>
      <c r="F74" s="1017"/>
      <c r="G74" s="1017"/>
      <c r="H74" s="1017"/>
      <c r="I74" s="1383">
        <f t="shared" si="0"/>
        <v>3665</v>
      </c>
      <c r="J74" s="1383">
        <f t="shared" si="1"/>
        <v>0</v>
      </c>
      <c r="K74" s="1017"/>
    </row>
    <row r="75" spans="1:11" ht="15" customHeight="1" x14ac:dyDescent="0.2">
      <c r="A75" s="1211" t="s">
        <v>984</v>
      </c>
      <c r="B75" s="1218" t="s">
        <v>1303</v>
      </c>
      <c r="C75" s="1017"/>
      <c r="D75" s="1017"/>
      <c r="E75" s="1017"/>
      <c r="F75" s="1017"/>
      <c r="G75" s="1017"/>
      <c r="H75" s="1017"/>
      <c r="I75" s="1383">
        <f t="shared" si="0"/>
        <v>0</v>
      </c>
      <c r="J75" s="1383">
        <f t="shared" si="1"/>
        <v>0</v>
      </c>
      <c r="K75" s="1017"/>
    </row>
    <row r="76" spans="1:11" ht="15" customHeight="1" x14ac:dyDescent="0.2">
      <c r="A76" s="1211" t="s">
        <v>985</v>
      </c>
      <c r="B76" s="1218" t="s">
        <v>1304</v>
      </c>
      <c r="C76" s="1017">
        <v>1665</v>
      </c>
      <c r="D76" s="1017">
        <v>1800</v>
      </c>
      <c r="E76" s="1017">
        <v>0</v>
      </c>
      <c r="F76" s="1017">
        <v>13</v>
      </c>
      <c r="G76" s="1017"/>
      <c r="H76" s="1017">
        <v>7290</v>
      </c>
      <c r="I76" s="1383">
        <f t="shared" si="0"/>
        <v>1665</v>
      </c>
      <c r="J76" s="1383">
        <f t="shared" si="1"/>
        <v>9103</v>
      </c>
      <c r="K76" s="1017">
        <f t="shared" si="2"/>
        <v>546.72672672672672</v>
      </c>
    </row>
    <row r="77" spans="1:11" s="1210" customFormat="1" ht="15" customHeight="1" x14ac:dyDescent="0.2">
      <c r="A77" s="1211" t="s">
        <v>986</v>
      </c>
      <c r="B77" s="1218" t="s">
        <v>1305</v>
      </c>
      <c r="C77" s="1017">
        <v>13583</v>
      </c>
      <c r="D77" s="1017">
        <v>0</v>
      </c>
      <c r="E77" s="1017"/>
      <c r="F77" s="1017"/>
      <c r="G77" s="1017"/>
      <c r="H77" s="1017"/>
      <c r="I77" s="1383">
        <f t="shared" si="0"/>
        <v>13583</v>
      </c>
      <c r="J77" s="1383">
        <f t="shared" si="1"/>
        <v>0</v>
      </c>
      <c r="K77" s="1017">
        <f t="shared" si="2"/>
        <v>0</v>
      </c>
    </row>
    <row r="78" spans="1:11" s="1210" customFormat="1" ht="24" x14ac:dyDescent="0.2">
      <c r="A78" s="1211" t="s">
        <v>987</v>
      </c>
      <c r="B78" s="1218" t="s">
        <v>1306</v>
      </c>
      <c r="C78" s="1017"/>
      <c r="D78" s="1017"/>
      <c r="E78" s="1017"/>
      <c r="F78" s="1017"/>
      <c r="G78" s="1017"/>
      <c r="H78" s="1017"/>
      <c r="I78" s="1383">
        <f t="shared" ref="I78:I141" si="8">C78+E78+G78</f>
        <v>0</v>
      </c>
      <c r="J78" s="1383">
        <f t="shared" ref="J78:J141" si="9">D78+F78+H78</f>
        <v>0</v>
      </c>
      <c r="K78" s="1017"/>
    </row>
    <row r="79" spans="1:11" s="1210" customFormat="1" ht="36" x14ac:dyDescent="0.2">
      <c r="A79" s="1211" t="s">
        <v>994</v>
      </c>
      <c r="B79" s="1218" t="s">
        <v>1307</v>
      </c>
      <c r="C79" s="1017"/>
      <c r="D79" s="1017"/>
      <c r="E79" s="1017"/>
      <c r="F79" s="1017"/>
      <c r="G79" s="1017"/>
      <c r="H79" s="1017"/>
      <c r="I79" s="1383">
        <f t="shared" si="8"/>
        <v>0</v>
      </c>
      <c r="J79" s="1383">
        <f t="shared" si="9"/>
        <v>0</v>
      </c>
      <c r="K79" s="1017"/>
    </row>
    <row r="80" spans="1:11" ht="24" x14ac:dyDescent="0.2">
      <c r="A80" s="1211" t="s">
        <v>995</v>
      </c>
      <c r="B80" s="1218" t="s">
        <v>1308</v>
      </c>
      <c r="C80" s="1017">
        <v>13125</v>
      </c>
      <c r="D80" s="1017">
        <v>15050</v>
      </c>
      <c r="E80" s="1017"/>
      <c r="F80" s="1017"/>
      <c r="G80" s="1017"/>
      <c r="H80" s="1017"/>
      <c r="I80" s="1383">
        <f t="shared" si="8"/>
        <v>13125</v>
      </c>
      <c r="J80" s="1383">
        <f t="shared" si="9"/>
        <v>15050</v>
      </c>
      <c r="K80" s="1017">
        <f t="shared" ref="K80:K135" si="10">J80/I80*100</f>
        <v>114.66666666666667</v>
      </c>
    </row>
    <row r="81" spans="1:13" ht="36" x14ac:dyDescent="0.2">
      <c r="A81" s="1211" t="s">
        <v>996</v>
      </c>
      <c r="B81" s="1218" t="s">
        <v>1309</v>
      </c>
      <c r="C81" s="1017">
        <v>13125</v>
      </c>
      <c r="D81" s="1017">
        <v>15050</v>
      </c>
      <c r="E81" s="1017"/>
      <c r="F81" s="1017"/>
      <c r="G81" s="1017"/>
      <c r="H81" s="1017"/>
      <c r="I81" s="1383">
        <f t="shared" si="8"/>
        <v>13125</v>
      </c>
      <c r="J81" s="1383">
        <f t="shared" si="9"/>
        <v>15050</v>
      </c>
      <c r="K81" s="1017">
        <f t="shared" si="10"/>
        <v>114.66666666666667</v>
      </c>
    </row>
    <row r="82" spans="1:13" ht="24" x14ac:dyDescent="0.2">
      <c r="A82" s="1211" t="s">
        <v>997</v>
      </c>
      <c r="B82" s="1218" t="s">
        <v>1310</v>
      </c>
      <c r="C82" s="1017"/>
      <c r="D82" s="1017"/>
      <c r="E82" s="1017"/>
      <c r="F82" s="1017"/>
      <c r="G82" s="1017"/>
      <c r="H82" s="1017"/>
      <c r="I82" s="1383">
        <f t="shared" si="8"/>
        <v>0</v>
      </c>
      <c r="J82" s="1383">
        <f t="shared" si="9"/>
        <v>0</v>
      </c>
      <c r="K82" s="1017"/>
    </row>
    <row r="83" spans="1:13" ht="24" x14ac:dyDescent="0.2">
      <c r="A83" s="1211" t="s">
        <v>998</v>
      </c>
      <c r="B83" s="1218" t="s">
        <v>1311</v>
      </c>
      <c r="C83" s="1017"/>
      <c r="D83" s="1017"/>
      <c r="E83" s="1017"/>
      <c r="F83" s="1017"/>
      <c r="G83" s="1017"/>
      <c r="H83" s="1017"/>
      <c r="I83" s="1383">
        <f t="shared" si="8"/>
        <v>0</v>
      </c>
      <c r="J83" s="1383">
        <f t="shared" si="9"/>
        <v>0</v>
      </c>
      <c r="K83" s="1017"/>
    </row>
    <row r="84" spans="1:13" s="1210" customFormat="1" ht="24" x14ac:dyDescent="0.2">
      <c r="A84" s="1211" t="s">
        <v>999</v>
      </c>
      <c r="B84" s="1219" t="s">
        <v>1312</v>
      </c>
      <c r="C84" s="1016">
        <f>C73+C76+C77+C80</f>
        <v>32038</v>
      </c>
      <c r="D84" s="1016">
        <f>D73+D76+D77+D80</f>
        <v>16850</v>
      </c>
      <c r="E84" s="1016">
        <f>SUM(E71:E83)</f>
        <v>0</v>
      </c>
      <c r="F84" s="1016">
        <f>SUM(F71:F83)</f>
        <v>13</v>
      </c>
      <c r="G84" s="1017"/>
      <c r="H84" s="1016">
        <v>7290</v>
      </c>
      <c r="I84" s="1384">
        <f t="shared" si="8"/>
        <v>32038</v>
      </c>
      <c r="J84" s="1384">
        <f t="shared" si="9"/>
        <v>24153</v>
      </c>
      <c r="K84" s="1016">
        <f t="shared" si="10"/>
        <v>75.388601036269435</v>
      </c>
    </row>
    <row r="85" spans="1:13" s="1210" customFormat="1" ht="15" customHeight="1" x14ac:dyDescent="0.2">
      <c r="A85" s="1211" t="s">
        <v>1000</v>
      </c>
      <c r="B85" s="1218" t="s">
        <v>1313</v>
      </c>
      <c r="C85" s="1017">
        <v>0</v>
      </c>
      <c r="D85" s="1017">
        <v>32078</v>
      </c>
      <c r="E85" s="1017">
        <v>35</v>
      </c>
      <c r="F85" s="1017">
        <v>857</v>
      </c>
      <c r="G85" s="1017">
        <v>1555</v>
      </c>
      <c r="H85" s="1017">
        <v>2673</v>
      </c>
      <c r="I85" s="1383">
        <f t="shared" si="8"/>
        <v>1590</v>
      </c>
      <c r="J85" s="1383">
        <f t="shared" si="9"/>
        <v>35608</v>
      </c>
      <c r="K85" s="1017">
        <f t="shared" si="10"/>
        <v>2239.4968553459121</v>
      </c>
    </row>
    <row r="86" spans="1:13" s="1210" customFormat="1" ht="15" customHeight="1" x14ac:dyDescent="0.2">
      <c r="A86" s="1211" t="s">
        <v>1001</v>
      </c>
      <c r="B86" s="1218" t="s">
        <v>1314</v>
      </c>
      <c r="C86" s="1017"/>
      <c r="D86" s="1017"/>
      <c r="E86" s="1017"/>
      <c r="F86" s="1017"/>
      <c r="G86" s="1017"/>
      <c r="H86" s="1017"/>
      <c r="I86" s="1383">
        <f t="shared" si="8"/>
        <v>0</v>
      </c>
      <c r="J86" s="1383">
        <f t="shared" si="9"/>
        <v>0</v>
      </c>
      <c r="K86" s="1017"/>
    </row>
    <row r="87" spans="1:13" s="1210" customFormat="1" ht="15" customHeight="1" x14ac:dyDescent="0.2">
      <c r="A87" s="1211" t="s">
        <v>1002</v>
      </c>
      <c r="B87" s="1218" t="s">
        <v>1315</v>
      </c>
      <c r="C87" s="1017"/>
      <c r="D87" s="1017"/>
      <c r="E87" s="1017"/>
      <c r="F87" s="1017"/>
      <c r="G87" s="1017"/>
      <c r="H87" s="1017"/>
      <c r="I87" s="1383">
        <f t="shared" si="8"/>
        <v>0</v>
      </c>
      <c r="J87" s="1383">
        <f t="shared" si="9"/>
        <v>0</v>
      </c>
      <c r="K87" s="1017"/>
    </row>
    <row r="88" spans="1:13" ht="15" customHeight="1" x14ac:dyDescent="0.2">
      <c r="A88" s="1211" t="s">
        <v>1003</v>
      </c>
      <c r="B88" s="1218" t="s">
        <v>1316</v>
      </c>
      <c r="C88" s="1017"/>
      <c r="D88" s="1017"/>
      <c r="E88" s="1017"/>
      <c r="F88" s="1017"/>
      <c r="G88" s="1017"/>
      <c r="H88" s="1017"/>
      <c r="I88" s="1383">
        <f t="shared" si="8"/>
        <v>0</v>
      </c>
      <c r="J88" s="1383">
        <f t="shared" si="9"/>
        <v>0</v>
      </c>
      <c r="K88" s="1017"/>
    </row>
    <row r="89" spans="1:13" ht="15" customHeight="1" x14ac:dyDescent="0.2">
      <c r="A89" s="1211" t="s">
        <v>1004</v>
      </c>
      <c r="B89" s="1218" t="s">
        <v>1317</v>
      </c>
      <c r="C89" s="1017">
        <v>0</v>
      </c>
      <c r="D89" s="1017">
        <v>32078</v>
      </c>
      <c r="E89" s="1017">
        <v>35</v>
      </c>
      <c r="F89" s="1017">
        <v>857</v>
      </c>
      <c r="G89" s="1017">
        <v>1200</v>
      </c>
      <c r="H89" s="1017">
        <v>1940</v>
      </c>
      <c r="I89" s="1383">
        <f t="shared" si="8"/>
        <v>1235</v>
      </c>
      <c r="J89" s="1383">
        <f t="shared" si="9"/>
        <v>34875</v>
      </c>
      <c r="K89" s="1017">
        <f t="shared" si="10"/>
        <v>2823.8866396761132</v>
      </c>
    </row>
    <row r="90" spans="1:13" ht="15" customHeight="1" x14ac:dyDescent="0.2">
      <c r="A90" s="1211" t="s">
        <v>1005</v>
      </c>
      <c r="B90" s="1218" t="s">
        <v>1318</v>
      </c>
      <c r="C90" s="1017"/>
      <c r="D90" s="1017"/>
      <c r="E90" s="1017"/>
      <c r="F90" s="1017"/>
      <c r="G90" s="1017">
        <v>355</v>
      </c>
      <c r="H90" s="1017">
        <v>733</v>
      </c>
      <c r="I90" s="1383">
        <f t="shared" si="8"/>
        <v>355</v>
      </c>
      <c r="J90" s="1383">
        <f t="shared" si="9"/>
        <v>733</v>
      </c>
      <c r="K90" s="1017">
        <f t="shared" si="10"/>
        <v>206.47887323943661</v>
      </c>
    </row>
    <row r="91" spans="1:13" s="1216" customFormat="1" ht="15" customHeight="1" x14ac:dyDescent="0.2">
      <c r="A91" s="1211" t="s">
        <v>1006</v>
      </c>
      <c r="B91" s="1218" t="s">
        <v>1319</v>
      </c>
      <c r="C91" s="1017"/>
      <c r="D91" s="1017"/>
      <c r="E91" s="1017"/>
      <c r="F91" s="1017"/>
      <c r="G91" s="1017"/>
      <c r="H91" s="1017"/>
      <c r="I91" s="1383">
        <f t="shared" si="8"/>
        <v>0</v>
      </c>
      <c r="J91" s="1383">
        <f t="shared" si="9"/>
        <v>0</v>
      </c>
      <c r="K91" s="1017"/>
    </row>
    <row r="92" spans="1:13" s="1216" customFormat="1" ht="15" customHeight="1" x14ac:dyDescent="0.2">
      <c r="A92" s="1211" t="s">
        <v>1102</v>
      </c>
      <c r="B92" s="1218" t="s">
        <v>1320</v>
      </c>
      <c r="C92" s="1017"/>
      <c r="D92" s="1017"/>
      <c r="E92" s="1017"/>
      <c r="F92" s="1017"/>
      <c r="G92" s="1017"/>
      <c r="H92" s="1017"/>
      <c r="I92" s="1383">
        <f t="shared" si="8"/>
        <v>0</v>
      </c>
      <c r="J92" s="1383">
        <f t="shared" si="9"/>
        <v>0</v>
      </c>
      <c r="K92" s="1017"/>
      <c r="M92" s="1224"/>
    </row>
    <row r="93" spans="1:13" s="1225" customFormat="1" ht="15" customHeight="1" x14ac:dyDescent="0.2">
      <c r="A93" s="1211" t="s">
        <v>1148</v>
      </c>
      <c r="B93" s="1218" t="s">
        <v>1321</v>
      </c>
      <c r="C93" s="1017">
        <v>0</v>
      </c>
      <c r="D93" s="1017">
        <v>1537</v>
      </c>
      <c r="E93" s="1017"/>
      <c r="F93" s="1017"/>
      <c r="G93" s="1017"/>
      <c r="H93" s="1017"/>
      <c r="I93" s="1383">
        <f t="shared" si="8"/>
        <v>0</v>
      </c>
      <c r="J93" s="1383">
        <f t="shared" si="9"/>
        <v>1537</v>
      </c>
      <c r="K93" s="1017"/>
      <c r="M93" s="1224"/>
    </row>
    <row r="94" spans="1:13" s="1225" customFormat="1" ht="24" x14ac:dyDescent="0.2">
      <c r="A94" s="1211" t="s">
        <v>1149</v>
      </c>
      <c r="B94" s="1218" t="s">
        <v>1322</v>
      </c>
      <c r="C94" s="1017"/>
      <c r="D94" s="1017"/>
      <c r="E94" s="1017"/>
      <c r="F94" s="1017"/>
      <c r="I94" s="1383">
        <f t="shared" si="8"/>
        <v>0</v>
      </c>
      <c r="J94" s="1383">
        <f t="shared" si="9"/>
        <v>0</v>
      </c>
      <c r="K94" s="1017"/>
    </row>
    <row r="95" spans="1:13" s="1226" customFormat="1" ht="24" x14ac:dyDescent="0.2">
      <c r="A95" s="1211" t="s">
        <v>1150</v>
      </c>
      <c r="B95" s="1218" t="s">
        <v>1323</v>
      </c>
      <c r="C95" s="1017"/>
      <c r="D95" s="1017"/>
      <c r="E95" s="1017"/>
      <c r="F95" s="1017"/>
      <c r="G95" s="1017"/>
      <c r="H95" s="1017"/>
      <c r="I95" s="1383">
        <f t="shared" si="8"/>
        <v>0</v>
      </c>
      <c r="J95" s="1383">
        <f t="shared" si="9"/>
        <v>0</v>
      </c>
      <c r="K95" s="1017"/>
    </row>
    <row r="96" spans="1:13" s="1040" customFormat="1" ht="24" x14ac:dyDescent="0.2">
      <c r="A96" s="1211" t="s">
        <v>1151</v>
      </c>
      <c r="B96" s="1218" t="s">
        <v>1324</v>
      </c>
      <c r="C96" s="1017"/>
      <c r="D96" s="1017"/>
      <c r="E96" s="1017"/>
      <c r="F96" s="1017"/>
      <c r="G96" s="1017"/>
      <c r="H96" s="1017"/>
      <c r="I96" s="1383">
        <f t="shared" si="8"/>
        <v>0</v>
      </c>
      <c r="J96" s="1383">
        <f t="shared" si="9"/>
        <v>0</v>
      </c>
      <c r="K96" s="1017"/>
    </row>
    <row r="97" spans="1:11" s="1040" customFormat="1" ht="24" x14ac:dyDescent="0.2">
      <c r="A97" s="1211" t="s">
        <v>1152</v>
      </c>
      <c r="B97" s="1219" t="s">
        <v>1325</v>
      </c>
      <c r="C97" s="1016">
        <f t="shared" ref="C97:D97" si="11">C85+C91+C92+C93+C94+C95+C96</f>
        <v>0</v>
      </c>
      <c r="D97" s="1016">
        <f t="shared" si="11"/>
        <v>33615</v>
      </c>
      <c r="E97" s="1016">
        <f>E85+E91+E92+E93+E94+E95+E96</f>
        <v>35</v>
      </c>
      <c r="F97" s="1016">
        <f>F85+F91+F92+F93+F94+F95+F96</f>
        <v>857</v>
      </c>
      <c r="G97" s="1024">
        <v>1555</v>
      </c>
      <c r="H97" s="1024">
        <v>2673</v>
      </c>
      <c r="I97" s="1384">
        <f t="shared" si="8"/>
        <v>1590</v>
      </c>
      <c r="J97" s="1384">
        <f t="shared" si="9"/>
        <v>37145</v>
      </c>
      <c r="K97" s="1016">
        <f t="shared" si="10"/>
        <v>2336.1635220125786</v>
      </c>
    </row>
    <row r="98" spans="1:11" s="1226" customFormat="1" ht="15" customHeight="1" x14ac:dyDescent="0.2">
      <c r="A98" s="1211" t="s">
        <v>1185</v>
      </c>
      <c r="B98" s="1019" t="s">
        <v>1326</v>
      </c>
      <c r="C98" s="1020">
        <f t="shared" ref="C98:D98" si="12">C70+C84+C97</f>
        <v>100368</v>
      </c>
      <c r="D98" s="1020">
        <f t="shared" si="12"/>
        <v>93892</v>
      </c>
      <c r="E98" s="1020">
        <f>E70+E84+E97</f>
        <v>238</v>
      </c>
      <c r="F98" s="1020">
        <f>F70+F84+F97</f>
        <v>870</v>
      </c>
      <c r="G98" s="1020">
        <v>2471</v>
      </c>
      <c r="H98" s="1020">
        <v>11085</v>
      </c>
      <c r="I98" s="1385">
        <f t="shared" si="8"/>
        <v>103077</v>
      </c>
      <c r="J98" s="1385">
        <f t="shared" si="9"/>
        <v>105847</v>
      </c>
      <c r="K98" s="1020">
        <f t="shared" si="10"/>
        <v>102.68731142737953</v>
      </c>
    </row>
    <row r="99" spans="1:11" s="1040" customFormat="1" ht="15" customHeight="1" x14ac:dyDescent="0.2">
      <c r="A99" s="1211" t="s">
        <v>1192</v>
      </c>
      <c r="B99" s="1019" t="s">
        <v>1327</v>
      </c>
      <c r="C99" s="1020">
        <v>37209</v>
      </c>
      <c r="D99" s="1020">
        <v>32430</v>
      </c>
      <c r="E99" s="1020">
        <v>2030</v>
      </c>
      <c r="F99" s="1020">
        <v>116</v>
      </c>
      <c r="G99" s="1020">
        <v>5634</v>
      </c>
      <c r="H99" s="1020">
        <v>572</v>
      </c>
      <c r="I99" s="1385">
        <f t="shared" si="8"/>
        <v>44873</v>
      </c>
      <c r="J99" s="1385">
        <f t="shared" si="9"/>
        <v>33118</v>
      </c>
      <c r="K99" s="1020">
        <f t="shared" si="10"/>
        <v>73.803846410982104</v>
      </c>
    </row>
    <row r="100" spans="1:11" s="1040" customFormat="1" ht="15" customHeight="1" x14ac:dyDescent="0.2">
      <c r="A100" s="1211" t="s">
        <v>1193</v>
      </c>
      <c r="B100" s="1021" t="s">
        <v>1328</v>
      </c>
      <c r="C100" s="1017">
        <v>0</v>
      </c>
      <c r="D100" s="1017">
        <v>11670</v>
      </c>
      <c r="E100" s="1017"/>
      <c r="F100" s="1017"/>
      <c r="G100" s="1017"/>
      <c r="H100" s="1017"/>
      <c r="I100" s="1383">
        <f t="shared" si="8"/>
        <v>0</v>
      </c>
      <c r="J100" s="1383">
        <f t="shared" si="9"/>
        <v>11670</v>
      </c>
      <c r="K100" s="1017"/>
    </row>
    <row r="101" spans="1:11" s="1040" customFormat="1" ht="15" customHeight="1" x14ac:dyDescent="0.2">
      <c r="A101" s="1211" t="s">
        <v>1194</v>
      </c>
      <c r="B101" s="1227" t="s">
        <v>1329</v>
      </c>
      <c r="C101" s="1022"/>
      <c r="D101" s="1022"/>
      <c r="E101" s="1022">
        <v>0</v>
      </c>
      <c r="F101" s="1022">
        <v>206</v>
      </c>
      <c r="G101" s="1022"/>
      <c r="H101" s="1022"/>
      <c r="I101" s="1383">
        <f t="shared" si="8"/>
        <v>0</v>
      </c>
      <c r="J101" s="1383">
        <f t="shared" si="9"/>
        <v>206</v>
      </c>
      <c r="K101" s="1017"/>
    </row>
    <row r="102" spans="1:11" s="1226" customFormat="1" ht="15" customHeight="1" x14ac:dyDescent="0.2">
      <c r="A102" s="1211" t="s">
        <v>1195</v>
      </c>
      <c r="B102" s="1227" t="s">
        <v>1330</v>
      </c>
      <c r="C102" s="1022"/>
      <c r="D102" s="1022"/>
      <c r="E102" s="1022"/>
      <c r="F102" s="1022"/>
      <c r="G102" s="1022"/>
      <c r="H102" s="1022"/>
      <c r="I102" s="1383">
        <f t="shared" si="8"/>
        <v>0</v>
      </c>
      <c r="J102" s="1383">
        <f t="shared" si="9"/>
        <v>0</v>
      </c>
      <c r="K102" s="1017"/>
    </row>
    <row r="103" spans="1:11" s="1226" customFormat="1" ht="15" customHeight="1" x14ac:dyDescent="0.2">
      <c r="A103" s="1211" t="s">
        <v>1196</v>
      </c>
      <c r="B103" s="1223" t="s">
        <v>1331</v>
      </c>
      <c r="C103" s="1023">
        <f t="shared" ref="C103:D103" si="13">SUM(C100:C102)</f>
        <v>0</v>
      </c>
      <c r="D103" s="1023">
        <f t="shared" si="13"/>
        <v>11670</v>
      </c>
      <c r="E103" s="1023">
        <f>SUM(E100:E102)</f>
        <v>0</v>
      </c>
      <c r="F103" s="1023">
        <f>SUM(F100:F102)</f>
        <v>206</v>
      </c>
      <c r="G103" s="1023"/>
      <c r="H103" s="1023"/>
      <c r="I103" s="1385">
        <f t="shared" si="8"/>
        <v>0</v>
      </c>
      <c r="J103" s="1385">
        <f t="shared" si="9"/>
        <v>11876</v>
      </c>
      <c r="K103" s="1020"/>
    </row>
    <row r="104" spans="1:11" s="1040" customFormat="1" ht="15" customHeight="1" x14ac:dyDescent="0.2">
      <c r="A104" s="1390" t="s">
        <v>1197</v>
      </c>
      <c r="B104" s="1386" t="s">
        <v>1332</v>
      </c>
      <c r="C104" s="1387">
        <f t="shared" ref="C104:D104" si="14">C35+C50+C56+C98+C99+C103</f>
        <v>18409346</v>
      </c>
      <c r="D104" s="1387">
        <f t="shared" si="14"/>
        <v>18530255</v>
      </c>
      <c r="E104" s="1387">
        <f>E35+E50+E56+E98+E99+E103</f>
        <v>23296</v>
      </c>
      <c r="F104" s="1387">
        <f>F35+F50+F56+F98+F99+F103</f>
        <v>49129</v>
      </c>
      <c r="G104" s="1387">
        <v>111071</v>
      </c>
      <c r="H104" s="1387">
        <v>118968</v>
      </c>
      <c r="I104" s="1388">
        <f t="shared" si="8"/>
        <v>18543713</v>
      </c>
      <c r="J104" s="1388">
        <f t="shared" si="9"/>
        <v>18698352</v>
      </c>
      <c r="K104" s="1389">
        <f t="shared" si="10"/>
        <v>100.83391605553859</v>
      </c>
    </row>
    <row r="105" spans="1:11" s="1040" customFormat="1" ht="15" customHeight="1" x14ac:dyDescent="0.2">
      <c r="A105" s="1211" t="s">
        <v>1333</v>
      </c>
      <c r="B105" s="1228" t="s">
        <v>1334</v>
      </c>
      <c r="C105" s="1022"/>
      <c r="D105" s="1022"/>
      <c r="E105" s="1022"/>
      <c r="F105" s="1022"/>
      <c r="G105" s="1022"/>
      <c r="H105" s="1022"/>
      <c r="I105" s="1383">
        <f t="shared" si="8"/>
        <v>0</v>
      </c>
      <c r="J105" s="1383">
        <f t="shared" si="9"/>
        <v>0</v>
      </c>
      <c r="K105" s="1017"/>
    </row>
    <row r="106" spans="1:11" ht="15" customHeight="1" x14ac:dyDescent="0.2">
      <c r="A106" s="1211" t="s">
        <v>1335</v>
      </c>
      <c r="B106" s="1227" t="s">
        <v>1336</v>
      </c>
      <c r="C106" s="1022">
        <v>19473148</v>
      </c>
      <c r="D106" s="1022">
        <v>19473148</v>
      </c>
      <c r="E106" s="1022">
        <v>21458</v>
      </c>
      <c r="F106" s="1022">
        <v>21458</v>
      </c>
      <c r="G106" s="1022">
        <v>249738</v>
      </c>
      <c r="H106" s="1022">
        <v>249738</v>
      </c>
      <c r="I106" s="1383">
        <f t="shared" si="8"/>
        <v>19744344</v>
      </c>
      <c r="J106" s="1383">
        <f t="shared" si="9"/>
        <v>19744344</v>
      </c>
      <c r="K106" s="1017">
        <f t="shared" si="10"/>
        <v>100</v>
      </c>
    </row>
    <row r="107" spans="1:11" ht="15" customHeight="1" x14ac:dyDescent="0.2">
      <c r="A107" s="1211" t="s">
        <v>1337</v>
      </c>
      <c r="B107" s="1227" t="s">
        <v>1338</v>
      </c>
      <c r="C107" s="1022"/>
      <c r="D107" s="1022"/>
      <c r="E107" s="1022"/>
      <c r="F107" s="1022"/>
      <c r="G107" s="1022"/>
      <c r="H107" s="1022"/>
      <c r="I107" s="1383">
        <f t="shared" si="8"/>
        <v>0</v>
      </c>
      <c r="J107" s="1383">
        <f t="shared" si="9"/>
        <v>0</v>
      </c>
      <c r="K107" s="1017"/>
    </row>
    <row r="108" spans="1:11" ht="15" customHeight="1" x14ac:dyDescent="0.2">
      <c r="A108" s="1211" t="s">
        <v>1339</v>
      </c>
      <c r="B108" s="1227" t="s">
        <v>1340</v>
      </c>
      <c r="C108" s="1022">
        <v>779392</v>
      </c>
      <c r="D108" s="1022">
        <v>779392</v>
      </c>
      <c r="E108" s="1022">
        <v>567</v>
      </c>
      <c r="F108" s="1022">
        <v>567</v>
      </c>
      <c r="G108" s="1022">
        <v>4474</v>
      </c>
      <c r="H108" s="1022">
        <v>4474</v>
      </c>
      <c r="I108" s="1383">
        <f t="shared" si="8"/>
        <v>784433</v>
      </c>
      <c r="J108" s="1383">
        <f t="shared" si="9"/>
        <v>784433</v>
      </c>
      <c r="K108" s="1017">
        <f t="shared" si="10"/>
        <v>100</v>
      </c>
    </row>
    <row r="109" spans="1:11" ht="15" customHeight="1" x14ac:dyDescent="0.2">
      <c r="A109" s="1211" t="s">
        <v>1341</v>
      </c>
      <c r="B109" s="1227" t="s">
        <v>1342</v>
      </c>
      <c r="C109" s="1022">
        <v>-2052424</v>
      </c>
      <c r="D109" s="1022">
        <v>-2052424</v>
      </c>
      <c r="E109" s="1022">
        <v>652</v>
      </c>
      <c r="F109" s="1022">
        <v>652</v>
      </c>
      <c r="G109" s="1022">
        <v>-156747</v>
      </c>
      <c r="H109" s="1022">
        <v>-156747</v>
      </c>
      <c r="I109" s="1383">
        <f t="shared" si="8"/>
        <v>-2208519</v>
      </c>
      <c r="J109" s="1383">
        <f t="shared" si="9"/>
        <v>-2208519</v>
      </c>
      <c r="K109" s="1017">
        <f t="shared" si="10"/>
        <v>100</v>
      </c>
    </row>
    <row r="110" spans="1:11" ht="15" customHeight="1" x14ac:dyDescent="0.2">
      <c r="A110" s="1211" t="s">
        <v>1343</v>
      </c>
      <c r="B110" s="1227" t="s">
        <v>1344</v>
      </c>
      <c r="C110" s="1022"/>
      <c r="D110" s="1022"/>
      <c r="E110" s="1022"/>
      <c r="F110" s="1022"/>
      <c r="G110" s="1022"/>
      <c r="H110" s="1022"/>
      <c r="I110" s="1383">
        <f t="shared" si="8"/>
        <v>0</v>
      </c>
      <c r="J110" s="1383">
        <f t="shared" si="9"/>
        <v>0</v>
      </c>
      <c r="K110" s="1017"/>
    </row>
    <row r="111" spans="1:11" ht="15" customHeight="1" x14ac:dyDescent="0.2">
      <c r="A111" s="1211" t="s">
        <v>1345</v>
      </c>
      <c r="B111" s="1227" t="s">
        <v>1346</v>
      </c>
      <c r="C111" s="1022">
        <v>0</v>
      </c>
      <c r="D111" s="1022">
        <v>68055</v>
      </c>
      <c r="E111" s="1022">
        <v>0</v>
      </c>
      <c r="F111" s="1022">
        <v>-3141</v>
      </c>
      <c r="G111" s="1017"/>
      <c r="H111" s="1017">
        <v>-40749</v>
      </c>
      <c r="I111" s="1383">
        <f t="shared" si="8"/>
        <v>0</v>
      </c>
      <c r="J111" s="1383">
        <f t="shared" si="9"/>
        <v>24165</v>
      </c>
      <c r="K111" s="1017"/>
    </row>
    <row r="112" spans="1:11" ht="15" customHeight="1" x14ac:dyDescent="0.2">
      <c r="A112" s="1211" t="s">
        <v>1347</v>
      </c>
      <c r="B112" s="1222" t="s">
        <v>1348</v>
      </c>
      <c r="C112" s="1020">
        <f t="shared" ref="C112" si="15">SUM(C106:C111)</f>
        <v>18200116</v>
      </c>
      <c r="D112" s="1020">
        <f>SUM(D106:D111)</f>
        <v>18268171</v>
      </c>
      <c r="E112" s="1020">
        <f>SUM(E106:E111)</f>
        <v>22677</v>
      </c>
      <c r="F112" s="1020">
        <f>SUM(F106:F111)</f>
        <v>19536</v>
      </c>
      <c r="G112" s="1020">
        <v>97465</v>
      </c>
      <c r="H112" s="1020">
        <v>56716</v>
      </c>
      <c r="I112" s="1385">
        <f t="shared" si="8"/>
        <v>18320258</v>
      </c>
      <c r="J112" s="1385">
        <f t="shared" si="9"/>
        <v>18344423</v>
      </c>
      <c r="K112" s="1020">
        <f t="shared" si="10"/>
        <v>100.13190316424583</v>
      </c>
    </row>
    <row r="113" spans="1:11" ht="15" customHeight="1" x14ac:dyDescent="0.2">
      <c r="A113" s="1211" t="s">
        <v>1349</v>
      </c>
      <c r="B113" s="1218" t="s">
        <v>1350</v>
      </c>
      <c r="C113" s="1017">
        <v>0</v>
      </c>
      <c r="D113" s="1017">
        <v>9</v>
      </c>
      <c r="E113" s="1017"/>
      <c r="F113" s="1017"/>
      <c r="G113" s="1017"/>
      <c r="H113" s="1017"/>
      <c r="I113" s="1383">
        <f t="shared" si="8"/>
        <v>0</v>
      </c>
      <c r="J113" s="1383">
        <f t="shared" si="9"/>
        <v>9</v>
      </c>
      <c r="K113" s="1017"/>
    </row>
    <row r="114" spans="1:11" ht="24" x14ac:dyDescent="0.2">
      <c r="A114" s="1211" t="s">
        <v>1351</v>
      </c>
      <c r="B114" s="1218" t="s">
        <v>1352</v>
      </c>
      <c r="C114" s="1017"/>
      <c r="D114" s="1017"/>
      <c r="E114" s="1017"/>
      <c r="F114" s="1017"/>
      <c r="G114" s="1017"/>
      <c r="H114" s="1017"/>
      <c r="I114" s="1383">
        <f t="shared" si="8"/>
        <v>0</v>
      </c>
      <c r="J114" s="1383">
        <f t="shared" si="9"/>
        <v>0</v>
      </c>
      <c r="K114" s="1017"/>
    </row>
    <row r="115" spans="1:11" ht="15" customHeight="1" x14ac:dyDescent="0.2">
      <c r="A115" s="1211" t="s">
        <v>1353</v>
      </c>
      <c r="B115" s="1218" t="s">
        <v>1354</v>
      </c>
      <c r="C115" s="1017">
        <v>2539</v>
      </c>
      <c r="D115" s="1017">
        <v>3089</v>
      </c>
      <c r="E115" s="1017">
        <v>15</v>
      </c>
      <c r="F115" s="1017">
        <v>589</v>
      </c>
      <c r="G115" s="1017">
        <v>13416</v>
      </c>
      <c r="H115" s="1017">
        <v>3197</v>
      </c>
      <c r="I115" s="1383">
        <f t="shared" si="8"/>
        <v>15970</v>
      </c>
      <c r="J115" s="1383">
        <f t="shared" si="9"/>
        <v>6875</v>
      </c>
      <c r="K115" s="1017">
        <f t="shared" si="10"/>
        <v>43.049467752035063</v>
      </c>
    </row>
    <row r="116" spans="1:11" ht="24" x14ac:dyDescent="0.2">
      <c r="A116" s="1211" t="s">
        <v>1355</v>
      </c>
      <c r="B116" s="1218" t="s">
        <v>1356</v>
      </c>
      <c r="C116" s="1017"/>
      <c r="D116" s="1017"/>
      <c r="E116" s="1017"/>
      <c r="F116" s="1017"/>
      <c r="G116" s="1017"/>
      <c r="H116" s="1017"/>
      <c r="I116" s="1383">
        <f t="shared" si="8"/>
        <v>0</v>
      </c>
      <c r="J116" s="1383">
        <f t="shared" si="9"/>
        <v>0</v>
      </c>
      <c r="K116" s="1017"/>
    </row>
    <row r="117" spans="1:11" ht="24" x14ac:dyDescent="0.2">
      <c r="A117" s="1211" t="s">
        <v>1357</v>
      </c>
      <c r="B117" s="1218" t="s">
        <v>1358</v>
      </c>
      <c r="C117" s="1017">
        <v>129527</v>
      </c>
      <c r="D117" s="1017">
        <v>0</v>
      </c>
      <c r="E117" s="1017"/>
      <c r="F117" s="1017"/>
      <c r="G117" s="1017"/>
      <c r="H117" s="1017"/>
      <c r="I117" s="1383">
        <f t="shared" si="8"/>
        <v>129527</v>
      </c>
      <c r="J117" s="1383">
        <f t="shared" si="9"/>
        <v>0</v>
      </c>
      <c r="K117" s="1017">
        <f t="shared" si="10"/>
        <v>0</v>
      </c>
    </row>
    <row r="118" spans="1:11" ht="24" customHeight="1" x14ac:dyDescent="0.2">
      <c r="A118" s="1211" t="s">
        <v>1359</v>
      </c>
      <c r="B118" s="1218" t="s">
        <v>1360</v>
      </c>
      <c r="C118" s="1017"/>
      <c r="D118" s="1017"/>
      <c r="E118" s="1017"/>
      <c r="F118" s="1017"/>
      <c r="G118" s="1017"/>
      <c r="H118" s="1017"/>
      <c r="I118" s="1383">
        <f t="shared" si="8"/>
        <v>0</v>
      </c>
      <c r="J118" s="1383">
        <f t="shared" si="9"/>
        <v>0</v>
      </c>
      <c r="K118" s="1017"/>
    </row>
    <row r="119" spans="1:11" ht="15" customHeight="1" x14ac:dyDescent="0.2">
      <c r="A119" s="1211" t="s">
        <v>1361</v>
      </c>
      <c r="B119" s="1218" t="s">
        <v>1362</v>
      </c>
      <c r="C119" s="1017">
        <v>6981</v>
      </c>
      <c r="D119" s="1017">
        <v>2558</v>
      </c>
      <c r="E119" s="1017"/>
      <c r="F119" s="1017"/>
      <c r="G119" s="1017"/>
      <c r="H119" s="1017"/>
      <c r="I119" s="1383">
        <f t="shared" si="8"/>
        <v>6981</v>
      </c>
      <c r="J119" s="1383">
        <f t="shared" si="9"/>
        <v>2558</v>
      </c>
      <c r="K119" s="1017">
        <f t="shared" si="10"/>
        <v>36.64231485460536</v>
      </c>
    </row>
    <row r="120" spans="1:11" ht="15" customHeight="1" x14ac:dyDescent="0.2">
      <c r="A120" s="1211" t="s">
        <v>1363</v>
      </c>
      <c r="B120" s="1218" t="s">
        <v>1364</v>
      </c>
      <c r="C120" s="1017"/>
      <c r="D120" s="1017"/>
      <c r="E120" s="1017"/>
      <c r="F120" s="1017"/>
      <c r="G120" s="1017"/>
      <c r="H120" s="1017"/>
      <c r="I120" s="1383">
        <f t="shared" si="8"/>
        <v>0</v>
      </c>
      <c r="J120" s="1383">
        <f t="shared" si="9"/>
        <v>0</v>
      </c>
      <c r="K120" s="1017"/>
    </row>
    <row r="121" spans="1:11" ht="24" x14ac:dyDescent="0.2">
      <c r="A121" s="1211" t="s">
        <v>1365</v>
      </c>
      <c r="B121" s="1218" t="s">
        <v>1366</v>
      </c>
      <c r="C121" s="1017"/>
      <c r="D121" s="1017"/>
      <c r="E121" s="1017"/>
      <c r="F121" s="1017"/>
      <c r="G121" s="1017"/>
      <c r="H121" s="1017"/>
      <c r="I121" s="1383">
        <f t="shared" si="8"/>
        <v>0</v>
      </c>
      <c r="J121" s="1383">
        <f t="shared" si="9"/>
        <v>0</v>
      </c>
      <c r="K121" s="1017"/>
    </row>
    <row r="122" spans="1:11" ht="24" customHeight="1" x14ac:dyDescent="0.2">
      <c r="A122" s="1211" t="s">
        <v>1367</v>
      </c>
      <c r="B122" s="1218" t="s">
        <v>1368</v>
      </c>
      <c r="C122" s="1017"/>
      <c r="D122" s="1017"/>
      <c r="E122" s="1017"/>
      <c r="F122" s="1017"/>
      <c r="G122" s="1017"/>
      <c r="H122" s="1017"/>
      <c r="I122" s="1383">
        <f t="shared" si="8"/>
        <v>0</v>
      </c>
      <c r="J122" s="1383">
        <f t="shared" si="9"/>
        <v>0</v>
      </c>
      <c r="K122" s="1017"/>
    </row>
    <row r="123" spans="1:11" ht="24" x14ac:dyDescent="0.2">
      <c r="A123" s="1211" t="s">
        <v>1369</v>
      </c>
      <c r="B123" s="1218" t="s">
        <v>1370</v>
      </c>
      <c r="C123" s="1017"/>
      <c r="D123" s="1017"/>
      <c r="E123" s="1017"/>
      <c r="F123" s="1017"/>
      <c r="G123" s="1017"/>
      <c r="H123" s="1017"/>
      <c r="I123" s="1383">
        <f t="shared" si="8"/>
        <v>0</v>
      </c>
      <c r="J123" s="1383">
        <f t="shared" si="9"/>
        <v>0</v>
      </c>
      <c r="K123" s="1017"/>
    </row>
    <row r="124" spans="1:11" ht="24" x14ac:dyDescent="0.2">
      <c r="A124" s="1211" t="s">
        <v>1371</v>
      </c>
      <c r="B124" s="1218" t="s">
        <v>1372</v>
      </c>
      <c r="C124" s="1017"/>
      <c r="D124" s="1017"/>
      <c r="E124" s="1017"/>
      <c r="F124" s="1017"/>
      <c r="G124" s="1017"/>
      <c r="H124" s="1017"/>
      <c r="I124" s="1383">
        <f t="shared" si="8"/>
        <v>0</v>
      </c>
      <c r="J124" s="1383">
        <f t="shared" si="9"/>
        <v>0</v>
      </c>
      <c r="K124" s="1017"/>
    </row>
    <row r="125" spans="1:11" ht="24" x14ac:dyDescent="0.2">
      <c r="A125" s="1211" t="s">
        <v>1373</v>
      </c>
      <c r="B125" s="1218" t="s">
        <v>1374</v>
      </c>
      <c r="C125" s="1017"/>
      <c r="D125" s="1017"/>
      <c r="E125" s="1017"/>
      <c r="F125" s="1017"/>
      <c r="G125" s="1017"/>
      <c r="H125" s="1017"/>
      <c r="I125" s="1383">
        <f t="shared" si="8"/>
        <v>0</v>
      </c>
      <c r="J125" s="1383">
        <f t="shared" si="9"/>
        <v>0</v>
      </c>
      <c r="K125" s="1017"/>
    </row>
    <row r="126" spans="1:11" ht="24" x14ac:dyDescent="0.2">
      <c r="A126" s="1211" t="s">
        <v>1375</v>
      </c>
      <c r="B126" s="1218" t="s">
        <v>1376</v>
      </c>
      <c r="C126" s="1017"/>
      <c r="D126" s="1017"/>
      <c r="E126" s="1017"/>
      <c r="F126" s="1017"/>
      <c r="G126" s="1017"/>
      <c r="H126" s="1017"/>
      <c r="I126" s="1383">
        <f t="shared" si="8"/>
        <v>0</v>
      </c>
      <c r="J126" s="1383">
        <f t="shared" si="9"/>
        <v>0</v>
      </c>
      <c r="K126" s="1017"/>
    </row>
    <row r="127" spans="1:11" ht="24" x14ac:dyDescent="0.2">
      <c r="A127" s="1211" t="s">
        <v>1377</v>
      </c>
      <c r="B127" s="1218" t="s">
        <v>1378</v>
      </c>
      <c r="C127" s="1017"/>
      <c r="D127" s="1017"/>
      <c r="E127" s="1017"/>
      <c r="F127" s="1017"/>
      <c r="G127" s="1017"/>
      <c r="H127" s="1017"/>
      <c r="I127" s="1383">
        <f t="shared" si="8"/>
        <v>0</v>
      </c>
      <c r="J127" s="1383">
        <f t="shared" si="9"/>
        <v>0</v>
      </c>
      <c r="K127" s="1017"/>
    </row>
    <row r="128" spans="1:11" ht="24" x14ac:dyDescent="0.2">
      <c r="A128" s="1211" t="s">
        <v>1379</v>
      </c>
      <c r="B128" s="1218" t="s">
        <v>1380</v>
      </c>
      <c r="C128" s="1017"/>
      <c r="D128" s="1017"/>
      <c r="E128" s="1017"/>
      <c r="F128" s="1017"/>
      <c r="G128" s="1017"/>
      <c r="H128" s="1017"/>
      <c r="I128" s="1383">
        <f t="shared" si="8"/>
        <v>0</v>
      </c>
      <c r="J128" s="1383">
        <f t="shared" si="9"/>
        <v>0</v>
      </c>
      <c r="K128" s="1017"/>
    </row>
    <row r="129" spans="1:11" ht="24" x14ac:dyDescent="0.2">
      <c r="A129" s="1211" t="s">
        <v>1381</v>
      </c>
      <c r="B129" s="1218" t="s">
        <v>1382</v>
      </c>
      <c r="C129" s="1017"/>
      <c r="D129" s="1017"/>
      <c r="E129" s="1017"/>
      <c r="F129" s="1017"/>
      <c r="G129" s="1017"/>
      <c r="H129" s="1017"/>
      <c r="I129" s="1383">
        <f t="shared" si="8"/>
        <v>0</v>
      </c>
      <c r="J129" s="1383">
        <f t="shared" si="9"/>
        <v>0</v>
      </c>
      <c r="K129" s="1017"/>
    </row>
    <row r="130" spans="1:11" ht="24" x14ac:dyDescent="0.2">
      <c r="A130" s="1211" t="s">
        <v>1383</v>
      </c>
      <c r="B130" s="1218" t="s">
        <v>1384</v>
      </c>
      <c r="C130" s="1017"/>
      <c r="D130" s="1017"/>
      <c r="E130" s="1017"/>
      <c r="F130" s="1017"/>
      <c r="G130" s="1017"/>
      <c r="H130" s="1017"/>
      <c r="I130" s="1383">
        <f t="shared" si="8"/>
        <v>0</v>
      </c>
      <c r="J130" s="1383">
        <f t="shared" si="9"/>
        <v>0</v>
      </c>
      <c r="K130" s="1017"/>
    </row>
    <row r="131" spans="1:11" ht="24" x14ac:dyDescent="0.2">
      <c r="A131" s="1211" t="s">
        <v>1385</v>
      </c>
      <c r="B131" s="1218" t="s">
        <v>1386</v>
      </c>
      <c r="C131" s="1017"/>
      <c r="D131" s="1017"/>
      <c r="E131" s="1017"/>
      <c r="F131" s="1017"/>
      <c r="G131" s="1017"/>
      <c r="H131" s="1017"/>
      <c r="I131" s="1383">
        <f t="shared" si="8"/>
        <v>0</v>
      </c>
      <c r="J131" s="1383">
        <f t="shared" si="9"/>
        <v>0</v>
      </c>
      <c r="K131" s="1017"/>
    </row>
    <row r="132" spans="1:11" ht="24" x14ac:dyDescent="0.2">
      <c r="A132" s="1211" t="s">
        <v>1387</v>
      </c>
      <c r="B132" s="1219" t="s">
        <v>1388</v>
      </c>
      <c r="C132" s="1016">
        <f t="shared" ref="C132" si="16">SUM(C113:C131)</f>
        <v>139047</v>
      </c>
      <c r="D132" s="1016">
        <f>SUM(D113:D131)</f>
        <v>5656</v>
      </c>
      <c r="E132" s="1016">
        <f>SUM(E113:E131)</f>
        <v>15</v>
      </c>
      <c r="F132" s="1016">
        <f>SUM(F113:F131)</f>
        <v>589</v>
      </c>
      <c r="G132" s="1016">
        <v>13416</v>
      </c>
      <c r="H132" s="1016">
        <v>3197</v>
      </c>
      <c r="I132" s="1384">
        <f t="shared" si="8"/>
        <v>152478</v>
      </c>
      <c r="J132" s="1384">
        <f t="shared" si="9"/>
        <v>9442</v>
      </c>
      <c r="K132" s="1016">
        <f t="shared" si="10"/>
        <v>6.1923687351617938</v>
      </c>
    </row>
    <row r="133" spans="1:11" ht="24" x14ac:dyDescent="0.2">
      <c r="A133" s="1211" t="s">
        <v>1389</v>
      </c>
      <c r="B133" s="1218" t="s">
        <v>1390</v>
      </c>
      <c r="C133" s="1017"/>
      <c r="D133" s="1017"/>
      <c r="E133" s="1017"/>
      <c r="F133" s="1017"/>
      <c r="G133" s="1017"/>
      <c r="H133" s="1017"/>
      <c r="I133" s="1383">
        <f t="shared" si="8"/>
        <v>0</v>
      </c>
      <c r="J133" s="1383">
        <f t="shared" si="9"/>
        <v>0</v>
      </c>
      <c r="K133" s="1017"/>
    </row>
    <row r="134" spans="1:11" ht="24" x14ac:dyDescent="0.2">
      <c r="A134" s="1211" t="s">
        <v>1391</v>
      </c>
      <c r="B134" s="1218" t="s">
        <v>1392</v>
      </c>
      <c r="C134" s="1017"/>
      <c r="D134" s="1017"/>
      <c r="E134" s="1017"/>
      <c r="F134" s="1017"/>
      <c r="G134" s="1017"/>
      <c r="H134" s="1017"/>
      <c r="I134" s="1383">
        <f t="shared" si="8"/>
        <v>0</v>
      </c>
      <c r="J134" s="1383">
        <f t="shared" si="9"/>
        <v>0</v>
      </c>
      <c r="K134" s="1017"/>
    </row>
    <row r="135" spans="1:11" ht="15" customHeight="1" x14ac:dyDescent="0.2">
      <c r="A135" s="1211" t="s">
        <v>1393</v>
      </c>
      <c r="B135" s="1218" t="s">
        <v>1394</v>
      </c>
      <c r="C135" s="1017">
        <v>0</v>
      </c>
      <c r="D135" s="1017">
        <v>5523</v>
      </c>
      <c r="E135" s="1017">
        <v>604</v>
      </c>
      <c r="F135" s="1017">
        <v>0</v>
      </c>
      <c r="G135" s="1017"/>
      <c r="H135" s="1017">
        <v>8054</v>
      </c>
      <c r="I135" s="1383">
        <f t="shared" si="8"/>
        <v>604</v>
      </c>
      <c r="J135" s="1383">
        <f t="shared" si="9"/>
        <v>13577</v>
      </c>
      <c r="K135" s="1017">
        <f t="shared" si="10"/>
        <v>2247.8476821192053</v>
      </c>
    </row>
    <row r="136" spans="1:11" ht="24" x14ac:dyDescent="0.2">
      <c r="A136" s="1211" t="s">
        <v>1395</v>
      </c>
      <c r="B136" s="1218" t="s">
        <v>1396</v>
      </c>
      <c r="C136" s="1017"/>
      <c r="D136" s="1017"/>
      <c r="E136" s="1017"/>
      <c r="F136" s="1017"/>
      <c r="G136" s="1017"/>
      <c r="H136" s="1017"/>
      <c r="I136" s="1383">
        <f t="shared" si="8"/>
        <v>0</v>
      </c>
      <c r="J136" s="1383">
        <f t="shared" si="9"/>
        <v>0</v>
      </c>
      <c r="K136" s="1017"/>
    </row>
    <row r="137" spans="1:11" ht="24" x14ac:dyDescent="0.2">
      <c r="A137" s="1211" t="s">
        <v>1397</v>
      </c>
      <c r="B137" s="1218" t="s">
        <v>1398</v>
      </c>
      <c r="C137" s="1017"/>
      <c r="D137" s="1017"/>
      <c r="E137" s="1017"/>
      <c r="F137" s="1017"/>
      <c r="G137" s="1017"/>
      <c r="H137" s="1017"/>
      <c r="I137" s="1383">
        <f t="shared" si="8"/>
        <v>0</v>
      </c>
      <c r="J137" s="1383">
        <f t="shared" si="9"/>
        <v>0</v>
      </c>
      <c r="K137" s="1017"/>
    </row>
    <row r="138" spans="1:11" ht="36" x14ac:dyDescent="0.2">
      <c r="A138" s="1211" t="s">
        <v>1399</v>
      </c>
      <c r="B138" s="1218" t="s">
        <v>1400</v>
      </c>
      <c r="C138" s="1017"/>
      <c r="D138" s="1017"/>
      <c r="E138" s="1017"/>
      <c r="F138" s="1017"/>
      <c r="G138" s="1017"/>
      <c r="H138" s="1017"/>
      <c r="I138" s="1383">
        <f t="shared" si="8"/>
        <v>0</v>
      </c>
      <c r="J138" s="1383">
        <f t="shared" si="9"/>
        <v>0</v>
      </c>
      <c r="K138" s="1017"/>
    </row>
    <row r="139" spans="1:11" ht="15" customHeight="1" x14ac:dyDescent="0.2">
      <c r="A139" s="1211" t="s">
        <v>1401</v>
      </c>
      <c r="B139" s="1218" t="s">
        <v>1402</v>
      </c>
      <c r="C139" s="1017"/>
      <c r="D139" s="1017"/>
      <c r="E139" s="1017"/>
      <c r="F139" s="1017"/>
      <c r="G139" s="1017"/>
      <c r="H139" s="1017"/>
      <c r="I139" s="1383">
        <f t="shared" si="8"/>
        <v>0</v>
      </c>
      <c r="J139" s="1383">
        <f t="shared" si="9"/>
        <v>0</v>
      </c>
      <c r="K139" s="1017"/>
    </row>
    <row r="140" spans="1:11" ht="15" customHeight="1" x14ac:dyDescent="0.2">
      <c r="A140" s="1211" t="s">
        <v>1403</v>
      </c>
      <c r="B140" s="1218" t="s">
        <v>1404</v>
      </c>
      <c r="C140" s="1017"/>
      <c r="D140" s="1017"/>
      <c r="E140" s="1017"/>
      <c r="F140" s="1017"/>
      <c r="G140" s="1017"/>
      <c r="H140" s="1017"/>
      <c r="I140" s="1383">
        <f t="shared" si="8"/>
        <v>0</v>
      </c>
      <c r="J140" s="1383">
        <f t="shared" si="9"/>
        <v>0</v>
      </c>
      <c r="K140" s="1017"/>
    </row>
    <row r="141" spans="1:11" ht="24" x14ac:dyDescent="0.2">
      <c r="A141" s="1211" t="s">
        <v>1405</v>
      </c>
      <c r="B141" s="1218" t="s">
        <v>1406</v>
      </c>
      <c r="C141" s="1017"/>
      <c r="D141" s="1017"/>
      <c r="E141" s="1017"/>
      <c r="F141" s="1017"/>
      <c r="G141" s="1017"/>
      <c r="H141" s="1017"/>
      <c r="I141" s="1383">
        <f t="shared" si="8"/>
        <v>0</v>
      </c>
      <c r="J141" s="1383">
        <f t="shared" si="9"/>
        <v>0</v>
      </c>
      <c r="K141" s="1017"/>
    </row>
    <row r="142" spans="1:11" ht="36" x14ac:dyDescent="0.2">
      <c r="A142" s="1211" t="s">
        <v>1407</v>
      </c>
      <c r="B142" s="1218" t="s">
        <v>1408</v>
      </c>
      <c r="C142" s="1017"/>
      <c r="D142" s="1017"/>
      <c r="E142" s="1017"/>
      <c r="F142" s="1017"/>
      <c r="G142" s="1017"/>
      <c r="H142" s="1017"/>
      <c r="I142" s="1383">
        <f t="shared" ref="I142:I168" si="17">C142+E142+G142</f>
        <v>0</v>
      </c>
      <c r="J142" s="1383">
        <f t="shared" ref="J142:J168" si="18">D142+F142+H142</f>
        <v>0</v>
      </c>
      <c r="K142" s="1017"/>
    </row>
    <row r="143" spans="1:11" ht="24" x14ac:dyDescent="0.2">
      <c r="A143" s="1211" t="s">
        <v>1409</v>
      </c>
      <c r="B143" s="1218" t="s">
        <v>1410</v>
      </c>
      <c r="C143" s="1017">
        <v>0</v>
      </c>
      <c r="D143" s="1017">
        <v>36907</v>
      </c>
      <c r="E143" s="1017"/>
      <c r="F143" s="1017"/>
      <c r="G143" s="1017"/>
      <c r="H143" s="1017"/>
      <c r="I143" s="1383">
        <f t="shared" si="17"/>
        <v>0</v>
      </c>
      <c r="J143" s="1383">
        <f t="shared" si="18"/>
        <v>36907</v>
      </c>
      <c r="K143" s="1017"/>
    </row>
    <row r="144" spans="1:11" ht="24" x14ac:dyDescent="0.2">
      <c r="A144" s="1211" t="s">
        <v>1411</v>
      </c>
      <c r="B144" s="1218" t="s">
        <v>1412</v>
      </c>
      <c r="C144" s="1017">
        <v>0</v>
      </c>
      <c r="D144" s="1017">
        <v>36907</v>
      </c>
      <c r="E144" s="1017"/>
      <c r="F144" s="1017"/>
      <c r="G144" s="1017"/>
      <c r="H144" s="1017"/>
      <c r="I144" s="1383">
        <f t="shared" si="17"/>
        <v>0</v>
      </c>
      <c r="J144" s="1383">
        <f t="shared" si="18"/>
        <v>36907</v>
      </c>
      <c r="K144" s="1017"/>
    </row>
    <row r="145" spans="1:11" ht="24" x14ac:dyDescent="0.2">
      <c r="A145" s="1211" t="s">
        <v>1413</v>
      </c>
      <c r="B145" s="1218" t="s">
        <v>1414</v>
      </c>
      <c r="C145" s="1017"/>
      <c r="D145" s="1017"/>
      <c r="E145" s="1017"/>
      <c r="F145" s="1017"/>
      <c r="G145" s="1017"/>
      <c r="H145" s="1017"/>
      <c r="I145" s="1383">
        <f t="shared" si="17"/>
        <v>0</v>
      </c>
      <c r="J145" s="1383">
        <f t="shared" si="18"/>
        <v>0</v>
      </c>
      <c r="K145" s="1017"/>
    </row>
    <row r="146" spans="1:11" ht="24" x14ac:dyDescent="0.2">
      <c r="A146" s="1211" t="s">
        <v>1415</v>
      </c>
      <c r="B146" s="1218" t="s">
        <v>1416</v>
      </c>
      <c r="C146" s="1017"/>
      <c r="D146" s="1017"/>
      <c r="E146" s="1017"/>
      <c r="F146" s="1017"/>
      <c r="G146" s="1017"/>
      <c r="H146" s="1017"/>
      <c r="I146" s="1383">
        <f t="shared" si="17"/>
        <v>0</v>
      </c>
      <c r="J146" s="1383">
        <f t="shared" si="18"/>
        <v>0</v>
      </c>
      <c r="K146" s="1017"/>
    </row>
    <row r="147" spans="1:11" ht="24" x14ac:dyDescent="0.2">
      <c r="A147" s="1211" t="s">
        <v>1417</v>
      </c>
      <c r="B147" s="1218" t="s">
        <v>1418</v>
      </c>
      <c r="C147" s="1017"/>
      <c r="D147" s="1017"/>
      <c r="E147" s="1017"/>
      <c r="F147" s="1017"/>
      <c r="G147" s="1017"/>
      <c r="H147" s="1017"/>
      <c r="I147" s="1383">
        <f t="shared" si="17"/>
        <v>0</v>
      </c>
      <c r="J147" s="1383">
        <f t="shared" si="18"/>
        <v>0</v>
      </c>
      <c r="K147" s="1017"/>
    </row>
    <row r="148" spans="1:11" ht="24" x14ac:dyDescent="0.2">
      <c r="A148" s="1211" t="s">
        <v>1419</v>
      </c>
      <c r="B148" s="1218" t="s">
        <v>1420</v>
      </c>
      <c r="C148" s="1017"/>
      <c r="D148" s="1017"/>
      <c r="E148" s="1017"/>
      <c r="F148" s="1017"/>
      <c r="G148" s="1017"/>
      <c r="H148" s="1017"/>
      <c r="I148" s="1383">
        <f t="shared" si="17"/>
        <v>0</v>
      </c>
      <c r="J148" s="1383">
        <f t="shared" si="18"/>
        <v>0</v>
      </c>
      <c r="K148" s="1017"/>
    </row>
    <row r="149" spans="1:11" ht="24" x14ac:dyDescent="0.2">
      <c r="A149" s="1211" t="s">
        <v>1421</v>
      </c>
      <c r="B149" s="1218" t="s">
        <v>1422</v>
      </c>
      <c r="C149" s="1017"/>
      <c r="D149" s="1017"/>
      <c r="E149" s="1017"/>
      <c r="F149" s="1017"/>
      <c r="G149" s="1017"/>
      <c r="H149" s="1017"/>
      <c r="I149" s="1383">
        <f t="shared" si="17"/>
        <v>0</v>
      </c>
      <c r="J149" s="1383">
        <f t="shared" si="18"/>
        <v>0</v>
      </c>
      <c r="K149" s="1017"/>
    </row>
    <row r="150" spans="1:11" ht="24" x14ac:dyDescent="0.2">
      <c r="A150" s="1211" t="s">
        <v>1423</v>
      </c>
      <c r="B150" s="1218" t="s">
        <v>1424</v>
      </c>
      <c r="C150" s="1017"/>
      <c r="D150" s="1017"/>
      <c r="E150" s="1017"/>
      <c r="F150" s="1017"/>
      <c r="G150" s="1017"/>
      <c r="H150" s="1017"/>
      <c r="I150" s="1383">
        <f t="shared" si="17"/>
        <v>0</v>
      </c>
      <c r="J150" s="1383">
        <f t="shared" si="18"/>
        <v>0</v>
      </c>
      <c r="K150" s="1017"/>
    </row>
    <row r="151" spans="1:11" ht="24" x14ac:dyDescent="0.2">
      <c r="A151" s="1211" t="s">
        <v>1425</v>
      </c>
      <c r="B151" s="1218" t="s">
        <v>1426</v>
      </c>
      <c r="C151" s="1017"/>
      <c r="D151" s="1017"/>
      <c r="E151" s="1017"/>
      <c r="F151" s="1017"/>
      <c r="G151" s="1017"/>
      <c r="H151" s="1017"/>
      <c r="I151" s="1383">
        <f t="shared" si="17"/>
        <v>0</v>
      </c>
      <c r="J151" s="1383">
        <f t="shared" si="18"/>
        <v>0</v>
      </c>
      <c r="K151" s="1017"/>
    </row>
    <row r="152" spans="1:11" ht="24" x14ac:dyDescent="0.2">
      <c r="A152" s="1211" t="s">
        <v>1427</v>
      </c>
      <c r="B152" s="1219" t="s">
        <v>1428</v>
      </c>
      <c r="C152" s="1016">
        <f t="shared" ref="C152" si="19">SUM(C133:C151)</f>
        <v>0</v>
      </c>
      <c r="D152" s="1016">
        <f>D135+D143</f>
        <v>42430</v>
      </c>
      <c r="E152" s="1016">
        <f>SUM(E133:E151)</f>
        <v>604</v>
      </c>
      <c r="F152" s="1016">
        <f>SUM(F133:F151)</f>
        <v>0</v>
      </c>
      <c r="G152" s="1017"/>
      <c r="H152" s="1016">
        <v>8054</v>
      </c>
      <c r="I152" s="1384">
        <f t="shared" si="17"/>
        <v>604</v>
      </c>
      <c r="J152" s="1384">
        <f t="shared" si="18"/>
        <v>50484</v>
      </c>
      <c r="K152" s="1016">
        <f t="shared" ref="K152:K168" si="20">J152/I152*100</f>
        <v>8358.2781456953635</v>
      </c>
    </row>
    <row r="153" spans="1:11" ht="15" customHeight="1" x14ac:dyDescent="0.2">
      <c r="A153" s="1211" t="s">
        <v>1429</v>
      </c>
      <c r="B153" s="1218" t="s">
        <v>1430</v>
      </c>
      <c r="C153" s="1017">
        <v>67722</v>
      </c>
      <c r="D153" s="1017">
        <v>206419</v>
      </c>
      <c r="E153" s="1017"/>
      <c r="F153" s="1017"/>
      <c r="G153" s="1017"/>
      <c r="H153" s="1017">
        <v>21</v>
      </c>
      <c r="I153" s="1383">
        <f t="shared" si="17"/>
        <v>67722</v>
      </c>
      <c r="J153" s="1383">
        <f t="shared" si="18"/>
        <v>206440</v>
      </c>
      <c r="K153" s="1017">
        <f t="shared" si="20"/>
        <v>304.83447033460322</v>
      </c>
    </row>
    <row r="154" spans="1:11" ht="15" customHeight="1" x14ac:dyDescent="0.2">
      <c r="A154" s="1211" t="s">
        <v>1431</v>
      </c>
      <c r="B154" s="1218" t="s">
        <v>1432</v>
      </c>
      <c r="C154" s="1017"/>
      <c r="D154" s="1017"/>
      <c r="E154" s="1017"/>
      <c r="F154" s="1017"/>
      <c r="G154" s="1017"/>
      <c r="H154" s="1017"/>
      <c r="I154" s="1383">
        <f t="shared" si="17"/>
        <v>0</v>
      </c>
      <c r="J154" s="1383">
        <f t="shared" si="18"/>
        <v>0</v>
      </c>
      <c r="K154" s="1017"/>
    </row>
    <row r="155" spans="1:11" ht="15" customHeight="1" x14ac:dyDescent="0.2">
      <c r="A155" s="1211" t="s">
        <v>1433</v>
      </c>
      <c r="B155" s="1218" t="s">
        <v>1434</v>
      </c>
      <c r="C155" s="1017">
        <v>0</v>
      </c>
      <c r="D155" s="1017">
        <v>557</v>
      </c>
      <c r="E155" s="1017"/>
      <c r="F155" s="1017"/>
      <c r="G155" s="1017"/>
      <c r="H155" s="1017">
        <v>150</v>
      </c>
      <c r="I155" s="1383">
        <f t="shared" si="17"/>
        <v>0</v>
      </c>
      <c r="J155" s="1383">
        <f t="shared" si="18"/>
        <v>707</v>
      </c>
      <c r="K155" s="1017"/>
    </row>
    <row r="156" spans="1:11" ht="15" customHeight="1" x14ac:dyDescent="0.2">
      <c r="A156" s="1211" t="s">
        <v>1435</v>
      </c>
      <c r="B156" s="1218" t="s">
        <v>1436</v>
      </c>
      <c r="C156" s="1017"/>
      <c r="D156" s="1017"/>
      <c r="E156" s="1017"/>
      <c r="F156" s="1017"/>
      <c r="G156" s="1017"/>
      <c r="H156" s="1017"/>
      <c r="I156" s="1383">
        <f t="shared" si="17"/>
        <v>0</v>
      </c>
      <c r="J156" s="1383">
        <f t="shared" si="18"/>
        <v>0</v>
      </c>
      <c r="K156" s="1017"/>
    </row>
    <row r="157" spans="1:11" ht="24" x14ac:dyDescent="0.2">
      <c r="A157" s="1211" t="s">
        <v>1437</v>
      </c>
      <c r="B157" s="1218" t="s">
        <v>1438</v>
      </c>
      <c r="C157" s="1017"/>
      <c r="D157" s="1017"/>
      <c r="E157" s="1017"/>
      <c r="F157" s="1017"/>
      <c r="G157" s="1017"/>
      <c r="H157" s="1017"/>
      <c r="I157" s="1383">
        <f t="shared" si="17"/>
        <v>0</v>
      </c>
      <c r="J157" s="1383">
        <f t="shared" si="18"/>
        <v>0</v>
      </c>
      <c r="K157" s="1017"/>
    </row>
    <row r="158" spans="1:11" ht="24" x14ac:dyDescent="0.2">
      <c r="A158" s="1211" t="s">
        <v>1439</v>
      </c>
      <c r="B158" s="1218" t="s">
        <v>1440</v>
      </c>
      <c r="C158" s="1017"/>
      <c r="D158" s="1017"/>
      <c r="E158" s="1017"/>
      <c r="F158" s="1017"/>
      <c r="G158" s="1017"/>
      <c r="H158" s="1017"/>
      <c r="I158" s="1383">
        <f t="shared" si="17"/>
        <v>0</v>
      </c>
      <c r="J158" s="1383">
        <f t="shared" si="18"/>
        <v>0</v>
      </c>
      <c r="K158" s="1017"/>
    </row>
    <row r="159" spans="1:11" ht="24" x14ac:dyDescent="0.2">
      <c r="A159" s="1211" t="s">
        <v>1441</v>
      </c>
      <c r="B159" s="1218" t="s">
        <v>1442</v>
      </c>
      <c r="C159" s="1017"/>
      <c r="D159" s="1017"/>
      <c r="E159" s="1017"/>
      <c r="F159" s="1017"/>
      <c r="G159" s="1017"/>
      <c r="H159" s="1017"/>
      <c r="I159" s="1383">
        <f t="shared" si="17"/>
        <v>0</v>
      </c>
      <c r="J159" s="1383">
        <f t="shared" si="18"/>
        <v>0</v>
      </c>
      <c r="K159" s="1017"/>
    </row>
    <row r="160" spans="1:11" ht="24" x14ac:dyDescent="0.2">
      <c r="A160" s="1211" t="s">
        <v>1443</v>
      </c>
      <c r="B160" s="1219" t="s">
        <v>1444</v>
      </c>
      <c r="C160" s="1016">
        <f>SUM(C153:C159)</f>
        <v>67722</v>
      </c>
      <c r="D160" s="1016">
        <f>SUM(D153:D159)</f>
        <v>206976</v>
      </c>
      <c r="E160" s="1016"/>
      <c r="F160" s="1016"/>
      <c r="G160" s="1017"/>
      <c r="H160" s="1016">
        <v>171</v>
      </c>
      <c r="I160" s="1384">
        <f t="shared" si="17"/>
        <v>67722</v>
      </c>
      <c r="J160" s="1384">
        <f t="shared" si="18"/>
        <v>207147</v>
      </c>
      <c r="K160" s="1016">
        <f t="shared" si="20"/>
        <v>305.87844422787276</v>
      </c>
    </row>
    <row r="161" spans="1:11" ht="15" customHeight="1" x14ac:dyDescent="0.2">
      <c r="A161" s="1211" t="s">
        <v>1445</v>
      </c>
      <c r="B161" s="1222" t="s">
        <v>1446</v>
      </c>
      <c r="C161" s="1020">
        <f>C152+C132+C160</f>
        <v>206769</v>
      </c>
      <c r="D161" s="1020">
        <f>D152+D132+D160</f>
        <v>255062</v>
      </c>
      <c r="E161" s="1020">
        <f>E152+E132</f>
        <v>619</v>
      </c>
      <c r="F161" s="1020">
        <f>F152+F132</f>
        <v>589</v>
      </c>
      <c r="G161" s="1020">
        <v>13416</v>
      </c>
      <c r="H161" s="1020">
        <v>11422</v>
      </c>
      <c r="I161" s="1385">
        <f t="shared" si="17"/>
        <v>220804</v>
      </c>
      <c r="J161" s="1385">
        <f t="shared" si="18"/>
        <v>267073</v>
      </c>
      <c r="K161" s="1020">
        <f t="shared" si="20"/>
        <v>120.95478342783646</v>
      </c>
    </row>
    <row r="162" spans="1:11" ht="15" customHeight="1" x14ac:dyDescent="0.2">
      <c r="A162" s="1211" t="s">
        <v>1447</v>
      </c>
      <c r="B162" s="1222" t="s">
        <v>1448</v>
      </c>
      <c r="C162" s="1020">
        <v>2461</v>
      </c>
      <c r="D162" s="1020">
        <v>673</v>
      </c>
      <c r="E162" s="1020"/>
      <c r="F162" s="1020"/>
      <c r="G162" s="1020">
        <v>190</v>
      </c>
      <c r="H162" s="1020">
        <v>262</v>
      </c>
      <c r="I162" s="1385">
        <f t="shared" si="17"/>
        <v>2651</v>
      </c>
      <c r="J162" s="1385">
        <f t="shared" si="18"/>
        <v>935</v>
      </c>
      <c r="K162" s="1020">
        <f t="shared" si="20"/>
        <v>35.269709543568467</v>
      </c>
    </row>
    <row r="163" spans="1:11" ht="24" x14ac:dyDescent="0.2">
      <c r="A163" s="1211" t="s">
        <v>1449</v>
      </c>
      <c r="B163" s="1222" t="s">
        <v>1450</v>
      </c>
      <c r="C163" s="1017"/>
      <c r="D163" s="1017"/>
      <c r="E163" s="1017"/>
      <c r="F163" s="1017"/>
      <c r="G163" s="1017"/>
      <c r="H163" s="1017"/>
      <c r="I163" s="1385">
        <f t="shared" si="17"/>
        <v>0</v>
      </c>
      <c r="J163" s="1385">
        <f t="shared" si="18"/>
        <v>0</v>
      </c>
      <c r="K163" s="1020"/>
    </row>
    <row r="164" spans="1:11" ht="15" customHeight="1" x14ac:dyDescent="0.2">
      <c r="A164" s="1211" t="s">
        <v>1451</v>
      </c>
      <c r="B164" s="1218" t="s">
        <v>1452</v>
      </c>
      <c r="C164" s="1017"/>
      <c r="D164" s="1017"/>
      <c r="E164" s="1017"/>
      <c r="F164" s="1017"/>
      <c r="G164" s="1017"/>
      <c r="H164" s="1017"/>
      <c r="I164" s="1383">
        <f t="shared" si="17"/>
        <v>0</v>
      </c>
      <c r="J164" s="1383">
        <f t="shared" si="18"/>
        <v>0</v>
      </c>
      <c r="K164" s="1017"/>
    </row>
    <row r="165" spans="1:11" ht="15" customHeight="1" x14ac:dyDescent="0.2">
      <c r="A165" s="1211" t="s">
        <v>1453</v>
      </c>
      <c r="B165" s="1218" t="s">
        <v>1454</v>
      </c>
      <c r="C165" s="1017">
        <v>0</v>
      </c>
      <c r="D165" s="1017">
        <v>6105</v>
      </c>
      <c r="E165" s="1017">
        <v>0</v>
      </c>
      <c r="F165" s="1017">
        <v>14462</v>
      </c>
      <c r="G165" s="1017"/>
      <c r="H165" s="1017">
        <v>46849</v>
      </c>
      <c r="I165" s="1383">
        <f t="shared" si="17"/>
        <v>0</v>
      </c>
      <c r="J165" s="1383">
        <f t="shared" si="18"/>
        <v>67416</v>
      </c>
      <c r="K165" s="1017"/>
    </row>
    <row r="166" spans="1:11" ht="15" customHeight="1" x14ac:dyDescent="0.2">
      <c r="A166" s="1211" t="s">
        <v>1455</v>
      </c>
      <c r="B166" s="1218" t="s">
        <v>1456</v>
      </c>
      <c r="C166" s="1017">
        <v>0</v>
      </c>
      <c r="D166" s="1017">
        <v>244</v>
      </c>
      <c r="E166" s="1017">
        <v>0</v>
      </c>
      <c r="F166" s="1017">
        <v>14542</v>
      </c>
      <c r="G166" s="1017"/>
      <c r="H166" s="1017">
        <v>3719</v>
      </c>
      <c r="I166" s="1383">
        <f t="shared" si="17"/>
        <v>0</v>
      </c>
      <c r="J166" s="1383">
        <f t="shared" si="18"/>
        <v>18505</v>
      </c>
      <c r="K166" s="1017"/>
    </row>
    <row r="167" spans="1:11" ht="24" x14ac:dyDescent="0.2">
      <c r="A167" s="1211" t="s">
        <v>1457</v>
      </c>
      <c r="B167" s="1222" t="s">
        <v>1458</v>
      </c>
      <c r="C167" s="1020">
        <f t="shared" ref="C167:D167" si="21">SUM(C165:C166)</f>
        <v>0</v>
      </c>
      <c r="D167" s="1020">
        <f t="shared" si="21"/>
        <v>6349</v>
      </c>
      <c r="E167" s="1020">
        <f>SUM(E165:E166)</f>
        <v>0</v>
      </c>
      <c r="F167" s="1020">
        <f>SUM(F165:F166)</f>
        <v>29004</v>
      </c>
      <c r="G167" s="1017"/>
      <c r="H167" s="1020">
        <v>50568</v>
      </c>
      <c r="I167" s="1385">
        <f t="shared" si="17"/>
        <v>0</v>
      </c>
      <c r="J167" s="1385">
        <f t="shared" si="18"/>
        <v>85921</v>
      </c>
      <c r="K167" s="1020"/>
    </row>
    <row r="168" spans="1:11" ht="15" customHeight="1" x14ac:dyDescent="0.2">
      <c r="A168" s="1390" t="s">
        <v>1459</v>
      </c>
      <c r="B168" s="1391" t="s">
        <v>1460</v>
      </c>
      <c r="C168" s="1389">
        <f t="shared" ref="C168:D168" si="22">C112+C161+C162+C163+C167</f>
        <v>18409346</v>
      </c>
      <c r="D168" s="1389">
        <f t="shared" si="22"/>
        <v>18530255</v>
      </c>
      <c r="E168" s="1389">
        <f>E112+E161+E162+E163+E167</f>
        <v>23296</v>
      </c>
      <c r="F168" s="1389">
        <f>F112+F161+F162+F163+F167</f>
        <v>49129</v>
      </c>
      <c r="G168" s="1392">
        <v>111071</v>
      </c>
      <c r="H168" s="1392">
        <v>118968</v>
      </c>
      <c r="I168" s="1393">
        <f t="shared" si="17"/>
        <v>18543713</v>
      </c>
      <c r="J168" s="1393">
        <f t="shared" si="18"/>
        <v>18698352</v>
      </c>
      <c r="K168" s="1392">
        <f t="shared" si="20"/>
        <v>100.83391605553859</v>
      </c>
    </row>
    <row r="169" spans="1:11" ht="14.1" customHeight="1" x14ac:dyDescent="0.2">
      <c r="C169" s="1017"/>
      <c r="D169" s="1017"/>
      <c r="E169" s="1017"/>
      <c r="F169" s="1017"/>
      <c r="G169" s="1017"/>
      <c r="H169" s="1017"/>
      <c r="I169" s="1017"/>
      <c r="J169" s="1017"/>
      <c r="K169" s="1017"/>
    </row>
    <row r="170" spans="1:11" ht="14.1" customHeight="1" x14ac:dyDescent="0.2">
      <c r="C170" s="1017"/>
      <c r="D170" s="1017"/>
      <c r="E170" s="1017"/>
      <c r="F170" s="1017"/>
      <c r="G170" s="1017"/>
      <c r="H170" s="1017"/>
      <c r="I170" s="1017"/>
      <c r="J170" s="1017"/>
      <c r="K170" s="1017"/>
    </row>
    <row r="171" spans="1:11" ht="14.1" customHeight="1" x14ac:dyDescent="0.2">
      <c r="C171" s="1017"/>
      <c r="D171" s="1017"/>
      <c r="E171" s="1017"/>
      <c r="F171" s="1017"/>
      <c r="G171" s="1017"/>
      <c r="H171" s="1017"/>
      <c r="I171" s="1017"/>
      <c r="J171" s="1017"/>
      <c r="K171" s="1017"/>
    </row>
    <row r="172" spans="1:11" ht="14.1" customHeight="1" x14ac:dyDescent="0.2">
      <c r="C172" s="1017"/>
      <c r="D172" s="1017"/>
      <c r="E172" s="1017"/>
      <c r="F172" s="1017"/>
      <c r="G172" s="1017"/>
      <c r="H172" s="1017"/>
      <c r="I172" s="1017"/>
      <c r="J172" s="1017"/>
      <c r="K172" s="1017"/>
    </row>
    <row r="173" spans="1:11" ht="14.1" customHeight="1" x14ac:dyDescent="0.2">
      <c r="C173" s="1017"/>
      <c r="D173" s="1017"/>
      <c r="E173" s="1017"/>
      <c r="F173" s="1017"/>
      <c r="G173" s="1017"/>
      <c r="H173" s="1017"/>
      <c r="I173" s="1017"/>
      <c r="J173" s="1017"/>
      <c r="K173" s="1017"/>
    </row>
    <row r="174" spans="1:11" ht="14.1" customHeight="1" x14ac:dyDescent="0.2">
      <c r="C174" s="1017"/>
      <c r="D174" s="1017"/>
      <c r="E174" s="1017"/>
      <c r="F174" s="1017"/>
      <c r="G174" s="1017"/>
      <c r="H174" s="1017"/>
      <c r="I174" s="1017"/>
      <c r="J174" s="1017"/>
      <c r="K174" s="1017"/>
    </row>
    <row r="175" spans="1:11" ht="14.1" customHeight="1" x14ac:dyDescent="0.2">
      <c r="C175" s="1017"/>
      <c r="D175" s="1017"/>
      <c r="E175" s="1017"/>
      <c r="F175" s="1017"/>
      <c r="G175" s="1017"/>
      <c r="H175" s="1017"/>
      <c r="I175" s="1017"/>
      <c r="J175" s="1017"/>
      <c r="K175" s="1017"/>
    </row>
    <row r="176" spans="1:11" ht="14.1" customHeight="1" x14ac:dyDescent="0.2">
      <c r="C176" s="1017"/>
      <c r="D176" s="1017"/>
      <c r="E176" s="1017"/>
      <c r="F176" s="1017"/>
      <c r="G176" s="1017"/>
      <c r="H176" s="1017"/>
      <c r="I176" s="1017"/>
      <c r="J176" s="1017"/>
      <c r="K176" s="1017"/>
    </row>
    <row r="177" spans="3:11" ht="14.1" customHeight="1" x14ac:dyDescent="0.2">
      <c r="C177" s="1017"/>
      <c r="D177" s="1017"/>
      <c r="E177" s="1017"/>
      <c r="F177" s="1017"/>
      <c r="G177" s="1017"/>
      <c r="H177" s="1017"/>
      <c r="I177" s="1017"/>
      <c r="J177" s="1017"/>
      <c r="K177" s="1017"/>
    </row>
    <row r="178" spans="3:11" ht="14.1" customHeight="1" x14ac:dyDescent="0.2">
      <c r="C178" s="1017"/>
      <c r="D178" s="1017"/>
      <c r="E178" s="1017"/>
      <c r="F178" s="1017"/>
      <c r="G178" s="1017"/>
      <c r="H178" s="1017"/>
      <c r="I178" s="1017"/>
      <c r="J178" s="1017"/>
      <c r="K178" s="1017"/>
    </row>
    <row r="179" spans="3:11" ht="14.1" customHeight="1" x14ac:dyDescent="0.2">
      <c r="C179" s="1017"/>
      <c r="D179" s="1017"/>
      <c r="E179" s="1017"/>
      <c r="F179" s="1017"/>
      <c r="G179" s="1017"/>
      <c r="H179" s="1017"/>
      <c r="I179" s="1017"/>
      <c r="J179" s="1017"/>
      <c r="K179" s="1017"/>
    </row>
    <row r="180" spans="3:11" ht="14.1" customHeight="1" x14ac:dyDescent="0.2">
      <c r="C180" s="1017"/>
      <c r="D180" s="1017"/>
      <c r="E180" s="1017"/>
      <c r="F180" s="1017"/>
      <c r="G180" s="1017"/>
      <c r="H180" s="1017"/>
      <c r="I180" s="1017"/>
      <c r="J180" s="1017"/>
      <c r="K180" s="1017"/>
    </row>
    <row r="181" spans="3:11" ht="14.1" customHeight="1" x14ac:dyDescent="0.2">
      <c r="C181" s="1017"/>
      <c r="D181" s="1017"/>
      <c r="E181" s="1017"/>
      <c r="F181" s="1017"/>
      <c r="G181" s="1017"/>
      <c r="H181" s="1017"/>
      <c r="I181" s="1017"/>
      <c r="J181" s="1017"/>
      <c r="K181" s="1017"/>
    </row>
    <row r="182" spans="3:11" ht="14.1" customHeight="1" x14ac:dyDescent="0.2">
      <c r="C182" s="1017"/>
      <c r="D182" s="1017"/>
      <c r="E182" s="1017"/>
      <c r="F182" s="1017"/>
      <c r="G182" s="1017"/>
      <c r="H182" s="1017"/>
      <c r="I182" s="1017"/>
      <c r="J182" s="1017"/>
      <c r="K182" s="1017"/>
    </row>
    <row r="183" spans="3:11" ht="14.1" customHeight="1" x14ac:dyDescent="0.2">
      <c r="C183" s="1017"/>
      <c r="D183" s="1017"/>
      <c r="E183" s="1017"/>
      <c r="F183" s="1017"/>
      <c r="G183" s="1017"/>
      <c r="H183" s="1017"/>
      <c r="I183" s="1017"/>
      <c r="J183" s="1017"/>
      <c r="K183" s="1017"/>
    </row>
    <row r="184" spans="3:11" ht="14.1" customHeight="1" x14ac:dyDescent="0.2">
      <c r="C184" s="1017"/>
      <c r="D184" s="1017"/>
      <c r="E184" s="1017"/>
      <c r="F184" s="1017"/>
      <c r="G184" s="1017"/>
      <c r="H184" s="1017"/>
      <c r="I184" s="1017"/>
      <c r="J184" s="1017"/>
      <c r="K184" s="1017"/>
    </row>
    <row r="185" spans="3:11" ht="14.1" customHeight="1" x14ac:dyDescent="0.2">
      <c r="C185" s="1017"/>
      <c r="D185" s="1017"/>
      <c r="E185" s="1017"/>
      <c r="F185" s="1017"/>
      <c r="G185" s="1017"/>
      <c r="H185" s="1017"/>
      <c r="I185" s="1017"/>
      <c r="J185" s="1017"/>
      <c r="K185" s="1017"/>
    </row>
    <row r="186" spans="3:11" ht="14.1" customHeight="1" x14ac:dyDescent="0.2">
      <c r="C186" s="1017"/>
      <c r="D186" s="1017"/>
      <c r="E186" s="1017"/>
      <c r="F186" s="1017"/>
      <c r="G186" s="1017"/>
      <c r="H186" s="1017"/>
      <c r="I186" s="1017"/>
      <c r="J186" s="1017"/>
      <c r="K186" s="1017"/>
    </row>
    <row r="187" spans="3:11" ht="14.1" customHeight="1" x14ac:dyDescent="0.2">
      <c r="C187" s="1017"/>
      <c r="D187" s="1017"/>
      <c r="E187" s="1017"/>
      <c r="F187" s="1017"/>
      <c r="G187" s="1017"/>
      <c r="H187" s="1017"/>
      <c r="I187" s="1017"/>
      <c r="J187" s="1017"/>
      <c r="K187" s="1017"/>
    </row>
    <row r="188" spans="3:11" ht="14.1" customHeight="1" x14ac:dyDescent="0.2">
      <c r="C188" s="1017"/>
      <c r="D188" s="1017"/>
      <c r="E188" s="1017"/>
      <c r="F188" s="1017"/>
      <c r="G188" s="1017"/>
      <c r="H188" s="1017"/>
      <c r="I188" s="1017"/>
      <c r="J188" s="1017"/>
      <c r="K188" s="1017"/>
    </row>
    <row r="189" spans="3:11" ht="14.1" customHeight="1" x14ac:dyDescent="0.2">
      <c r="C189" s="1017"/>
      <c r="D189" s="1017"/>
      <c r="E189" s="1017"/>
      <c r="F189" s="1017"/>
      <c r="G189" s="1017"/>
      <c r="H189" s="1017"/>
      <c r="I189" s="1017"/>
      <c r="J189" s="1017"/>
      <c r="K189" s="1017"/>
    </row>
    <row r="190" spans="3:11" ht="14.1" customHeight="1" x14ac:dyDescent="0.2">
      <c r="C190" s="1017"/>
      <c r="D190" s="1017"/>
      <c r="E190" s="1017"/>
      <c r="F190" s="1017"/>
      <c r="G190" s="1017"/>
      <c r="H190" s="1017"/>
      <c r="I190" s="1017"/>
      <c r="J190" s="1017"/>
      <c r="K190" s="1017"/>
    </row>
    <row r="191" spans="3:11" ht="14.1" customHeight="1" x14ac:dyDescent="0.2">
      <c r="C191" s="1017"/>
      <c r="D191" s="1017"/>
      <c r="E191" s="1017"/>
      <c r="F191" s="1017"/>
      <c r="G191" s="1017"/>
      <c r="H191" s="1017"/>
      <c r="I191" s="1017"/>
      <c r="J191" s="1017"/>
      <c r="K191" s="1017"/>
    </row>
    <row r="192" spans="3:11" ht="14.1" customHeight="1" x14ac:dyDescent="0.2">
      <c r="C192" s="1017"/>
      <c r="D192" s="1017"/>
      <c r="E192" s="1017"/>
      <c r="F192" s="1017"/>
      <c r="G192" s="1017"/>
      <c r="H192" s="1017"/>
      <c r="I192" s="1017"/>
      <c r="J192" s="1017"/>
      <c r="K192" s="1017"/>
    </row>
    <row r="193" spans="3:11" ht="14.1" customHeight="1" x14ac:dyDescent="0.2">
      <c r="C193" s="1017"/>
      <c r="D193" s="1017"/>
      <c r="E193" s="1017"/>
      <c r="F193" s="1017"/>
      <c r="G193" s="1017"/>
      <c r="H193" s="1017"/>
      <c r="I193" s="1017"/>
      <c r="J193" s="1017"/>
      <c r="K193" s="1017"/>
    </row>
    <row r="194" spans="3:11" ht="14.1" customHeight="1" x14ac:dyDescent="0.2">
      <c r="C194" s="1017"/>
      <c r="D194" s="1017"/>
      <c r="E194" s="1017"/>
      <c r="F194" s="1017"/>
      <c r="G194" s="1017"/>
      <c r="H194" s="1017"/>
      <c r="I194" s="1017"/>
      <c r="J194" s="1017"/>
      <c r="K194" s="1017"/>
    </row>
    <row r="195" spans="3:11" ht="14.1" customHeight="1" x14ac:dyDescent="0.2">
      <c r="C195" s="1017"/>
      <c r="D195" s="1017"/>
      <c r="E195" s="1017"/>
      <c r="F195" s="1017"/>
      <c r="G195" s="1017"/>
      <c r="H195" s="1017"/>
      <c r="I195" s="1017"/>
      <c r="J195" s="1017"/>
      <c r="K195" s="1017"/>
    </row>
    <row r="196" spans="3:11" ht="14.1" customHeight="1" x14ac:dyDescent="0.2">
      <c r="C196" s="1017"/>
      <c r="D196" s="1017"/>
      <c r="E196" s="1017"/>
      <c r="F196" s="1017"/>
      <c r="G196" s="1017"/>
      <c r="H196" s="1017"/>
      <c r="I196" s="1017"/>
      <c r="J196" s="1017"/>
      <c r="K196" s="1017"/>
    </row>
    <row r="197" spans="3:11" ht="14.1" customHeight="1" x14ac:dyDescent="0.2">
      <c r="C197" s="1017"/>
      <c r="D197" s="1017"/>
      <c r="E197" s="1017"/>
      <c r="F197" s="1017"/>
      <c r="G197" s="1017"/>
      <c r="H197" s="1017"/>
      <c r="I197" s="1017"/>
      <c r="J197" s="1017"/>
      <c r="K197" s="1017"/>
    </row>
    <row r="198" spans="3:11" ht="14.1" customHeight="1" x14ac:dyDescent="0.2">
      <c r="C198" s="1017"/>
      <c r="D198" s="1017"/>
      <c r="E198" s="1017"/>
      <c r="F198" s="1017"/>
      <c r="G198" s="1017"/>
      <c r="H198" s="1017"/>
      <c r="I198" s="1017"/>
      <c r="J198" s="1017"/>
      <c r="K198" s="1017"/>
    </row>
    <row r="199" spans="3:11" ht="14.1" customHeight="1" x14ac:dyDescent="0.2">
      <c r="C199" s="1017"/>
      <c r="D199" s="1017"/>
      <c r="E199" s="1017"/>
      <c r="F199" s="1017"/>
      <c r="G199" s="1017"/>
      <c r="H199" s="1017"/>
      <c r="I199" s="1017"/>
      <c r="J199" s="1017"/>
      <c r="K199" s="1017"/>
    </row>
    <row r="200" spans="3:11" ht="14.1" customHeight="1" x14ac:dyDescent="0.2">
      <c r="C200" s="1017"/>
      <c r="D200" s="1017"/>
      <c r="E200" s="1017"/>
      <c r="F200" s="1017"/>
      <c r="G200" s="1017"/>
      <c r="H200" s="1017"/>
      <c r="I200" s="1017"/>
      <c r="J200" s="1017"/>
      <c r="K200" s="1017"/>
    </row>
    <row r="201" spans="3:11" ht="14.1" customHeight="1" x14ac:dyDescent="0.2">
      <c r="C201" s="1017"/>
      <c r="D201" s="1017"/>
      <c r="E201" s="1017"/>
      <c r="F201" s="1017"/>
      <c r="G201" s="1017"/>
      <c r="H201" s="1017"/>
      <c r="I201" s="1017"/>
      <c r="J201" s="1017"/>
      <c r="K201" s="1017"/>
    </row>
    <row r="202" spans="3:11" ht="14.1" customHeight="1" x14ac:dyDescent="0.2">
      <c r="C202" s="1017"/>
      <c r="D202" s="1017"/>
      <c r="E202" s="1017"/>
      <c r="F202" s="1017"/>
      <c r="G202" s="1017"/>
      <c r="H202" s="1017"/>
      <c r="I202" s="1017"/>
      <c r="J202" s="1017"/>
      <c r="K202" s="1017"/>
    </row>
    <row r="203" spans="3:11" ht="14.1" customHeight="1" x14ac:dyDescent="0.2">
      <c r="C203" s="1017"/>
      <c r="D203" s="1017"/>
      <c r="E203" s="1017"/>
      <c r="F203" s="1017"/>
      <c r="G203" s="1017"/>
      <c r="H203" s="1017"/>
      <c r="I203" s="1017"/>
      <c r="J203" s="1017"/>
      <c r="K203" s="1017"/>
    </row>
    <row r="204" spans="3:11" ht="14.1" customHeight="1" x14ac:dyDescent="0.2">
      <c r="C204" s="1017"/>
      <c r="D204" s="1017"/>
      <c r="E204" s="1017"/>
      <c r="F204" s="1017"/>
      <c r="G204" s="1017"/>
      <c r="H204" s="1017"/>
      <c r="I204" s="1017"/>
      <c r="J204" s="1017"/>
      <c r="K204" s="1017"/>
    </row>
    <row r="205" spans="3:11" ht="14.1" customHeight="1" x14ac:dyDescent="0.2">
      <c r="C205" s="1017"/>
      <c r="D205" s="1017"/>
      <c r="E205" s="1017"/>
      <c r="F205" s="1017"/>
      <c r="G205" s="1017"/>
      <c r="H205" s="1017"/>
      <c r="I205" s="1017"/>
      <c r="J205" s="1017"/>
      <c r="K205" s="1017"/>
    </row>
    <row r="206" spans="3:11" ht="14.1" customHeight="1" x14ac:dyDescent="0.2">
      <c r="C206" s="1017"/>
      <c r="D206" s="1017"/>
      <c r="E206" s="1017"/>
      <c r="F206" s="1017"/>
      <c r="G206" s="1017"/>
      <c r="H206" s="1017"/>
      <c r="I206" s="1017"/>
      <c r="J206" s="1017"/>
      <c r="K206" s="1017"/>
    </row>
    <row r="207" spans="3:11" ht="14.1" customHeight="1" x14ac:dyDescent="0.2">
      <c r="C207" s="1017"/>
      <c r="D207" s="1017"/>
      <c r="E207" s="1017"/>
      <c r="F207" s="1017"/>
      <c r="G207" s="1017"/>
      <c r="H207" s="1017"/>
      <c r="I207" s="1017"/>
      <c r="J207" s="1017"/>
      <c r="K207" s="1017"/>
    </row>
    <row r="208" spans="3:11" ht="14.1" customHeight="1" x14ac:dyDescent="0.2">
      <c r="C208" s="1017"/>
      <c r="D208" s="1017"/>
      <c r="E208" s="1017"/>
      <c r="F208" s="1017"/>
      <c r="G208" s="1017"/>
      <c r="H208" s="1017"/>
      <c r="I208" s="1017"/>
      <c r="J208" s="1017"/>
      <c r="K208" s="1017"/>
    </row>
    <row r="209" spans="3:11" ht="14.1" customHeight="1" x14ac:dyDescent="0.2">
      <c r="C209" s="1017"/>
      <c r="D209" s="1017"/>
      <c r="E209" s="1017"/>
      <c r="F209" s="1017"/>
      <c r="G209" s="1017"/>
      <c r="H209" s="1017"/>
      <c r="I209" s="1017"/>
      <c r="J209" s="1017"/>
      <c r="K209" s="1017"/>
    </row>
    <row r="210" spans="3:11" ht="14.1" customHeight="1" x14ac:dyDescent="0.2">
      <c r="C210" s="1017"/>
      <c r="D210" s="1017"/>
      <c r="E210" s="1017"/>
      <c r="F210" s="1017"/>
      <c r="G210" s="1017"/>
      <c r="H210" s="1017"/>
      <c r="I210" s="1017"/>
      <c r="J210" s="1017"/>
      <c r="K210" s="1017"/>
    </row>
    <row r="211" spans="3:11" ht="14.1" customHeight="1" x14ac:dyDescent="0.2">
      <c r="C211" s="1017"/>
      <c r="D211" s="1017"/>
      <c r="E211" s="1017"/>
      <c r="F211" s="1017"/>
      <c r="G211" s="1017"/>
      <c r="H211" s="1017"/>
      <c r="I211" s="1017"/>
      <c r="J211" s="1017"/>
      <c r="K211" s="1017"/>
    </row>
    <row r="212" spans="3:11" ht="14.1" customHeight="1" x14ac:dyDescent="0.2">
      <c r="C212" s="1017"/>
      <c r="D212" s="1017"/>
      <c r="E212" s="1017"/>
      <c r="F212" s="1017"/>
      <c r="G212" s="1017"/>
      <c r="H212" s="1017"/>
      <c r="I212" s="1017"/>
      <c r="J212" s="1017"/>
      <c r="K212" s="1017"/>
    </row>
    <row r="213" spans="3:11" ht="14.1" customHeight="1" x14ac:dyDescent="0.2">
      <c r="C213" s="1017"/>
      <c r="D213" s="1017"/>
      <c r="E213" s="1017"/>
      <c r="F213" s="1017"/>
      <c r="G213" s="1017"/>
      <c r="H213" s="1017"/>
      <c r="I213" s="1017"/>
      <c r="J213" s="1017"/>
      <c r="K213" s="1017"/>
    </row>
    <row r="214" spans="3:11" ht="14.1" customHeight="1" x14ac:dyDescent="0.2">
      <c r="C214" s="1017"/>
      <c r="D214" s="1017"/>
      <c r="E214" s="1017"/>
      <c r="F214" s="1017"/>
      <c r="G214" s="1017"/>
      <c r="H214" s="1017"/>
      <c r="I214" s="1017"/>
      <c r="J214" s="1017"/>
      <c r="K214" s="1017"/>
    </row>
    <row r="215" spans="3:11" ht="14.1" customHeight="1" x14ac:dyDescent="0.2">
      <c r="C215" s="1017"/>
      <c r="D215" s="1017"/>
      <c r="E215" s="1017"/>
      <c r="F215" s="1017"/>
      <c r="G215" s="1017"/>
      <c r="H215" s="1017"/>
      <c r="I215" s="1017"/>
      <c r="J215" s="1017"/>
      <c r="K215" s="1017"/>
    </row>
    <row r="216" spans="3:11" ht="14.1" customHeight="1" x14ac:dyDescent="0.2">
      <c r="C216" s="1017"/>
      <c r="D216" s="1017"/>
      <c r="E216" s="1017"/>
      <c r="F216" s="1017"/>
      <c r="G216" s="1017"/>
      <c r="H216" s="1017"/>
      <c r="I216" s="1017"/>
      <c r="J216" s="1017"/>
      <c r="K216" s="1017"/>
    </row>
    <row r="217" spans="3:11" ht="14.1" customHeight="1" x14ac:dyDescent="0.2">
      <c r="C217" s="1017"/>
      <c r="D217" s="1017"/>
      <c r="E217" s="1017"/>
      <c r="F217" s="1017"/>
      <c r="G217" s="1017"/>
      <c r="H217" s="1017"/>
      <c r="I217" s="1017"/>
      <c r="J217" s="1017"/>
      <c r="K217" s="1017"/>
    </row>
    <row r="218" spans="3:11" ht="14.1" customHeight="1" x14ac:dyDescent="0.2">
      <c r="C218" s="1017"/>
      <c r="D218" s="1017"/>
      <c r="E218" s="1017"/>
      <c r="F218" s="1017"/>
      <c r="G218" s="1017"/>
      <c r="H218" s="1017"/>
      <c r="I218" s="1017"/>
      <c r="J218" s="1017"/>
      <c r="K218" s="1017"/>
    </row>
    <row r="219" spans="3:11" ht="14.1" customHeight="1" x14ac:dyDescent="0.2">
      <c r="C219" s="1017"/>
      <c r="D219" s="1017"/>
      <c r="E219" s="1017"/>
      <c r="F219" s="1017"/>
      <c r="G219" s="1017"/>
      <c r="H219" s="1017"/>
      <c r="I219" s="1017"/>
      <c r="J219" s="1017"/>
      <c r="K219" s="1017"/>
    </row>
    <row r="220" spans="3:11" ht="14.1" customHeight="1" x14ac:dyDescent="0.2">
      <c r="C220" s="1017"/>
      <c r="D220" s="1017"/>
      <c r="E220" s="1017"/>
      <c r="F220" s="1017"/>
      <c r="G220" s="1017"/>
      <c r="H220" s="1017"/>
      <c r="I220" s="1017"/>
      <c r="J220" s="1017"/>
      <c r="K220" s="1017"/>
    </row>
    <row r="221" spans="3:11" ht="14.1" customHeight="1" x14ac:dyDescent="0.2">
      <c r="C221" s="1017"/>
      <c r="D221" s="1017"/>
      <c r="E221" s="1017"/>
      <c r="F221" s="1017"/>
      <c r="G221" s="1017"/>
      <c r="H221" s="1017"/>
      <c r="I221" s="1017"/>
      <c r="J221" s="1017"/>
      <c r="K221" s="1017"/>
    </row>
    <row r="222" spans="3:11" ht="14.1" customHeight="1" x14ac:dyDescent="0.2">
      <c r="C222" s="1017"/>
      <c r="D222" s="1017"/>
      <c r="E222" s="1017"/>
      <c r="F222" s="1017"/>
      <c r="G222" s="1017"/>
      <c r="H222" s="1017"/>
      <c r="I222" s="1017"/>
      <c r="J222" s="1017"/>
      <c r="K222" s="1017"/>
    </row>
    <row r="223" spans="3:11" ht="14.1" customHeight="1" x14ac:dyDescent="0.2">
      <c r="C223" s="1017"/>
      <c r="D223" s="1017"/>
      <c r="E223" s="1017"/>
      <c r="F223" s="1017"/>
      <c r="G223" s="1017"/>
      <c r="H223" s="1017"/>
      <c r="I223" s="1017"/>
      <c r="J223" s="1017"/>
      <c r="K223" s="1017"/>
    </row>
    <row r="224" spans="3:11" ht="14.1" customHeight="1" x14ac:dyDescent="0.2">
      <c r="C224" s="1017"/>
      <c r="D224" s="1017"/>
      <c r="E224" s="1017"/>
      <c r="F224" s="1017"/>
      <c r="G224" s="1017"/>
      <c r="H224" s="1017"/>
      <c r="I224" s="1017"/>
      <c r="J224" s="1017"/>
      <c r="K224" s="1017"/>
    </row>
    <row r="225" spans="3:11" ht="14.1" customHeight="1" x14ac:dyDescent="0.2">
      <c r="C225" s="1017"/>
      <c r="D225" s="1017"/>
      <c r="E225" s="1017"/>
      <c r="F225" s="1017"/>
      <c r="G225" s="1017"/>
      <c r="H225" s="1017"/>
      <c r="I225" s="1017"/>
      <c r="J225" s="1017"/>
      <c r="K225" s="1017"/>
    </row>
    <row r="226" spans="3:11" ht="14.1" customHeight="1" x14ac:dyDescent="0.2">
      <c r="C226" s="1017"/>
      <c r="D226" s="1017"/>
      <c r="E226" s="1017"/>
      <c r="F226" s="1017"/>
      <c r="G226" s="1017"/>
      <c r="H226" s="1017"/>
      <c r="I226" s="1017"/>
      <c r="J226" s="1017"/>
      <c r="K226" s="1017"/>
    </row>
    <row r="227" spans="3:11" ht="14.1" customHeight="1" x14ac:dyDescent="0.2">
      <c r="C227" s="1017"/>
      <c r="D227" s="1017"/>
      <c r="E227" s="1017"/>
      <c r="F227" s="1017"/>
      <c r="G227" s="1017"/>
      <c r="H227" s="1017"/>
      <c r="I227" s="1017"/>
      <c r="J227" s="1017"/>
      <c r="K227" s="1017"/>
    </row>
    <row r="228" spans="3:11" ht="14.1" customHeight="1" x14ac:dyDescent="0.2">
      <c r="C228" s="1017"/>
      <c r="D228" s="1017"/>
      <c r="E228" s="1017"/>
      <c r="F228" s="1017"/>
      <c r="G228" s="1017"/>
      <c r="H228" s="1017"/>
      <c r="I228" s="1017"/>
      <c r="J228" s="1017"/>
      <c r="K228" s="1017"/>
    </row>
    <row r="229" spans="3:11" ht="14.1" customHeight="1" x14ac:dyDescent="0.2">
      <c r="C229" s="1017"/>
      <c r="D229" s="1017"/>
      <c r="E229" s="1017"/>
      <c r="F229" s="1017"/>
      <c r="G229" s="1017"/>
      <c r="H229" s="1017"/>
      <c r="I229" s="1017"/>
      <c r="J229" s="1017"/>
      <c r="K229" s="1017"/>
    </row>
    <row r="230" spans="3:11" ht="14.1" customHeight="1" x14ac:dyDescent="0.2">
      <c r="C230" s="1017"/>
      <c r="D230" s="1017"/>
      <c r="E230" s="1017"/>
      <c r="F230" s="1017"/>
      <c r="G230" s="1017"/>
      <c r="H230" s="1017"/>
      <c r="I230" s="1017"/>
      <c r="J230" s="1017"/>
      <c r="K230" s="1017"/>
    </row>
    <row r="231" spans="3:11" ht="14.1" customHeight="1" x14ac:dyDescent="0.2">
      <c r="C231" s="1017"/>
      <c r="D231" s="1017"/>
      <c r="E231" s="1017"/>
      <c r="F231" s="1017"/>
      <c r="G231" s="1017"/>
      <c r="H231" s="1017"/>
      <c r="I231" s="1017"/>
      <c r="J231" s="1017"/>
      <c r="K231" s="1017"/>
    </row>
    <row r="232" spans="3:11" ht="14.1" customHeight="1" x14ac:dyDescent="0.2">
      <c r="C232" s="1017"/>
      <c r="D232" s="1017"/>
      <c r="E232" s="1017"/>
      <c r="F232" s="1017"/>
      <c r="G232" s="1017"/>
      <c r="H232" s="1017"/>
      <c r="I232" s="1017"/>
      <c r="J232" s="1017"/>
      <c r="K232" s="1017"/>
    </row>
    <row r="233" spans="3:11" ht="14.1" customHeight="1" x14ac:dyDescent="0.2">
      <c r="C233" s="1017"/>
      <c r="D233" s="1017"/>
      <c r="E233" s="1017"/>
      <c r="F233" s="1017"/>
      <c r="G233" s="1017"/>
      <c r="H233" s="1017"/>
      <c r="I233" s="1017"/>
      <c r="J233" s="1017"/>
      <c r="K233" s="1017"/>
    </row>
    <row r="234" spans="3:11" ht="14.1" customHeight="1" x14ac:dyDescent="0.2">
      <c r="C234" s="1017"/>
      <c r="D234" s="1017"/>
      <c r="E234" s="1017"/>
      <c r="F234" s="1017"/>
      <c r="G234" s="1017"/>
      <c r="H234" s="1017"/>
      <c r="I234" s="1017"/>
      <c r="J234" s="1017"/>
      <c r="K234" s="1017"/>
    </row>
    <row r="235" spans="3:11" ht="14.1" customHeight="1" x14ac:dyDescent="0.2">
      <c r="C235" s="1017"/>
      <c r="D235" s="1017"/>
      <c r="E235" s="1017"/>
      <c r="F235" s="1017"/>
      <c r="G235" s="1017"/>
      <c r="H235" s="1017"/>
      <c r="I235" s="1017"/>
      <c r="J235" s="1017"/>
      <c r="K235" s="1017"/>
    </row>
    <row r="236" spans="3:11" ht="14.1" customHeight="1" x14ac:dyDescent="0.2">
      <c r="C236" s="1017"/>
      <c r="D236" s="1017"/>
      <c r="E236" s="1017"/>
      <c r="F236" s="1017"/>
      <c r="I236" s="1017"/>
      <c r="J236" s="1017"/>
      <c r="K236" s="1017"/>
    </row>
    <row r="237" spans="3:11" ht="14.1" customHeight="1" x14ac:dyDescent="0.2">
      <c r="C237" s="1017"/>
      <c r="D237" s="1017"/>
      <c r="E237" s="1017"/>
      <c r="F237" s="1017"/>
      <c r="I237" s="1017"/>
      <c r="J237" s="1017"/>
      <c r="K237" s="1017"/>
    </row>
  </sheetData>
  <mergeCells count="13">
    <mergeCell ref="B7:K7"/>
    <mergeCell ref="C1:K1"/>
    <mergeCell ref="B3:K3"/>
    <mergeCell ref="B4:K4"/>
    <mergeCell ref="B5:K5"/>
    <mergeCell ref="B6:K6"/>
    <mergeCell ref="K10:K12"/>
    <mergeCell ref="A9:A12"/>
    <mergeCell ref="B10:B12"/>
    <mergeCell ref="C10:D11"/>
    <mergeCell ref="E10:F11"/>
    <mergeCell ref="G10:H11"/>
    <mergeCell ref="I10:J1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B1" workbookViewId="0">
      <selection activeCell="B1" sqref="B1:E1"/>
    </sheetView>
  </sheetViews>
  <sheetFormatPr defaultRowHeight="12" x14ac:dyDescent="0.2"/>
  <cols>
    <col min="1" max="1" width="13.140625" style="194" hidden="1" customWidth="1"/>
    <col min="2" max="2" width="5" style="194" bestFit="1" customWidth="1"/>
    <col min="3" max="3" width="53" style="194" customWidth="1"/>
    <col min="4" max="4" width="15.5703125" style="194" customWidth="1"/>
    <col min="5" max="5" width="14.28515625" style="194" customWidth="1"/>
    <col min="6" max="6" width="15.140625" style="194" bestFit="1" customWidth="1"/>
    <col min="7" max="7" width="16.28515625" style="194" bestFit="1" customWidth="1"/>
    <col min="8" max="16384" width="9.140625" style="194"/>
  </cols>
  <sheetData>
    <row r="1" spans="1:6" s="197" customFormat="1" ht="12.75" customHeight="1" x14ac:dyDescent="0.2">
      <c r="B1" s="1474" t="s">
        <v>2166</v>
      </c>
      <c r="C1" s="1474"/>
      <c r="D1" s="1474"/>
      <c r="E1" s="1474"/>
      <c r="F1" s="1025"/>
    </row>
    <row r="2" spans="1:6" s="1027" customFormat="1" ht="12.75" customHeight="1" x14ac:dyDescent="0.2">
      <c r="A2" s="1026"/>
      <c r="B2" s="1759" t="s">
        <v>712</v>
      </c>
      <c r="C2" s="1759"/>
      <c r="D2" s="1759"/>
      <c r="E2" s="1759"/>
    </row>
    <row r="3" spans="1:6" s="1027" customFormat="1" ht="12.75" customHeight="1" x14ac:dyDescent="0.2">
      <c r="A3" s="1026"/>
      <c r="B3" s="1759" t="s">
        <v>17</v>
      </c>
      <c r="C3" s="1759"/>
      <c r="D3" s="1759"/>
      <c r="E3" s="1759"/>
    </row>
    <row r="4" spans="1:6" s="197" customFormat="1" x14ac:dyDescent="0.2">
      <c r="A4" s="1759" t="s">
        <v>1461</v>
      </c>
      <c r="B4" s="1759"/>
      <c r="C4" s="1759"/>
      <c r="D4" s="1759"/>
      <c r="E4" s="1759"/>
    </row>
    <row r="5" spans="1:6" s="1027" customFormat="1" ht="12.75" customHeight="1" x14ac:dyDescent="0.2">
      <c r="A5" s="1028"/>
      <c r="B5" s="1759" t="s">
        <v>1462</v>
      </c>
      <c r="C5" s="1759"/>
      <c r="D5" s="1759"/>
      <c r="E5" s="1759"/>
    </row>
    <row r="6" spans="1:6" s="197" customFormat="1" x14ac:dyDescent="0.2">
      <c r="A6" s="1760"/>
      <c r="B6" s="1760"/>
      <c r="C6" s="1761"/>
      <c r="D6" s="1761"/>
      <c r="E6" s="1761"/>
    </row>
    <row r="7" spans="1:6" s="197" customFormat="1" x14ac:dyDescent="0.2">
      <c r="A7" s="1029"/>
      <c r="B7" s="1755"/>
      <c r="C7" s="1030" t="s">
        <v>588</v>
      </c>
      <c r="D7" s="1030" t="s">
        <v>589</v>
      </c>
      <c r="E7" s="1030" t="s">
        <v>591</v>
      </c>
    </row>
    <row r="8" spans="1:6" s="1033" customFormat="1" x14ac:dyDescent="0.2">
      <c r="A8" s="1031" t="s">
        <v>1463</v>
      </c>
      <c r="B8" s="1755"/>
      <c r="C8" s="1032" t="s">
        <v>739</v>
      </c>
      <c r="D8" s="1032" t="s">
        <v>1464</v>
      </c>
      <c r="E8" s="1032" t="s">
        <v>1465</v>
      </c>
    </row>
    <row r="9" spans="1:6" s="1033" customFormat="1" x14ac:dyDescent="0.2">
      <c r="A9" s="1034"/>
      <c r="B9" s="1034"/>
      <c r="C9" s="1035"/>
      <c r="D9" s="1035"/>
      <c r="E9" s="1035"/>
    </row>
    <row r="10" spans="1:6" s="1033" customFormat="1" x14ac:dyDescent="0.2">
      <c r="A10" s="1034"/>
      <c r="B10" s="1036" t="s">
        <v>849</v>
      </c>
      <c r="C10" s="1037" t="s">
        <v>1236</v>
      </c>
      <c r="D10" s="1035"/>
      <c r="E10" s="1035"/>
    </row>
    <row r="11" spans="1:6" s="1033" customFormat="1" x14ac:dyDescent="0.2">
      <c r="A11" s="1034"/>
      <c r="B11" s="1036"/>
      <c r="C11" s="1038" t="s">
        <v>1466</v>
      </c>
      <c r="D11" s="1035"/>
      <c r="E11" s="1035"/>
    </row>
    <row r="12" spans="1:6" s="197" customFormat="1" x14ac:dyDescent="0.2">
      <c r="A12" s="197">
        <v>12111</v>
      </c>
      <c r="B12" s="1036" t="s">
        <v>859</v>
      </c>
      <c r="C12" s="197" t="s">
        <v>1467</v>
      </c>
      <c r="D12" s="186">
        <v>324992420</v>
      </c>
      <c r="E12" s="1039"/>
    </row>
    <row r="13" spans="1:6" s="197" customFormat="1" x14ac:dyDescent="0.2">
      <c r="A13" s="197">
        <v>12121</v>
      </c>
      <c r="B13" s="1036" t="s">
        <v>860</v>
      </c>
      <c r="C13" s="197" t="s">
        <v>1468</v>
      </c>
      <c r="D13" s="186">
        <v>7521465053</v>
      </c>
      <c r="E13" s="1039"/>
    </row>
    <row r="14" spans="1:6" s="197" customFormat="1" x14ac:dyDescent="0.2">
      <c r="A14" s="197">
        <v>121311</v>
      </c>
      <c r="B14" s="1036" t="s">
        <v>861</v>
      </c>
      <c r="C14" s="197" t="s">
        <v>1469</v>
      </c>
      <c r="D14" s="186">
        <v>17640844</v>
      </c>
      <c r="E14" s="1039"/>
    </row>
    <row r="15" spans="1:6" s="197" customFormat="1" x14ac:dyDescent="0.2">
      <c r="A15" s="197">
        <v>121491</v>
      </c>
      <c r="B15" s="1036" t="s">
        <v>862</v>
      </c>
      <c r="C15" s="197" t="s">
        <v>1470</v>
      </c>
      <c r="D15" s="186">
        <v>2390624566</v>
      </c>
      <c r="E15" s="1039"/>
    </row>
    <row r="16" spans="1:6" s="197" customFormat="1" x14ac:dyDescent="0.2">
      <c r="A16" s="197">
        <v>121321</v>
      </c>
      <c r="B16" s="1036" t="s">
        <v>863</v>
      </c>
      <c r="C16" s="197" t="s">
        <v>1471</v>
      </c>
      <c r="D16" s="186">
        <v>2640000</v>
      </c>
      <c r="E16" s="1039"/>
    </row>
    <row r="17" spans="1:7" s="197" customFormat="1" x14ac:dyDescent="0.2">
      <c r="B17" s="1036" t="s">
        <v>865</v>
      </c>
      <c r="C17" s="197" t="s">
        <v>1472</v>
      </c>
      <c r="D17" s="186">
        <v>303240</v>
      </c>
      <c r="E17" s="1039"/>
    </row>
    <row r="18" spans="1:7" s="1040" customFormat="1" x14ac:dyDescent="0.2">
      <c r="B18" s="1036"/>
      <c r="C18" s="1041" t="s">
        <v>1473</v>
      </c>
      <c r="D18" s="1042"/>
      <c r="E18" s="1039"/>
    </row>
    <row r="19" spans="1:7" s="1040" customFormat="1" x14ac:dyDescent="0.2">
      <c r="B19" s="1036" t="s">
        <v>867</v>
      </c>
      <c r="C19" s="197" t="s">
        <v>1468</v>
      </c>
      <c r="D19" s="1042">
        <v>1024831200</v>
      </c>
      <c r="E19" s="1039"/>
    </row>
    <row r="20" spans="1:7" s="1040" customFormat="1" x14ac:dyDescent="0.2">
      <c r="B20" s="1036" t="s">
        <v>868</v>
      </c>
      <c r="C20" s="197" t="s">
        <v>1470</v>
      </c>
      <c r="D20" s="1042">
        <v>983252602</v>
      </c>
      <c r="E20" s="1039"/>
    </row>
    <row r="21" spans="1:7" s="1033" customFormat="1" x14ac:dyDescent="0.2">
      <c r="A21" s="1034"/>
      <c r="B21" s="1036" t="s">
        <v>55</v>
      </c>
      <c r="C21" s="1043" t="s">
        <v>1474</v>
      </c>
      <c r="D21" s="1044">
        <f>D12+D13+D14+D15+D16+D17+D19+D20</f>
        <v>12265749925</v>
      </c>
      <c r="E21" s="1044"/>
    </row>
    <row r="22" spans="1:7" s="1033" customFormat="1" x14ac:dyDescent="0.2">
      <c r="A22" s="1034"/>
      <c r="B22" s="1036" t="s">
        <v>85</v>
      </c>
      <c r="C22" s="1043" t="s">
        <v>1475</v>
      </c>
      <c r="D22" s="1044">
        <v>12409537211</v>
      </c>
      <c r="E22" s="1045"/>
    </row>
    <row r="23" spans="1:7" s="1033" customFormat="1" x14ac:dyDescent="0.2">
      <c r="A23" s="1034"/>
      <c r="B23" s="1036" t="s">
        <v>87</v>
      </c>
      <c r="C23" s="1043" t="s">
        <v>1476</v>
      </c>
      <c r="D23" s="1044">
        <f>D21-D22</f>
        <v>-143787286</v>
      </c>
      <c r="E23" s="1046"/>
    </row>
    <row r="24" spans="1:7" s="1050" customFormat="1" x14ac:dyDescent="0.2">
      <c r="A24" s="1036"/>
      <c r="B24" s="1036"/>
      <c r="C24" s="1047"/>
      <c r="D24" s="1048"/>
      <c r="E24" s="1049"/>
    </row>
    <row r="25" spans="1:7" s="1053" customFormat="1" x14ac:dyDescent="0.2">
      <c r="A25" s="1051"/>
      <c r="B25" s="1036" t="s">
        <v>89</v>
      </c>
      <c r="C25" s="197" t="s">
        <v>1477</v>
      </c>
      <c r="D25" s="186">
        <v>47754124</v>
      </c>
      <c r="E25" s="186"/>
      <c r="F25" s="1052"/>
      <c r="G25" s="1052"/>
    </row>
    <row r="26" spans="1:7" s="1053" customFormat="1" x14ac:dyDescent="0.2">
      <c r="A26" s="1051"/>
      <c r="B26" s="1036" t="s">
        <v>90</v>
      </c>
      <c r="C26" s="197" t="s">
        <v>1478</v>
      </c>
      <c r="D26" s="186">
        <v>1802981670</v>
      </c>
      <c r="E26" s="186"/>
    </row>
    <row r="27" spans="1:7" s="197" customFormat="1" x14ac:dyDescent="0.2">
      <c r="A27" s="197">
        <v>12112</v>
      </c>
      <c r="B27" s="1036" t="s">
        <v>92</v>
      </c>
      <c r="C27" s="197" t="s">
        <v>1479</v>
      </c>
      <c r="D27" s="186">
        <v>1809440811</v>
      </c>
      <c r="E27" s="186"/>
    </row>
    <row r="28" spans="1:7" s="197" customFormat="1" x14ac:dyDescent="0.2">
      <c r="A28" s="197">
        <v>12122</v>
      </c>
      <c r="B28" s="1036" t="s">
        <v>94</v>
      </c>
      <c r="C28" s="197" t="s">
        <v>1480</v>
      </c>
      <c r="D28" s="186">
        <v>587092032</v>
      </c>
      <c r="E28" s="186"/>
    </row>
    <row r="29" spans="1:7" s="197" customFormat="1" x14ac:dyDescent="0.2">
      <c r="A29" s="197">
        <v>121312</v>
      </c>
      <c r="B29" s="1036" t="s">
        <v>96</v>
      </c>
      <c r="C29" s="197" t="s">
        <v>1481</v>
      </c>
      <c r="D29" s="186">
        <v>11384930</v>
      </c>
      <c r="E29" s="186"/>
    </row>
    <row r="30" spans="1:7" s="197" customFormat="1" x14ac:dyDescent="0.2">
      <c r="A30" s="197">
        <v>121492</v>
      </c>
      <c r="B30" s="1036" t="s">
        <v>98</v>
      </c>
      <c r="C30" s="1054" t="s">
        <v>1482</v>
      </c>
      <c r="D30" s="1055">
        <f>SUM(D25:D29)</f>
        <v>4258653567</v>
      </c>
      <c r="E30" s="1055"/>
      <c r="F30" s="186"/>
    </row>
    <row r="31" spans="1:7" s="197" customFormat="1" x14ac:dyDescent="0.2">
      <c r="A31" s="197">
        <v>12152</v>
      </c>
      <c r="B31" s="1036" t="s">
        <v>100</v>
      </c>
      <c r="C31" s="197" t="s">
        <v>1483</v>
      </c>
      <c r="D31" s="186">
        <v>242230070</v>
      </c>
      <c r="E31" s="1055"/>
    </row>
    <row r="32" spans="1:7" s="1054" customFormat="1" x14ac:dyDescent="0.2">
      <c r="B32" s="1036" t="s">
        <v>102</v>
      </c>
      <c r="C32" s="1054" t="s">
        <v>1483</v>
      </c>
      <c r="D32" s="1055">
        <f>D31</f>
        <v>242230070</v>
      </c>
      <c r="E32" s="1055"/>
    </row>
    <row r="33" spans="1:6" s="197" customFormat="1" x14ac:dyDescent="0.2">
      <c r="A33" s="197">
        <v>16122</v>
      </c>
      <c r="B33" s="1036" t="s">
        <v>104</v>
      </c>
      <c r="C33" s="1056" t="s">
        <v>1484</v>
      </c>
      <c r="D33" s="1057">
        <f>D30+D32</f>
        <v>4500883637</v>
      </c>
      <c r="E33" s="1057"/>
    </row>
    <row r="34" spans="1:6" s="1054" customFormat="1" x14ac:dyDescent="0.2">
      <c r="B34" s="1036" t="s">
        <v>106</v>
      </c>
      <c r="C34" s="1043" t="s">
        <v>1475</v>
      </c>
      <c r="D34" s="1044">
        <v>4016578381</v>
      </c>
      <c r="E34" s="1045"/>
    </row>
    <row r="35" spans="1:6" s="1018" customFormat="1" x14ac:dyDescent="0.2">
      <c r="B35" s="1036" t="s">
        <v>920</v>
      </c>
      <c r="C35" s="1043" t="s">
        <v>1476</v>
      </c>
      <c r="D35" s="1044">
        <f>D33-D34</f>
        <v>484305256</v>
      </c>
      <c r="E35" s="1045"/>
    </row>
    <row r="36" spans="1:6" s="197" customFormat="1" x14ac:dyDescent="0.2">
      <c r="A36" s="1040"/>
      <c r="B36" s="1036"/>
      <c r="C36" s="1058"/>
      <c r="D36" s="1042"/>
      <c r="E36" s="1059"/>
    </row>
    <row r="37" spans="1:6" s="197" customFormat="1" x14ac:dyDescent="0.2">
      <c r="A37" s="197">
        <v>121131</v>
      </c>
      <c r="B37" s="1036" t="s">
        <v>921</v>
      </c>
      <c r="C37" s="197" t="s">
        <v>1485</v>
      </c>
      <c r="D37" s="186">
        <v>584242</v>
      </c>
      <c r="E37" s="186"/>
    </row>
    <row r="38" spans="1:6" s="197" customFormat="1" x14ac:dyDescent="0.2">
      <c r="A38" s="197">
        <v>121231</v>
      </c>
      <c r="B38" s="1036" t="s">
        <v>922</v>
      </c>
      <c r="C38" s="197" t="s">
        <v>1486</v>
      </c>
      <c r="D38" s="186">
        <v>95474660</v>
      </c>
      <c r="E38" s="186"/>
    </row>
    <row r="39" spans="1:6" s="197" customFormat="1" x14ac:dyDescent="0.2">
      <c r="A39" s="197">
        <v>1213131</v>
      </c>
      <c r="B39" s="1036" t="s">
        <v>923</v>
      </c>
      <c r="C39" s="197" t="s">
        <v>1487</v>
      </c>
      <c r="D39" s="186">
        <v>59582723</v>
      </c>
      <c r="E39" s="186"/>
    </row>
    <row r="40" spans="1:6" s="197" customFormat="1" x14ac:dyDescent="0.2">
      <c r="B40" s="1036" t="s">
        <v>924</v>
      </c>
      <c r="C40" s="197" t="s">
        <v>1488</v>
      </c>
      <c r="D40" s="186">
        <v>234000</v>
      </c>
      <c r="E40" s="186"/>
    </row>
    <row r="41" spans="1:6" s="197" customFormat="1" x14ac:dyDescent="0.2">
      <c r="A41" s="197">
        <v>121423</v>
      </c>
      <c r="B41" s="1036" t="s">
        <v>925</v>
      </c>
      <c r="C41" s="197" t="s">
        <v>1489</v>
      </c>
      <c r="D41" s="186">
        <v>210532</v>
      </c>
      <c r="E41" s="186"/>
    </row>
    <row r="42" spans="1:6" s="197" customFormat="1" x14ac:dyDescent="0.2">
      <c r="A42" s="197">
        <v>1213133</v>
      </c>
      <c r="B42" s="1036" t="s">
        <v>926</v>
      </c>
      <c r="C42" s="197" t="s">
        <v>1490</v>
      </c>
      <c r="D42" s="186">
        <v>18991114</v>
      </c>
      <c r="E42" s="186"/>
    </row>
    <row r="43" spans="1:6" s="197" customFormat="1" x14ac:dyDescent="0.2">
      <c r="A43" s="197">
        <v>1214933</v>
      </c>
      <c r="B43" s="1036" t="s">
        <v>927</v>
      </c>
      <c r="C43" s="197" t="s">
        <v>1491</v>
      </c>
      <c r="D43" s="186">
        <v>57513799</v>
      </c>
      <c r="E43" s="186"/>
    </row>
    <row r="44" spans="1:6" s="1054" customFormat="1" x14ac:dyDescent="0.2">
      <c r="B44" s="1036" t="s">
        <v>928</v>
      </c>
      <c r="C44" s="1054" t="s">
        <v>1492</v>
      </c>
      <c r="D44" s="1055">
        <f>SUM(D37:D43)</f>
        <v>232591070</v>
      </c>
      <c r="E44" s="1055"/>
      <c r="F44" s="1055"/>
    </row>
    <row r="45" spans="1:6" s="197" customFormat="1" x14ac:dyDescent="0.2">
      <c r="A45" s="197">
        <v>121132</v>
      </c>
      <c r="B45" s="1036" t="s">
        <v>929</v>
      </c>
      <c r="C45" s="197" t="s">
        <v>1493</v>
      </c>
      <c r="D45" s="186">
        <v>16104631</v>
      </c>
      <c r="E45" s="186"/>
    </row>
    <row r="46" spans="1:6" s="197" customFormat="1" x14ac:dyDescent="0.2">
      <c r="A46" s="197">
        <v>121311</v>
      </c>
      <c r="B46" s="1036" t="s">
        <v>930</v>
      </c>
      <c r="C46" s="197" t="s">
        <v>1494</v>
      </c>
      <c r="D46" s="186">
        <v>618931200</v>
      </c>
      <c r="E46" s="186"/>
    </row>
    <row r="47" spans="1:6" s="197" customFormat="1" x14ac:dyDescent="0.2">
      <c r="A47" s="197">
        <v>1213132</v>
      </c>
      <c r="B47" s="1036" t="s">
        <v>931</v>
      </c>
      <c r="C47" s="197" t="s">
        <v>1495</v>
      </c>
      <c r="D47" s="186">
        <v>407364157</v>
      </c>
      <c r="E47" s="186"/>
    </row>
    <row r="48" spans="1:6" s="197" customFormat="1" x14ac:dyDescent="0.2">
      <c r="A48" s="197">
        <v>1214932</v>
      </c>
      <c r="B48" s="1036" t="s">
        <v>932</v>
      </c>
      <c r="C48" s="197" t="s">
        <v>1496</v>
      </c>
      <c r="D48" s="186">
        <v>80678466</v>
      </c>
      <c r="E48" s="186"/>
    </row>
    <row r="49" spans="1:8" s="1054" customFormat="1" x14ac:dyDescent="0.2">
      <c r="B49" s="1036" t="s">
        <v>933</v>
      </c>
      <c r="C49" s="1054" t="s">
        <v>1497</v>
      </c>
      <c r="D49" s="1055">
        <f>SUM(D45:D48)</f>
        <v>1123078454</v>
      </c>
      <c r="E49" s="1055"/>
      <c r="F49" s="1055"/>
    </row>
    <row r="50" spans="1:8" s="1018" customFormat="1" x14ac:dyDescent="0.2">
      <c r="B50" s="1036" t="s">
        <v>934</v>
      </c>
      <c r="C50" s="1056" t="s">
        <v>1498</v>
      </c>
      <c r="D50" s="1057">
        <f>D44+D49</f>
        <v>1355669524</v>
      </c>
      <c r="E50" s="1057"/>
      <c r="F50" s="1060"/>
    </row>
    <row r="51" spans="1:8" s="1033" customFormat="1" x14ac:dyDescent="0.2">
      <c r="A51" s="1034"/>
      <c r="B51" s="1036" t="s">
        <v>935</v>
      </c>
      <c r="C51" s="1043" t="s">
        <v>1475</v>
      </c>
      <c r="D51" s="1044">
        <v>1549871096</v>
      </c>
      <c r="E51" s="1045"/>
    </row>
    <row r="52" spans="1:8" s="1033" customFormat="1" x14ac:dyDescent="0.2">
      <c r="A52" s="1034"/>
      <c r="B52" s="1036" t="s">
        <v>936</v>
      </c>
      <c r="C52" s="1043" t="s">
        <v>1476</v>
      </c>
      <c r="D52" s="1044">
        <f>D50-D51</f>
        <v>-194201572</v>
      </c>
      <c r="E52" s="1045"/>
    </row>
    <row r="53" spans="1:8" s="1061" customFormat="1" x14ac:dyDescent="0.2">
      <c r="C53" s="1058"/>
      <c r="D53" s="1042"/>
      <c r="E53" s="1062"/>
    </row>
    <row r="54" spans="1:8" s="1061" customFormat="1" ht="24" customHeight="1" x14ac:dyDescent="0.2">
      <c r="B54" s="1063" t="s">
        <v>981</v>
      </c>
      <c r="C54" s="1064" t="s">
        <v>1499</v>
      </c>
      <c r="D54" s="1057">
        <f>D50+D33+D21</f>
        <v>18122303086</v>
      </c>
      <c r="E54" s="1057">
        <v>16379829229</v>
      </c>
      <c r="F54" s="1018"/>
      <c r="G54" s="1060"/>
      <c r="H54" s="1018"/>
    </row>
    <row r="55" spans="1:8" s="1018" customFormat="1" ht="12" customHeight="1" x14ac:dyDescent="0.2">
      <c r="B55" s="1063" t="s">
        <v>982</v>
      </c>
      <c r="C55" s="1043" t="s">
        <v>1475</v>
      </c>
      <c r="D55" s="1057">
        <f>D51+D34+D22</f>
        <v>17975986688</v>
      </c>
      <c r="E55" s="1057"/>
    </row>
    <row r="56" spans="1:8" s="1018" customFormat="1" ht="12" customHeight="1" x14ac:dyDescent="0.2">
      <c r="B56" s="1063" t="s">
        <v>983</v>
      </c>
      <c r="C56" s="1043" t="s">
        <v>1476</v>
      </c>
      <c r="D56" s="1057">
        <f>D54-D55</f>
        <v>146316398</v>
      </c>
      <c r="E56" s="1057"/>
    </row>
    <row r="57" spans="1:8" s="1018" customFormat="1" ht="12" customHeight="1" x14ac:dyDescent="0.2">
      <c r="B57" s="1063"/>
      <c r="C57" s="1043"/>
      <c r="D57" s="1057"/>
      <c r="E57" s="1057"/>
    </row>
    <row r="58" spans="1:8" s="1018" customFormat="1" x14ac:dyDescent="0.2">
      <c r="B58" s="1063" t="s">
        <v>984</v>
      </c>
      <c r="C58" s="1229" t="s">
        <v>420</v>
      </c>
      <c r="D58" s="1060"/>
      <c r="E58" s="1060"/>
    </row>
    <row r="59" spans="1:8" s="1018" customFormat="1" x14ac:dyDescent="0.2">
      <c r="B59" s="1063" t="s">
        <v>985</v>
      </c>
      <c r="C59" s="197" t="s">
        <v>1500</v>
      </c>
      <c r="D59" s="186">
        <v>780000</v>
      </c>
      <c r="E59" s="186">
        <v>246723</v>
      </c>
    </row>
    <row r="60" spans="1:8" s="1018" customFormat="1" x14ac:dyDescent="0.2">
      <c r="B60" s="1063" t="s">
        <v>986</v>
      </c>
      <c r="C60" s="197" t="s">
        <v>1501</v>
      </c>
      <c r="D60" s="186"/>
      <c r="E60" s="186"/>
    </row>
    <row r="61" spans="1:8" s="1061" customFormat="1" x14ac:dyDescent="0.2">
      <c r="B61" s="1063"/>
      <c r="C61" s="197"/>
      <c r="D61" s="186"/>
      <c r="E61" s="186"/>
      <c r="F61" s="1018"/>
    </row>
    <row r="62" spans="1:8" s="197" customFormat="1" ht="24" customHeight="1" x14ac:dyDescent="0.2">
      <c r="B62" s="1063" t="s">
        <v>987</v>
      </c>
      <c r="C62" s="1064" t="s">
        <v>1502</v>
      </c>
      <c r="D62" s="1065">
        <f>D54+D59</f>
        <v>18123083086</v>
      </c>
      <c r="E62" s="1065">
        <f>E54+E59</f>
        <v>16380075952</v>
      </c>
    </row>
    <row r="63" spans="1:8" x14ac:dyDescent="0.2">
      <c r="B63" s="197"/>
      <c r="C63" s="197"/>
      <c r="D63" s="197"/>
      <c r="E63" s="197"/>
    </row>
    <row r="64" spans="1:8" x14ac:dyDescent="0.2">
      <c r="E64" s="1058"/>
    </row>
    <row r="65" spans="2:5" x14ac:dyDescent="0.2">
      <c r="E65" s="1058"/>
    </row>
    <row r="66" spans="2:5" x14ac:dyDescent="0.2">
      <c r="C66" s="1756"/>
      <c r="D66" s="1757"/>
      <c r="E66" s="1757"/>
    </row>
    <row r="67" spans="2:5" x14ac:dyDescent="0.2">
      <c r="B67" s="1066"/>
      <c r="C67" s="1758"/>
      <c r="D67" s="1758"/>
      <c r="E67" s="1758"/>
    </row>
  </sheetData>
  <mergeCells count="9">
    <mergeCell ref="B7:B8"/>
    <mergeCell ref="C66:E66"/>
    <mergeCell ref="C67:E67"/>
    <mergeCell ref="B1:E1"/>
    <mergeCell ref="B2:E2"/>
    <mergeCell ref="B3:E3"/>
    <mergeCell ref="A4:E4"/>
    <mergeCell ref="B5:E5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0"/>
  <sheetViews>
    <sheetView workbookViewId="0">
      <selection activeCell="B1" sqref="B1:F1"/>
    </sheetView>
  </sheetViews>
  <sheetFormatPr defaultRowHeight="12.75" x14ac:dyDescent="0.2"/>
  <cols>
    <col min="1" max="1" width="5" style="2" bestFit="1" customWidth="1"/>
    <col min="2" max="2" width="11.140625" style="1077" bestFit="1" customWidth="1"/>
    <col min="3" max="3" width="35.7109375" style="1077" customWidth="1"/>
    <col min="4" max="4" width="17.42578125" style="1077" customWidth="1"/>
    <col min="5" max="5" width="10" style="1077" customWidth="1"/>
    <col min="6" max="6" width="9.140625" style="1077" customWidth="1"/>
    <col min="7" max="16384" width="9.140625" style="1077"/>
  </cols>
  <sheetData>
    <row r="1" spans="1:7" s="2" customFormat="1" x14ac:dyDescent="0.2">
      <c r="A1" s="16"/>
      <c r="B1" s="1578" t="s">
        <v>2167</v>
      </c>
      <c r="C1" s="1578"/>
      <c r="D1" s="1578"/>
      <c r="E1" s="1578"/>
      <c r="F1" s="1578"/>
      <c r="G1" s="16"/>
    </row>
    <row r="2" spans="1:7" s="2" customFormat="1" x14ac:dyDescent="0.2">
      <c r="A2" s="1735" t="s">
        <v>712</v>
      </c>
      <c r="B2" s="1735"/>
      <c r="C2" s="1735"/>
      <c r="D2" s="1735"/>
      <c r="E2" s="1735"/>
      <c r="F2" s="1735"/>
    </row>
    <row r="3" spans="1:7" s="2" customFormat="1" x14ac:dyDescent="0.2">
      <c r="A3" s="1735" t="s">
        <v>17</v>
      </c>
      <c r="B3" s="1735"/>
      <c r="C3" s="1735"/>
      <c r="D3" s="1735"/>
      <c r="E3" s="1735"/>
      <c r="F3" s="1735"/>
    </row>
    <row r="4" spans="1:7" s="2" customFormat="1" x14ac:dyDescent="0.2">
      <c r="A4" s="1735" t="s">
        <v>1503</v>
      </c>
      <c r="B4" s="1735"/>
      <c r="C4" s="1735"/>
      <c r="D4" s="1735"/>
      <c r="E4" s="1735"/>
      <c r="F4" s="1735"/>
    </row>
    <row r="5" spans="1:7" s="2" customFormat="1" x14ac:dyDescent="0.2">
      <c r="A5" s="1735" t="s">
        <v>1462</v>
      </c>
      <c r="B5" s="1735"/>
      <c r="C5" s="1735"/>
      <c r="D5" s="1735"/>
      <c r="E5" s="1735"/>
      <c r="F5" s="1735"/>
    </row>
    <row r="6" spans="1:7" s="2" customFormat="1" x14ac:dyDescent="0.2">
      <c r="A6" s="1735" t="s">
        <v>1504</v>
      </c>
      <c r="B6" s="1735"/>
      <c r="C6" s="1735"/>
      <c r="D6" s="1735"/>
      <c r="E6" s="1735"/>
      <c r="F6" s="1735"/>
    </row>
    <row r="7" spans="1:7" s="2" customFormat="1" ht="15.75" customHeight="1" x14ac:dyDescent="0.2">
      <c r="A7" s="1733" t="s">
        <v>839</v>
      </c>
      <c r="B7" s="1067" t="s">
        <v>588</v>
      </c>
      <c r="C7" s="1067" t="s">
        <v>589</v>
      </c>
      <c r="D7" s="1067" t="s">
        <v>590</v>
      </c>
      <c r="E7" s="1067" t="s">
        <v>591</v>
      </c>
      <c r="F7" s="1067" t="s">
        <v>840</v>
      </c>
    </row>
    <row r="8" spans="1:7" s="1069" customFormat="1" ht="25.5" x14ac:dyDescent="0.2">
      <c r="A8" s="1766"/>
      <c r="B8" s="988" t="s">
        <v>1505</v>
      </c>
      <c r="C8" s="1068" t="s">
        <v>739</v>
      </c>
      <c r="D8" s="1068" t="s">
        <v>1506</v>
      </c>
      <c r="E8" s="988" t="s">
        <v>1507</v>
      </c>
      <c r="F8" s="988" t="s">
        <v>1508</v>
      </c>
    </row>
    <row r="9" spans="1:7" s="1069" customFormat="1" x14ac:dyDescent="0.2">
      <c r="A9" s="1070" t="s">
        <v>849</v>
      </c>
      <c r="B9" s="1767" t="s">
        <v>1236</v>
      </c>
      <c r="C9" s="1767"/>
      <c r="D9" s="1071"/>
      <c r="E9" s="1072"/>
      <c r="F9" s="1072"/>
    </row>
    <row r="10" spans="1:7" s="1069" customFormat="1" x14ac:dyDescent="0.2">
      <c r="A10" s="1070" t="s">
        <v>859</v>
      </c>
      <c r="B10" s="1768" t="s">
        <v>1509</v>
      </c>
      <c r="C10" s="1768"/>
      <c r="D10" s="1073"/>
      <c r="E10" s="1073"/>
      <c r="F10" s="1073"/>
    </row>
    <row r="11" spans="1:7" s="2" customFormat="1" x14ac:dyDescent="0.2">
      <c r="A11" s="1070" t="s">
        <v>860</v>
      </c>
      <c r="B11" s="987" t="s">
        <v>1510</v>
      </c>
      <c r="C11" s="2" t="s">
        <v>1511</v>
      </c>
      <c r="D11" s="2" t="s">
        <v>1512</v>
      </c>
      <c r="E11" s="438">
        <v>81</v>
      </c>
      <c r="F11" s="438">
        <f>E11</f>
        <v>81</v>
      </c>
    </row>
    <row r="12" spans="1:7" s="2" customFormat="1" x14ac:dyDescent="0.2">
      <c r="A12" s="1070" t="s">
        <v>861</v>
      </c>
      <c r="B12" s="987" t="s">
        <v>1513</v>
      </c>
      <c r="C12" s="2" t="s">
        <v>1511</v>
      </c>
      <c r="D12" s="2" t="s">
        <v>1512</v>
      </c>
      <c r="E12" s="438">
        <v>3</v>
      </c>
      <c r="F12" s="438">
        <f>E12</f>
        <v>3</v>
      </c>
    </row>
    <row r="13" spans="1:7" s="2" customFormat="1" x14ac:dyDescent="0.2">
      <c r="A13" s="1070" t="s">
        <v>862</v>
      </c>
      <c r="B13" s="987" t="s">
        <v>1514</v>
      </c>
      <c r="C13" s="2" t="s">
        <v>1511</v>
      </c>
      <c r="D13" s="2" t="s">
        <v>1512</v>
      </c>
      <c r="E13" s="438">
        <v>7</v>
      </c>
      <c r="F13" s="438">
        <f>E13</f>
        <v>7</v>
      </c>
    </row>
    <row r="14" spans="1:7" s="2" customFormat="1" x14ac:dyDescent="0.2">
      <c r="A14" s="1070" t="s">
        <v>863</v>
      </c>
      <c r="B14" s="987" t="s">
        <v>1515</v>
      </c>
      <c r="C14" s="2" t="s">
        <v>1511</v>
      </c>
      <c r="D14" s="2" t="s">
        <v>1512</v>
      </c>
      <c r="E14" s="438">
        <v>33</v>
      </c>
      <c r="F14" s="438">
        <v>33</v>
      </c>
    </row>
    <row r="15" spans="1:7" s="2" customFormat="1" x14ac:dyDescent="0.2">
      <c r="A15" s="1070" t="s">
        <v>865</v>
      </c>
      <c r="B15" s="987" t="s">
        <v>1516</v>
      </c>
      <c r="C15" s="2" t="s">
        <v>1511</v>
      </c>
      <c r="D15" s="2" t="s">
        <v>1512</v>
      </c>
      <c r="E15" s="438">
        <v>31</v>
      </c>
      <c r="F15" s="438">
        <v>31</v>
      </c>
    </row>
    <row r="16" spans="1:7" s="2" customFormat="1" x14ac:dyDescent="0.2">
      <c r="A16" s="1070" t="s">
        <v>867</v>
      </c>
      <c r="B16" s="987" t="s">
        <v>1517</v>
      </c>
      <c r="C16" s="2" t="s">
        <v>1511</v>
      </c>
      <c r="D16" s="2" t="s">
        <v>1512</v>
      </c>
      <c r="E16" s="438">
        <v>13</v>
      </c>
      <c r="F16" s="438">
        <f>E16</f>
        <v>13</v>
      </c>
    </row>
    <row r="17" spans="1:6" s="2" customFormat="1" x14ac:dyDescent="0.2">
      <c r="A17" s="1070" t="s">
        <v>868</v>
      </c>
      <c r="B17" s="1074" t="s">
        <v>1518</v>
      </c>
      <c r="C17" s="2" t="s">
        <v>1511</v>
      </c>
      <c r="D17" s="2" t="s">
        <v>1512</v>
      </c>
      <c r="E17" s="438">
        <v>17</v>
      </c>
      <c r="F17" s="438">
        <f>E17</f>
        <v>17</v>
      </c>
    </row>
    <row r="18" spans="1:6" s="2" customFormat="1" x14ac:dyDescent="0.2">
      <c r="A18" s="1070" t="s">
        <v>55</v>
      </c>
      <c r="B18" s="1074" t="s">
        <v>1519</v>
      </c>
      <c r="C18" s="2" t="s">
        <v>1511</v>
      </c>
      <c r="D18" s="2" t="s">
        <v>1512</v>
      </c>
      <c r="E18" s="438">
        <v>41</v>
      </c>
      <c r="F18" s="438">
        <f>E18</f>
        <v>41</v>
      </c>
    </row>
    <row r="19" spans="1:6" s="2" customFormat="1" x14ac:dyDescent="0.2">
      <c r="A19" s="1070" t="s">
        <v>85</v>
      </c>
      <c r="B19" s="1074" t="s">
        <v>1520</v>
      </c>
      <c r="C19" s="2" t="s">
        <v>1511</v>
      </c>
      <c r="D19" s="2" t="s">
        <v>1512</v>
      </c>
      <c r="E19" s="438">
        <v>278</v>
      </c>
      <c r="F19" s="438">
        <v>278</v>
      </c>
    </row>
    <row r="20" spans="1:6" s="2" customFormat="1" x14ac:dyDescent="0.2">
      <c r="A20" s="1070" t="s">
        <v>87</v>
      </c>
      <c r="B20" s="1074" t="s">
        <v>1521</v>
      </c>
      <c r="C20" s="2" t="s">
        <v>1522</v>
      </c>
      <c r="D20" s="2" t="s">
        <v>1512</v>
      </c>
      <c r="E20" s="438">
        <v>20</v>
      </c>
      <c r="F20" s="438">
        <v>20</v>
      </c>
    </row>
    <row r="21" spans="1:6" s="2" customFormat="1" x14ac:dyDescent="0.2">
      <c r="A21" s="1070" t="s">
        <v>89</v>
      </c>
      <c r="B21" s="987" t="s">
        <v>1523</v>
      </c>
      <c r="C21" s="2" t="s">
        <v>1511</v>
      </c>
      <c r="D21" s="2" t="s">
        <v>1512</v>
      </c>
      <c r="E21" s="438">
        <v>22</v>
      </c>
      <c r="F21" s="438">
        <f>E21</f>
        <v>22</v>
      </c>
    </row>
    <row r="22" spans="1:6" s="2" customFormat="1" x14ac:dyDescent="0.2">
      <c r="A22" s="1070" t="s">
        <v>90</v>
      </c>
      <c r="B22" s="1074" t="s">
        <v>1524</v>
      </c>
      <c r="C22" s="2" t="s">
        <v>1522</v>
      </c>
      <c r="D22" s="2" t="s">
        <v>1525</v>
      </c>
      <c r="E22" s="438">
        <v>191</v>
      </c>
      <c r="F22" s="438">
        <f>E22</f>
        <v>191</v>
      </c>
    </row>
    <row r="23" spans="1:6" s="2" customFormat="1" x14ac:dyDescent="0.2">
      <c r="A23" s="1070" t="s">
        <v>92</v>
      </c>
      <c r="B23" s="1074" t="s">
        <v>1526</v>
      </c>
      <c r="C23" s="2" t="s">
        <v>1527</v>
      </c>
      <c r="D23" s="2" t="s">
        <v>1512</v>
      </c>
      <c r="E23" s="438">
        <v>1200</v>
      </c>
      <c r="F23" s="438">
        <f>E23</f>
        <v>1200</v>
      </c>
    </row>
    <row r="24" spans="1:6" s="2" customFormat="1" x14ac:dyDescent="0.2">
      <c r="A24" s="1070" t="s">
        <v>94</v>
      </c>
      <c r="B24" s="1074" t="s">
        <v>1528</v>
      </c>
      <c r="C24" s="2" t="s">
        <v>1529</v>
      </c>
      <c r="D24" s="2" t="s">
        <v>1512</v>
      </c>
      <c r="E24" s="438">
        <v>43</v>
      </c>
      <c r="F24" s="438">
        <f>E24</f>
        <v>43</v>
      </c>
    </row>
    <row r="25" spans="1:6" s="2" customFormat="1" x14ac:dyDescent="0.2">
      <c r="A25" s="1070" t="s">
        <v>96</v>
      </c>
      <c r="B25" s="1074" t="s">
        <v>1530</v>
      </c>
      <c r="C25" s="2" t="s">
        <v>1511</v>
      </c>
      <c r="D25" s="2" t="s">
        <v>1512</v>
      </c>
      <c r="E25" s="438">
        <v>14</v>
      </c>
      <c r="F25" s="438">
        <v>14</v>
      </c>
    </row>
    <row r="26" spans="1:6" s="2" customFormat="1" x14ac:dyDescent="0.2">
      <c r="A26" s="1070" t="s">
        <v>98</v>
      </c>
      <c r="B26" s="1074" t="s">
        <v>1531</v>
      </c>
      <c r="C26" s="2" t="s">
        <v>1532</v>
      </c>
      <c r="D26" s="2" t="s">
        <v>1533</v>
      </c>
      <c r="E26" s="438">
        <v>1339</v>
      </c>
      <c r="F26" s="438">
        <f>E26</f>
        <v>1339</v>
      </c>
    </row>
    <row r="27" spans="1:6" s="2" customFormat="1" x14ac:dyDescent="0.2">
      <c r="A27" s="1070" t="s">
        <v>100</v>
      </c>
      <c r="B27" s="1074" t="s">
        <v>1534</v>
      </c>
      <c r="C27" s="2" t="s">
        <v>1535</v>
      </c>
      <c r="D27" s="2" t="s">
        <v>1536</v>
      </c>
      <c r="E27" s="438">
        <v>4944</v>
      </c>
      <c r="F27" s="438">
        <v>4274</v>
      </c>
    </row>
    <row r="28" spans="1:6" s="2" customFormat="1" x14ac:dyDescent="0.2">
      <c r="A28" s="1070" t="s">
        <v>102</v>
      </c>
      <c r="B28" s="1074" t="s">
        <v>1537</v>
      </c>
      <c r="C28" s="2" t="s">
        <v>1538</v>
      </c>
      <c r="D28" s="2" t="s">
        <v>1539</v>
      </c>
      <c r="E28" s="438">
        <v>4217</v>
      </c>
      <c r="F28" s="438">
        <v>3481</v>
      </c>
    </row>
    <row r="29" spans="1:6" s="2" customFormat="1" x14ac:dyDescent="0.2">
      <c r="A29" s="1070" t="s">
        <v>104</v>
      </c>
      <c r="B29" s="1074" t="s">
        <v>1540</v>
      </c>
      <c r="C29" s="2" t="s">
        <v>1541</v>
      </c>
      <c r="D29" s="2" t="s">
        <v>1539</v>
      </c>
      <c r="E29" s="438">
        <v>3220</v>
      </c>
      <c r="F29" s="438">
        <v>2660</v>
      </c>
    </row>
    <row r="30" spans="1:6" s="2" customFormat="1" x14ac:dyDescent="0.2">
      <c r="A30" s="1070" t="s">
        <v>106</v>
      </c>
      <c r="B30" s="1074" t="s">
        <v>1542</v>
      </c>
      <c r="C30" s="2" t="s">
        <v>1541</v>
      </c>
      <c r="D30" s="2" t="s">
        <v>1539</v>
      </c>
      <c r="E30" s="438">
        <v>9623</v>
      </c>
      <c r="F30" s="438">
        <v>7954</v>
      </c>
    </row>
    <row r="31" spans="1:6" s="2" customFormat="1" x14ac:dyDescent="0.2">
      <c r="A31" s="1070" t="s">
        <v>108</v>
      </c>
      <c r="B31" s="1074" t="s">
        <v>1543</v>
      </c>
      <c r="C31" s="2" t="s">
        <v>1544</v>
      </c>
      <c r="D31" s="2" t="s">
        <v>1545</v>
      </c>
      <c r="E31" s="438">
        <v>1663</v>
      </c>
      <c r="F31" s="438">
        <f t="shared" ref="F31:F45" si="0">E31</f>
        <v>1663</v>
      </c>
    </row>
    <row r="32" spans="1:6" s="2" customFormat="1" x14ac:dyDescent="0.2">
      <c r="A32" s="1070" t="s">
        <v>110</v>
      </c>
      <c r="B32" s="1074" t="s">
        <v>1546</v>
      </c>
      <c r="C32" s="2" t="s">
        <v>1544</v>
      </c>
      <c r="D32" s="2" t="s">
        <v>1547</v>
      </c>
      <c r="E32" s="438">
        <v>14882</v>
      </c>
      <c r="F32" s="438">
        <f t="shared" si="0"/>
        <v>14882</v>
      </c>
    </row>
    <row r="33" spans="1:256" s="2" customFormat="1" x14ac:dyDescent="0.2">
      <c r="A33" s="1070" t="s">
        <v>112</v>
      </c>
      <c r="B33" s="1074" t="s">
        <v>1548</v>
      </c>
      <c r="C33" s="2" t="s">
        <v>1544</v>
      </c>
      <c r="D33" s="2" t="s">
        <v>1549</v>
      </c>
      <c r="E33" s="438">
        <v>583</v>
      </c>
      <c r="F33" s="438">
        <f t="shared" si="0"/>
        <v>583</v>
      </c>
    </row>
    <row r="34" spans="1:256" s="2" customFormat="1" x14ac:dyDescent="0.2">
      <c r="A34" s="1070" t="s">
        <v>114</v>
      </c>
      <c r="B34" s="1074" t="s">
        <v>1550</v>
      </c>
      <c r="C34" s="2" t="s">
        <v>1544</v>
      </c>
      <c r="D34" s="2" t="s">
        <v>1549</v>
      </c>
      <c r="E34" s="438">
        <v>583</v>
      </c>
      <c r="F34" s="438">
        <f t="shared" si="0"/>
        <v>583</v>
      </c>
    </row>
    <row r="35" spans="1:256" s="2" customFormat="1" x14ac:dyDescent="0.2">
      <c r="A35" s="1070" t="s">
        <v>116</v>
      </c>
      <c r="B35" s="1074" t="s">
        <v>1551</v>
      </c>
      <c r="C35" s="2" t="s">
        <v>1552</v>
      </c>
      <c r="D35" s="2" t="s">
        <v>1553</v>
      </c>
      <c r="E35" s="438">
        <v>151</v>
      </c>
      <c r="F35" s="438">
        <f t="shared" si="0"/>
        <v>151</v>
      </c>
    </row>
    <row r="36" spans="1:256" s="2" customFormat="1" x14ac:dyDescent="0.2">
      <c r="A36" s="1070" t="s">
        <v>118</v>
      </c>
      <c r="B36" s="1074" t="s">
        <v>1554</v>
      </c>
      <c r="C36" s="2" t="s">
        <v>1555</v>
      </c>
      <c r="D36" s="2" t="s">
        <v>1556</v>
      </c>
      <c r="E36" s="438">
        <v>5591</v>
      </c>
      <c r="F36" s="438">
        <v>5507</v>
      </c>
    </row>
    <row r="37" spans="1:256" s="2" customFormat="1" x14ac:dyDescent="0.2">
      <c r="A37" s="1070" t="s">
        <v>120</v>
      </c>
      <c r="B37" s="1074" t="s">
        <v>1557</v>
      </c>
      <c r="C37" s="2" t="s">
        <v>1558</v>
      </c>
      <c r="D37" s="2" t="s">
        <v>1512</v>
      </c>
      <c r="E37" s="438">
        <v>1</v>
      </c>
      <c r="F37" s="438">
        <f t="shared" si="0"/>
        <v>1</v>
      </c>
    </row>
    <row r="38" spans="1:256" s="2" customFormat="1" x14ac:dyDescent="0.2">
      <c r="A38" s="1070" t="s">
        <v>121</v>
      </c>
      <c r="B38" s="1074" t="s">
        <v>1559</v>
      </c>
      <c r="C38" s="2" t="s">
        <v>1544</v>
      </c>
      <c r="D38" s="2" t="s">
        <v>1560</v>
      </c>
      <c r="E38" s="438">
        <v>173</v>
      </c>
      <c r="F38" s="438">
        <f t="shared" si="0"/>
        <v>173</v>
      </c>
    </row>
    <row r="39" spans="1:256" s="2" customFormat="1" x14ac:dyDescent="0.2">
      <c r="A39" s="1070" t="s">
        <v>123</v>
      </c>
      <c r="B39" s="1074" t="s">
        <v>1561</v>
      </c>
      <c r="C39" s="2" t="s">
        <v>1544</v>
      </c>
      <c r="D39" s="2" t="s">
        <v>1562</v>
      </c>
      <c r="E39" s="438">
        <v>14558</v>
      </c>
      <c r="F39" s="438">
        <f t="shared" si="0"/>
        <v>14558</v>
      </c>
    </row>
    <row r="40" spans="1:256" s="2" customFormat="1" x14ac:dyDescent="0.2">
      <c r="A40" s="1070" t="s">
        <v>125</v>
      </c>
      <c r="B40" s="1074" t="s">
        <v>1563</v>
      </c>
      <c r="C40" s="2" t="s">
        <v>1544</v>
      </c>
      <c r="D40" s="2" t="s">
        <v>1564</v>
      </c>
      <c r="E40" s="438">
        <v>22637</v>
      </c>
      <c r="F40" s="438">
        <f t="shared" si="0"/>
        <v>22637</v>
      </c>
    </row>
    <row r="41" spans="1:256" s="2" customFormat="1" x14ac:dyDescent="0.2">
      <c r="A41" s="1070" t="s">
        <v>127</v>
      </c>
      <c r="B41" s="1074" t="s">
        <v>1565</v>
      </c>
      <c r="C41" s="2" t="s">
        <v>1544</v>
      </c>
      <c r="D41" s="2" t="s">
        <v>1566</v>
      </c>
      <c r="E41" s="438">
        <v>3862</v>
      </c>
      <c r="F41" s="438">
        <f t="shared" si="0"/>
        <v>3862</v>
      </c>
    </row>
    <row r="42" spans="1:256" s="2" customFormat="1" x14ac:dyDescent="0.2">
      <c r="A42" s="1070" t="s">
        <v>129</v>
      </c>
      <c r="B42" s="1074" t="s">
        <v>1567</v>
      </c>
      <c r="C42" s="2" t="s">
        <v>1568</v>
      </c>
      <c r="D42" s="2" t="s">
        <v>1545</v>
      </c>
      <c r="E42" s="438">
        <v>6000</v>
      </c>
      <c r="F42" s="438">
        <f t="shared" si="0"/>
        <v>6000</v>
      </c>
    </row>
    <row r="43" spans="1:256" s="2" customFormat="1" x14ac:dyDescent="0.2">
      <c r="A43" s="1070" t="s">
        <v>229</v>
      </c>
      <c r="B43" s="1074" t="s">
        <v>1569</v>
      </c>
      <c r="C43" s="2" t="s">
        <v>1544</v>
      </c>
      <c r="D43" s="2" t="s">
        <v>1570</v>
      </c>
      <c r="E43" s="438">
        <v>1577</v>
      </c>
      <c r="F43" s="438">
        <f t="shared" si="0"/>
        <v>1577</v>
      </c>
    </row>
    <row r="44" spans="1:256" s="2" customFormat="1" x14ac:dyDescent="0.2">
      <c r="A44" s="1070" t="s">
        <v>230</v>
      </c>
      <c r="B44" s="1074" t="s">
        <v>1571</v>
      </c>
      <c r="C44" s="2" t="s">
        <v>1544</v>
      </c>
      <c r="D44" s="2" t="s">
        <v>1572</v>
      </c>
      <c r="E44" s="438">
        <v>1296</v>
      </c>
      <c r="F44" s="438">
        <f t="shared" si="0"/>
        <v>1296</v>
      </c>
    </row>
    <row r="45" spans="1:256" s="2" customFormat="1" x14ac:dyDescent="0.2">
      <c r="A45" s="1070" t="s">
        <v>231</v>
      </c>
      <c r="B45" s="1074" t="s">
        <v>1573</v>
      </c>
      <c r="C45" s="2" t="s">
        <v>1544</v>
      </c>
      <c r="D45" s="2" t="s">
        <v>1572</v>
      </c>
      <c r="E45" s="438">
        <v>6912</v>
      </c>
      <c r="F45" s="438">
        <f t="shared" si="0"/>
        <v>6912</v>
      </c>
    </row>
    <row r="46" spans="1:256" s="2" customFormat="1" x14ac:dyDescent="0.2">
      <c r="A46" s="1070" t="s">
        <v>232</v>
      </c>
      <c r="B46" s="987" t="s">
        <v>1574</v>
      </c>
      <c r="C46" s="2" t="s">
        <v>1575</v>
      </c>
      <c r="D46" s="2" t="s">
        <v>1576</v>
      </c>
      <c r="E46" s="438">
        <v>41855</v>
      </c>
      <c r="F46" s="438">
        <v>36131</v>
      </c>
    </row>
    <row r="47" spans="1:256" s="2" customFormat="1" ht="15.75" x14ac:dyDescent="0.2">
      <c r="A47" s="1070" t="s">
        <v>918</v>
      </c>
      <c r="B47" s="987" t="s">
        <v>1574</v>
      </c>
      <c r="C47" s="1075" t="s">
        <v>1577</v>
      </c>
      <c r="D47" s="2" t="s">
        <v>1576</v>
      </c>
      <c r="E47" s="438">
        <v>8424</v>
      </c>
      <c r="F47" s="438">
        <v>8424</v>
      </c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79"/>
      <c r="BN47" s="179"/>
      <c r="BO47" s="179"/>
      <c r="BP47" s="179"/>
      <c r="BQ47" s="179"/>
      <c r="BR47" s="179"/>
      <c r="BS47" s="179"/>
      <c r="BT47" s="179"/>
      <c r="BU47" s="179"/>
      <c r="BV47" s="179"/>
      <c r="BW47" s="179"/>
      <c r="BX47" s="179"/>
      <c r="BY47" s="179"/>
      <c r="BZ47" s="179"/>
      <c r="CA47" s="179"/>
      <c r="CB47" s="179"/>
      <c r="CC47" s="179"/>
      <c r="CD47" s="179"/>
      <c r="CE47" s="179"/>
      <c r="CF47" s="179"/>
      <c r="CG47" s="179"/>
      <c r="CH47" s="179"/>
      <c r="CI47" s="179"/>
      <c r="CJ47" s="179"/>
      <c r="CK47" s="179"/>
      <c r="CL47" s="179"/>
      <c r="CM47" s="179"/>
      <c r="CN47" s="179"/>
      <c r="CO47" s="179"/>
      <c r="CP47" s="179"/>
      <c r="CQ47" s="179"/>
      <c r="CR47" s="179"/>
      <c r="CS47" s="179"/>
      <c r="CT47" s="179"/>
      <c r="CU47" s="179"/>
      <c r="CV47" s="179"/>
      <c r="CW47" s="179"/>
      <c r="CX47" s="179"/>
      <c r="CY47" s="179"/>
      <c r="CZ47" s="179"/>
      <c r="DA47" s="179"/>
      <c r="DB47" s="179"/>
      <c r="DC47" s="179"/>
      <c r="DD47" s="179"/>
      <c r="DE47" s="179"/>
      <c r="DF47" s="179"/>
      <c r="DG47" s="179"/>
      <c r="DH47" s="179"/>
      <c r="DI47" s="179"/>
      <c r="DJ47" s="179"/>
      <c r="DK47" s="179"/>
      <c r="DL47" s="179"/>
      <c r="DM47" s="179"/>
      <c r="DN47" s="179"/>
      <c r="DO47" s="179"/>
      <c r="DP47" s="179"/>
      <c r="DQ47" s="179"/>
      <c r="DR47" s="179"/>
      <c r="DS47" s="179"/>
      <c r="DT47" s="179"/>
      <c r="DU47" s="179"/>
      <c r="DV47" s="179"/>
      <c r="DW47" s="179"/>
      <c r="DX47" s="179"/>
      <c r="DY47" s="179"/>
      <c r="DZ47" s="179"/>
      <c r="EA47" s="179"/>
      <c r="EB47" s="179"/>
      <c r="EC47" s="179"/>
      <c r="ED47" s="179"/>
      <c r="EE47" s="179"/>
      <c r="EF47" s="179"/>
      <c r="EG47" s="179"/>
      <c r="EH47" s="179"/>
      <c r="EI47" s="179"/>
      <c r="EJ47" s="179"/>
      <c r="EK47" s="179"/>
      <c r="EL47" s="179"/>
      <c r="EM47" s="179"/>
      <c r="EN47" s="179"/>
      <c r="EO47" s="179"/>
      <c r="EP47" s="179"/>
      <c r="EQ47" s="179"/>
      <c r="ER47" s="179"/>
      <c r="ES47" s="179"/>
      <c r="ET47" s="179"/>
      <c r="EU47" s="179"/>
      <c r="EV47" s="179"/>
      <c r="EW47" s="179"/>
      <c r="EX47" s="179"/>
      <c r="EY47" s="179"/>
      <c r="EZ47" s="179"/>
      <c r="FA47" s="179"/>
      <c r="FB47" s="179"/>
      <c r="FC47" s="179"/>
      <c r="FD47" s="179"/>
      <c r="FE47" s="179"/>
      <c r="FF47" s="179"/>
      <c r="FG47" s="179"/>
      <c r="FH47" s="179"/>
      <c r="FI47" s="179"/>
      <c r="FJ47" s="179"/>
      <c r="FK47" s="179"/>
      <c r="FL47" s="179"/>
      <c r="FM47" s="179"/>
      <c r="FN47" s="179"/>
      <c r="FO47" s="179"/>
      <c r="FP47" s="179"/>
      <c r="FQ47" s="179"/>
      <c r="FR47" s="179"/>
      <c r="FS47" s="179"/>
      <c r="FT47" s="179"/>
      <c r="FU47" s="179"/>
      <c r="FV47" s="179"/>
      <c r="FW47" s="179"/>
      <c r="FX47" s="179"/>
      <c r="FY47" s="179"/>
      <c r="FZ47" s="179"/>
      <c r="GA47" s="179"/>
      <c r="GB47" s="179"/>
      <c r="GC47" s="179"/>
      <c r="GD47" s="179"/>
      <c r="GE47" s="179"/>
      <c r="GF47" s="179"/>
      <c r="GG47" s="179"/>
      <c r="GH47" s="179"/>
      <c r="GI47" s="179"/>
      <c r="GJ47" s="179"/>
      <c r="GK47" s="179"/>
      <c r="GL47" s="179"/>
      <c r="GM47" s="179"/>
      <c r="GN47" s="179"/>
      <c r="GO47" s="179"/>
      <c r="GP47" s="179"/>
      <c r="GQ47" s="179"/>
      <c r="GR47" s="179"/>
      <c r="GS47" s="179"/>
      <c r="GT47" s="179"/>
      <c r="GU47" s="179"/>
      <c r="GV47" s="179"/>
      <c r="GW47" s="179"/>
      <c r="GX47" s="179"/>
      <c r="GY47" s="179"/>
      <c r="GZ47" s="179"/>
      <c r="HA47" s="179"/>
      <c r="HB47" s="179"/>
      <c r="HC47" s="179"/>
      <c r="HD47" s="179"/>
      <c r="HE47" s="179"/>
      <c r="HF47" s="179"/>
      <c r="HG47" s="179"/>
      <c r="HH47" s="179"/>
      <c r="HI47" s="179"/>
      <c r="HJ47" s="179"/>
      <c r="HK47" s="179"/>
      <c r="HL47" s="179"/>
      <c r="HM47" s="179"/>
      <c r="HN47" s="179"/>
      <c r="HO47" s="179"/>
      <c r="HP47" s="179"/>
      <c r="HQ47" s="179"/>
      <c r="HR47" s="179"/>
      <c r="HS47" s="179"/>
      <c r="HT47" s="179"/>
      <c r="HU47" s="179"/>
      <c r="HV47" s="179"/>
      <c r="HW47" s="179"/>
      <c r="HX47" s="179"/>
      <c r="HY47" s="179"/>
      <c r="HZ47" s="179"/>
      <c r="IA47" s="179"/>
      <c r="IB47" s="179"/>
      <c r="IC47" s="179"/>
      <c r="ID47" s="179"/>
      <c r="IE47" s="179"/>
      <c r="IF47" s="179"/>
      <c r="IG47" s="179"/>
      <c r="IH47" s="179"/>
      <c r="II47" s="179"/>
      <c r="IJ47" s="179"/>
      <c r="IK47" s="179"/>
      <c r="IL47" s="179"/>
      <c r="IM47" s="179"/>
      <c r="IN47" s="179"/>
      <c r="IO47" s="179"/>
      <c r="IP47" s="179"/>
      <c r="IQ47" s="179"/>
      <c r="IR47" s="179"/>
      <c r="IS47" s="179"/>
      <c r="IT47" s="179"/>
      <c r="IU47" s="179"/>
      <c r="IV47" s="179"/>
    </row>
    <row r="48" spans="1:256" s="2" customFormat="1" x14ac:dyDescent="0.2">
      <c r="A48" s="1070" t="s">
        <v>403</v>
      </c>
      <c r="B48" s="1069"/>
      <c r="C48" s="2" t="s">
        <v>1578</v>
      </c>
      <c r="D48" s="2" t="s">
        <v>1547</v>
      </c>
      <c r="E48" s="1076">
        <v>1570</v>
      </c>
      <c r="F48" s="438">
        <v>1240</v>
      </c>
      <c r="G48" s="1077"/>
      <c r="I48" s="438"/>
    </row>
    <row r="49" spans="1:256" s="2" customFormat="1" x14ac:dyDescent="0.2">
      <c r="A49" s="1070" t="s">
        <v>404</v>
      </c>
      <c r="B49" s="1069"/>
      <c r="C49" s="2" t="s">
        <v>1579</v>
      </c>
      <c r="D49" s="2" t="s">
        <v>1547</v>
      </c>
      <c r="E49" s="1076">
        <v>368</v>
      </c>
      <c r="F49" s="438">
        <v>343</v>
      </c>
      <c r="G49" s="1077"/>
    </row>
    <row r="50" spans="1:256" s="2" customFormat="1" x14ac:dyDescent="0.2">
      <c r="A50" s="1070" t="s">
        <v>919</v>
      </c>
      <c r="B50" s="987" t="s">
        <v>1580</v>
      </c>
      <c r="C50" s="2" t="s">
        <v>1581</v>
      </c>
      <c r="E50" s="1076">
        <v>26531</v>
      </c>
      <c r="F50" s="438">
        <v>19363</v>
      </c>
      <c r="G50" s="1077"/>
    </row>
    <row r="51" spans="1:256" s="2" customFormat="1" x14ac:dyDescent="0.2">
      <c r="A51" s="1070" t="s">
        <v>920</v>
      </c>
      <c r="B51" s="1074" t="s">
        <v>1582</v>
      </c>
      <c r="C51" s="2" t="s">
        <v>1583</v>
      </c>
      <c r="D51" s="2" t="s">
        <v>1584</v>
      </c>
      <c r="E51" s="1076">
        <v>8166</v>
      </c>
      <c r="F51" s="438">
        <v>4007</v>
      </c>
    </row>
    <row r="52" spans="1:256" s="1078" customFormat="1" ht="13.5" x14ac:dyDescent="0.25">
      <c r="A52" s="1070" t="s">
        <v>921</v>
      </c>
      <c r="B52" s="1074" t="s">
        <v>1585</v>
      </c>
      <c r="C52" s="2" t="s">
        <v>1586</v>
      </c>
      <c r="D52" s="2" t="s">
        <v>1587</v>
      </c>
      <c r="E52" s="1076">
        <v>5337</v>
      </c>
      <c r="F52" s="438">
        <v>3096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s="1079" customFormat="1" ht="15" customHeight="1" x14ac:dyDescent="0.25">
      <c r="A53" s="1070" t="s">
        <v>922</v>
      </c>
      <c r="B53" s="1069"/>
      <c r="C53" s="2" t="s">
        <v>1588</v>
      </c>
      <c r="D53" s="2"/>
      <c r="E53" s="1076">
        <v>10440</v>
      </c>
      <c r="F53" s="438">
        <v>9953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s="2" customFormat="1" ht="13.5" x14ac:dyDescent="0.25">
      <c r="A54" s="1070" t="s">
        <v>923</v>
      </c>
      <c r="B54" s="1069"/>
      <c r="C54" s="2" t="s">
        <v>1589</v>
      </c>
      <c r="E54" s="1076">
        <v>212</v>
      </c>
      <c r="F54" s="438">
        <v>187</v>
      </c>
      <c r="G54" s="1080"/>
      <c r="H54" s="1078"/>
      <c r="I54" s="1078"/>
      <c r="J54" s="1078"/>
      <c r="K54" s="1078"/>
      <c r="L54" s="1078"/>
      <c r="M54" s="1078"/>
      <c r="N54" s="1078"/>
      <c r="O54" s="1078"/>
      <c r="P54" s="1078"/>
      <c r="Q54" s="1078"/>
      <c r="R54" s="1078"/>
      <c r="S54" s="1078"/>
      <c r="T54" s="1078"/>
      <c r="U54" s="1078"/>
      <c r="V54" s="1078"/>
      <c r="W54" s="1078"/>
      <c r="X54" s="1078"/>
      <c r="Y54" s="1078"/>
      <c r="Z54" s="1078"/>
      <c r="AA54" s="1078"/>
      <c r="AB54" s="1078"/>
      <c r="AC54" s="1078"/>
      <c r="AD54" s="1078"/>
      <c r="AE54" s="1078"/>
      <c r="AF54" s="1078"/>
      <c r="AG54" s="1078"/>
      <c r="AH54" s="1078"/>
      <c r="AI54" s="1078"/>
      <c r="AJ54" s="1078"/>
      <c r="AK54" s="1078"/>
      <c r="AL54" s="1078"/>
      <c r="AM54" s="1078"/>
      <c r="AN54" s="1078"/>
      <c r="AO54" s="1078"/>
      <c r="AP54" s="1078"/>
      <c r="AQ54" s="1078"/>
      <c r="AR54" s="1078"/>
      <c r="AS54" s="1078"/>
      <c r="AT54" s="1078"/>
      <c r="AU54" s="1078"/>
      <c r="AV54" s="1078"/>
      <c r="AW54" s="1078"/>
      <c r="AX54" s="1078"/>
      <c r="AY54" s="1078"/>
      <c r="AZ54" s="1078"/>
      <c r="BA54" s="1078"/>
      <c r="BB54" s="1078"/>
      <c r="BC54" s="1078"/>
      <c r="BD54" s="1078"/>
      <c r="BE54" s="1078"/>
      <c r="BF54" s="1078"/>
      <c r="BG54" s="1078"/>
      <c r="BH54" s="1078"/>
      <c r="BI54" s="1078"/>
      <c r="BJ54" s="1078"/>
      <c r="BK54" s="1078"/>
      <c r="BL54" s="1078"/>
      <c r="BM54" s="1078"/>
      <c r="BN54" s="1078"/>
      <c r="BO54" s="1078"/>
      <c r="BP54" s="1078"/>
      <c r="BQ54" s="1078"/>
      <c r="BR54" s="1078"/>
      <c r="BS54" s="1078"/>
      <c r="BT54" s="1078"/>
      <c r="BU54" s="1078"/>
      <c r="BV54" s="1078"/>
      <c r="BW54" s="1078"/>
      <c r="BX54" s="1078"/>
      <c r="BY54" s="1078"/>
      <c r="BZ54" s="1078"/>
      <c r="CA54" s="1078"/>
      <c r="CB54" s="1078"/>
      <c r="CC54" s="1078"/>
      <c r="CD54" s="1078"/>
      <c r="CE54" s="1078"/>
      <c r="CF54" s="1078"/>
      <c r="CG54" s="1078"/>
      <c r="CH54" s="1078"/>
      <c r="CI54" s="1078"/>
      <c r="CJ54" s="1078"/>
      <c r="CK54" s="1078"/>
      <c r="CL54" s="1078"/>
      <c r="CM54" s="1078"/>
      <c r="CN54" s="1078"/>
      <c r="CO54" s="1078"/>
      <c r="CP54" s="1078"/>
      <c r="CQ54" s="1078"/>
      <c r="CR54" s="1078"/>
      <c r="CS54" s="1078"/>
      <c r="CT54" s="1078"/>
      <c r="CU54" s="1078"/>
      <c r="CV54" s="1078"/>
      <c r="CW54" s="1078"/>
      <c r="CX54" s="1078"/>
      <c r="CY54" s="1078"/>
      <c r="CZ54" s="1078"/>
      <c r="DA54" s="1078"/>
      <c r="DB54" s="1078"/>
      <c r="DC54" s="1078"/>
      <c r="DD54" s="1078"/>
      <c r="DE54" s="1078"/>
      <c r="DF54" s="1078"/>
      <c r="DG54" s="1078"/>
      <c r="DH54" s="1078"/>
      <c r="DI54" s="1078"/>
      <c r="DJ54" s="1078"/>
      <c r="DK54" s="1078"/>
      <c r="DL54" s="1078"/>
      <c r="DM54" s="1078"/>
      <c r="DN54" s="1078"/>
      <c r="DO54" s="1078"/>
      <c r="DP54" s="1078"/>
      <c r="DQ54" s="1078"/>
      <c r="DR54" s="1078"/>
      <c r="DS54" s="1078"/>
      <c r="DT54" s="1078"/>
      <c r="DU54" s="1078"/>
      <c r="DV54" s="1078"/>
      <c r="DW54" s="1078"/>
      <c r="DX54" s="1078"/>
      <c r="DY54" s="1078"/>
      <c r="DZ54" s="1078"/>
      <c r="EA54" s="1078"/>
      <c r="EB54" s="1078"/>
      <c r="EC54" s="1078"/>
      <c r="ED54" s="1078"/>
      <c r="EE54" s="1078"/>
      <c r="EF54" s="1078"/>
      <c r="EG54" s="1078"/>
      <c r="EH54" s="1078"/>
      <c r="EI54" s="1078"/>
      <c r="EJ54" s="1078"/>
      <c r="EK54" s="1078"/>
      <c r="EL54" s="1078"/>
      <c r="EM54" s="1078"/>
      <c r="EN54" s="1078"/>
      <c r="EO54" s="1078"/>
      <c r="EP54" s="1078"/>
      <c r="EQ54" s="1078"/>
      <c r="ER54" s="1078"/>
      <c r="ES54" s="1078"/>
      <c r="ET54" s="1078"/>
      <c r="EU54" s="1078"/>
      <c r="EV54" s="1078"/>
      <c r="EW54" s="1078"/>
      <c r="EX54" s="1078"/>
      <c r="EY54" s="1078"/>
      <c r="EZ54" s="1078"/>
      <c r="FA54" s="1078"/>
      <c r="FB54" s="1078"/>
      <c r="FC54" s="1078"/>
      <c r="FD54" s="1078"/>
      <c r="FE54" s="1078"/>
      <c r="FF54" s="1078"/>
      <c r="FG54" s="1078"/>
      <c r="FH54" s="1078"/>
      <c r="FI54" s="1078"/>
      <c r="FJ54" s="1078"/>
      <c r="FK54" s="1078"/>
      <c r="FL54" s="1078"/>
      <c r="FM54" s="1078"/>
      <c r="FN54" s="1078"/>
      <c r="FO54" s="1078"/>
      <c r="FP54" s="1078"/>
      <c r="FQ54" s="1078"/>
      <c r="FR54" s="1078"/>
      <c r="FS54" s="1078"/>
      <c r="FT54" s="1078"/>
      <c r="FU54" s="1078"/>
      <c r="FV54" s="1078"/>
      <c r="FW54" s="1078"/>
      <c r="FX54" s="1078"/>
      <c r="FY54" s="1078"/>
      <c r="FZ54" s="1078"/>
      <c r="GA54" s="1078"/>
      <c r="GB54" s="1078"/>
      <c r="GC54" s="1078"/>
      <c r="GD54" s="1078"/>
      <c r="GE54" s="1078"/>
      <c r="GF54" s="1078"/>
      <c r="GG54" s="1078"/>
      <c r="GH54" s="1078"/>
      <c r="GI54" s="1078"/>
      <c r="GJ54" s="1078"/>
      <c r="GK54" s="1078"/>
      <c r="GL54" s="1078"/>
      <c r="GM54" s="1078"/>
      <c r="GN54" s="1078"/>
      <c r="GO54" s="1078"/>
      <c r="GP54" s="1078"/>
      <c r="GQ54" s="1078"/>
      <c r="GR54" s="1078"/>
      <c r="GS54" s="1078"/>
      <c r="GT54" s="1078"/>
      <c r="GU54" s="1078"/>
      <c r="GV54" s="1078"/>
      <c r="GW54" s="1078"/>
      <c r="GX54" s="1078"/>
      <c r="GY54" s="1078"/>
      <c r="GZ54" s="1078"/>
      <c r="HA54" s="1078"/>
      <c r="HB54" s="1078"/>
      <c r="HC54" s="1078"/>
      <c r="HD54" s="1078"/>
      <c r="HE54" s="1078"/>
      <c r="HF54" s="1078"/>
      <c r="HG54" s="1078"/>
      <c r="HH54" s="1078"/>
      <c r="HI54" s="1078"/>
      <c r="HJ54" s="1078"/>
      <c r="HK54" s="1078"/>
      <c r="HL54" s="1078"/>
      <c r="HM54" s="1078"/>
      <c r="HN54" s="1078"/>
      <c r="HO54" s="1078"/>
      <c r="HP54" s="1078"/>
      <c r="HQ54" s="1078"/>
      <c r="HR54" s="1078"/>
      <c r="HS54" s="1078"/>
      <c r="HT54" s="1078"/>
      <c r="HU54" s="1078"/>
      <c r="HV54" s="1078"/>
      <c r="HW54" s="1078"/>
      <c r="HX54" s="1078"/>
      <c r="HY54" s="1078"/>
      <c r="HZ54" s="1078"/>
      <c r="IA54" s="1078"/>
      <c r="IB54" s="1078"/>
      <c r="IC54" s="1078"/>
      <c r="ID54" s="1078"/>
      <c r="IE54" s="1078"/>
      <c r="IF54" s="1078"/>
      <c r="IG54" s="1078"/>
      <c r="IH54" s="1078"/>
      <c r="II54" s="1078"/>
      <c r="IJ54" s="1078"/>
      <c r="IK54" s="1078"/>
      <c r="IL54" s="1078"/>
      <c r="IM54" s="1078"/>
      <c r="IN54" s="1078"/>
      <c r="IO54" s="1078"/>
      <c r="IP54" s="1078"/>
      <c r="IQ54" s="1078"/>
      <c r="IR54" s="1078"/>
      <c r="IS54" s="1078"/>
      <c r="IT54" s="1078"/>
      <c r="IU54" s="1078"/>
      <c r="IV54" s="1078"/>
    </row>
    <row r="55" spans="1:256" s="2" customFormat="1" ht="13.5" x14ac:dyDescent="0.25">
      <c r="A55" s="1070" t="s">
        <v>924</v>
      </c>
      <c r="B55" s="1069"/>
      <c r="C55" s="2" t="s">
        <v>1590</v>
      </c>
      <c r="E55" s="1076">
        <v>3190</v>
      </c>
      <c r="F55" s="438">
        <v>3127</v>
      </c>
      <c r="G55" s="1080"/>
      <c r="H55" s="1078"/>
      <c r="I55" s="1078"/>
      <c r="J55" s="1078"/>
      <c r="K55" s="1078"/>
      <c r="L55" s="1078"/>
      <c r="M55" s="1078"/>
      <c r="N55" s="1078"/>
      <c r="O55" s="1078"/>
      <c r="P55" s="1078"/>
      <c r="Q55" s="1078"/>
      <c r="R55" s="1078"/>
      <c r="S55" s="1078"/>
      <c r="T55" s="1078"/>
      <c r="U55" s="1078"/>
      <c r="V55" s="1078"/>
      <c r="W55" s="1078"/>
      <c r="X55" s="1078"/>
      <c r="Y55" s="1078"/>
      <c r="Z55" s="1078"/>
      <c r="AA55" s="1078"/>
      <c r="AB55" s="1078"/>
      <c r="AC55" s="1078"/>
      <c r="AD55" s="1078"/>
      <c r="AE55" s="1078"/>
      <c r="AF55" s="1078"/>
      <c r="AG55" s="1078"/>
      <c r="AH55" s="1078"/>
      <c r="AI55" s="1078"/>
      <c r="AJ55" s="1078"/>
      <c r="AK55" s="1078"/>
      <c r="AL55" s="1078"/>
      <c r="AM55" s="1078"/>
      <c r="AN55" s="1078"/>
      <c r="AO55" s="1078"/>
      <c r="AP55" s="1078"/>
      <c r="AQ55" s="1078"/>
      <c r="AR55" s="1078"/>
      <c r="AS55" s="1078"/>
      <c r="AT55" s="1078"/>
      <c r="AU55" s="1078"/>
      <c r="AV55" s="1078"/>
      <c r="AW55" s="1078"/>
      <c r="AX55" s="1078"/>
      <c r="AY55" s="1078"/>
      <c r="AZ55" s="1078"/>
      <c r="BA55" s="1078"/>
      <c r="BB55" s="1078"/>
      <c r="BC55" s="1078"/>
      <c r="BD55" s="1078"/>
      <c r="BE55" s="1078"/>
      <c r="BF55" s="1078"/>
      <c r="BG55" s="1078"/>
      <c r="BH55" s="1078"/>
      <c r="BI55" s="1078"/>
      <c r="BJ55" s="1078"/>
      <c r="BK55" s="1078"/>
      <c r="BL55" s="1078"/>
      <c r="BM55" s="1078"/>
      <c r="BN55" s="1078"/>
      <c r="BO55" s="1078"/>
      <c r="BP55" s="1078"/>
      <c r="BQ55" s="1078"/>
      <c r="BR55" s="1078"/>
      <c r="BS55" s="1078"/>
      <c r="BT55" s="1078"/>
      <c r="BU55" s="1078"/>
      <c r="BV55" s="1078"/>
      <c r="BW55" s="1078"/>
      <c r="BX55" s="1078"/>
      <c r="BY55" s="1078"/>
      <c r="BZ55" s="1078"/>
      <c r="CA55" s="1078"/>
      <c r="CB55" s="1078"/>
      <c r="CC55" s="1078"/>
      <c r="CD55" s="1078"/>
      <c r="CE55" s="1078"/>
      <c r="CF55" s="1078"/>
      <c r="CG55" s="1078"/>
      <c r="CH55" s="1078"/>
      <c r="CI55" s="1078"/>
      <c r="CJ55" s="1078"/>
      <c r="CK55" s="1078"/>
      <c r="CL55" s="1078"/>
      <c r="CM55" s="1078"/>
      <c r="CN55" s="1078"/>
      <c r="CO55" s="1078"/>
      <c r="CP55" s="1078"/>
      <c r="CQ55" s="1078"/>
      <c r="CR55" s="1078"/>
      <c r="CS55" s="1078"/>
      <c r="CT55" s="1078"/>
      <c r="CU55" s="1078"/>
      <c r="CV55" s="1078"/>
      <c r="CW55" s="1078"/>
      <c r="CX55" s="1078"/>
      <c r="CY55" s="1078"/>
      <c r="CZ55" s="1078"/>
      <c r="DA55" s="1078"/>
      <c r="DB55" s="1078"/>
      <c r="DC55" s="1078"/>
      <c r="DD55" s="1078"/>
      <c r="DE55" s="1078"/>
      <c r="DF55" s="1078"/>
      <c r="DG55" s="1078"/>
      <c r="DH55" s="1078"/>
      <c r="DI55" s="1078"/>
      <c r="DJ55" s="1078"/>
      <c r="DK55" s="1078"/>
      <c r="DL55" s="1078"/>
      <c r="DM55" s="1078"/>
      <c r="DN55" s="1078"/>
      <c r="DO55" s="1078"/>
      <c r="DP55" s="1078"/>
      <c r="DQ55" s="1078"/>
      <c r="DR55" s="1078"/>
      <c r="DS55" s="1078"/>
      <c r="DT55" s="1078"/>
      <c r="DU55" s="1078"/>
      <c r="DV55" s="1078"/>
      <c r="DW55" s="1078"/>
      <c r="DX55" s="1078"/>
      <c r="DY55" s="1078"/>
      <c r="DZ55" s="1078"/>
      <c r="EA55" s="1078"/>
      <c r="EB55" s="1078"/>
      <c r="EC55" s="1078"/>
      <c r="ED55" s="1078"/>
      <c r="EE55" s="1078"/>
      <c r="EF55" s="1078"/>
      <c r="EG55" s="1078"/>
      <c r="EH55" s="1078"/>
      <c r="EI55" s="1078"/>
      <c r="EJ55" s="1078"/>
      <c r="EK55" s="1078"/>
      <c r="EL55" s="1078"/>
      <c r="EM55" s="1078"/>
      <c r="EN55" s="1078"/>
      <c r="EO55" s="1078"/>
      <c r="EP55" s="1078"/>
      <c r="EQ55" s="1078"/>
      <c r="ER55" s="1078"/>
      <c r="ES55" s="1078"/>
      <c r="ET55" s="1078"/>
      <c r="EU55" s="1078"/>
      <c r="EV55" s="1078"/>
      <c r="EW55" s="1078"/>
      <c r="EX55" s="1078"/>
      <c r="EY55" s="1078"/>
      <c r="EZ55" s="1078"/>
      <c r="FA55" s="1078"/>
      <c r="FB55" s="1078"/>
      <c r="FC55" s="1078"/>
      <c r="FD55" s="1078"/>
      <c r="FE55" s="1078"/>
      <c r="FF55" s="1078"/>
      <c r="FG55" s="1078"/>
      <c r="FH55" s="1078"/>
      <c r="FI55" s="1078"/>
      <c r="FJ55" s="1078"/>
      <c r="FK55" s="1078"/>
      <c r="FL55" s="1078"/>
      <c r="FM55" s="1078"/>
      <c r="FN55" s="1078"/>
      <c r="FO55" s="1078"/>
      <c r="FP55" s="1078"/>
      <c r="FQ55" s="1078"/>
      <c r="FR55" s="1078"/>
      <c r="FS55" s="1078"/>
      <c r="FT55" s="1078"/>
      <c r="FU55" s="1078"/>
      <c r="FV55" s="1078"/>
      <c r="FW55" s="1078"/>
      <c r="FX55" s="1078"/>
      <c r="FY55" s="1078"/>
      <c r="FZ55" s="1078"/>
      <c r="GA55" s="1078"/>
      <c r="GB55" s="1078"/>
      <c r="GC55" s="1078"/>
      <c r="GD55" s="1078"/>
      <c r="GE55" s="1078"/>
      <c r="GF55" s="1078"/>
      <c r="GG55" s="1078"/>
      <c r="GH55" s="1078"/>
      <c r="GI55" s="1078"/>
      <c r="GJ55" s="1078"/>
      <c r="GK55" s="1078"/>
      <c r="GL55" s="1078"/>
      <c r="GM55" s="1078"/>
      <c r="GN55" s="1078"/>
      <c r="GO55" s="1078"/>
      <c r="GP55" s="1078"/>
      <c r="GQ55" s="1078"/>
      <c r="GR55" s="1078"/>
      <c r="GS55" s="1078"/>
      <c r="GT55" s="1078"/>
      <c r="GU55" s="1078"/>
      <c r="GV55" s="1078"/>
      <c r="GW55" s="1078"/>
      <c r="GX55" s="1078"/>
      <c r="GY55" s="1078"/>
      <c r="GZ55" s="1078"/>
      <c r="HA55" s="1078"/>
      <c r="HB55" s="1078"/>
      <c r="HC55" s="1078"/>
      <c r="HD55" s="1078"/>
      <c r="HE55" s="1078"/>
      <c r="HF55" s="1078"/>
      <c r="HG55" s="1078"/>
      <c r="HH55" s="1078"/>
      <c r="HI55" s="1078"/>
      <c r="HJ55" s="1078"/>
      <c r="HK55" s="1078"/>
      <c r="HL55" s="1078"/>
      <c r="HM55" s="1078"/>
      <c r="HN55" s="1078"/>
      <c r="HO55" s="1078"/>
      <c r="HP55" s="1078"/>
      <c r="HQ55" s="1078"/>
      <c r="HR55" s="1078"/>
      <c r="HS55" s="1078"/>
      <c r="HT55" s="1078"/>
      <c r="HU55" s="1078"/>
      <c r="HV55" s="1078"/>
      <c r="HW55" s="1078"/>
      <c r="HX55" s="1078"/>
      <c r="HY55" s="1078"/>
      <c r="HZ55" s="1078"/>
      <c r="IA55" s="1078"/>
      <c r="IB55" s="1078"/>
      <c r="IC55" s="1078"/>
      <c r="ID55" s="1078"/>
      <c r="IE55" s="1078"/>
      <c r="IF55" s="1078"/>
      <c r="IG55" s="1078"/>
      <c r="IH55" s="1078"/>
      <c r="II55" s="1078"/>
      <c r="IJ55" s="1078"/>
      <c r="IK55" s="1078"/>
      <c r="IL55" s="1078"/>
      <c r="IM55" s="1078"/>
      <c r="IN55" s="1078"/>
      <c r="IO55" s="1078"/>
      <c r="IP55" s="1078"/>
      <c r="IQ55" s="1078"/>
      <c r="IR55" s="1078"/>
      <c r="IS55" s="1078"/>
      <c r="IT55" s="1078"/>
      <c r="IU55" s="1078"/>
      <c r="IV55" s="1078"/>
    </row>
    <row r="56" spans="1:256" s="2" customFormat="1" ht="13.5" x14ac:dyDescent="0.25">
      <c r="A56" s="1070" t="s">
        <v>925</v>
      </c>
      <c r="B56" s="1069"/>
      <c r="C56" s="2" t="s">
        <v>1591</v>
      </c>
      <c r="E56" s="1076">
        <v>7038</v>
      </c>
      <c r="F56" s="438">
        <v>6899</v>
      </c>
      <c r="G56" s="1080"/>
      <c r="H56" s="1078"/>
      <c r="I56" s="1078"/>
      <c r="J56" s="1078"/>
      <c r="K56" s="1078"/>
      <c r="L56" s="1078"/>
      <c r="M56" s="1078"/>
      <c r="N56" s="1078"/>
      <c r="O56" s="1078"/>
      <c r="P56" s="1078"/>
      <c r="Q56" s="1078"/>
      <c r="R56" s="1078"/>
      <c r="S56" s="1078"/>
      <c r="T56" s="1078"/>
      <c r="U56" s="1078"/>
      <c r="V56" s="1078"/>
      <c r="W56" s="1078"/>
      <c r="X56" s="1078"/>
      <c r="Y56" s="1078"/>
      <c r="Z56" s="1078"/>
      <c r="AA56" s="1078"/>
      <c r="AB56" s="1078"/>
      <c r="AC56" s="1078"/>
      <c r="AD56" s="1078"/>
      <c r="AE56" s="1078"/>
      <c r="AF56" s="1078"/>
      <c r="AG56" s="1078"/>
      <c r="AH56" s="1078"/>
      <c r="AI56" s="1078"/>
      <c r="AJ56" s="1078"/>
      <c r="AK56" s="1078"/>
      <c r="AL56" s="1078"/>
      <c r="AM56" s="1078"/>
      <c r="AN56" s="1078"/>
      <c r="AO56" s="1078"/>
      <c r="AP56" s="1078"/>
      <c r="AQ56" s="1078"/>
      <c r="AR56" s="1078"/>
      <c r="AS56" s="1078"/>
      <c r="AT56" s="1078"/>
      <c r="AU56" s="1078"/>
      <c r="AV56" s="1078"/>
      <c r="AW56" s="1078"/>
      <c r="AX56" s="1078"/>
      <c r="AY56" s="1078"/>
      <c r="AZ56" s="1078"/>
      <c r="BA56" s="1078"/>
      <c r="BB56" s="1078"/>
      <c r="BC56" s="1078"/>
      <c r="BD56" s="1078"/>
      <c r="BE56" s="1078"/>
      <c r="BF56" s="1078"/>
      <c r="BG56" s="1078"/>
      <c r="BH56" s="1078"/>
      <c r="BI56" s="1078"/>
      <c r="BJ56" s="1078"/>
      <c r="BK56" s="1078"/>
      <c r="BL56" s="1078"/>
      <c r="BM56" s="1078"/>
      <c r="BN56" s="1078"/>
      <c r="BO56" s="1078"/>
      <c r="BP56" s="1078"/>
      <c r="BQ56" s="1078"/>
      <c r="BR56" s="1078"/>
      <c r="BS56" s="1078"/>
      <c r="BT56" s="1078"/>
      <c r="BU56" s="1078"/>
      <c r="BV56" s="1078"/>
      <c r="BW56" s="1078"/>
      <c r="BX56" s="1078"/>
      <c r="BY56" s="1078"/>
      <c r="BZ56" s="1078"/>
      <c r="CA56" s="1078"/>
      <c r="CB56" s="1078"/>
      <c r="CC56" s="1078"/>
      <c r="CD56" s="1078"/>
      <c r="CE56" s="1078"/>
      <c r="CF56" s="1078"/>
      <c r="CG56" s="1078"/>
      <c r="CH56" s="1078"/>
      <c r="CI56" s="1078"/>
      <c r="CJ56" s="1078"/>
      <c r="CK56" s="1078"/>
      <c r="CL56" s="1078"/>
      <c r="CM56" s="1078"/>
      <c r="CN56" s="1078"/>
      <c r="CO56" s="1078"/>
      <c r="CP56" s="1078"/>
      <c r="CQ56" s="1078"/>
      <c r="CR56" s="1078"/>
      <c r="CS56" s="1078"/>
      <c r="CT56" s="1078"/>
      <c r="CU56" s="1078"/>
      <c r="CV56" s="1078"/>
      <c r="CW56" s="1078"/>
      <c r="CX56" s="1078"/>
      <c r="CY56" s="1078"/>
      <c r="CZ56" s="1078"/>
      <c r="DA56" s="1078"/>
      <c r="DB56" s="1078"/>
      <c r="DC56" s="1078"/>
      <c r="DD56" s="1078"/>
      <c r="DE56" s="1078"/>
      <c r="DF56" s="1078"/>
      <c r="DG56" s="1078"/>
      <c r="DH56" s="1078"/>
      <c r="DI56" s="1078"/>
      <c r="DJ56" s="1078"/>
      <c r="DK56" s="1078"/>
      <c r="DL56" s="1078"/>
      <c r="DM56" s="1078"/>
      <c r="DN56" s="1078"/>
      <c r="DO56" s="1078"/>
      <c r="DP56" s="1078"/>
      <c r="DQ56" s="1078"/>
      <c r="DR56" s="1078"/>
      <c r="DS56" s="1078"/>
      <c r="DT56" s="1078"/>
      <c r="DU56" s="1078"/>
      <c r="DV56" s="1078"/>
      <c r="DW56" s="1078"/>
      <c r="DX56" s="1078"/>
      <c r="DY56" s="1078"/>
      <c r="DZ56" s="1078"/>
      <c r="EA56" s="1078"/>
      <c r="EB56" s="1078"/>
      <c r="EC56" s="1078"/>
      <c r="ED56" s="1078"/>
      <c r="EE56" s="1078"/>
      <c r="EF56" s="1078"/>
      <c r="EG56" s="1078"/>
      <c r="EH56" s="1078"/>
      <c r="EI56" s="1078"/>
      <c r="EJ56" s="1078"/>
      <c r="EK56" s="1078"/>
      <c r="EL56" s="1078"/>
      <c r="EM56" s="1078"/>
      <c r="EN56" s="1078"/>
      <c r="EO56" s="1078"/>
      <c r="EP56" s="1078"/>
      <c r="EQ56" s="1078"/>
      <c r="ER56" s="1078"/>
      <c r="ES56" s="1078"/>
      <c r="ET56" s="1078"/>
      <c r="EU56" s="1078"/>
      <c r="EV56" s="1078"/>
      <c r="EW56" s="1078"/>
      <c r="EX56" s="1078"/>
      <c r="EY56" s="1078"/>
      <c r="EZ56" s="1078"/>
      <c r="FA56" s="1078"/>
      <c r="FB56" s="1078"/>
      <c r="FC56" s="1078"/>
      <c r="FD56" s="1078"/>
      <c r="FE56" s="1078"/>
      <c r="FF56" s="1078"/>
      <c r="FG56" s="1078"/>
      <c r="FH56" s="1078"/>
      <c r="FI56" s="1078"/>
      <c r="FJ56" s="1078"/>
      <c r="FK56" s="1078"/>
      <c r="FL56" s="1078"/>
      <c r="FM56" s="1078"/>
      <c r="FN56" s="1078"/>
      <c r="FO56" s="1078"/>
      <c r="FP56" s="1078"/>
      <c r="FQ56" s="1078"/>
      <c r="FR56" s="1078"/>
      <c r="FS56" s="1078"/>
      <c r="FT56" s="1078"/>
      <c r="FU56" s="1078"/>
      <c r="FV56" s="1078"/>
      <c r="FW56" s="1078"/>
      <c r="FX56" s="1078"/>
      <c r="FY56" s="1078"/>
      <c r="FZ56" s="1078"/>
      <c r="GA56" s="1078"/>
      <c r="GB56" s="1078"/>
      <c r="GC56" s="1078"/>
      <c r="GD56" s="1078"/>
      <c r="GE56" s="1078"/>
      <c r="GF56" s="1078"/>
      <c r="GG56" s="1078"/>
      <c r="GH56" s="1078"/>
      <c r="GI56" s="1078"/>
      <c r="GJ56" s="1078"/>
      <c r="GK56" s="1078"/>
      <c r="GL56" s="1078"/>
      <c r="GM56" s="1078"/>
      <c r="GN56" s="1078"/>
      <c r="GO56" s="1078"/>
      <c r="GP56" s="1078"/>
      <c r="GQ56" s="1078"/>
      <c r="GR56" s="1078"/>
      <c r="GS56" s="1078"/>
      <c r="GT56" s="1078"/>
      <c r="GU56" s="1078"/>
      <c r="GV56" s="1078"/>
      <c r="GW56" s="1078"/>
      <c r="GX56" s="1078"/>
      <c r="GY56" s="1078"/>
      <c r="GZ56" s="1078"/>
      <c r="HA56" s="1078"/>
      <c r="HB56" s="1078"/>
      <c r="HC56" s="1078"/>
      <c r="HD56" s="1078"/>
      <c r="HE56" s="1078"/>
      <c r="HF56" s="1078"/>
      <c r="HG56" s="1078"/>
      <c r="HH56" s="1078"/>
      <c r="HI56" s="1078"/>
      <c r="HJ56" s="1078"/>
      <c r="HK56" s="1078"/>
      <c r="HL56" s="1078"/>
      <c r="HM56" s="1078"/>
      <c r="HN56" s="1078"/>
      <c r="HO56" s="1078"/>
      <c r="HP56" s="1078"/>
      <c r="HQ56" s="1078"/>
      <c r="HR56" s="1078"/>
      <c r="HS56" s="1078"/>
      <c r="HT56" s="1078"/>
      <c r="HU56" s="1078"/>
      <c r="HV56" s="1078"/>
      <c r="HW56" s="1078"/>
      <c r="HX56" s="1078"/>
      <c r="HY56" s="1078"/>
      <c r="HZ56" s="1078"/>
      <c r="IA56" s="1078"/>
      <c r="IB56" s="1078"/>
      <c r="IC56" s="1078"/>
      <c r="ID56" s="1078"/>
      <c r="IE56" s="1078"/>
      <c r="IF56" s="1078"/>
      <c r="IG56" s="1078"/>
      <c r="IH56" s="1078"/>
      <c r="II56" s="1078"/>
      <c r="IJ56" s="1078"/>
      <c r="IK56" s="1078"/>
      <c r="IL56" s="1078"/>
      <c r="IM56" s="1078"/>
      <c r="IN56" s="1078"/>
      <c r="IO56" s="1078"/>
      <c r="IP56" s="1078"/>
      <c r="IQ56" s="1078"/>
      <c r="IR56" s="1078"/>
      <c r="IS56" s="1078"/>
      <c r="IT56" s="1078"/>
      <c r="IU56" s="1078"/>
      <c r="IV56" s="1078"/>
    </row>
    <row r="57" spans="1:256" s="2" customFormat="1" ht="13.5" x14ac:dyDescent="0.25">
      <c r="A57" s="1070" t="s">
        <v>926</v>
      </c>
      <c r="B57" s="1074"/>
      <c r="C57" s="2" t="s">
        <v>1592</v>
      </c>
      <c r="E57" s="1076">
        <v>11546</v>
      </c>
      <c r="F57" s="438">
        <v>10723</v>
      </c>
      <c r="G57" s="1079"/>
      <c r="H57" s="1079"/>
      <c r="I57" s="1079"/>
      <c r="J57" s="1079"/>
      <c r="K57" s="1079"/>
      <c r="L57" s="1079"/>
      <c r="M57" s="1079"/>
      <c r="N57" s="1079"/>
      <c r="O57" s="1079"/>
      <c r="P57" s="1079"/>
      <c r="Q57" s="1079"/>
      <c r="R57" s="1079"/>
      <c r="S57" s="1079"/>
      <c r="T57" s="1079"/>
      <c r="U57" s="1079"/>
      <c r="V57" s="1079"/>
      <c r="W57" s="1079"/>
      <c r="X57" s="1079"/>
      <c r="Y57" s="1079"/>
      <c r="Z57" s="1079"/>
      <c r="AA57" s="1079"/>
      <c r="AB57" s="1079"/>
      <c r="AC57" s="1079"/>
      <c r="AD57" s="1079"/>
      <c r="AE57" s="1079"/>
      <c r="AF57" s="1079"/>
      <c r="AG57" s="1079"/>
      <c r="AH57" s="1079"/>
      <c r="AI57" s="1079"/>
      <c r="AJ57" s="1079"/>
      <c r="AK57" s="1079"/>
      <c r="AL57" s="1079"/>
      <c r="AM57" s="1079"/>
      <c r="AN57" s="1079"/>
      <c r="AO57" s="1079"/>
      <c r="AP57" s="1079"/>
      <c r="AQ57" s="1079"/>
      <c r="AR57" s="1079"/>
      <c r="AS57" s="1079"/>
      <c r="AT57" s="1079"/>
      <c r="AU57" s="1079"/>
      <c r="AV57" s="1079"/>
      <c r="AW57" s="1079"/>
      <c r="AX57" s="1079"/>
      <c r="AY57" s="1079"/>
      <c r="AZ57" s="1079"/>
      <c r="BA57" s="1079"/>
      <c r="BB57" s="1079"/>
      <c r="BC57" s="1079"/>
      <c r="BD57" s="1079"/>
      <c r="BE57" s="1079"/>
      <c r="BF57" s="1079"/>
      <c r="BG57" s="1079"/>
      <c r="BH57" s="1079"/>
      <c r="BI57" s="1079"/>
      <c r="BJ57" s="1079"/>
      <c r="BK57" s="1079"/>
      <c r="BL57" s="1079"/>
      <c r="BM57" s="1079"/>
      <c r="BN57" s="1079"/>
      <c r="BO57" s="1079"/>
      <c r="BP57" s="1079"/>
      <c r="BQ57" s="1079"/>
      <c r="BR57" s="1079"/>
      <c r="BS57" s="1079"/>
      <c r="BT57" s="1079"/>
      <c r="BU57" s="1079"/>
      <c r="BV57" s="1079"/>
      <c r="BW57" s="1079"/>
      <c r="BX57" s="1079"/>
      <c r="BY57" s="1079"/>
      <c r="BZ57" s="1079"/>
      <c r="CA57" s="1079"/>
      <c r="CB57" s="1079"/>
      <c r="CC57" s="1079"/>
      <c r="CD57" s="1079"/>
      <c r="CE57" s="1079"/>
      <c r="CF57" s="1079"/>
      <c r="CG57" s="1079"/>
      <c r="CH57" s="1079"/>
      <c r="CI57" s="1079"/>
      <c r="CJ57" s="1079"/>
      <c r="CK57" s="1079"/>
      <c r="CL57" s="1079"/>
      <c r="CM57" s="1079"/>
      <c r="CN57" s="1079"/>
      <c r="CO57" s="1079"/>
      <c r="CP57" s="1079"/>
      <c r="CQ57" s="1079"/>
      <c r="CR57" s="1079"/>
      <c r="CS57" s="1079"/>
      <c r="CT57" s="1079"/>
      <c r="CU57" s="1079"/>
      <c r="CV57" s="1079"/>
      <c r="CW57" s="1079"/>
      <c r="CX57" s="1079"/>
      <c r="CY57" s="1079"/>
      <c r="CZ57" s="1079"/>
      <c r="DA57" s="1079"/>
      <c r="DB57" s="1079"/>
      <c r="DC57" s="1079"/>
      <c r="DD57" s="1079"/>
      <c r="DE57" s="1079"/>
      <c r="DF57" s="1079"/>
      <c r="DG57" s="1079"/>
      <c r="DH57" s="1079"/>
      <c r="DI57" s="1079"/>
      <c r="DJ57" s="1079"/>
      <c r="DK57" s="1079"/>
      <c r="DL57" s="1079"/>
      <c r="DM57" s="1079"/>
      <c r="DN57" s="1079"/>
      <c r="DO57" s="1079"/>
      <c r="DP57" s="1079"/>
      <c r="DQ57" s="1079"/>
      <c r="DR57" s="1079"/>
      <c r="DS57" s="1079"/>
      <c r="DT57" s="1079"/>
      <c r="DU57" s="1079"/>
      <c r="DV57" s="1079"/>
      <c r="DW57" s="1079"/>
      <c r="DX57" s="1079"/>
      <c r="DY57" s="1079"/>
      <c r="DZ57" s="1079"/>
      <c r="EA57" s="1079"/>
      <c r="EB57" s="1079"/>
      <c r="EC57" s="1079"/>
      <c r="ED57" s="1079"/>
      <c r="EE57" s="1079"/>
      <c r="EF57" s="1079"/>
      <c r="EG57" s="1079"/>
      <c r="EH57" s="1079"/>
      <c r="EI57" s="1079"/>
      <c r="EJ57" s="1079"/>
      <c r="EK57" s="1079"/>
      <c r="EL57" s="1079"/>
      <c r="EM57" s="1079"/>
      <c r="EN57" s="1079"/>
      <c r="EO57" s="1079"/>
      <c r="EP57" s="1079"/>
      <c r="EQ57" s="1079"/>
      <c r="ER57" s="1079"/>
      <c r="ES57" s="1079"/>
      <c r="ET57" s="1079"/>
      <c r="EU57" s="1079"/>
      <c r="EV57" s="1079"/>
      <c r="EW57" s="1079"/>
      <c r="EX57" s="1079"/>
      <c r="EY57" s="1079"/>
      <c r="EZ57" s="1079"/>
      <c r="FA57" s="1079"/>
      <c r="FB57" s="1079"/>
      <c r="FC57" s="1079"/>
      <c r="FD57" s="1079"/>
      <c r="FE57" s="1079"/>
      <c r="FF57" s="1079"/>
      <c r="FG57" s="1079"/>
      <c r="FH57" s="1079"/>
      <c r="FI57" s="1079"/>
      <c r="FJ57" s="1079"/>
      <c r="FK57" s="1079"/>
      <c r="FL57" s="1079"/>
      <c r="FM57" s="1079"/>
      <c r="FN57" s="1079"/>
      <c r="FO57" s="1079"/>
      <c r="FP57" s="1079"/>
      <c r="FQ57" s="1079"/>
      <c r="FR57" s="1079"/>
      <c r="FS57" s="1079"/>
      <c r="FT57" s="1079"/>
      <c r="FU57" s="1079"/>
      <c r="FV57" s="1079"/>
      <c r="FW57" s="1079"/>
      <c r="FX57" s="1079"/>
      <c r="FY57" s="1079"/>
      <c r="FZ57" s="1079"/>
      <c r="GA57" s="1079"/>
      <c r="GB57" s="1079"/>
      <c r="GC57" s="1079"/>
      <c r="GD57" s="1079"/>
      <c r="GE57" s="1079"/>
      <c r="GF57" s="1079"/>
      <c r="GG57" s="1079"/>
      <c r="GH57" s="1079"/>
      <c r="GI57" s="1079"/>
      <c r="GJ57" s="1079"/>
      <c r="GK57" s="1079"/>
      <c r="GL57" s="1079"/>
      <c r="GM57" s="1079"/>
      <c r="GN57" s="1079"/>
      <c r="GO57" s="1079"/>
      <c r="GP57" s="1079"/>
      <c r="GQ57" s="1079"/>
      <c r="GR57" s="1079"/>
      <c r="GS57" s="1079"/>
      <c r="GT57" s="1079"/>
      <c r="GU57" s="1079"/>
      <c r="GV57" s="1079"/>
      <c r="GW57" s="1079"/>
      <c r="GX57" s="1079"/>
      <c r="GY57" s="1079"/>
      <c r="GZ57" s="1079"/>
      <c r="HA57" s="1079"/>
      <c r="HB57" s="1079"/>
      <c r="HC57" s="1079"/>
      <c r="HD57" s="1079"/>
      <c r="HE57" s="1079"/>
      <c r="HF57" s="1079"/>
      <c r="HG57" s="1079"/>
      <c r="HH57" s="1079"/>
      <c r="HI57" s="1079"/>
      <c r="HJ57" s="1079"/>
      <c r="HK57" s="1079"/>
      <c r="HL57" s="1079"/>
      <c r="HM57" s="1079"/>
      <c r="HN57" s="1079"/>
      <c r="HO57" s="1079"/>
      <c r="HP57" s="1079"/>
      <c r="HQ57" s="1079"/>
      <c r="HR57" s="1079"/>
      <c r="HS57" s="1079"/>
      <c r="HT57" s="1079"/>
      <c r="HU57" s="1079"/>
      <c r="HV57" s="1079"/>
      <c r="HW57" s="1079"/>
      <c r="HX57" s="1079"/>
      <c r="HY57" s="1079"/>
      <c r="HZ57" s="1079"/>
      <c r="IA57" s="1079"/>
      <c r="IB57" s="1079"/>
      <c r="IC57" s="1079"/>
      <c r="ID57" s="1079"/>
      <c r="IE57" s="1079"/>
      <c r="IF57" s="1079"/>
      <c r="IG57" s="1079"/>
      <c r="IH57" s="1079"/>
      <c r="II57" s="1079"/>
      <c r="IJ57" s="1079"/>
      <c r="IK57" s="1079"/>
      <c r="IL57" s="1079"/>
      <c r="IM57" s="1079"/>
      <c r="IN57" s="1079"/>
      <c r="IO57" s="1079"/>
      <c r="IP57" s="1079"/>
      <c r="IQ57" s="1079"/>
      <c r="IR57" s="1079"/>
      <c r="IS57" s="1079"/>
      <c r="IT57" s="1079"/>
      <c r="IU57" s="1079"/>
      <c r="IV57" s="1079"/>
    </row>
    <row r="58" spans="1:256" ht="13.5" x14ac:dyDescent="0.25">
      <c r="A58" s="1070" t="s">
        <v>927</v>
      </c>
      <c r="B58" s="1074"/>
      <c r="C58" s="2" t="s">
        <v>1593</v>
      </c>
      <c r="D58" s="2"/>
      <c r="E58" s="1076">
        <v>2108</v>
      </c>
      <c r="F58" s="438">
        <v>2066</v>
      </c>
      <c r="G58" s="1079"/>
      <c r="H58" s="1079"/>
      <c r="I58" s="1079"/>
      <c r="J58" s="1079"/>
      <c r="K58" s="1079"/>
      <c r="L58" s="1079"/>
      <c r="M58" s="1079"/>
      <c r="N58" s="1079"/>
      <c r="O58" s="1079"/>
      <c r="P58" s="1079"/>
      <c r="Q58" s="1079"/>
      <c r="R58" s="1079"/>
      <c r="S58" s="1079"/>
      <c r="T58" s="1079"/>
      <c r="U58" s="1079"/>
      <c r="V58" s="1079"/>
      <c r="W58" s="1079"/>
      <c r="X58" s="1079"/>
      <c r="Y58" s="1079"/>
      <c r="Z58" s="1079"/>
      <c r="AA58" s="1079"/>
      <c r="AB58" s="1079"/>
      <c r="AC58" s="1079"/>
      <c r="AD58" s="1079"/>
      <c r="AE58" s="1079"/>
      <c r="AF58" s="1079"/>
      <c r="AG58" s="1079"/>
      <c r="AH58" s="1079"/>
      <c r="AI58" s="1079"/>
      <c r="AJ58" s="1079"/>
      <c r="AK58" s="1079"/>
      <c r="AL58" s="1079"/>
      <c r="AM58" s="1079"/>
      <c r="AN58" s="1079"/>
      <c r="AO58" s="1079"/>
      <c r="AP58" s="1079"/>
      <c r="AQ58" s="1079"/>
      <c r="AR58" s="1079"/>
      <c r="AS58" s="1079"/>
      <c r="AT58" s="1079"/>
      <c r="AU58" s="1079"/>
      <c r="AV58" s="1079"/>
      <c r="AW58" s="1079"/>
      <c r="AX58" s="1079"/>
      <c r="AY58" s="1079"/>
      <c r="AZ58" s="1079"/>
      <c r="BA58" s="1079"/>
      <c r="BB58" s="1079"/>
      <c r="BC58" s="1079"/>
      <c r="BD58" s="1079"/>
      <c r="BE58" s="1079"/>
      <c r="BF58" s="1079"/>
      <c r="BG58" s="1079"/>
      <c r="BH58" s="1079"/>
      <c r="BI58" s="1079"/>
      <c r="BJ58" s="1079"/>
      <c r="BK58" s="1079"/>
      <c r="BL58" s="1079"/>
      <c r="BM58" s="1079"/>
      <c r="BN58" s="1079"/>
      <c r="BO58" s="1079"/>
      <c r="BP58" s="1079"/>
      <c r="BQ58" s="1079"/>
      <c r="BR58" s="1079"/>
      <c r="BS58" s="1079"/>
      <c r="BT58" s="1079"/>
      <c r="BU58" s="1079"/>
      <c r="BV58" s="1079"/>
      <c r="BW58" s="1079"/>
      <c r="BX58" s="1079"/>
      <c r="BY58" s="1079"/>
      <c r="BZ58" s="1079"/>
      <c r="CA58" s="1079"/>
      <c r="CB58" s="1079"/>
      <c r="CC58" s="1079"/>
      <c r="CD58" s="1079"/>
      <c r="CE58" s="1079"/>
      <c r="CF58" s="1079"/>
      <c r="CG58" s="1079"/>
      <c r="CH58" s="1079"/>
      <c r="CI58" s="1079"/>
      <c r="CJ58" s="1079"/>
      <c r="CK58" s="1079"/>
      <c r="CL58" s="1079"/>
      <c r="CM58" s="1079"/>
      <c r="CN58" s="1079"/>
      <c r="CO58" s="1079"/>
      <c r="CP58" s="1079"/>
      <c r="CQ58" s="1079"/>
      <c r="CR58" s="1079"/>
      <c r="CS58" s="1079"/>
      <c r="CT58" s="1079"/>
      <c r="CU58" s="1079"/>
      <c r="CV58" s="1079"/>
      <c r="CW58" s="1079"/>
      <c r="CX58" s="1079"/>
      <c r="CY58" s="1079"/>
      <c r="CZ58" s="1079"/>
      <c r="DA58" s="1079"/>
      <c r="DB58" s="1079"/>
      <c r="DC58" s="1079"/>
      <c r="DD58" s="1079"/>
      <c r="DE58" s="1079"/>
      <c r="DF58" s="1079"/>
      <c r="DG58" s="1079"/>
      <c r="DH58" s="1079"/>
      <c r="DI58" s="1079"/>
      <c r="DJ58" s="1079"/>
      <c r="DK58" s="1079"/>
      <c r="DL58" s="1079"/>
      <c r="DM58" s="1079"/>
      <c r="DN58" s="1079"/>
      <c r="DO58" s="1079"/>
      <c r="DP58" s="1079"/>
      <c r="DQ58" s="1079"/>
      <c r="DR58" s="1079"/>
      <c r="DS58" s="1079"/>
      <c r="DT58" s="1079"/>
      <c r="DU58" s="1079"/>
      <c r="DV58" s="1079"/>
      <c r="DW58" s="1079"/>
      <c r="DX58" s="1079"/>
      <c r="DY58" s="1079"/>
      <c r="DZ58" s="1079"/>
      <c r="EA58" s="1079"/>
      <c r="EB58" s="1079"/>
      <c r="EC58" s="1079"/>
      <c r="ED58" s="1079"/>
      <c r="EE58" s="1079"/>
      <c r="EF58" s="1079"/>
      <c r="EG58" s="1079"/>
      <c r="EH58" s="1079"/>
      <c r="EI58" s="1079"/>
      <c r="EJ58" s="1079"/>
      <c r="EK58" s="1079"/>
      <c r="EL58" s="1079"/>
      <c r="EM58" s="1079"/>
      <c r="EN58" s="1079"/>
      <c r="EO58" s="1079"/>
      <c r="EP58" s="1079"/>
      <c r="EQ58" s="1079"/>
      <c r="ER58" s="1079"/>
      <c r="ES58" s="1079"/>
      <c r="ET58" s="1079"/>
      <c r="EU58" s="1079"/>
      <c r="EV58" s="1079"/>
      <c r="EW58" s="1079"/>
      <c r="EX58" s="1079"/>
      <c r="EY58" s="1079"/>
      <c r="EZ58" s="1079"/>
      <c r="FA58" s="1079"/>
      <c r="FB58" s="1079"/>
      <c r="FC58" s="1079"/>
      <c r="FD58" s="1079"/>
      <c r="FE58" s="1079"/>
      <c r="FF58" s="1079"/>
      <c r="FG58" s="1079"/>
      <c r="FH58" s="1079"/>
      <c r="FI58" s="1079"/>
      <c r="FJ58" s="1079"/>
      <c r="FK58" s="1079"/>
      <c r="FL58" s="1079"/>
      <c r="FM58" s="1079"/>
      <c r="FN58" s="1079"/>
      <c r="FO58" s="1079"/>
      <c r="FP58" s="1079"/>
      <c r="FQ58" s="1079"/>
      <c r="FR58" s="1079"/>
      <c r="FS58" s="1079"/>
      <c r="FT58" s="1079"/>
      <c r="FU58" s="1079"/>
      <c r="FV58" s="1079"/>
      <c r="FW58" s="1079"/>
      <c r="FX58" s="1079"/>
      <c r="FY58" s="1079"/>
      <c r="FZ58" s="1079"/>
      <c r="GA58" s="1079"/>
      <c r="GB58" s="1079"/>
      <c r="GC58" s="1079"/>
      <c r="GD58" s="1079"/>
      <c r="GE58" s="1079"/>
      <c r="GF58" s="1079"/>
      <c r="GG58" s="1079"/>
      <c r="GH58" s="1079"/>
      <c r="GI58" s="1079"/>
      <c r="GJ58" s="1079"/>
      <c r="GK58" s="1079"/>
      <c r="GL58" s="1079"/>
      <c r="GM58" s="1079"/>
      <c r="GN58" s="1079"/>
      <c r="GO58" s="1079"/>
      <c r="GP58" s="1079"/>
      <c r="GQ58" s="1079"/>
      <c r="GR58" s="1079"/>
      <c r="GS58" s="1079"/>
      <c r="GT58" s="1079"/>
      <c r="GU58" s="1079"/>
      <c r="GV58" s="1079"/>
      <c r="GW58" s="1079"/>
      <c r="GX58" s="1079"/>
      <c r="GY58" s="1079"/>
      <c r="GZ58" s="1079"/>
      <c r="HA58" s="1079"/>
      <c r="HB58" s="1079"/>
      <c r="HC58" s="1079"/>
      <c r="HD58" s="1079"/>
      <c r="HE58" s="1079"/>
      <c r="HF58" s="1079"/>
      <c r="HG58" s="1079"/>
      <c r="HH58" s="1079"/>
      <c r="HI58" s="1079"/>
      <c r="HJ58" s="1079"/>
      <c r="HK58" s="1079"/>
      <c r="HL58" s="1079"/>
      <c r="HM58" s="1079"/>
      <c r="HN58" s="1079"/>
      <c r="HO58" s="1079"/>
      <c r="HP58" s="1079"/>
      <c r="HQ58" s="1079"/>
      <c r="HR58" s="1079"/>
      <c r="HS58" s="1079"/>
      <c r="HT58" s="1079"/>
      <c r="HU58" s="1079"/>
      <c r="HV58" s="1079"/>
      <c r="HW58" s="1079"/>
      <c r="HX58" s="1079"/>
      <c r="HY58" s="1079"/>
      <c r="HZ58" s="1079"/>
      <c r="IA58" s="1079"/>
      <c r="IB58" s="1079"/>
      <c r="IC58" s="1079"/>
      <c r="ID58" s="1079"/>
      <c r="IE58" s="1079"/>
      <c r="IF58" s="1079"/>
      <c r="IG58" s="1079"/>
      <c r="IH58" s="1079"/>
      <c r="II58" s="1079"/>
      <c r="IJ58" s="1079"/>
      <c r="IK58" s="1079"/>
      <c r="IL58" s="1079"/>
      <c r="IM58" s="1079"/>
      <c r="IN58" s="1079"/>
      <c r="IO58" s="1079"/>
      <c r="IP58" s="1079"/>
      <c r="IQ58" s="1079"/>
      <c r="IR58" s="1079"/>
      <c r="IS58" s="1079"/>
      <c r="IT58" s="1079"/>
      <c r="IU58" s="1079"/>
      <c r="IV58" s="1079"/>
    </row>
    <row r="59" spans="1:256" s="2" customFormat="1" ht="13.5" x14ac:dyDescent="0.25">
      <c r="A59" s="1070" t="s">
        <v>928</v>
      </c>
      <c r="B59" s="1765" t="s">
        <v>1594</v>
      </c>
      <c r="C59" s="1765"/>
      <c r="D59" s="1081"/>
      <c r="E59" s="1082">
        <f>SUM(E11:E58)</f>
        <v>232591</v>
      </c>
      <c r="F59" s="1082">
        <f>SUM(F11:F58)</f>
        <v>207646</v>
      </c>
    </row>
    <row r="60" spans="1:256" x14ac:dyDescent="0.2">
      <c r="A60" s="1070" t="s">
        <v>929</v>
      </c>
      <c r="B60" s="1762" t="s">
        <v>1497</v>
      </c>
      <c r="C60" s="1762"/>
      <c r="D60" s="1083"/>
      <c r="E60" s="1083"/>
      <c r="F60" s="108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x14ac:dyDescent="0.2">
      <c r="A61" s="1070" t="s">
        <v>930</v>
      </c>
      <c r="B61" s="1074" t="s">
        <v>1595</v>
      </c>
      <c r="C61" s="2" t="s">
        <v>1596</v>
      </c>
      <c r="D61" s="2" t="s">
        <v>1545</v>
      </c>
      <c r="E61" s="438">
        <v>64028</v>
      </c>
      <c r="F61" s="438">
        <v>45776</v>
      </c>
      <c r="G61" s="2"/>
      <c r="H61" s="2"/>
      <c r="I61" s="2"/>
      <c r="J61" s="176"/>
      <c r="K61" s="2"/>
      <c r="L61" s="176"/>
      <c r="M61" s="2"/>
      <c r="N61" s="176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x14ac:dyDescent="0.2">
      <c r="A62" s="1070" t="s">
        <v>931</v>
      </c>
      <c r="B62" s="1074" t="s">
        <v>1597</v>
      </c>
      <c r="C62" s="2" t="s">
        <v>1598</v>
      </c>
      <c r="D62" s="2" t="s">
        <v>1599</v>
      </c>
      <c r="E62" s="438">
        <v>8897</v>
      </c>
      <c r="F62" s="438">
        <v>8630</v>
      </c>
      <c r="G62" s="2"/>
      <c r="H62" s="2"/>
      <c r="I62" s="2"/>
      <c r="J62" s="176"/>
      <c r="K62" s="2"/>
      <c r="L62" s="176"/>
      <c r="M62" s="2"/>
      <c r="N62" s="176"/>
      <c r="O62" s="2"/>
      <c r="P62" s="176"/>
      <c r="Q62" s="2"/>
      <c r="R62" s="176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x14ac:dyDescent="0.2">
      <c r="A63" s="1070" t="s">
        <v>932</v>
      </c>
      <c r="B63" s="1074" t="s">
        <v>1600</v>
      </c>
      <c r="C63" s="2" t="s">
        <v>1601</v>
      </c>
      <c r="D63" s="2" t="s">
        <v>1602</v>
      </c>
      <c r="E63" s="438">
        <v>15114</v>
      </c>
      <c r="F63" s="438">
        <v>12655</v>
      </c>
      <c r="G63" s="2"/>
      <c r="H63" s="2"/>
      <c r="I63" s="2"/>
      <c r="J63" s="176"/>
      <c r="K63" s="2"/>
      <c r="L63" s="17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x14ac:dyDescent="0.2">
      <c r="A64" s="1070" t="s">
        <v>933</v>
      </c>
      <c r="B64" s="1074" t="s">
        <v>1603</v>
      </c>
      <c r="C64" s="2" t="s">
        <v>1604</v>
      </c>
      <c r="D64" s="2" t="s">
        <v>1605</v>
      </c>
      <c r="E64" s="438">
        <v>4000</v>
      </c>
      <c r="F64" s="438">
        <v>3801</v>
      </c>
      <c r="H64" s="2"/>
      <c r="I64" s="2"/>
      <c r="J64" s="176"/>
      <c r="K64" s="2"/>
      <c r="L64" s="2"/>
      <c r="M64" s="2"/>
    </row>
    <row r="65" spans="1:256" x14ac:dyDescent="0.2">
      <c r="A65" s="1070" t="s">
        <v>934</v>
      </c>
      <c r="B65" s="1074" t="s">
        <v>1606</v>
      </c>
      <c r="C65" s="2" t="s">
        <v>1607</v>
      </c>
      <c r="D65" s="2" t="s">
        <v>1608</v>
      </c>
      <c r="E65" s="438">
        <v>54783</v>
      </c>
      <c r="F65" s="438">
        <v>54585</v>
      </c>
      <c r="G65" s="2"/>
      <c r="H65" s="2"/>
      <c r="I65" s="2"/>
      <c r="J65" s="17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x14ac:dyDescent="0.2">
      <c r="A66" s="1070" t="s">
        <v>935</v>
      </c>
      <c r="B66" s="1074" t="s">
        <v>1609</v>
      </c>
      <c r="C66" s="2" t="s">
        <v>1610</v>
      </c>
      <c r="D66" s="2" t="s">
        <v>1611</v>
      </c>
      <c r="E66" s="438">
        <v>56351</v>
      </c>
      <c r="F66" s="438">
        <v>53218</v>
      </c>
      <c r="H66" s="2"/>
      <c r="I66" s="2"/>
      <c r="J66" s="176"/>
      <c r="K66" s="2"/>
      <c r="L66" s="176"/>
      <c r="M66" s="2"/>
      <c r="N66" s="2"/>
      <c r="O66" s="2"/>
      <c r="P66" s="2"/>
    </row>
    <row r="67" spans="1:256" x14ac:dyDescent="0.2">
      <c r="A67" s="1070" t="s">
        <v>936</v>
      </c>
      <c r="B67" s="1074" t="s">
        <v>1612</v>
      </c>
      <c r="C67" s="2" t="s">
        <v>1613</v>
      </c>
      <c r="D67" s="2" t="s">
        <v>1614</v>
      </c>
      <c r="E67" s="438">
        <v>84283</v>
      </c>
      <c r="F67" s="438">
        <v>84283</v>
      </c>
      <c r="H67" s="2"/>
      <c r="I67" s="2"/>
      <c r="J67" s="2"/>
      <c r="K67" s="2"/>
      <c r="L67" s="2"/>
      <c r="M67" s="2"/>
    </row>
    <row r="68" spans="1:256" x14ac:dyDescent="0.2">
      <c r="A68" s="1070" t="s">
        <v>981</v>
      </c>
      <c r="B68" s="1074" t="s">
        <v>1615</v>
      </c>
      <c r="C68" s="2" t="s">
        <v>1544</v>
      </c>
      <c r="D68" s="2" t="s">
        <v>1616</v>
      </c>
      <c r="E68" s="438">
        <v>69034</v>
      </c>
      <c r="F68" s="438">
        <v>69034</v>
      </c>
      <c r="H68" s="2"/>
      <c r="I68" s="2"/>
      <c r="J68" s="176"/>
      <c r="K68" s="2"/>
      <c r="L68" s="2"/>
      <c r="M68" s="2"/>
    </row>
    <row r="69" spans="1:256" x14ac:dyDescent="0.2">
      <c r="A69" s="1070" t="s">
        <v>982</v>
      </c>
      <c r="B69" s="1074" t="s">
        <v>1617</v>
      </c>
      <c r="C69" s="2" t="s">
        <v>1618</v>
      </c>
      <c r="D69" s="2" t="s">
        <v>1619</v>
      </c>
      <c r="E69" s="438">
        <v>5905</v>
      </c>
      <c r="F69" s="438">
        <v>5905</v>
      </c>
      <c r="H69" s="2"/>
      <c r="I69" s="2"/>
      <c r="J69" s="2"/>
      <c r="K69" s="2"/>
      <c r="L69" s="2"/>
      <c r="M69" s="2"/>
    </row>
    <row r="70" spans="1:256" s="1079" customFormat="1" ht="13.5" x14ac:dyDescent="0.25">
      <c r="A70" s="1070" t="s">
        <v>983</v>
      </c>
      <c r="B70" s="1074" t="s">
        <v>1620</v>
      </c>
      <c r="C70" s="2" t="s">
        <v>1558</v>
      </c>
      <c r="D70" s="2" t="s">
        <v>1621</v>
      </c>
      <c r="E70" s="438">
        <v>871</v>
      </c>
      <c r="F70" s="438">
        <v>871</v>
      </c>
      <c r="G70" s="1077"/>
      <c r="H70" s="2"/>
      <c r="I70" s="2"/>
      <c r="J70" s="2"/>
      <c r="K70" s="2"/>
      <c r="L70" s="2"/>
      <c r="M70" s="2"/>
      <c r="N70" s="1077"/>
      <c r="O70" s="1077"/>
      <c r="P70" s="1077"/>
      <c r="Q70" s="1077"/>
      <c r="R70" s="1077"/>
      <c r="S70" s="1077"/>
      <c r="T70" s="1077"/>
      <c r="U70" s="1077"/>
      <c r="V70" s="1077"/>
      <c r="W70" s="1077"/>
      <c r="X70" s="1077"/>
      <c r="Y70" s="1077"/>
      <c r="Z70" s="1077"/>
      <c r="AA70" s="1077"/>
      <c r="AB70" s="1077"/>
      <c r="AC70" s="1077"/>
      <c r="AD70" s="1077"/>
      <c r="AE70" s="1077"/>
      <c r="AF70" s="1077"/>
      <c r="AG70" s="1077"/>
      <c r="AH70" s="1077"/>
      <c r="AI70" s="1077"/>
      <c r="AJ70" s="1077"/>
      <c r="AK70" s="1077"/>
      <c r="AL70" s="1077"/>
      <c r="AM70" s="1077"/>
      <c r="AN70" s="1077"/>
      <c r="AO70" s="1077"/>
      <c r="AP70" s="1077"/>
      <c r="AQ70" s="1077"/>
      <c r="AR70" s="1077"/>
      <c r="AS70" s="1077"/>
      <c r="AT70" s="1077"/>
      <c r="AU70" s="1077"/>
      <c r="AV70" s="1077"/>
      <c r="AW70" s="1077"/>
      <c r="AX70" s="1077"/>
      <c r="AY70" s="1077"/>
      <c r="AZ70" s="1077"/>
      <c r="BA70" s="1077"/>
      <c r="BB70" s="1077"/>
      <c r="BC70" s="1077"/>
      <c r="BD70" s="1077"/>
      <c r="BE70" s="1077"/>
      <c r="BF70" s="1077"/>
      <c r="BG70" s="1077"/>
      <c r="BH70" s="1077"/>
      <c r="BI70" s="1077"/>
      <c r="BJ70" s="1077"/>
      <c r="BK70" s="1077"/>
      <c r="BL70" s="1077"/>
      <c r="BM70" s="1077"/>
      <c r="BN70" s="1077"/>
      <c r="BO70" s="1077"/>
      <c r="BP70" s="1077"/>
      <c r="BQ70" s="1077"/>
      <c r="BR70" s="1077"/>
      <c r="BS70" s="1077"/>
      <c r="BT70" s="1077"/>
      <c r="BU70" s="1077"/>
      <c r="BV70" s="1077"/>
      <c r="BW70" s="1077"/>
      <c r="BX70" s="1077"/>
      <c r="BY70" s="1077"/>
      <c r="BZ70" s="1077"/>
      <c r="CA70" s="1077"/>
      <c r="CB70" s="1077"/>
      <c r="CC70" s="1077"/>
      <c r="CD70" s="1077"/>
      <c r="CE70" s="1077"/>
      <c r="CF70" s="1077"/>
      <c r="CG70" s="1077"/>
      <c r="CH70" s="1077"/>
      <c r="CI70" s="1077"/>
      <c r="CJ70" s="1077"/>
      <c r="CK70" s="1077"/>
      <c r="CL70" s="1077"/>
      <c r="CM70" s="1077"/>
      <c r="CN70" s="1077"/>
      <c r="CO70" s="1077"/>
      <c r="CP70" s="1077"/>
      <c r="CQ70" s="1077"/>
      <c r="CR70" s="1077"/>
      <c r="CS70" s="1077"/>
      <c r="CT70" s="1077"/>
      <c r="CU70" s="1077"/>
      <c r="CV70" s="1077"/>
      <c r="CW70" s="1077"/>
      <c r="CX70" s="1077"/>
      <c r="CY70" s="1077"/>
      <c r="CZ70" s="1077"/>
      <c r="DA70" s="1077"/>
      <c r="DB70" s="1077"/>
      <c r="DC70" s="1077"/>
      <c r="DD70" s="1077"/>
      <c r="DE70" s="1077"/>
      <c r="DF70" s="1077"/>
      <c r="DG70" s="1077"/>
      <c r="DH70" s="1077"/>
      <c r="DI70" s="1077"/>
      <c r="DJ70" s="1077"/>
      <c r="DK70" s="1077"/>
      <c r="DL70" s="1077"/>
      <c r="DM70" s="1077"/>
      <c r="DN70" s="1077"/>
      <c r="DO70" s="1077"/>
      <c r="DP70" s="1077"/>
      <c r="DQ70" s="1077"/>
      <c r="DR70" s="1077"/>
      <c r="DS70" s="1077"/>
      <c r="DT70" s="1077"/>
      <c r="DU70" s="1077"/>
      <c r="DV70" s="1077"/>
      <c r="DW70" s="1077"/>
      <c r="DX70" s="1077"/>
      <c r="DY70" s="1077"/>
      <c r="DZ70" s="1077"/>
      <c r="EA70" s="1077"/>
      <c r="EB70" s="1077"/>
      <c r="EC70" s="1077"/>
      <c r="ED70" s="1077"/>
      <c r="EE70" s="1077"/>
      <c r="EF70" s="1077"/>
      <c r="EG70" s="1077"/>
      <c r="EH70" s="1077"/>
      <c r="EI70" s="1077"/>
      <c r="EJ70" s="1077"/>
      <c r="EK70" s="1077"/>
      <c r="EL70" s="1077"/>
      <c r="EM70" s="1077"/>
      <c r="EN70" s="1077"/>
      <c r="EO70" s="1077"/>
      <c r="EP70" s="1077"/>
      <c r="EQ70" s="1077"/>
      <c r="ER70" s="1077"/>
      <c r="ES70" s="1077"/>
      <c r="ET70" s="1077"/>
      <c r="EU70" s="1077"/>
      <c r="EV70" s="1077"/>
      <c r="EW70" s="1077"/>
      <c r="EX70" s="1077"/>
      <c r="EY70" s="1077"/>
      <c r="EZ70" s="1077"/>
      <c r="FA70" s="1077"/>
      <c r="FB70" s="1077"/>
      <c r="FC70" s="1077"/>
      <c r="FD70" s="1077"/>
      <c r="FE70" s="1077"/>
      <c r="FF70" s="1077"/>
      <c r="FG70" s="1077"/>
      <c r="FH70" s="1077"/>
      <c r="FI70" s="1077"/>
      <c r="FJ70" s="1077"/>
      <c r="FK70" s="1077"/>
      <c r="FL70" s="1077"/>
      <c r="FM70" s="1077"/>
      <c r="FN70" s="1077"/>
      <c r="FO70" s="1077"/>
      <c r="FP70" s="1077"/>
      <c r="FQ70" s="1077"/>
      <c r="FR70" s="1077"/>
      <c r="FS70" s="1077"/>
      <c r="FT70" s="1077"/>
      <c r="FU70" s="1077"/>
      <c r="FV70" s="1077"/>
      <c r="FW70" s="1077"/>
      <c r="FX70" s="1077"/>
      <c r="FY70" s="1077"/>
      <c r="FZ70" s="1077"/>
      <c r="GA70" s="1077"/>
      <c r="GB70" s="1077"/>
      <c r="GC70" s="1077"/>
      <c r="GD70" s="1077"/>
      <c r="GE70" s="1077"/>
      <c r="GF70" s="1077"/>
      <c r="GG70" s="1077"/>
      <c r="GH70" s="1077"/>
      <c r="GI70" s="1077"/>
      <c r="GJ70" s="1077"/>
      <c r="GK70" s="1077"/>
      <c r="GL70" s="1077"/>
      <c r="GM70" s="1077"/>
      <c r="GN70" s="1077"/>
      <c r="GO70" s="1077"/>
      <c r="GP70" s="1077"/>
      <c r="GQ70" s="1077"/>
      <c r="GR70" s="1077"/>
      <c r="GS70" s="1077"/>
      <c r="GT70" s="1077"/>
      <c r="GU70" s="1077"/>
      <c r="GV70" s="1077"/>
      <c r="GW70" s="1077"/>
      <c r="GX70" s="1077"/>
      <c r="GY70" s="1077"/>
      <c r="GZ70" s="1077"/>
      <c r="HA70" s="1077"/>
      <c r="HB70" s="1077"/>
      <c r="HC70" s="1077"/>
      <c r="HD70" s="1077"/>
      <c r="HE70" s="1077"/>
      <c r="HF70" s="1077"/>
      <c r="HG70" s="1077"/>
      <c r="HH70" s="1077"/>
      <c r="HI70" s="1077"/>
      <c r="HJ70" s="1077"/>
      <c r="HK70" s="1077"/>
      <c r="HL70" s="1077"/>
      <c r="HM70" s="1077"/>
      <c r="HN70" s="1077"/>
      <c r="HO70" s="1077"/>
      <c r="HP70" s="1077"/>
      <c r="HQ70" s="1077"/>
      <c r="HR70" s="1077"/>
      <c r="HS70" s="1077"/>
      <c r="HT70" s="1077"/>
      <c r="HU70" s="1077"/>
      <c r="HV70" s="1077"/>
      <c r="HW70" s="1077"/>
      <c r="HX70" s="1077"/>
      <c r="HY70" s="1077"/>
      <c r="HZ70" s="1077"/>
      <c r="IA70" s="1077"/>
      <c r="IB70" s="1077"/>
      <c r="IC70" s="1077"/>
      <c r="ID70" s="1077"/>
      <c r="IE70" s="1077"/>
      <c r="IF70" s="1077"/>
      <c r="IG70" s="1077"/>
      <c r="IH70" s="1077"/>
      <c r="II70" s="1077"/>
      <c r="IJ70" s="1077"/>
      <c r="IK70" s="1077"/>
      <c r="IL70" s="1077"/>
      <c r="IM70" s="1077"/>
      <c r="IN70" s="1077"/>
      <c r="IO70" s="1077"/>
      <c r="IP70" s="1077"/>
      <c r="IQ70" s="1077"/>
      <c r="IR70" s="1077"/>
      <c r="IS70" s="1077"/>
      <c r="IT70" s="1077"/>
      <c r="IU70" s="1077"/>
      <c r="IV70" s="1077"/>
    </row>
    <row r="71" spans="1:256" ht="15" customHeight="1" x14ac:dyDescent="0.2">
      <c r="A71" s="1070" t="s">
        <v>984</v>
      </c>
      <c r="B71" s="1074" t="s">
        <v>1622</v>
      </c>
      <c r="C71" s="2" t="s">
        <v>1623</v>
      </c>
      <c r="D71" s="2" t="s">
        <v>1608</v>
      </c>
      <c r="E71" s="438">
        <v>175116</v>
      </c>
      <c r="F71" s="438">
        <v>175116</v>
      </c>
      <c r="H71" s="2"/>
      <c r="I71" s="2"/>
      <c r="J71" s="2"/>
      <c r="K71" s="2"/>
      <c r="L71" s="2"/>
      <c r="M71" s="2"/>
    </row>
    <row r="72" spans="1:256" s="1078" customFormat="1" ht="12.75" customHeight="1" x14ac:dyDescent="0.25">
      <c r="A72" s="1070" t="s">
        <v>985</v>
      </c>
      <c r="B72" s="1074" t="s">
        <v>1624</v>
      </c>
      <c r="C72" s="2" t="s">
        <v>1625</v>
      </c>
      <c r="D72" s="2" t="s">
        <v>1608</v>
      </c>
      <c r="E72" s="438">
        <v>150336</v>
      </c>
      <c r="F72" s="438">
        <v>150336</v>
      </c>
      <c r="G72" s="1077"/>
      <c r="H72" s="2"/>
      <c r="I72" s="2"/>
      <c r="J72" s="2"/>
      <c r="K72" s="2"/>
      <c r="L72" s="2"/>
      <c r="M72" s="2"/>
      <c r="N72" s="1077"/>
      <c r="O72" s="1077"/>
      <c r="P72" s="1077"/>
      <c r="Q72" s="1077"/>
      <c r="R72" s="1077"/>
      <c r="S72" s="1077"/>
      <c r="T72" s="1077"/>
      <c r="U72" s="1077"/>
      <c r="V72" s="1077"/>
      <c r="W72" s="1077"/>
      <c r="X72" s="1077"/>
      <c r="Y72" s="1077"/>
      <c r="Z72" s="1077"/>
      <c r="AA72" s="1077"/>
      <c r="AB72" s="1077"/>
      <c r="AC72" s="1077"/>
      <c r="AD72" s="1077"/>
      <c r="AE72" s="1077"/>
      <c r="AF72" s="1077"/>
      <c r="AG72" s="1077"/>
      <c r="AH72" s="1077"/>
      <c r="AI72" s="1077"/>
      <c r="AJ72" s="1077"/>
      <c r="AK72" s="1077"/>
      <c r="AL72" s="1077"/>
      <c r="AM72" s="1077"/>
      <c r="AN72" s="1077"/>
      <c r="AO72" s="1077"/>
      <c r="AP72" s="1077"/>
      <c r="AQ72" s="1077"/>
      <c r="AR72" s="1077"/>
      <c r="AS72" s="1077"/>
      <c r="AT72" s="1077"/>
      <c r="AU72" s="1077"/>
      <c r="AV72" s="1077"/>
      <c r="AW72" s="1077"/>
      <c r="AX72" s="1077"/>
      <c r="AY72" s="1077"/>
      <c r="AZ72" s="1077"/>
      <c r="BA72" s="1077"/>
      <c r="BB72" s="1077"/>
      <c r="BC72" s="1077"/>
      <c r="BD72" s="1077"/>
      <c r="BE72" s="1077"/>
      <c r="BF72" s="1077"/>
      <c r="BG72" s="1077"/>
      <c r="BH72" s="1077"/>
      <c r="BI72" s="1077"/>
      <c r="BJ72" s="1077"/>
      <c r="BK72" s="1077"/>
      <c r="BL72" s="1077"/>
      <c r="BM72" s="1077"/>
      <c r="BN72" s="1077"/>
      <c r="BO72" s="1077"/>
      <c r="BP72" s="1077"/>
      <c r="BQ72" s="1077"/>
      <c r="BR72" s="1077"/>
      <c r="BS72" s="1077"/>
      <c r="BT72" s="1077"/>
      <c r="BU72" s="1077"/>
      <c r="BV72" s="1077"/>
      <c r="BW72" s="1077"/>
      <c r="BX72" s="1077"/>
      <c r="BY72" s="1077"/>
      <c r="BZ72" s="1077"/>
      <c r="CA72" s="1077"/>
      <c r="CB72" s="1077"/>
      <c r="CC72" s="1077"/>
      <c r="CD72" s="1077"/>
      <c r="CE72" s="1077"/>
      <c r="CF72" s="1077"/>
      <c r="CG72" s="1077"/>
      <c r="CH72" s="1077"/>
      <c r="CI72" s="1077"/>
      <c r="CJ72" s="1077"/>
      <c r="CK72" s="1077"/>
      <c r="CL72" s="1077"/>
      <c r="CM72" s="1077"/>
      <c r="CN72" s="1077"/>
      <c r="CO72" s="1077"/>
      <c r="CP72" s="1077"/>
      <c r="CQ72" s="1077"/>
      <c r="CR72" s="1077"/>
      <c r="CS72" s="1077"/>
      <c r="CT72" s="1077"/>
      <c r="CU72" s="1077"/>
      <c r="CV72" s="1077"/>
      <c r="CW72" s="1077"/>
      <c r="CX72" s="1077"/>
      <c r="CY72" s="1077"/>
      <c r="CZ72" s="1077"/>
      <c r="DA72" s="1077"/>
      <c r="DB72" s="1077"/>
      <c r="DC72" s="1077"/>
      <c r="DD72" s="1077"/>
      <c r="DE72" s="1077"/>
      <c r="DF72" s="1077"/>
      <c r="DG72" s="1077"/>
      <c r="DH72" s="1077"/>
      <c r="DI72" s="1077"/>
      <c r="DJ72" s="1077"/>
      <c r="DK72" s="1077"/>
      <c r="DL72" s="1077"/>
      <c r="DM72" s="1077"/>
      <c r="DN72" s="1077"/>
      <c r="DO72" s="1077"/>
      <c r="DP72" s="1077"/>
      <c r="DQ72" s="1077"/>
      <c r="DR72" s="1077"/>
      <c r="DS72" s="1077"/>
      <c r="DT72" s="1077"/>
      <c r="DU72" s="1077"/>
      <c r="DV72" s="1077"/>
      <c r="DW72" s="1077"/>
      <c r="DX72" s="1077"/>
      <c r="DY72" s="1077"/>
      <c r="DZ72" s="1077"/>
      <c r="EA72" s="1077"/>
      <c r="EB72" s="1077"/>
      <c r="EC72" s="1077"/>
      <c r="ED72" s="1077"/>
      <c r="EE72" s="1077"/>
      <c r="EF72" s="1077"/>
      <c r="EG72" s="1077"/>
      <c r="EH72" s="1077"/>
      <c r="EI72" s="1077"/>
      <c r="EJ72" s="1077"/>
      <c r="EK72" s="1077"/>
      <c r="EL72" s="1077"/>
      <c r="EM72" s="1077"/>
      <c r="EN72" s="1077"/>
      <c r="EO72" s="1077"/>
      <c r="EP72" s="1077"/>
      <c r="EQ72" s="1077"/>
      <c r="ER72" s="1077"/>
      <c r="ES72" s="1077"/>
      <c r="ET72" s="1077"/>
      <c r="EU72" s="1077"/>
      <c r="EV72" s="1077"/>
      <c r="EW72" s="1077"/>
      <c r="EX72" s="1077"/>
      <c r="EY72" s="1077"/>
      <c r="EZ72" s="1077"/>
      <c r="FA72" s="1077"/>
      <c r="FB72" s="1077"/>
      <c r="FC72" s="1077"/>
      <c r="FD72" s="1077"/>
      <c r="FE72" s="1077"/>
      <c r="FF72" s="1077"/>
      <c r="FG72" s="1077"/>
      <c r="FH72" s="1077"/>
      <c r="FI72" s="1077"/>
      <c r="FJ72" s="1077"/>
      <c r="FK72" s="1077"/>
      <c r="FL72" s="1077"/>
      <c r="FM72" s="1077"/>
      <c r="FN72" s="1077"/>
      <c r="FO72" s="1077"/>
      <c r="FP72" s="1077"/>
      <c r="FQ72" s="1077"/>
      <c r="FR72" s="1077"/>
      <c r="FS72" s="1077"/>
      <c r="FT72" s="1077"/>
      <c r="FU72" s="1077"/>
      <c r="FV72" s="1077"/>
      <c r="FW72" s="1077"/>
      <c r="FX72" s="1077"/>
      <c r="FY72" s="1077"/>
      <c r="FZ72" s="1077"/>
      <c r="GA72" s="1077"/>
      <c r="GB72" s="1077"/>
      <c r="GC72" s="1077"/>
      <c r="GD72" s="1077"/>
      <c r="GE72" s="1077"/>
      <c r="GF72" s="1077"/>
      <c r="GG72" s="1077"/>
      <c r="GH72" s="1077"/>
      <c r="GI72" s="1077"/>
      <c r="GJ72" s="1077"/>
      <c r="GK72" s="1077"/>
      <c r="GL72" s="1077"/>
      <c r="GM72" s="1077"/>
      <c r="GN72" s="1077"/>
      <c r="GO72" s="1077"/>
      <c r="GP72" s="1077"/>
      <c r="GQ72" s="1077"/>
      <c r="GR72" s="1077"/>
      <c r="GS72" s="1077"/>
      <c r="GT72" s="1077"/>
      <c r="GU72" s="1077"/>
      <c r="GV72" s="1077"/>
      <c r="GW72" s="1077"/>
      <c r="GX72" s="1077"/>
      <c r="GY72" s="1077"/>
      <c r="GZ72" s="1077"/>
      <c r="HA72" s="1077"/>
      <c r="HB72" s="1077"/>
      <c r="HC72" s="1077"/>
      <c r="HD72" s="1077"/>
      <c r="HE72" s="1077"/>
      <c r="HF72" s="1077"/>
      <c r="HG72" s="1077"/>
      <c r="HH72" s="1077"/>
      <c r="HI72" s="1077"/>
      <c r="HJ72" s="1077"/>
      <c r="HK72" s="1077"/>
      <c r="HL72" s="1077"/>
      <c r="HM72" s="1077"/>
      <c r="HN72" s="1077"/>
      <c r="HO72" s="1077"/>
      <c r="HP72" s="1077"/>
      <c r="HQ72" s="1077"/>
      <c r="HR72" s="1077"/>
      <c r="HS72" s="1077"/>
      <c r="HT72" s="1077"/>
      <c r="HU72" s="1077"/>
      <c r="HV72" s="1077"/>
      <c r="HW72" s="1077"/>
      <c r="HX72" s="1077"/>
      <c r="HY72" s="1077"/>
      <c r="HZ72" s="1077"/>
      <c r="IA72" s="1077"/>
      <c r="IB72" s="1077"/>
      <c r="IC72" s="1077"/>
      <c r="ID72" s="1077"/>
      <c r="IE72" s="1077"/>
      <c r="IF72" s="1077"/>
      <c r="IG72" s="1077"/>
      <c r="IH72" s="1077"/>
      <c r="II72" s="1077"/>
      <c r="IJ72" s="1077"/>
      <c r="IK72" s="1077"/>
      <c r="IL72" s="1077"/>
      <c r="IM72" s="1077"/>
      <c r="IN72" s="1077"/>
      <c r="IO72" s="1077"/>
      <c r="IP72" s="1077"/>
      <c r="IQ72" s="1077"/>
      <c r="IR72" s="1077"/>
      <c r="IS72" s="1077"/>
      <c r="IT72" s="1077"/>
      <c r="IU72" s="1077"/>
      <c r="IV72" s="1077"/>
    </row>
    <row r="73" spans="1:256" s="1069" customFormat="1" x14ac:dyDescent="0.2">
      <c r="A73" s="1070" t="s">
        <v>986</v>
      </c>
      <c r="B73" s="1074" t="s">
        <v>1626</v>
      </c>
      <c r="C73" s="2" t="s">
        <v>1627</v>
      </c>
      <c r="D73" s="2" t="s">
        <v>1545</v>
      </c>
      <c r="E73" s="438">
        <v>32595</v>
      </c>
      <c r="F73" s="1084">
        <v>26206</v>
      </c>
      <c r="G73" s="1077"/>
      <c r="H73" s="2"/>
      <c r="I73" s="2"/>
      <c r="J73" s="176"/>
      <c r="K73" s="2"/>
      <c r="L73" s="176"/>
      <c r="M73" s="2"/>
      <c r="N73" s="2"/>
      <c r="O73" s="2"/>
      <c r="P73" s="2"/>
      <c r="Q73" s="1077"/>
      <c r="R73" s="1077"/>
      <c r="S73" s="1077"/>
      <c r="T73" s="1077"/>
      <c r="U73" s="1077"/>
      <c r="V73" s="1077"/>
      <c r="W73" s="1077"/>
      <c r="X73" s="1077"/>
      <c r="Y73" s="1077"/>
      <c r="Z73" s="1077"/>
      <c r="AA73" s="1077"/>
      <c r="AB73" s="1077"/>
      <c r="AC73" s="1077"/>
      <c r="AD73" s="1077"/>
      <c r="AE73" s="1077"/>
      <c r="AF73" s="1077"/>
      <c r="AG73" s="1077"/>
      <c r="AH73" s="1077"/>
      <c r="AI73" s="1077"/>
      <c r="AJ73" s="1077"/>
      <c r="AK73" s="1077"/>
      <c r="AL73" s="1077"/>
      <c r="AM73" s="1077"/>
      <c r="AN73" s="1077"/>
      <c r="AO73" s="1077"/>
      <c r="AP73" s="1077"/>
      <c r="AQ73" s="1077"/>
      <c r="AR73" s="1077"/>
      <c r="AS73" s="1077"/>
      <c r="AT73" s="1077"/>
      <c r="AU73" s="1077"/>
      <c r="AV73" s="1077"/>
      <c r="AW73" s="1077"/>
      <c r="AX73" s="1077"/>
      <c r="AY73" s="1077"/>
      <c r="AZ73" s="1077"/>
      <c r="BA73" s="1077"/>
      <c r="BB73" s="1077"/>
      <c r="BC73" s="1077"/>
      <c r="BD73" s="1077"/>
      <c r="BE73" s="1077"/>
      <c r="BF73" s="1077"/>
      <c r="BG73" s="1077"/>
      <c r="BH73" s="1077"/>
      <c r="BI73" s="1077"/>
      <c r="BJ73" s="1077"/>
      <c r="BK73" s="1077"/>
      <c r="BL73" s="1077"/>
      <c r="BM73" s="1077"/>
      <c r="BN73" s="1077"/>
      <c r="BO73" s="1077"/>
      <c r="BP73" s="1077"/>
      <c r="BQ73" s="1077"/>
      <c r="BR73" s="1077"/>
      <c r="BS73" s="1077"/>
      <c r="BT73" s="1077"/>
      <c r="BU73" s="1077"/>
      <c r="BV73" s="1077"/>
      <c r="BW73" s="1077"/>
      <c r="BX73" s="1077"/>
      <c r="BY73" s="1077"/>
      <c r="BZ73" s="1077"/>
      <c r="CA73" s="1077"/>
      <c r="CB73" s="1077"/>
      <c r="CC73" s="1077"/>
      <c r="CD73" s="1077"/>
      <c r="CE73" s="1077"/>
      <c r="CF73" s="1077"/>
      <c r="CG73" s="1077"/>
      <c r="CH73" s="1077"/>
      <c r="CI73" s="1077"/>
      <c r="CJ73" s="1077"/>
      <c r="CK73" s="1077"/>
      <c r="CL73" s="1077"/>
      <c r="CM73" s="1077"/>
      <c r="CN73" s="1077"/>
      <c r="CO73" s="1077"/>
      <c r="CP73" s="1077"/>
      <c r="CQ73" s="1077"/>
      <c r="CR73" s="1077"/>
      <c r="CS73" s="1077"/>
      <c r="CT73" s="1077"/>
      <c r="CU73" s="1077"/>
      <c r="CV73" s="1077"/>
      <c r="CW73" s="1077"/>
      <c r="CX73" s="1077"/>
      <c r="CY73" s="1077"/>
      <c r="CZ73" s="1077"/>
      <c r="DA73" s="1077"/>
      <c r="DB73" s="1077"/>
      <c r="DC73" s="1077"/>
      <c r="DD73" s="1077"/>
      <c r="DE73" s="1077"/>
      <c r="DF73" s="1077"/>
      <c r="DG73" s="1077"/>
      <c r="DH73" s="1077"/>
      <c r="DI73" s="1077"/>
      <c r="DJ73" s="1077"/>
      <c r="DK73" s="1077"/>
      <c r="DL73" s="1077"/>
      <c r="DM73" s="1077"/>
      <c r="DN73" s="1077"/>
      <c r="DO73" s="1077"/>
      <c r="DP73" s="1077"/>
      <c r="DQ73" s="1077"/>
      <c r="DR73" s="1077"/>
      <c r="DS73" s="1077"/>
      <c r="DT73" s="1077"/>
      <c r="DU73" s="1077"/>
      <c r="DV73" s="1077"/>
      <c r="DW73" s="1077"/>
      <c r="DX73" s="1077"/>
      <c r="DY73" s="1077"/>
      <c r="DZ73" s="1077"/>
      <c r="EA73" s="1077"/>
      <c r="EB73" s="1077"/>
      <c r="EC73" s="1077"/>
      <c r="ED73" s="1077"/>
      <c r="EE73" s="1077"/>
      <c r="EF73" s="1077"/>
      <c r="EG73" s="1077"/>
      <c r="EH73" s="1077"/>
      <c r="EI73" s="1077"/>
      <c r="EJ73" s="1077"/>
      <c r="EK73" s="1077"/>
      <c r="EL73" s="1077"/>
      <c r="EM73" s="1077"/>
      <c r="EN73" s="1077"/>
      <c r="EO73" s="1077"/>
      <c r="EP73" s="1077"/>
      <c r="EQ73" s="1077"/>
      <c r="ER73" s="1077"/>
      <c r="ES73" s="1077"/>
      <c r="ET73" s="1077"/>
      <c r="EU73" s="1077"/>
      <c r="EV73" s="1077"/>
      <c r="EW73" s="1077"/>
      <c r="EX73" s="1077"/>
      <c r="EY73" s="1077"/>
      <c r="EZ73" s="1077"/>
      <c r="FA73" s="1077"/>
      <c r="FB73" s="1077"/>
      <c r="FC73" s="1077"/>
      <c r="FD73" s="1077"/>
      <c r="FE73" s="1077"/>
      <c r="FF73" s="1077"/>
      <c r="FG73" s="1077"/>
      <c r="FH73" s="1077"/>
      <c r="FI73" s="1077"/>
      <c r="FJ73" s="1077"/>
      <c r="FK73" s="1077"/>
      <c r="FL73" s="1077"/>
      <c r="FM73" s="1077"/>
      <c r="FN73" s="1077"/>
      <c r="FO73" s="1077"/>
      <c r="FP73" s="1077"/>
      <c r="FQ73" s="1077"/>
      <c r="FR73" s="1077"/>
      <c r="FS73" s="1077"/>
      <c r="FT73" s="1077"/>
      <c r="FU73" s="1077"/>
      <c r="FV73" s="1077"/>
      <c r="FW73" s="1077"/>
      <c r="FX73" s="1077"/>
      <c r="FY73" s="1077"/>
      <c r="FZ73" s="1077"/>
      <c r="GA73" s="1077"/>
      <c r="GB73" s="1077"/>
      <c r="GC73" s="1077"/>
      <c r="GD73" s="1077"/>
      <c r="GE73" s="1077"/>
      <c r="GF73" s="1077"/>
      <c r="GG73" s="1077"/>
      <c r="GH73" s="1077"/>
      <c r="GI73" s="1077"/>
      <c r="GJ73" s="1077"/>
      <c r="GK73" s="1077"/>
      <c r="GL73" s="1077"/>
      <c r="GM73" s="1077"/>
      <c r="GN73" s="1077"/>
      <c r="GO73" s="1077"/>
      <c r="GP73" s="1077"/>
      <c r="GQ73" s="1077"/>
      <c r="GR73" s="1077"/>
      <c r="GS73" s="1077"/>
      <c r="GT73" s="1077"/>
      <c r="GU73" s="1077"/>
      <c r="GV73" s="1077"/>
      <c r="GW73" s="1077"/>
      <c r="GX73" s="1077"/>
      <c r="GY73" s="1077"/>
      <c r="GZ73" s="1077"/>
      <c r="HA73" s="1077"/>
      <c r="HB73" s="1077"/>
      <c r="HC73" s="1077"/>
      <c r="HD73" s="1077"/>
      <c r="HE73" s="1077"/>
      <c r="HF73" s="1077"/>
      <c r="HG73" s="1077"/>
      <c r="HH73" s="1077"/>
      <c r="HI73" s="1077"/>
      <c r="HJ73" s="1077"/>
      <c r="HK73" s="1077"/>
      <c r="HL73" s="1077"/>
      <c r="HM73" s="1077"/>
      <c r="HN73" s="1077"/>
      <c r="HO73" s="1077"/>
      <c r="HP73" s="1077"/>
      <c r="HQ73" s="1077"/>
      <c r="HR73" s="1077"/>
      <c r="HS73" s="1077"/>
      <c r="HT73" s="1077"/>
      <c r="HU73" s="1077"/>
      <c r="HV73" s="1077"/>
      <c r="HW73" s="1077"/>
      <c r="HX73" s="1077"/>
      <c r="HY73" s="1077"/>
      <c r="HZ73" s="1077"/>
      <c r="IA73" s="1077"/>
      <c r="IB73" s="1077"/>
      <c r="IC73" s="1077"/>
      <c r="ID73" s="1077"/>
      <c r="IE73" s="1077"/>
      <c r="IF73" s="1077"/>
      <c r="IG73" s="1077"/>
      <c r="IH73" s="1077"/>
      <c r="II73" s="1077"/>
      <c r="IJ73" s="1077"/>
      <c r="IK73" s="1077"/>
      <c r="IL73" s="1077"/>
      <c r="IM73" s="1077"/>
      <c r="IN73" s="1077"/>
      <c r="IO73" s="1077"/>
      <c r="IP73" s="1077"/>
      <c r="IQ73" s="1077"/>
      <c r="IR73" s="1077"/>
      <c r="IS73" s="1077"/>
      <c r="IT73" s="1077"/>
      <c r="IU73" s="1077"/>
      <c r="IV73" s="1077"/>
    </row>
    <row r="74" spans="1:256" s="1069" customFormat="1" x14ac:dyDescent="0.2">
      <c r="A74" s="1070" t="s">
        <v>987</v>
      </c>
      <c r="B74" s="1074" t="s">
        <v>1628</v>
      </c>
      <c r="C74" s="2" t="s">
        <v>1598</v>
      </c>
      <c r="D74" s="2" t="s">
        <v>1629</v>
      </c>
      <c r="E74" s="438">
        <v>14309</v>
      </c>
      <c r="F74" s="438">
        <v>13304</v>
      </c>
      <c r="G74" s="1077"/>
      <c r="H74" s="2"/>
      <c r="I74" s="2"/>
      <c r="J74" s="176"/>
      <c r="K74" s="2"/>
      <c r="L74" s="2"/>
      <c r="M74" s="2"/>
      <c r="N74" s="1077"/>
      <c r="O74" s="1077"/>
      <c r="P74" s="1077"/>
      <c r="Q74" s="1077"/>
      <c r="R74" s="1077"/>
      <c r="S74" s="1077"/>
      <c r="T74" s="1077"/>
      <c r="U74" s="1077"/>
      <c r="V74" s="1077"/>
      <c r="W74" s="1077"/>
      <c r="X74" s="1077"/>
      <c r="Y74" s="1077"/>
      <c r="Z74" s="1077"/>
      <c r="AA74" s="1077"/>
      <c r="AB74" s="1077"/>
      <c r="AC74" s="1077"/>
      <c r="AD74" s="1077"/>
      <c r="AE74" s="1077"/>
      <c r="AF74" s="1077"/>
      <c r="AG74" s="1077"/>
      <c r="AH74" s="1077"/>
      <c r="AI74" s="1077"/>
      <c r="AJ74" s="1077"/>
      <c r="AK74" s="1077"/>
      <c r="AL74" s="1077"/>
      <c r="AM74" s="1077"/>
      <c r="AN74" s="1077"/>
      <c r="AO74" s="1077"/>
      <c r="AP74" s="1077"/>
      <c r="AQ74" s="1077"/>
      <c r="AR74" s="1077"/>
      <c r="AS74" s="1077"/>
      <c r="AT74" s="1077"/>
      <c r="AU74" s="1077"/>
      <c r="AV74" s="1077"/>
      <c r="AW74" s="1077"/>
      <c r="AX74" s="1077"/>
      <c r="AY74" s="1077"/>
      <c r="AZ74" s="1077"/>
      <c r="BA74" s="1077"/>
      <c r="BB74" s="1077"/>
      <c r="BC74" s="1077"/>
      <c r="BD74" s="1077"/>
      <c r="BE74" s="1077"/>
      <c r="BF74" s="1077"/>
      <c r="BG74" s="1077"/>
      <c r="BH74" s="1077"/>
      <c r="BI74" s="1077"/>
      <c r="BJ74" s="1077"/>
      <c r="BK74" s="1077"/>
      <c r="BL74" s="1077"/>
      <c r="BM74" s="1077"/>
      <c r="BN74" s="1077"/>
      <c r="BO74" s="1077"/>
      <c r="BP74" s="1077"/>
      <c r="BQ74" s="1077"/>
      <c r="BR74" s="1077"/>
      <c r="BS74" s="1077"/>
      <c r="BT74" s="1077"/>
      <c r="BU74" s="1077"/>
      <c r="BV74" s="1077"/>
      <c r="BW74" s="1077"/>
      <c r="BX74" s="1077"/>
      <c r="BY74" s="1077"/>
      <c r="BZ74" s="1077"/>
      <c r="CA74" s="1077"/>
      <c r="CB74" s="1077"/>
      <c r="CC74" s="1077"/>
      <c r="CD74" s="1077"/>
      <c r="CE74" s="1077"/>
      <c r="CF74" s="1077"/>
      <c r="CG74" s="1077"/>
      <c r="CH74" s="1077"/>
      <c r="CI74" s="1077"/>
      <c r="CJ74" s="1077"/>
      <c r="CK74" s="1077"/>
      <c r="CL74" s="1077"/>
      <c r="CM74" s="1077"/>
      <c r="CN74" s="1077"/>
      <c r="CO74" s="1077"/>
      <c r="CP74" s="1077"/>
      <c r="CQ74" s="1077"/>
      <c r="CR74" s="1077"/>
      <c r="CS74" s="1077"/>
      <c r="CT74" s="1077"/>
      <c r="CU74" s="1077"/>
      <c r="CV74" s="1077"/>
      <c r="CW74" s="1077"/>
      <c r="CX74" s="1077"/>
      <c r="CY74" s="1077"/>
      <c r="CZ74" s="1077"/>
      <c r="DA74" s="1077"/>
      <c r="DB74" s="1077"/>
      <c r="DC74" s="1077"/>
      <c r="DD74" s="1077"/>
      <c r="DE74" s="1077"/>
      <c r="DF74" s="1077"/>
      <c r="DG74" s="1077"/>
      <c r="DH74" s="1077"/>
      <c r="DI74" s="1077"/>
      <c r="DJ74" s="1077"/>
      <c r="DK74" s="1077"/>
      <c r="DL74" s="1077"/>
      <c r="DM74" s="1077"/>
      <c r="DN74" s="1077"/>
      <c r="DO74" s="1077"/>
      <c r="DP74" s="1077"/>
      <c r="DQ74" s="1077"/>
      <c r="DR74" s="1077"/>
      <c r="DS74" s="1077"/>
      <c r="DT74" s="1077"/>
      <c r="DU74" s="1077"/>
      <c r="DV74" s="1077"/>
      <c r="DW74" s="1077"/>
      <c r="DX74" s="1077"/>
      <c r="DY74" s="1077"/>
      <c r="DZ74" s="1077"/>
      <c r="EA74" s="1077"/>
      <c r="EB74" s="1077"/>
      <c r="EC74" s="1077"/>
      <c r="ED74" s="1077"/>
      <c r="EE74" s="1077"/>
      <c r="EF74" s="1077"/>
      <c r="EG74" s="1077"/>
      <c r="EH74" s="1077"/>
      <c r="EI74" s="1077"/>
      <c r="EJ74" s="1077"/>
      <c r="EK74" s="1077"/>
      <c r="EL74" s="1077"/>
      <c r="EM74" s="1077"/>
      <c r="EN74" s="1077"/>
      <c r="EO74" s="1077"/>
      <c r="EP74" s="1077"/>
      <c r="EQ74" s="1077"/>
      <c r="ER74" s="1077"/>
      <c r="ES74" s="1077"/>
      <c r="ET74" s="1077"/>
      <c r="EU74" s="1077"/>
      <c r="EV74" s="1077"/>
      <c r="EW74" s="1077"/>
      <c r="EX74" s="1077"/>
      <c r="EY74" s="1077"/>
      <c r="EZ74" s="1077"/>
      <c r="FA74" s="1077"/>
      <c r="FB74" s="1077"/>
      <c r="FC74" s="1077"/>
      <c r="FD74" s="1077"/>
      <c r="FE74" s="1077"/>
      <c r="FF74" s="1077"/>
      <c r="FG74" s="1077"/>
      <c r="FH74" s="1077"/>
      <c r="FI74" s="1077"/>
      <c r="FJ74" s="1077"/>
      <c r="FK74" s="1077"/>
      <c r="FL74" s="1077"/>
      <c r="FM74" s="1077"/>
      <c r="FN74" s="1077"/>
      <c r="FO74" s="1077"/>
      <c r="FP74" s="1077"/>
      <c r="FQ74" s="1077"/>
      <c r="FR74" s="1077"/>
      <c r="FS74" s="1077"/>
      <c r="FT74" s="1077"/>
      <c r="FU74" s="1077"/>
      <c r="FV74" s="1077"/>
      <c r="FW74" s="1077"/>
      <c r="FX74" s="1077"/>
      <c r="FY74" s="1077"/>
      <c r="FZ74" s="1077"/>
      <c r="GA74" s="1077"/>
      <c r="GB74" s="1077"/>
      <c r="GC74" s="1077"/>
      <c r="GD74" s="1077"/>
      <c r="GE74" s="1077"/>
      <c r="GF74" s="1077"/>
      <c r="GG74" s="1077"/>
      <c r="GH74" s="1077"/>
      <c r="GI74" s="1077"/>
      <c r="GJ74" s="1077"/>
      <c r="GK74" s="1077"/>
      <c r="GL74" s="1077"/>
      <c r="GM74" s="1077"/>
      <c r="GN74" s="1077"/>
      <c r="GO74" s="1077"/>
      <c r="GP74" s="1077"/>
      <c r="GQ74" s="1077"/>
      <c r="GR74" s="1077"/>
      <c r="GS74" s="1077"/>
      <c r="GT74" s="1077"/>
      <c r="GU74" s="1077"/>
      <c r="GV74" s="1077"/>
      <c r="GW74" s="1077"/>
      <c r="GX74" s="1077"/>
      <c r="GY74" s="1077"/>
      <c r="GZ74" s="1077"/>
      <c r="HA74" s="1077"/>
      <c r="HB74" s="1077"/>
      <c r="HC74" s="1077"/>
      <c r="HD74" s="1077"/>
      <c r="HE74" s="1077"/>
      <c r="HF74" s="1077"/>
      <c r="HG74" s="1077"/>
      <c r="HH74" s="1077"/>
      <c r="HI74" s="1077"/>
      <c r="HJ74" s="1077"/>
      <c r="HK74" s="1077"/>
      <c r="HL74" s="1077"/>
      <c r="HM74" s="1077"/>
      <c r="HN74" s="1077"/>
      <c r="HO74" s="1077"/>
      <c r="HP74" s="1077"/>
      <c r="HQ74" s="1077"/>
      <c r="HR74" s="1077"/>
      <c r="HS74" s="1077"/>
      <c r="HT74" s="1077"/>
      <c r="HU74" s="1077"/>
      <c r="HV74" s="1077"/>
      <c r="HW74" s="1077"/>
      <c r="HX74" s="1077"/>
      <c r="HY74" s="1077"/>
      <c r="HZ74" s="1077"/>
      <c r="IA74" s="1077"/>
      <c r="IB74" s="1077"/>
      <c r="IC74" s="1077"/>
      <c r="ID74" s="1077"/>
      <c r="IE74" s="1077"/>
      <c r="IF74" s="1077"/>
      <c r="IG74" s="1077"/>
      <c r="IH74" s="1077"/>
      <c r="II74" s="1077"/>
      <c r="IJ74" s="1077"/>
      <c r="IK74" s="1077"/>
      <c r="IL74" s="1077"/>
      <c r="IM74" s="1077"/>
      <c r="IN74" s="1077"/>
      <c r="IO74" s="1077"/>
      <c r="IP74" s="1077"/>
      <c r="IQ74" s="1077"/>
      <c r="IR74" s="1077"/>
      <c r="IS74" s="1077"/>
      <c r="IT74" s="1077"/>
      <c r="IU74" s="1077"/>
      <c r="IV74" s="1077"/>
    </row>
    <row r="75" spans="1:256" s="1069" customFormat="1" x14ac:dyDescent="0.2">
      <c r="A75" s="1070" t="s">
        <v>994</v>
      </c>
      <c r="B75" s="1074" t="s">
        <v>1630</v>
      </c>
      <c r="C75" s="2" t="s">
        <v>1631</v>
      </c>
      <c r="D75" s="2" t="s">
        <v>1632</v>
      </c>
      <c r="E75" s="438">
        <v>345444</v>
      </c>
      <c r="F75" s="438">
        <v>308829</v>
      </c>
      <c r="G75" s="1077"/>
      <c r="H75" s="2"/>
      <c r="I75" s="2"/>
      <c r="J75" s="176"/>
      <c r="K75" s="2"/>
      <c r="L75" s="2"/>
      <c r="M75" s="2"/>
      <c r="N75" s="1077"/>
      <c r="O75" s="1077"/>
      <c r="P75" s="1077"/>
      <c r="Q75" s="1077"/>
      <c r="R75" s="1077"/>
      <c r="S75" s="1077"/>
      <c r="T75" s="1077"/>
      <c r="U75" s="1077"/>
      <c r="V75" s="1077"/>
      <c r="W75" s="1077"/>
      <c r="X75" s="1077"/>
      <c r="Y75" s="1077"/>
      <c r="Z75" s="1077"/>
      <c r="AA75" s="1077"/>
      <c r="AB75" s="1077"/>
      <c r="AC75" s="1077"/>
      <c r="AD75" s="1077"/>
      <c r="AE75" s="1077"/>
      <c r="AF75" s="1077"/>
      <c r="AG75" s="1077"/>
      <c r="AH75" s="1077"/>
      <c r="AI75" s="1077"/>
      <c r="AJ75" s="1077"/>
      <c r="AK75" s="1077"/>
      <c r="AL75" s="1077"/>
      <c r="AM75" s="1077"/>
      <c r="AN75" s="1077"/>
      <c r="AO75" s="1077"/>
      <c r="AP75" s="1077"/>
      <c r="AQ75" s="1077"/>
      <c r="AR75" s="1077"/>
      <c r="AS75" s="1077"/>
      <c r="AT75" s="1077"/>
      <c r="AU75" s="1077"/>
      <c r="AV75" s="1077"/>
      <c r="AW75" s="1077"/>
      <c r="AX75" s="1077"/>
      <c r="AY75" s="1077"/>
      <c r="AZ75" s="1077"/>
      <c r="BA75" s="1077"/>
      <c r="BB75" s="1077"/>
      <c r="BC75" s="1077"/>
      <c r="BD75" s="1077"/>
      <c r="BE75" s="1077"/>
      <c r="BF75" s="1077"/>
      <c r="BG75" s="1077"/>
      <c r="BH75" s="1077"/>
      <c r="BI75" s="1077"/>
      <c r="BJ75" s="1077"/>
      <c r="BK75" s="1077"/>
      <c r="BL75" s="1077"/>
      <c r="BM75" s="1077"/>
      <c r="BN75" s="1077"/>
      <c r="BO75" s="1077"/>
      <c r="BP75" s="1077"/>
      <c r="BQ75" s="1077"/>
      <c r="BR75" s="1077"/>
      <c r="BS75" s="1077"/>
      <c r="BT75" s="1077"/>
      <c r="BU75" s="1077"/>
      <c r="BV75" s="1077"/>
      <c r="BW75" s="1077"/>
      <c r="BX75" s="1077"/>
      <c r="BY75" s="1077"/>
      <c r="BZ75" s="1077"/>
      <c r="CA75" s="1077"/>
      <c r="CB75" s="1077"/>
      <c r="CC75" s="1077"/>
      <c r="CD75" s="1077"/>
      <c r="CE75" s="1077"/>
      <c r="CF75" s="1077"/>
      <c r="CG75" s="1077"/>
      <c r="CH75" s="1077"/>
      <c r="CI75" s="1077"/>
      <c r="CJ75" s="1077"/>
      <c r="CK75" s="1077"/>
      <c r="CL75" s="1077"/>
      <c r="CM75" s="1077"/>
      <c r="CN75" s="1077"/>
      <c r="CO75" s="1077"/>
      <c r="CP75" s="1077"/>
      <c r="CQ75" s="1077"/>
      <c r="CR75" s="1077"/>
      <c r="CS75" s="1077"/>
      <c r="CT75" s="1077"/>
      <c r="CU75" s="1077"/>
      <c r="CV75" s="1077"/>
      <c r="CW75" s="1077"/>
      <c r="CX75" s="1077"/>
      <c r="CY75" s="1077"/>
      <c r="CZ75" s="1077"/>
      <c r="DA75" s="1077"/>
      <c r="DB75" s="1077"/>
      <c r="DC75" s="1077"/>
      <c r="DD75" s="1077"/>
      <c r="DE75" s="1077"/>
      <c r="DF75" s="1077"/>
      <c r="DG75" s="1077"/>
      <c r="DH75" s="1077"/>
      <c r="DI75" s="1077"/>
      <c r="DJ75" s="1077"/>
      <c r="DK75" s="1077"/>
      <c r="DL75" s="1077"/>
      <c r="DM75" s="1077"/>
      <c r="DN75" s="1077"/>
      <c r="DO75" s="1077"/>
      <c r="DP75" s="1077"/>
      <c r="DQ75" s="1077"/>
      <c r="DR75" s="1077"/>
      <c r="DS75" s="1077"/>
      <c r="DT75" s="1077"/>
      <c r="DU75" s="1077"/>
      <c r="DV75" s="1077"/>
      <c r="DW75" s="1077"/>
      <c r="DX75" s="1077"/>
      <c r="DY75" s="1077"/>
      <c r="DZ75" s="1077"/>
      <c r="EA75" s="1077"/>
      <c r="EB75" s="1077"/>
      <c r="EC75" s="1077"/>
      <c r="ED75" s="1077"/>
      <c r="EE75" s="1077"/>
      <c r="EF75" s="1077"/>
      <c r="EG75" s="1077"/>
      <c r="EH75" s="1077"/>
      <c r="EI75" s="1077"/>
      <c r="EJ75" s="1077"/>
      <c r="EK75" s="1077"/>
      <c r="EL75" s="1077"/>
      <c r="EM75" s="1077"/>
      <c r="EN75" s="1077"/>
      <c r="EO75" s="1077"/>
      <c r="EP75" s="1077"/>
      <c r="EQ75" s="1077"/>
      <c r="ER75" s="1077"/>
      <c r="ES75" s="1077"/>
      <c r="ET75" s="1077"/>
      <c r="EU75" s="1077"/>
      <c r="EV75" s="1077"/>
      <c r="EW75" s="1077"/>
      <c r="EX75" s="1077"/>
      <c r="EY75" s="1077"/>
      <c r="EZ75" s="1077"/>
      <c r="FA75" s="1077"/>
      <c r="FB75" s="1077"/>
      <c r="FC75" s="1077"/>
      <c r="FD75" s="1077"/>
      <c r="FE75" s="1077"/>
      <c r="FF75" s="1077"/>
      <c r="FG75" s="1077"/>
      <c r="FH75" s="1077"/>
      <c r="FI75" s="1077"/>
      <c r="FJ75" s="1077"/>
      <c r="FK75" s="1077"/>
      <c r="FL75" s="1077"/>
      <c r="FM75" s="1077"/>
      <c r="FN75" s="1077"/>
      <c r="FO75" s="1077"/>
      <c r="FP75" s="1077"/>
      <c r="FQ75" s="1077"/>
      <c r="FR75" s="1077"/>
      <c r="FS75" s="1077"/>
      <c r="FT75" s="1077"/>
      <c r="FU75" s="1077"/>
      <c r="FV75" s="1077"/>
      <c r="FW75" s="1077"/>
      <c r="FX75" s="1077"/>
      <c r="FY75" s="1077"/>
      <c r="FZ75" s="1077"/>
      <c r="GA75" s="1077"/>
      <c r="GB75" s="1077"/>
      <c r="GC75" s="1077"/>
      <c r="GD75" s="1077"/>
      <c r="GE75" s="1077"/>
      <c r="GF75" s="1077"/>
      <c r="GG75" s="1077"/>
      <c r="GH75" s="1077"/>
      <c r="GI75" s="1077"/>
      <c r="GJ75" s="1077"/>
      <c r="GK75" s="1077"/>
      <c r="GL75" s="1077"/>
      <c r="GM75" s="1077"/>
      <c r="GN75" s="1077"/>
      <c r="GO75" s="1077"/>
      <c r="GP75" s="1077"/>
      <c r="GQ75" s="1077"/>
      <c r="GR75" s="1077"/>
      <c r="GS75" s="1077"/>
      <c r="GT75" s="1077"/>
      <c r="GU75" s="1077"/>
      <c r="GV75" s="1077"/>
      <c r="GW75" s="1077"/>
      <c r="GX75" s="1077"/>
      <c r="GY75" s="1077"/>
      <c r="GZ75" s="1077"/>
      <c r="HA75" s="1077"/>
      <c r="HB75" s="1077"/>
      <c r="HC75" s="1077"/>
      <c r="HD75" s="1077"/>
      <c r="HE75" s="1077"/>
      <c r="HF75" s="1077"/>
      <c r="HG75" s="1077"/>
      <c r="HH75" s="1077"/>
      <c r="HI75" s="1077"/>
      <c r="HJ75" s="1077"/>
      <c r="HK75" s="1077"/>
      <c r="HL75" s="1077"/>
      <c r="HM75" s="1077"/>
      <c r="HN75" s="1077"/>
      <c r="HO75" s="1077"/>
      <c r="HP75" s="1077"/>
      <c r="HQ75" s="1077"/>
      <c r="HR75" s="1077"/>
      <c r="HS75" s="1077"/>
      <c r="HT75" s="1077"/>
      <c r="HU75" s="1077"/>
      <c r="HV75" s="1077"/>
      <c r="HW75" s="1077"/>
      <c r="HX75" s="1077"/>
      <c r="HY75" s="1077"/>
      <c r="HZ75" s="1077"/>
      <c r="IA75" s="1077"/>
      <c r="IB75" s="1077"/>
      <c r="IC75" s="1077"/>
      <c r="ID75" s="1077"/>
      <c r="IE75" s="1077"/>
      <c r="IF75" s="1077"/>
      <c r="IG75" s="1077"/>
      <c r="IH75" s="1077"/>
      <c r="II75" s="1077"/>
      <c r="IJ75" s="1077"/>
      <c r="IK75" s="1077"/>
      <c r="IL75" s="1077"/>
      <c r="IM75" s="1077"/>
      <c r="IN75" s="1077"/>
      <c r="IO75" s="1077"/>
      <c r="IP75" s="1077"/>
      <c r="IQ75" s="1077"/>
      <c r="IR75" s="1077"/>
      <c r="IS75" s="1077"/>
      <c r="IT75" s="1077"/>
      <c r="IU75" s="1077"/>
      <c r="IV75" s="1077"/>
    </row>
    <row r="76" spans="1:256" s="1069" customFormat="1" ht="13.5" x14ac:dyDescent="0.25">
      <c r="A76" s="1070" t="s">
        <v>995</v>
      </c>
      <c r="B76" s="1074" t="s">
        <v>1633</v>
      </c>
      <c r="C76" s="2" t="s">
        <v>1634</v>
      </c>
      <c r="D76" s="2" t="s">
        <v>1635</v>
      </c>
      <c r="E76" s="438">
        <v>42012</v>
      </c>
      <c r="F76" s="438">
        <v>31719</v>
      </c>
      <c r="G76" s="1079"/>
      <c r="H76" s="2"/>
      <c r="I76" s="2"/>
      <c r="J76" s="176"/>
      <c r="K76" s="2"/>
      <c r="L76" s="2"/>
      <c r="M76" s="1078"/>
      <c r="N76" s="1079"/>
      <c r="O76" s="1079"/>
      <c r="P76" s="1079"/>
      <c r="Q76" s="1079"/>
      <c r="R76" s="1079"/>
      <c r="S76" s="1079"/>
      <c r="T76" s="1079"/>
      <c r="U76" s="1079"/>
      <c r="V76" s="1079"/>
      <c r="W76" s="1079"/>
      <c r="X76" s="1079"/>
      <c r="Y76" s="1079"/>
      <c r="Z76" s="1079"/>
      <c r="AA76" s="1079"/>
      <c r="AB76" s="1079"/>
      <c r="AC76" s="1079"/>
      <c r="AD76" s="1079"/>
      <c r="AE76" s="1079"/>
      <c r="AF76" s="1079"/>
      <c r="AG76" s="1079"/>
      <c r="AH76" s="1079"/>
      <c r="AI76" s="1079"/>
      <c r="AJ76" s="1079"/>
      <c r="AK76" s="1079"/>
      <c r="AL76" s="1079"/>
      <c r="AM76" s="1079"/>
      <c r="AN76" s="1079"/>
      <c r="AO76" s="1079"/>
      <c r="AP76" s="1079"/>
      <c r="AQ76" s="1079"/>
      <c r="AR76" s="1079"/>
      <c r="AS76" s="1079"/>
      <c r="AT76" s="1079"/>
      <c r="AU76" s="1079"/>
      <c r="AV76" s="1079"/>
      <c r="AW76" s="1079"/>
      <c r="AX76" s="1079"/>
      <c r="AY76" s="1079"/>
      <c r="AZ76" s="1079"/>
      <c r="BA76" s="1079"/>
      <c r="BB76" s="1079"/>
      <c r="BC76" s="1079"/>
      <c r="BD76" s="1079"/>
      <c r="BE76" s="1079"/>
      <c r="BF76" s="1079"/>
      <c r="BG76" s="1079"/>
      <c r="BH76" s="1079"/>
      <c r="BI76" s="1079"/>
      <c r="BJ76" s="1079"/>
      <c r="BK76" s="1079"/>
      <c r="BL76" s="1079"/>
      <c r="BM76" s="1079"/>
      <c r="BN76" s="1079"/>
      <c r="BO76" s="1079"/>
      <c r="BP76" s="1079"/>
      <c r="BQ76" s="1079"/>
      <c r="BR76" s="1079"/>
      <c r="BS76" s="1079"/>
      <c r="BT76" s="1079"/>
      <c r="BU76" s="1079"/>
      <c r="BV76" s="1079"/>
      <c r="BW76" s="1079"/>
      <c r="BX76" s="1079"/>
      <c r="BY76" s="1079"/>
      <c r="BZ76" s="1079"/>
      <c r="CA76" s="1079"/>
      <c r="CB76" s="1079"/>
      <c r="CC76" s="1079"/>
      <c r="CD76" s="1079"/>
      <c r="CE76" s="1079"/>
      <c r="CF76" s="1079"/>
      <c r="CG76" s="1079"/>
      <c r="CH76" s="1079"/>
      <c r="CI76" s="1079"/>
      <c r="CJ76" s="1079"/>
      <c r="CK76" s="1079"/>
      <c r="CL76" s="1079"/>
      <c r="CM76" s="1079"/>
      <c r="CN76" s="1079"/>
      <c r="CO76" s="1079"/>
      <c r="CP76" s="1079"/>
      <c r="CQ76" s="1079"/>
      <c r="CR76" s="1079"/>
      <c r="CS76" s="1079"/>
      <c r="CT76" s="1079"/>
      <c r="CU76" s="1079"/>
      <c r="CV76" s="1079"/>
      <c r="CW76" s="1079"/>
      <c r="CX76" s="1079"/>
      <c r="CY76" s="1079"/>
      <c r="CZ76" s="1079"/>
      <c r="DA76" s="1079"/>
      <c r="DB76" s="1079"/>
      <c r="DC76" s="1079"/>
      <c r="DD76" s="1079"/>
      <c r="DE76" s="1079"/>
      <c r="DF76" s="1079"/>
      <c r="DG76" s="1079"/>
      <c r="DH76" s="1079"/>
      <c r="DI76" s="1079"/>
      <c r="DJ76" s="1079"/>
      <c r="DK76" s="1079"/>
      <c r="DL76" s="1079"/>
      <c r="DM76" s="1079"/>
      <c r="DN76" s="1079"/>
      <c r="DO76" s="1079"/>
      <c r="DP76" s="1079"/>
      <c r="DQ76" s="1079"/>
      <c r="DR76" s="1079"/>
      <c r="DS76" s="1079"/>
      <c r="DT76" s="1079"/>
      <c r="DU76" s="1079"/>
      <c r="DV76" s="1079"/>
      <c r="DW76" s="1079"/>
      <c r="DX76" s="1079"/>
      <c r="DY76" s="1079"/>
      <c r="DZ76" s="1079"/>
      <c r="EA76" s="1079"/>
      <c r="EB76" s="1079"/>
      <c r="EC76" s="1079"/>
      <c r="ED76" s="1079"/>
      <c r="EE76" s="1079"/>
      <c r="EF76" s="1079"/>
      <c r="EG76" s="1079"/>
      <c r="EH76" s="1079"/>
      <c r="EI76" s="1079"/>
      <c r="EJ76" s="1079"/>
      <c r="EK76" s="1079"/>
      <c r="EL76" s="1079"/>
      <c r="EM76" s="1079"/>
      <c r="EN76" s="1079"/>
      <c r="EO76" s="1079"/>
      <c r="EP76" s="1079"/>
      <c r="EQ76" s="1079"/>
      <c r="ER76" s="1079"/>
      <c r="ES76" s="1079"/>
      <c r="ET76" s="1079"/>
      <c r="EU76" s="1079"/>
      <c r="EV76" s="1079"/>
      <c r="EW76" s="1079"/>
      <c r="EX76" s="1079"/>
      <c r="EY76" s="1079"/>
      <c r="EZ76" s="1079"/>
      <c r="FA76" s="1079"/>
      <c r="FB76" s="1079"/>
      <c r="FC76" s="1079"/>
      <c r="FD76" s="1079"/>
      <c r="FE76" s="1079"/>
      <c r="FF76" s="1079"/>
      <c r="FG76" s="1079"/>
      <c r="FH76" s="1079"/>
      <c r="FI76" s="1079"/>
      <c r="FJ76" s="1079"/>
      <c r="FK76" s="1079"/>
      <c r="FL76" s="1079"/>
      <c r="FM76" s="1079"/>
      <c r="FN76" s="1079"/>
      <c r="FO76" s="1079"/>
      <c r="FP76" s="1079"/>
      <c r="FQ76" s="1079"/>
      <c r="FR76" s="1079"/>
      <c r="FS76" s="1079"/>
      <c r="FT76" s="1079"/>
      <c r="FU76" s="1079"/>
      <c r="FV76" s="1079"/>
      <c r="FW76" s="1079"/>
      <c r="FX76" s="1079"/>
      <c r="FY76" s="1079"/>
      <c r="FZ76" s="1079"/>
      <c r="GA76" s="1079"/>
      <c r="GB76" s="1079"/>
      <c r="GC76" s="1079"/>
      <c r="GD76" s="1079"/>
      <c r="GE76" s="1079"/>
      <c r="GF76" s="1079"/>
      <c r="GG76" s="1079"/>
      <c r="GH76" s="1079"/>
      <c r="GI76" s="1079"/>
      <c r="GJ76" s="1079"/>
      <c r="GK76" s="1079"/>
      <c r="GL76" s="1079"/>
      <c r="GM76" s="1079"/>
      <c r="GN76" s="1079"/>
      <c r="GO76" s="1079"/>
      <c r="GP76" s="1079"/>
      <c r="GQ76" s="1079"/>
      <c r="GR76" s="1079"/>
      <c r="GS76" s="1079"/>
      <c r="GT76" s="1079"/>
      <c r="GU76" s="1079"/>
      <c r="GV76" s="1079"/>
      <c r="GW76" s="1079"/>
      <c r="GX76" s="1079"/>
      <c r="GY76" s="1079"/>
      <c r="GZ76" s="1079"/>
      <c r="HA76" s="1079"/>
      <c r="HB76" s="1079"/>
      <c r="HC76" s="1079"/>
      <c r="HD76" s="1079"/>
      <c r="HE76" s="1079"/>
      <c r="HF76" s="1079"/>
      <c r="HG76" s="1079"/>
      <c r="HH76" s="1079"/>
      <c r="HI76" s="1079"/>
      <c r="HJ76" s="1079"/>
      <c r="HK76" s="1079"/>
      <c r="HL76" s="1079"/>
      <c r="HM76" s="1079"/>
      <c r="HN76" s="1079"/>
      <c r="HO76" s="1079"/>
      <c r="HP76" s="1079"/>
      <c r="HQ76" s="1079"/>
      <c r="HR76" s="1079"/>
      <c r="HS76" s="1079"/>
      <c r="HT76" s="1079"/>
      <c r="HU76" s="1079"/>
      <c r="HV76" s="1079"/>
      <c r="HW76" s="1079"/>
      <c r="HX76" s="1079"/>
      <c r="HY76" s="1079"/>
      <c r="HZ76" s="1079"/>
      <c r="IA76" s="1079"/>
      <c r="IB76" s="1079"/>
      <c r="IC76" s="1079"/>
      <c r="ID76" s="1079"/>
      <c r="IE76" s="1079"/>
      <c r="IF76" s="1079"/>
      <c r="IG76" s="1079"/>
      <c r="IH76" s="1079"/>
      <c r="II76" s="1079"/>
      <c r="IJ76" s="1079"/>
      <c r="IK76" s="1079"/>
      <c r="IL76" s="1079"/>
      <c r="IM76" s="1079"/>
      <c r="IN76" s="1079"/>
      <c r="IO76" s="1079"/>
      <c r="IP76" s="1079"/>
      <c r="IQ76" s="1079"/>
      <c r="IR76" s="1079"/>
      <c r="IS76" s="1079"/>
      <c r="IT76" s="1079"/>
      <c r="IU76" s="1079"/>
      <c r="IV76" s="1079"/>
    </row>
    <row r="77" spans="1:256" s="2" customFormat="1" ht="13.5" x14ac:dyDescent="0.25">
      <c r="A77" s="1070" t="s">
        <v>996</v>
      </c>
      <c r="B77" s="1765" t="s">
        <v>1636</v>
      </c>
      <c r="C77" s="1765"/>
      <c r="D77" s="1085"/>
      <c r="E77" s="1082">
        <f>SUM(E61:E76)</f>
        <v>1123078</v>
      </c>
      <c r="F77" s="1082">
        <f>SUM(F61:F76)</f>
        <v>1044268</v>
      </c>
      <c r="G77" s="1077"/>
      <c r="N77" s="1077"/>
      <c r="O77" s="1077"/>
      <c r="P77" s="1077"/>
      <c r="Q77" s="1077"/>
      <c r="R77" s="1077"/>
      <c r="S77" s="1077"/>
      <c r="T77" s="1077"/>
      <c r="U77" s="1077"/>
      <c r="V77" s="1077"/>
      <c r="W77" s="1077"/>
      <c r="X77" s="1077"/>
      <c r="Y77" s="1077"/>
      <c r="Z77" s="1077"/>
      <c r="AA77" s="1077"/>
      <c r="AB77" s="1077"/>
      <c r="AC77" s="1077"/>
      <c r="AD77" s="1077"/>
      <c r="AE77" s="1077"/>
      <c r="AF77" s="1077"/>
      <c r="AG77" s="1077"/>
      <c r="AH77" s="1077"/>
      <c r="AI77" s="1077"/>
      <c r="AJ77" s="1077"/>
      <c r="AK77" s="1077"/>
      <c r="AL77" s="1077"/>
      <c r="AM77" s="1077"/>
      <c r="AN77" s="1077"/>
      <c r="AO77" s="1077"/>
      <c r="AP77" s="1077"/>
      <c r="AQ77" s="1077"/>
      <c r="AR77" s="1077"/>
      <c r="AS77" s="1077"/>
      <c r="AT77" s="1077"/>
      <c r="AU77" s="1077"/>
      <c r="AV77" s="1077"/>
      <c r="AW77" s="1077"/>
      <c r="AX77" s="1077"/>
      <c r="AY77" s="1077"/>
      <c r="AZ77" s="1077"/>
      <c r="BA77" s="1077"/>
      <c r="BB77" s="1077"/>
      <c r="BC77" s="1077"/>
      <c r="BD77" s="1077"/>
      <c r="BE77" s="1077"/>
      <c r="BF77" s="1077"/>
      <c r="BG77" s="1077"/>
      <c r="BH77" s="1077"/>
      <c r="BI77" s="1077"/>
      <c r="BJ77" s="1077"/>
      <c r="BK77" s="1077"/>
      <c r="BL77" s="1077"/>
      <c r="BM77" s="1077"/>
      <c r="BN77" s="1077"/>
      <c r="BO77" s="1077"/>
      <c r="BP77" s="1077"/>
      <c r="BQ77" s="1077"/>
      <c r="BR77" s="1077"/>
      <c r="BS77" s="1077"/>
      <c r="BT77" s="1077"/>
      <c r="BU77" s="1077"/>
      <c r="BV77" s="1077"/>
      <c r="BW77" s="1077"/>
      <c r="BX77" s="1077"/>
      <c r="BY77" s="1077"/>
      <c r="BZ77" s="1077"/>
      <c r="CA77" s="1077"/>
      <c r="CB77" s="1077"/>
      <c r="CC77" s="1077"/>
      <c r="CD77" s="1077"/>
      <c r="CE77" s="1077"/>
      <c r="CF77" s="1077"/>
      <c r="CG77" s="1077"/>
      <c r="CH77" s="1077"/>
      <c r="CI77" s="1077"/>
      <c r="CJ77" s="1077"/>
      <c r="CK77" s="1077"/>
      <c r="CL77" s="1077"/>
      <c r="CM77" s="1077"/>
      <c r="CN77" s="1077"/>
      <c r="CO77" s="1077"/>
      <c r="CP77" s="1077"/>
      <c r="CQ77" s="1077"/>
      <c r="CR77" s="1077"/>
      <c r="CS77" s="1077"/>
      <c r="CT77" s="1077"/>
      <c r="CU77" s="1077"/>
      <c r="CV77" s="1077"/>
      <c r="CW77" s="1077"/>
      <c r="CX77" s="1077"/>
      <c r="CY77" s="1077"/>
      <c r="CZ77" s="1077"/>
      <c r="DA77" s="1077"/>
      <c r="DB77" s="1077"/>
      <c r="DC77" s="1077"/>
      <c r="DD77" s="1077"/>
      <c r="DE77" s="1077"/>
      <c r="DF77" s="1077"/>
      <c r="DG77" s="1077"/>
      <c r="DH77" s="1077"/>
      <c r="DI77" s="1077"/>
      <c r="DJ77" s="1077"/>
      <c r="DK77" s="1077"/>
      <c r="DL77" s="1077"/>
      <c r="DM77" s="1077"/>
      <c r="DN77" s="1077"/>
      <c r="DO77" s="1077"/>
      <c r="DP77" s="1077"/>
      <c r="DQ77" s="1077"/>
      <c r="DR77" s="1077"/>
      <c r="DS77" s="1077"/>
      <c r="DT77" s="1077"/>
      <c r="DU77" s="1077"/>
      <c r="DV77" s="1077"/>
      <c r="DW77" s="1077"/>
      <c r="DX77" s="1077"/>
      <c r="DY77" s="1077"/>
      <c r="DZ77" s="1077"/>
      <c r="EA77" s="1077"/>
      <c r="EB77" s="1077"/>
      <c r="EC77" s="1077"/>
      <c r="ED77" s="1077"/>
      <c r="EE77" s="1077"/>
      <c r="EF77" s="1077"/>
      <c r="EG77" s="1077"/>
      <c r="EH77" s="1077"/>
      <c r="EI77" s="1077"/>
      <c r="EJ77" s="1077"/>
      <c r="EK77" s="1077"/>
      <c r="EL77" s="1077"/>
      <c r="EM77" s="1077"/>
      <c r="EN77" s="1077"/>
      <c r="EO77" s="1077"/>
      <c r="EP77" s="1077"/>
      <c r="EQ77" s="1077"/>
      <c r="ER77" s="1077"/>
      <c r="ES77" s="1077"/>
      <c r="ET77" s="1077"/>
      <c r="EU77" s="1077"/>
      <c r="EV77" s="1077"/>
      <c r="EW77" s="1077"/>
      <c r="EX77" s="1077"/>
      <c r="EY77" s="1077"/>
      <c r="EZ77" s="1077"/>
      <c r="FA77" s="1077"/>
      <c r="FB77" s="1077"/>
      <c r="FC77" s="1077"/>
      <c r="FD77" s="1077"/>
      <c r="FE77" s="1077"/>
      <c r="FF77" s="1077"/>
      <c r="FG77" s="1077"/>
      <c r="FH77" s="1077"/>
      <c r="FI77" s="1077"/>
      <c r="FJ77" s="1077"/>
      <c r="FK77" s="1077"/>
      <c r="FL77" s="1077"/>
      <c r="FM77" s="1077"/>
      <c r="FN77" s="1077"/>
      <c r="FO77" s="1077"/>
      <c r="FP77" s="1077"/>
      <c r="FQ77" s="1077"/>
      <c r="FR77" s="1077"/>
      <c r="FS77" s="1077"/>
      <c r="FT77" s="1077"/>
      <c r="FU77" s="1077"/>
      <c r="FV77" s="1077"/>
      <c r="FW77" s="1077"/>
      <c r="FX77" s="1077"/>
      <c r="FY77" s="1077"/>
      <c r="FZ77" s="1077"/>
      <c r="GA77" s="1077"/>
      <c r="GB77" s="1077"/>
      <c r="GC77" s="1077"/>
      <c r="GD77" s="1077"/>
      <c r="GE77" s="1077"/>
      <c r="GF77" s="1077"/>
      <c r="GG77" s="1077"/>
      <c r="GH77" s="1077"/>
      <c r="GI77" s="1077"/>
      <c r="GJ77" s="1077"/>
      <c r="GK77" s="1077"/>
      <c r="GL77" s="1077"/>
      <c r="GM77" s="1077"/>
      <c r="GN77" s="1077"/>
      <c r="GO77" s="1077"/>
      <c r="GP77" s="1077"/>
      <c r="GQ77" s="1077"/>
      <c r="GR77" s="1077"/>
      <c r="GS77" s="1077"/>
      <c r="GT77" s="1077"/>
      <c r="GU77" s="1077"/>
      <c r="GV77" s="1077"/>
      <c r="GW77" s="1077"/>
      <c r="GX77" s="1077"/>
      <c r="GY77" s="1077"/>
      <c r="GZ77" s="1077"/>
      <c r="HA77" s="1077"/>
      <c r="HB77" s="1077"/>
      <c r="HC77" s="1077"/>
      <c r="HD77" s="1077"/>
      <c r="HE77" s="1077"/>
      <c r="HF77" s="1077"/>
      <c r="HG77" s="1077"/>
      <c r="HH77" s="1077"/>
      <c r="HI77" s="1077"/>
      <c r="HJ77" s="1077"/>
      <c r="HK77" s="1077"/>
      <c r="HL77" s="1077"/>
      <c r="HM77" s="1077"/>
      <c r="HN77" s="1077"/>
      <c r="HO77" s="1077"/>
      <c r="HP77" s="1077"/>
      <c r="HQ77" s="1077"/>
      <c r="HR77" s="1077"/>
      <c r="HS77" s="1077"/>
      <c r="HT77" s="1077"/>
      <c r="HU77" s="1077"/>
      <c r="HV77" s="1077"/>
      <c r="HW77" s="1077"/>
      <c r="HX77" s="1077"/>
      <c r="HY77" s="1077"/>
      <c r="HZ77" s="1077"/>
      <c r="IA77" s="1077"/>
      <c r="IB77" s="1077"/>
      <c r="IC77" s="1077"/>
      <c r="ID77" s="1077"/>
      <c r="IE77" s="1077"/>
      <c r="IF77" s="1077"/>
      <c r="IG77" s="1077"/>
      <c r="IH77" s="1077"/>
      <c r="II77" s="1077"/>
      <c r="IJ77" s="1077"/>
      <c r="IK77" s="1077"/>
      <c r="IL77" s="1077"/>
      <c r="IM77" s="1077"/>
      <c r="IN77" s="1077"/>
      <c r="IO77" s="1077"/>
      <c r="IP77" s="1077"/>
      <c r="IQ77" s="1077"/>
      <c r="IR77" s="1077"/>
      <c r="IS77" s="1077"/>
      <c r="IT77" s="1077"/>
      <c r="IU77" s="1077"/>
      <c r="IV77" s="1077"/>
    </row>
    <row r="78" spans="1:256" s="2" customFormat="1" ht="13.5" x14ac:dyDescent="0.25">
      <c r="A78" s="1070"/>
      <c r="B78" s="1086"/>
      <c r="C78" s="1077"/>
      <c r="D78" s="1077"/>
      <c r="E78" s="438"/>
      <c r="F78" s="1087"/>
      <c r="G78" s="1078"/>
      <c r="H78" s="1088"/>
      <c r="I78" s="1088"/>
      <c r="J78" s="1088"/>
      <c r="K78" s="1088"/>
      <c r="L78" s="1078"/>
      <c r="M78" s="1078"/>
      <c r="N78" s="1078"/>
      <c r="O78" s="1078"/>
      <c r="P78" s="1078"/>
      <c r="Q78" s="1078"/>
      <c r="R78" s="1078"/>
      <c r="S78" s="1078"/>
      <c r="T78" s="1078"/>
      <c r="U78" s="1078"/>
      <c r="V78" s="1078"/>
      <c r="W78" s="1078"/>
      <c r="X78" s="1078"/>
      <c r="Y78" s="1078"/>
      <c r="Z78" s="1078"/>
      <c r="AA78" s="1078"/>
      <c r="AB78" s="1078"/>
      <c r="AC78" s="1078"/>
      <c r="AD78" s="1078"/>
      <c r="AE78" s="1078"/>
      <c r="AF78" s="1078"/>
      <c r="AG78" s="1078"/>
      <c r="AH78" s="1078"/>
      <c r="AI78" s="1078"/>
      <c r="AJ78" s="1078"/>
      <c r="AK78" s="1078"/>
      <c r="AL78" s="1078"/>
      <c r="AM78" s="1078"/>
      <c r="AN78" s="1078"/>
      <c r="AO78" s="1078"/>
      <c r="AP78" s="1078"/>
      <c r="AQ78" s="1078"/>
      <c r="AR78" s="1078"/>
      <c r="AS78" s="1078"/>
      <c r="AT78" s="1078"/>
      <c r="AU78" s="1078"/>
      <c r="AV78" s="1078"/>
      <c r="AW78" s="1078"/>
      <c r="AX78" s="1078"/>
      <c r="AY78" s="1078"/>
      <c r="AZ78" s="1078"/>
      <c r="BA78" s="1078"/>
      <c r="BB78" s="1078"/>
      <c r="BC78" s="1078"/>
      <c r="BD78" s="1078"/>
      <c r="BE78" s="1078"/>
      <c r="BF78" s="1078"/>
      <c r="BG78" s="1078"/>
      <c r="BH78" s="1078"/>
      <c r="BI78" s="1078"/>
      <c r="BJ78" s="1078"/>
      <c r="BK78" s="1078"/>
      <c r="BL78" s="1078"/>
      <c r="BM78" s="1078"/>
      <c r="BN78" s="1078"/>
      <c r="BO78" s="1078"/>
      <c r="BP78" s="1078"/>
      <c r="BQ78" s="1078"/>
      <c r="BR78" s="1078"/>
      <c r="BS78" s="1078"/>
      <c r="BT78" s="1078"/>
      <c r="BU78" s="1078"/>
      <c r="BV78" s="1078"/>
      <c r="BW78" s="1078"/>
      <c r="BX78" s="1078"/>
      <c r="BY78" s="1078"/>
      <c r="BZ78" s="1078"/>
      <c r="CA78" s="1078"/>
      <c r="CB78" s="1078"/>
      <c r="CC78" s="1078"/>
      <c r="CD78" s="1078"/>
      <c r="CE78" s="1078"/>
      <c r="CF78" s="1078"/>
      <c r="CG78" s="1078"/>
      <c r="CH78" s="1078"/>
      <c r="CI78" s="1078"/>
      <c r="CJ78" s="1078"/>
      <c r="CK78" s="1078"/>
      <c r="CL78" s="1078"/>
      <c r="CM78" s="1078"/>
      <c r="CN78" s="1078"/>
      <c r="CO78" s="1078"/>
      <c r="CP78" s="1078"/>
      <c r="CQ78" s="1078"/>
      <c r="CR78" s="1078"/>
      <c r="CS78" s="1078"/>
      <c r="CT78" s="1078"/>
      <c r="CU78" s="1078"/>
      <c r="CV78" s="1078"/>
      <c r="CW78" s="1078"/>
      <c r="CX78" s="1078"/>
      <c r="CY78" s="1078"/>
      <c r="CZ78" s="1078"/>
      <c r="DA78" s="1078"/>
      <c r="DB78" s="1078"/>
      <c r="DC78" s="1078"/>
      <c r="DD78" s="1078"/>
      <c r="DE78" s="1078"/>
      <c r="DF78" s="1078"/>
      <c r="DG78" s="1078"/>
      <c r="DH78" s="1078"/>
      <c r="DI78" s="1078"/>
      <c r="DJ78" s="1078"/>
      <c r="DK78" s="1078"/>
      <c r="DL78" s="1078"/>
      <c r="DM78" s="1078"/>
      <c r="DN78" s="1078"/>
      <c r="DO78" s="1078"/>
      <c r="DP78" s="1078"/>
      <c r="DQ78" s="1078"/>
      <c r="DR78" s="1078"/>
      <c r="DS78" s="1078"/>
      <c r="DT78" s="1078"/>
      <c r="DU78" s="1078"/>
      <c r="DV78" s="1078"/>
      <c r="DW78" s="1078"/>
      <c r="DX78" s="1078"/>
      <c r="DY78" s="1078"/>
      <c r="DZ78" s="1078"/>
      <c r="EA78" s="1078"/>
      <c r="EB78" s="1078"/>
      <c r="EC78" s="1078"/>
      <c r="ED78" s="1078"/>
      <c r="EE78" s="1078"/>
      <c r="EF78" s="1078"/>
      <c r="EG78" s="1078"/>
      <c r="EH78" s="1078"/>
      <c r="EI78" s="1078"/>
      <c r="EJ78" s="1078"/>
      <c r="EK78" s="1078"/>
      <c r="EL78" s="1078"/>
      <c r="EM78" s="1078"/>
      <c r="EN78" s="1078"/>
      <c r="EO78" s="1078"/>
      <c r="EP78" s="1078"/>
      <c r="EQ78" s="1078"/>
      <c r="ER78" s="1078"/>
      <c r="ES78" s="1078"/>
      <c r="ET78" s="1078"/>
      <c r="EU78" s="1078"/>
      <c r="EV78" s="1078"/>
      <c r="EW78" s="1078"/>
      <c r="EX78" s="1078"/>
      <c r="EY78" s="1078"/>
      <c r="EZ78" s="1078"/>
      <c r="FA78" s="1078"/>
      <c r="FB78" s="1078"/>
      <c r="FC78" s="1078"/>
      <c r="FD78" s="1078"/>
      <c r="FE78" s="1078"/>
      <c r="FF78" s="1078"/>
      <c r="FG78" s="1078"/>
      <c r="FH78" s="1078"/>
      <c r="FI78" s="1078"/>
      <c r="FJ78" s="1078"/>
      <c r="FK78" s="1078"/>
      <c r="FL78" s="1078"/>
      <c r="FM78" s="1078"/>
      <c r="FN78" s="1078"/>
      <c r="FO78" s="1078"/>
      <c r="FP78" s="1078"/>
      <c r="FQ78" s="1078"/>
      <c r="FR78" s="1078"/>
      <c r="FS78" s="1078"/>
      <c r="FT78" s="1078"/>
      <c r="FU78" s="1078"/>
      <c r="FV78" s="1078"/>
      <c r="FW78" s="1078"/>
      <c r="FX78" s="1078"/>
      <c r="FY78" s="1078"/>
      <c r="FZ78" s="1078"/>
      <c r="GA78" s="1078"/>
      <c r="GB78" s="1078"/>
      <c r="GC78" s="1078"/>
      <c r="GD78" s="1078"/>
      <c r="GE78" s="1078"/>
      <c r="GF78" s="1078"/>
      <c r="GG78" s="1078"/>
      <c r="GH78" s="1078"/>
      <c r="GI78" s="1078"/>
      <c r="GJ78" s="1078"/>
      <c r="GK78" s="1078"/>
      <c r="GL78" s="1078"/>
      <c r="GM78" s="1078"/>
      <c r="GN78" s="1078"/>
      <c r="GO78" s="1078"/>
      <c r="GP78" s="1078"/>
      <c r="GQ78" s="1078"/>
      <c r="GR78" s="1078"/>
      <c r="GS78" s="1078"/>
      <c r="GT78" s="1078"/>
      <c r="GU78" s="1078"/>
      <c r="GV78" s="1078"/>
      <c r="GW78" s="1078"/>
      <c r="GX78" s="1078"/>
      <c r="GY78" s="1078"/>
      <c r="GZ78" s="1078"/>
      <c r="HA78" s="1078"/>
      <c r="HB78" s="1078"/>
      <c r="HC78" s="1078"/>
      <c r="HD78" s="1078"/>
      <c r="HE78" s="1078"/>
      <c r="HF78" s="1078"/>
      <c r="HG78" s="1078"/>
      <c r="HH78" s="1078"/>
      <c r="HI78" s="1078"/>
      <c r="HJ78" s="1078"/>
      <c r="HK78" s="1078"/>
      <c r="HL78" s="1078"/>
      <c r="HM78" s="1078"/>
      <c r="HN78" s="1078"/>
      <c r="HO78" s="1078"/>
      <c r="HP78" s="1078"/>
      <c r="HQ78" s="1078"/>
      <c r="HR78" s="1078"/>
      <c r="HS78" s="1078"/>
      <c r="HT78" s="1078"/>
      <c r="HU78" s="1078"/>
      <c r="HV78" s="1078"/>
      <c r="HW78" s="1078"/>
      <c r="HX78" s="1078"/>
      <c r="HY78" s="1078"/>
      <c r="HZ78" s="1078"/>
      <c r="IA78" s="1078"/>
      <c r="IB78" s="1078"/>
      <c r="IC78" s="1078"/>
      <c r="ID78" s="1078"/>
      <c r="IE78" s="1078"/>
      <c r="IF78" s="1078"/>
      <c r="IG78" s="1078"/>
      <c r="IH78" s="1078"/>
      <c r="II78" s="1078"/>
      <c r="IJ78" s="1078"/>
      <c r="IK78" s="1078"/>
      <c r="IL78" s="1078"/>
      <c r="IM78" s="1078"/>
      <c r="IN78" s="1078"/>
      <c r="IO78" s="1078"/>
      <c r="IP78" s="1078"/>
      <c r="IQ78" s="1078"/>
      <c r="IR78" s="1078"/>
      <c r="IS78" s="1078"/>
      <c r="IT78" s="1078"/>
      <c r="IU78" s="1078"/>
      <c r="IV78" s="1078"/>
    </row>
    <row r="79" spans="1:256" s="2" customFormat="1" x14ac:dyDescent="0.2">
      <c r="A79" s="1070" t="s">
        <v>997</v>
      </c>
      <c r="B79" s="1762" t="s">
        <v>1637</v>
      </c>
      <c r="C79" s="1762"/>
      <c r="D79" s="1762"/>
      <c r="E79" s="443">
        <f>E59+E77</f>
        <v>1355669</v>
      </c>
      <c r="F79" s="443">
        <f>F59+F77</f>
        <v>1251914</v>
      </c>
      <c r="G79" s="1069"/>
      <c r="H79" s="1089"/>
      <c r="I79" s="1090"/>
      <c r="J79" s="1090"/>
      <c r="K79" s="1090"/>
      <c r="L79" s="1069"/>
      <c r="M79" s="1069"/>
      <c r="N79" s="1069"/>
      <c r="O79" s="1069"/>
      <c r="P79" s="1069"/>
      <c r="Q79" s="1069"/>
      <c r="R79" s="1069"/>
      <c r="S79" s="1069"/>
      <c r="T79" s="1069"/>
      <c r="U79" s="1069"/>
      <c r="V79" s="1069"/>
      <c r="W79" s="1069"/>
      <c r="X79" s="1069"/>
      <c r="Y79" s="1069"/>
      <c r="Z79" s="1069"/>
      <c r="AA79" s="1069"/>
      <c r="AB79" s="1069"/>
      <c r="AC79" s="1069"/>
      <c r="AD79" s="1069"/>
      <c r="AE79" s="1069"/>
      <c r="AF79" s="1069"/>
      <c r="AG79" s="1069"/>
      <c r="AH79" s="1069"/>
      <c r="AI79" s="1069"/>
      <c r="AJ79" s="1069"/>
      <c r="AK79" s="1069"/>
      <c r="AL79" s="1069"/>
      <c r="AM79" s="1069"/>
      <c r="AN79" s="1069"/>
      <c r="AO79" s="1069"/>
      <c r="AP79" s="1069"/>
      <c r="AQ79" s="1069"/>
      <c r="AR79" s="1069"/>
      <c r="AS79" s="1069"/>
      <c r="AT79" s="1069"/>
      <c r="AU79" s="1069"/>
      <c r="AV79" s="1069"/>
      <c r="AW79" s="1069"/>
      <c r="AX79" s="1069"/>
      <c r="AY79" s="1069"/>
      <c r="AZ79" s="1069"/>
      <c r="BA79" s="1069"/>
      <c r="BB79" s="1069"/>
      <c r="BC79" s="1069"/>
      <c r="BD79" s="1069"/>
      <c r="BE79" s="1069"/>
      <c r="BF79" s="1069"/>
      <c r="BG79" s="1069"/>
      <c r="BH79" s="1069"/>
      <c r="BI79" s="1069"/>
      <c r="BJ79" s="1069"/>
      <c r="BK79" s="1069"/>
      <c r="BL79" s="1069"/>
      <c r="BM79" s="1069"/>
      <c r="BN79" s="1069"/>
      <c r="BO79" s="1069"/>
      <c r="BP79" s="1069"/>
      <c r="BQ79" s="1069"/>
      <c r="BR79" s="1069"/>
      <c r="BS79" s="1069"/>
      <c r="BT79" s="1069"/>
      <c r="BU79" s="1069"/>
      <c r="BV79" s="1069"/>
      <c r="BW79" s="1069"/>
      <c r="BX79" s="1069"/>
      <c r="BY79" s="1069"/>
      <c r="BZ79" s="1069"/>
      <c r="CA79" s="1069"/>
      <c r="CB79" s="1069"/>
      <c r="CC79" s="1069"/>
      <c r="CD79" s="1069"/>
      <c r="CE79" s="1069"/>
      <c r="CF79" s="1069"/>
      <c r="CG79" s="1069"/>
      <c r="CH79" s="1069"/>
      <c r="CI79" s="1069"/>
      <c r="CJ79" s="1069"/>
      <c r="CK79" s="1069"/>
      <c r="CL79" s="1069"/>
      <c r="CM79" s="1069"/>
      <c r="CN79" s="1069"/>
      <c r="CO79" s="1069"/>
      <c r="CP79" s="1069"/>
      <c r="CQ79" s="1069"/>
      <c r="CR79" s="1069"/>
      <c r="CS79" s="1069"/>
      <c r="CT79" s="1069"/>
      <c r="CU79" s="1069"/>
      <c r="CV79" s="1069"/>
      <c r="CW79" s="1069"/>
      <c r="CX79" s="1069"/>
      <c r="CY79" s="1069"/>
      <c r="CZ79" s="1069"/>
      <c r="DA79" s="1069"/>
      <c r="DB79" s="1069"/>
      <c r="DC79" s="1069"/>
      <c r="DD79" s="1069"/>
      <c r="DE79" s="1069"/>
      <c r="DF79" s="1069"/>
      <c r="DG79" s="1069"/>
      <c r="DH79" s="1069"/>
      <c r="DI79" s="1069"/>
      <c r="DJ79" s="1069"/>
      <c r="DK79" s="1069"/>
      <c r="DL79" s="1069"/>
      <c r="DM79" s="1069"/>
      <c r="DN79" s="1069"/>
      <c r="DO79" s="1069"/>
      <c r="DP79" s="1069"/>
      <c r="DQ79" s="1069"/>
      <c r="DR79" s="1069"/>
      <c r="DS79" s="1069"/>
      <c r="DT79" s="1069"/>
      <c r="DU79" s="1069"/>
      <c r="DV79" s="1069"/>
      <c r="DW79" s="1069"/>
      <c r="DX79" s="1069"/>
      <c r="DY79" s="1069"/>
      <c r="DZ79" s="1069"/>
      <c r="EA79" s="1069"/>
      <c r="EB79" s="1069"/>
      <c r="EC79" s="1069"/>
      <c r="ED79" s="1069"/>
      <c r="EE79" s="1069"/>
      <c r="EF79" s="1069"/>
      <c r="EG79" s="1069"/>
      <c r="EH79" s="1069"/>
      <c r="EI79" s="1069"/>
      <c r="EJ79" s="1069"/>
      <c r="EK79" s="1069"/>
      <c r="EL79" s="1069"/>
      <c r="EM79" s="1069"/>
      <c r="EN79" s="1069"/>
      <c r="EO79" s="1069"/>
      <c r="EP79" s="1069"/>
      <c r="EQ79" s="1069"/>
      <c r="ER79" s="1069"/>
      <c r="ES79" s="1069"/>
      <c r="ET79" s="1069"/>
      <c r="EU79" s="1069"/>
      <c r="EV79" s="1069"/>
      <c r="EW79" s="1069"/>
      <c r="EX79" s="1069"/>
      <c r="EY79" s="1069"/>
      <c r="EZ79" s="1069"/>
      <c r="FA79" s="1069"/>
      <c r="FB79" s="1069"/>
      <c r="FC79" s="1069"/>
      <c r="FD79" s="1069"/>
      <c r="FE79" s="1069"/>
      <c r="FF79" s="1069"/>
      <c r="FG79" s="1069"/>
      <c r="FH79" s="1069"/>
      <c r="FI79" s="1069"/>
      <c r="FJ79" s="1069"/>
      <c r="FK79" s="1069"/>
      <c r="FL79" s="1069"/>
      <c r="FM79" s="1069"/>
      <c r="FN79" s="1069"/>
      <c r="FO79" s="1069"/>
      <c r="FP79" s="1069"/>
      <c r="FQ79" s="1069"/>
      <c r="FR79" s="1069"/>
      <c r="FS79" s="1069"/>
      <c r="FT79" s="1069"/>
      <c r="FU79" s="1069"/>
      <c r="FV79" s="1069"/>
      <c r="FW79" s="1069"/>
      <c r="FX79" s="1069"/>
      <c r="FY79" s="1069"/>
      <c r="FZ79" s="1069"/>
      <c r="GA79" s="1069"/>
      <c r="GB79" s="1069"/>
      <c r="GC79" s="1069"/>
      <c r="GD79" s="1069"/>
      <c r="GE79" s="1069"/>
      <c r="GF79" s="1069"/>
      <c r="GG79" s="1069"/>
      <c r="GH79" s="1069"/>
      <c r="GI79" s="1069"/>
      <c r="GJ79" s="1069"/>
      <c r="GK79" s="1069"/>
      <c r="GL79" s="1069"/>
      <c r="GM79" s="1069"/>
      <c r="GN79" s="1069"/>
      <c r="GO79" s="1069"/>
      <c r="GP79" s="1069"/>
      <c r="GQ79" s="1069"/>
      <c r="GR79" s="1069"/>
      <c r="GS79" s="1069"/>
      <c r="GT79" s="1069"/>
      <c r="GU79" s="1069"/>
      <c r="GV79" s="1069"/>
      <c r="GW79" s="1069"/>
      <c r="GX79" s="1069"/>
      <c r="GY79" s="1069"/>
      <c r="GZ79" s="1069"/>
      <c r="HA79" s="1069"/>
      <c r="HB79" s="1069"/>
      <c r="HC79" s="1069"/>
      <c r="HD79" s="1069"/>
      <c r="HE79" s="1069"/>
      <c r="HF79" s="1069"/>
      <c r="HG79" s="1069"/>
      <c r="HH79" s="1069"/>
      <c r="HI79" s="1069"/>
      <c r="HJ79" s="1069"/>
      <c r="HK79" s="1069"/>
      <c r="HL79" s="1069"/>
      <c r="HM79" s="1069"/>
      <c r="HN79" s="1069"/>
      <c r="HO79" s="1069"/>
      <c r="HP79" s="1069"/>
      <c r="HQ79" s="1069"/>
      <c r="HR79" s="1069"/>
      <c r="HS79" s="1069"/>
      <c r="HT79" s="1069"/>
      <c r="HU79" s="1069"/>
      <c r="HV79" s="1069"/>
      <c r="HW79" s="1069"/>
      <c r="HX79" s="1069"/>
      <c r="HY79" s="1069"/>
      <c r="HZ79" s="1069"/>
      <c r="IA79" s="1069"/>
      <c r="IB79" s="1069"/>
      <c r="IC79" s="1069"/>
      <c r="ID79" s="1069"/>
      <c r="IE79" s="1069"/>
      <c r="IF79" s="1069"/>
      <c r="IG79" s="1069"/>
      <c r="IH79" s="1069"/>
      <c r="II79" s="1069"/>
      <c r="IJ79" s="1069"/>
      <c r="IK79" s="1069"/>
      <c r="IL79" s="1069"/>
      <c r="IM79" s="1069"/>
      <c r="IN79" s="1069"/>
      <c r="IO79" s="1069"/>
      <c r="IP79" s="1069"/>
      <c r="IQ79" s="1069"/>
      <c r="IR79" s="1069"/>
      <c r="IS79" s="1069"/>
      <c r="IT79" s="1069"/>
      <c r="IU79" s="1069"/>
      <c r="IV79" s="1069"/>
    </row>
    <row r="80" spans="1:256" s="2" customFormat="1" x14ac:dyDescent="0.2">
      <c r="A80" s="1070" t="s">
        <v>998</v>
      </c>
      <c r="B80" s="1763" t="s">
        <v>1638</v>
      </c>
      <c r="C80" s="1763"/>
      <c r="D80" s="1763"/>
      <c r="E80" s="1091">
        <v>1549871</v>
      </c>
      <c r="F80" s="1091"/>
      <c r="G80" s="1069"/>
      <c r="H80" s="1089"/>
      <c r="I80" s="1090"/>
      <c r="J80" s="1090"/>
      <c r="K80" s="1090"/>
      <c r="L80" s="1069"/>
      <c r="M80" s="1069"/>
      <c r="N80" s="1069"/>
      <c r="O80" s="1069"/>
      <c r="P80" s="1069"/>
      <c r="Q80" s="1069"/>
      <c r="R80" s="1069"/>
      <c r="S80" s="1069"/>
      <c r="T80" s="1069"/>
      <c r="U80" s="1069"/>
      <c r="V80" s="1069"/>
      <c r="W80" s="1069"/>
      <c r="X80" s="1069"/>
      <c r="Y80" s="1069"/>
      <c r="Z80" s="1069"/>
      <c r="AA80" s="1069"/>
      <c r="AB80" s="1069"/>
      <c r="AC80" s="1069"/>
      <c r="AD80" s="1069"/>
      <c r="AE80" s="1069"/>
      <c r="AF80" s="1069"/>
      <c r="AG80" s="1069"/>
      <c r="AH80" s="1069"/>
      <c r="AI80" s="1069"/>
      <c r="AJ80" s="1069"/>
      <c r="AK80" s="1069"/>
      <c r="AL80" s="1069"/>
      <c r="AM80" s="1069"/>
      <c r="AN80" s="1069"/>
      <c r="AO80" s="1069"/>
      <c r="AP80" s="1069"/>
      <c r="AQ80" s="1069"/>
      <c r="AR80" s="1069"/>
      <c r="AS80" s="1069"/>
      <c r="AT80" s="1069"/>
      <c r="AU80" s="1069"/>
      <c r="AV80" s="1069"/>
      <c r="AW80" s="1069"/>
      <c r="AX80" s="1069"/>
      <c r="AY80" s="1069"/>
      <c r="AZ80" s="1069"/>
      <c r="BA80" s="1069"/>
      <c r="BB80" s="1069"/>
      <c r="BC80" s="1069"/>
      <c r="BD80" s="1069"/>
      <c r="BE80" s="1069"/>
      <c r="BF80" s="1069"/>
      <c r="BG80" s="1069"/>
      <c r="BH80" s="1069"/>
      <c r="BI80" s="1069"/>
      <c r="BJ80" s="1069"/>
      <c r="BK80" s="1069"/>
      <c r="BL80" s="1069"/>
      <c r="BM80" s="1069"/>
      <c r="BN80" s="1069"/>
      <c r="BO80" s="1069"/>
      <c r="BP80" s="1069"/>
      <c r="BQ80" s="1069"/>
      <c r="BR80" s="1069"/>
      <c r="BS80" s="1069"/>
      <c r="BT80" s="1069"/>
      <c r="BU80" s="1069"/>
      <c r="BV80" s="1069"/>
      <c r="BW80" s="1069"/>
      <c r="BX80" s="1069"/>
      <c r="BY80" s="1069"/>
      <c r="BZ80" s="1069"/>
      <c r="CA80" s="1069"/>
      <c r="CB80" s="1069"/>
      <c r="CC80" s="1069"/>
      <c r="CD80" s="1069"/>
      <c r="CE80" s="1069"/>
      <c r="CF80" s="1069"/>
      <c r="CG80" s="1069"/>
      <c r="CH80" s="1069"/>
      <c r="CI80" s="1069"/>
      <c r="CJ80" s="1069"/>
      <c r="CK80" s="1069"/>
      <c r="CL80" s="1069"/>
      <c r="CM80" s="1069"/>
      <c r="CN80" s="1069"/>
      <c r="CO80" s="1069"/>
      <c r="CP80" s="1069"/>
      <c r="CQ80" s="1069"/>
      <c r="CR80" s="1069"/>
      <c r="CS80" s="1069"/>
      <c r="CT80" s="1069"/>
      <c r="CU80" s="1069"/>
      <c r="CV80" s="1069"/>
      <c r="CW80" s="1069"/>
      <c r="CX80" s="1069"/>
      <c r="CY80" s="1069"/>
      <c r="CZ80" s="1069"/>
      <c r="DA80" s="1069"/>
      <c r="DB80" s="1069"/>
      <c r="DC80" s="1069"/>
      <c r="DD80" s="1069"/>
      <c r="DE80" s="1069"/>
      <c r="DF80" s="1069"/>
      <c r="DG80" s="1069"/>
      <c r="DH80" s="1069"/>
      <c r="DI80" s="1069"/>
      <c r="DJ80" s="1069"/>
      <c r="DK80" s="1069"/>
      <c r="DL80" s="1069"/>
      <c r="DM80" s="1069"/>
      <c r="DN80" s="1069"/>
      <c r="DO80" s="1069"/>
      <c r="DP80" s="1069"/>
      <c r="DQ80" s="1069"/>
      <c r="DR80" s="1069"/>
      <c r="DS80" s="1069"/>
      <c r="DT80" s="1069"/>
      <c r="DU80" s="1069"/>
      <c r="DV80" s="1069"/>
      <c r="DW80" s="1069"/>
      <c r="DX80" s="1069"/>
      <c r="DY80" s="1069"/>
      <c r="DZ80" s="1069"/>
      <c r="EA80" s="1069"/>
      <c r="EB80" s="1069"/>
      <c r="EC80" s="1069"/>
      <c r="ED80" s="1069"/>
      <c r="EE80" s="1069"/>
      <c r="EF80" s="1069"/>
      <c r="EG80" s="1069"/>
      <c r="EH80" s="1069"/>
      <c r="EI80" s="1069"/>
      <c r="EJ80" s="1069"/>
      <c r="EK80" s="1069"/>
      <c r="EL80" s="1069"/>
      <c r="EM80" s="1069"/>
      <c r="EN80" s="1069"/>
      <c r="EO80" s="1069"/>
      <c r="EP80" s="1069"/>
      <c r="EQ80" s="1069"/>
      <c r="ER80" s="1069"/>
      <c r="ES80" s="1069"/>
      <c r="ET80" s="1069"/>
      <c r="EU80" s="1069"/>
      <c r="EV80" s="1069"/>
      <c r="EW80" s="1069"/>
      <c r="EX80" s="1069"/>
      <c r="EY80" s="1069"/>
      <c r="EZ80" s="1069"/>
      <c r="FA80" s="1069"/>
      <c r="FB80" s="1069"/>
      <c r="FC80" s="1069"/>
      <c r="FD80" s="1069"/>
      <c r="FE80" s="1069"/>
      <c r="FF80" s="1069"/>
      <c r="FG80" s="1069"/>
      <c r="FH80" s="1069"/>
      <c r="FI80" s="1069"/>
      <c r="FJ80" s="1069"/>
      <c r="FK80" s="1069"/>
      <c r="FL80" s="1069"/>
      <c r="FM80" s="1069"/>
      <c r="FN80" s="1069"/>
      <c r="FO80" s="1069"/>
      <c r="FP80" s="1069"/>
      <c r="FQ80" s="1069"/>
      <c r="FR80" s="1069"/>
      <c r="FS80" s="1069"/>
      <c r="FT80" s="1069"/>
      <c r="FU80" s="1069"/>
      <c r="FV80" s="1069"/>
      <c r="FW80" s="1069"/>
      <c r="FX80" s="1069"/>
      <c r="FY80" s="1069"/>
      <c r="FZ80" s="1069"/>
      <c r="GA80" s="1069"/>
      <c r="GB80" s="1069"/>
      <c r="GC80" s="1069"/>
      <c r="GD80" s="1069"/>
      <c r="GE80" s="1069"/>
      <c r="GF80" s="1069"/>
      <c r="GG80" s="1069"/>
      <c r="GH80" s="1069"/>
      <c r="GI80" s="1069"/>
      <c r="GJ80" s="1069"/>
      <c r="GK80" s="1069"/>
      <c r="GL80" s="1069"/>
      <c r="GM80" s="1069"/>
      <c r="GN80" s="1069"/>
      <c r="GO80" s="1069"/>
      <c r="GP80" s="1069"/>
      <c r="GQ80" s="1069"/>
      <c r="GR80" s="1069"/>
      <c r="GS80" s="1069"/>
      <c r="GT80" s="1069"/>
      <c r="GU80" s="1069"/>
      <c r="GV80" s="1069"/>
      <c r="GW80" s="1069"/>
      <c r="GX80" s="1069"/>
      <c r="GY80" s="1069"/>
      <c r="GZ80" s="1069"/>
      <c r="HA80" s="1069"/>
      <c r="HB80" s="1069"/>
      <c r="HC80" s="1069"/>
      <c r="HD80" s="1069"/>
      <c r="HE80" s="1069"/>
      <c r="HF80" s="1069"/>
      <c r="HG80" s="1069"/>
      <c r="HH80" s="1069"/>
      <c r="HI80" s="1069"/>
      <c r="HJ80" s="1069"/>
      <c r="HK80" s="1069"/>
      <c r="HL80" s="1069"/>
      <c r="HM80" s="1069"/>
      <c r="HN80" s="1069"/>
      <c r="HO80" s="1069"/>
      <c r="HP80" s="1069"/>
      <c r="HQ80" s="1069"/>
      <c r="HR80" s="1069"/>
      <c r="HS80" s="1069"/>
      <c r="HT80" s="1069"/>
      <c r="HU80" s="1069"/>
      <c r="HV80" s="1069"/>
      <c r="HW80" s="1069"/>
      <c r="HX80" s="1069"/>
      <c r="HY80" s="1069"/>
      <c r="HZ80" s="1069"/>
      <c r="IA80" s="1069"/>
      <c r="IB80" s="1069"/>
      <c r="IC80" s="1069"/>
      <c r="ID80" s="1069"/>
      <c r="IE80" s="1069"/>
      <c r="IF80" s="1069"/>
      <c r="IG80" s="1069"/>
      <c r="IH80" s="1069"/>
      <c r="II80" s="1069"/>
      <c r="IJ80" s="1069"/>
      <c r="IK80" s="1069"/>
      <c r="IL80" s="1069"/>
      <c r="IM80" s="1069"/>
      <c r="IN80" s="1069"/>
      <c r="IO80" s="1069"/>
      <c r="IP80" s="1069"/>
      <c r="IQ80" s="1069"/>
      <c r="IR80" s="1069"/>
      <c r="IS80" s="1069"/>
      <c r="IT80" s="1069"/>
      <c r="IU80" s="1069"/>
      <c r="IV80" s="1069"/>
    </row>
    <row r="81" spans="1:256" s="2" customFormat="1" x14ac:dyDescent="0.2">
      <c r="A81" s="1070" t="s">
        <v>999</v>
      </c>
      <c r="B81" s="1763" t="s">
        <v>1639</v>
      </c>
      <c r="C81" s="1763"/>
      <c r="D81" s="1763"/>
      <c r="E81" s="1091">
        <f>E79-E80</f>
        <v>-194202</v>
      </c>
      <c r="F81" s="1091"/>
      <c r="G81" s="1069"/>
      <c r="H81" s="1069"/>
      <c r="I81" s="1069"/>
      <c r="J81" s="1069"/>
      <c r="K81" s="1069"/>
      <c r="L81" s="1069"/>
      <c r="M81" s="1069"/>
      <c r="N81" s="1069"/>
      <c r="O81" s="1069"/>
      <c r="P81" s="1069"/>
      <c r="Q81" s="1069"/>
      <c r="R81" s="1069"/>
      <c r="S81" s="1069"/>
      <c r="T81" s="1069"/>
      <c r="U81" s="1069"/>
      <c r="V81" s="1069"/>
      <c r="W81" s="1069"/>
      <c r="X81" s="1069"/>
      <c r="Y81" s="1069"/>
      <c r="Z81" s="1069"/>
      <c r="AA81" s="1069"/>
      <c r="AB81" s="1069"/>
      <c r="AC81" s="1069"/>
      <c r="AD81" s="1069"/>
      <c r="AE81" s="1069"/>
      <c r="AF81" s="1069"/>
      <c r="AG81" s="1069"/>
      <c r="AH81" s="1069"/>
      <c r="AI81" s="1069"/>
      <c r="AJ81" s="1069"/>
      <c r="AK81" s="1069"/>
      <c r="AL81" s="1069"/>
      <c r="AM81" s="1069"/>
      <c r="AN81" s="1069"/>
      <c r="AO81" s="1069"/>
      <c r="AP81" s="1069"/>
      <c r="AQ81" s="1069"/>
      <c r="AR81" s="1069"/>
      <c r="AS81" s="1069"/>
      <c r="AT81" s="1069"/>
      <c r="AU81" s="1069"/>
      <c r="AV81" s="1069"/>
      <c r="AW81" s="1069"/>
      <c r="AX81" s="1069"/>
      <c r="AY81" s="1069"/>
      <c r="AZ81" s="1069"/>
      <c r="BA81" s="1069"/>
      <c r="BB81" s="1069"/>
      <c r="BC81" s="1069"/>
      <c r="BD81" s="1069"/>
      <c r="BE81" s="1069"/>
      <c r="BF81" s="1069"/>
      <c r="BG81" s="1069"/>
      <c r="BH81" s="1069"/>
      <c r="BI81" s="1069"/>
      <c r="BJ81" s="1069"/>
      <c r="BK81" s="1069"/>
      <c r="BL81" s="1069"/>
      <c r="BM81" s="1069"/>
      <c r="BN81" s="1069"/>
      <c r="BO81" s="1069"/>
      <c r="BP81" s="1069"/>
      <c r="BQ81" s="1069"/>
      <c r="BR81" s="1069"/>
      <c r="BS81" s="1069"/>
      <c r="BT81" s="1069"/>
      <c r="BU81" s="1069"/>
      <c r="BV81" s="1069"/>
      <c r="BW81" s="1069"/>
      <c r="BX81" s="1069"/>
      <c r="BY81" s="1069"/>
      <c r="BZ81" s="1069"/>
      <c r="CA81" s="1069"/>
      <c r="CB81" s="1069"/>
      <c r="CC81" s="1069"/>
      <c r="CD81" s="1069"/>
      <c r="CE81" s="1069"/>
      <c r="CF81" s="1069"/>
      <c r="CG81" s="1069"/>
      <c r="CH81" s="1069"/>
      <c r="CI81" s="1069"/>
      <c r="CJ81" s="1069"/>
      <c r="CK81" s="1069"/>
      <c r="CL81" s="1069"/>
      <c r="CM81" s="1069"/>
      <c r="CN81" s="1069"/>
      <c r="CO81" s="1069"/>
      <c r="CP81" s="1069"/>
      <c r="CQ81" s="1069"/>
      <c r="CR81" s="1069"/>
      <c r="CS81" s="1069"/>
      <c r="CT81" s="1069"/>
      <c r="CU81" s="1069"/>
      <c r="CV81" s="1069"/>
      <c r="CW81" s="1069"/>
      <c r="CX81" s="1069"/>
      <c r="CY81" s="1069"/>
      <c r="CZ81" s="1069"/>
      <c r="DA81" s="1069"/>
      <c r="DB81" s="1069"/>
      <c r="DC81" s="1069"/>
      <c r="DD81" s="1069"/>
      <c r="DE81" s="1069"/>
      <c r="DF81" s="1069"/>
      <c r="DG81" s="1069"/>
      <c r="DH81" s="1069"/>
      <c r="DI81" s="1069"/>
      <c r="DJ81" s="1069"/>
      <c r="DK81" s="1069"/>
      <c r="DL81" s="1069"/>
      <c r="DM81" s="1069"/>
      <c r="DN81" s="1069"/>
      <c r="DO81" s="1069"/>
      <c r="DP81" s="1069"/>
      <c r="DQ81" s="1069"/>
      <c r="DR81" s="1069"/>
      <c r="DS81" s="1069"/>
      <c r="DT81" s="1069"/>
      <c r="DU81" s="1069"/>
      <c r="DV81" s="1069"/>
      <c r="DW81" s="1069"/>
      <c r="DX81" s="1069"/>
      <c r="DY81" s="1069"/>
      <c r="DZ81" s="1069"/>
      <c r="EA81" s="1069"/>
      <c r="EB81" s="1069"/>
      <c r="EC81" s="1069"/>
      <c r="ED81" s="1069"/>
      <c r="EE81" s="1069"/>
      <c r="EF81" s="1069"/>
      <c r="EG81" s="1069"/>
      <c r="EH81" s="1069"/>
      <c r="EI81" s="1069"/>
      <c r="EJ81" s="1069"/>
      <c r="EK81" s="1069"/>
      <c r="EL81" s="1069"/>
      <c r="EM81" s="1069"/>
      <c r="EN81" s="1069"/>
      <c r="EO81" s="1069"/>
      <c r="EP81" s="1069"/>
      <c r="EQ81" s="1069"/>
      <c r="ER81" s="1069"/>
      <c r="ES81" s="1069"/>
      <c r="ET81" s="1069"/>
      <c r="EU81" s="1069"/>
      <c r="EV81" s="1069"/>
      <c r="EW81" s="1069"/>
      <c r="EX81" s="1069"/>
      <c r="EY81" s="1069"/>
      <c r="EZ81" s="1069"/>
      <c r="FA81" s="1069"/>
      <c r="FB81" s="1069"/>
      <c r="FC81" s="1069"/>
      <c r="FD81" s="1069"/>
      <c r="FE81" s="1069"/>
      <c r="FF81" s="1069"/>
      <c r="FG81" s="1069"/>
      <c r="FH81" s="1069"/>
      <c r="FI81" s="1069"/>
      <c r="FJ81" s="1069"/>
      <c r="FK81" s="1069"/>
      <c r="FL81" s="1069"/>
      <c r="FM81" s="1069"/>
      <c r="FN81" s="1069"/>
      <c r="FO81" s="1069"/>
      <c r="FP81" s="1069"/>
      <c r="FQ81" s="1069"/>
      <c r="FR81" s="1069"/>
      <c r="FS81" s="1069"/>
      <c r="FT81" s="1069"/>
      <c r="FU81" s="1069"/>
      <c r="FV81" s="1069"/>
      <c r="FW81" s="1069"/>
      <c r="FX81" s="1069"/>
      <c r="FY81" s="1069"/>
      <c r="FZ81" s="1069"/>
      <c r="GA81" s="1069"/>
      <c r="GB81" s="1069"/>
      <c r="GC81" s="1069"/>
      <c r="GD81" s="1069"/>
      <c r="GE81" s="1069"/>
      <c r="GF81" s="1069"/>
      <c r="GG81" s="1069"/>
      <c r="GH81" s="1069"/>
      <c r="GI81" s="1069"/>
      <c r="GJ81" s="1069"/>
      <c r="GK81" s="1069"/>
      <c r="GL81" s="1069"/>
      <c r="GM81" s="1069"/>
      <c r="GN81" s="1069"/>
      <c r="GO81" s="1069"/>
      <c r="GP81" s="1069"/>
      <c r="GQ81" s="1069"/>
      <c r="GR81" s="1069"/>
      <c r="GS81" s="1069"/>
      <c r="GT81" s="1069"/>
      <c r="GU81" s="1069"/>
      <c r="GV81" s="1069"/>
      <c r="GW81" s="1069"/>
      <c r="GX81" s="1069"/>
      <c r="GY81" s="1069"/>
      <c r="GZ81" s="1069"/>
      <c r="HA81" s="1069"/>
      <c r="HB81" s="1069"/>
      <c r="HC81" s="1069"/>
      <c r="HD81" s="1069"/>
      <c r="HE81" s="1069"/>
      <c r="HF81" s="1069"/>
      <c r="HG81" s="1069"/>
      <c r="HH81" s="1069"/>
      <c r="HI81" s="1069"/>
      <c r="HJ81" s="1069"/>
      <c r="HK81" s="1069"/>
      <c r="HL81" s="1069"/>
      <c r="HM81" s="1069"/>
      <c r="HN81" s="1069"/>
      <c r="HO81" s="1069"/>
      <c r="HP81" s="1069"/>
      <c r="HQ81" s="1069"/>
      <c r="HR81" s="1069"/>
      <c r="HS81" s="1069"/>
      <c r="HT81" s="1069"/>
      <c r="HU81" s="1069"/>
      <c r="HV81" s="1069"/>
      <c r="HW81" s="1069"/>
      <c r="HX81" s="1069"/>
      <c r="HY81" s="1069"/>
      <c r="HZ81" s="1069"/>
      <c r="IA81" s="1069"/>
      <c r="IB81" s="1069"/>
      <c r="IC81" s="1069"/>
      <c r="ID81" s="1069"/>
      <c r="IE81" s="1069"/>
      <c r="IF81" s="1069"/>
      <c r="IG81" s="1069"/>
      <c r="IH81" s="1069"/>
      <c r="II81" s="1069"/>
      <c r="IJ81" s="1069"/>
      <c r="IK81" s="1069"/>
      <c r="IL81" s="1069"/>
      <c r="IM81" s="1069"/>
      <c r="IN81" s="1069"/>
      <c r="IO81" s="1069"/>
      <c r="IP81" s="1069"/>
      <c r="IQ81" s="1069"/>
      <c r="IR81" s="1069"/>
      <c r="IS81" s="1069"/>
      <c r="IT81" s="1069"/>
      <c r="IU81" s="1069"/>
      <c r="IV81" s="1069"/>
    </row>
    <row r="82" spans="1:256" s="2" customFormat="1" ht="15.75" customHeight="1" x14ac:dyDescent="0.2">
      <c r="A82" s="1070"/>
      <c r="B82" s="1092"/>
      <c r="C82" s="1092"/>
      <c r="D82" s="1092"/>
      <c r="E82" s="1093"/>
      <c r="F82" s="1093"/>
    </row>
    <row r="83" spans="1:256" s="2" customFormat="1" ht="13.5" x14ac:dyDescent="0.25">
      <c r="A83" s="1070" t="s">
        <v>1000</v>
      </c>
      <c r="B83" s="1230" t="s">
        <v>420</v>
      </c>
      <c r="C83" s="1207"/>
      <c r="D83" s="1078"/>
      <c r="E83" s="1087"/>
      <c r="F83" s="1087"/>
    </row>
    <row r="84" spans="1:256" s="2" customFormat="1" x14ac:dyDescent="0.2">
      <c r="A84" s="1070" t="s">
        <v>1001</v>
      </c>
      <c r="B84" s="1206">
        <v>1021</v>
      </c>
      <c r="C84" s="2" t="s">
        <v>1640</v>
      </c>
      <c r="D84" s="2" t="s">
        <v>1641</v>
      </c>
      <c r="E84" s="438">
        <v>780</v>
      </c>
      <c r="F84" s="438">
        <v>533</v>
      </c>
      <c r="G84" s="438"/>
    </row>
    <row r="85" spans="1:256" s="2" customFormat="1" ht="15.75" customHeight="1" x14ac:dyDescent="0.2">
      <c r="A85" s="1070" t="s">
        <v>1002</v>
      </c>
      <c r="B85" s="1764" t="s">
        <v>1642</v>
      </c>
      <c r="C85" s="1764"/>
      <c r="D85" s="1764"/>
      <c r="E85" s="443">
        <f>E84</f>
        <v>780</v>
      </c>
      <c r="F85" s="443">
        <f>F84</f>
        <v>533</v>
      </c>
    </row>
    <row r="86" spans="1:256" s="2" customFormat="1" ht="15.75" customHeight="1" x14ac:dyDescent="0.2">
      <c r="A86" s="1070"/>
      <c r="B86" s="1094"/>
      <c r="C86" s="1094"/>
      <c r="D86" s="1094"/>
      <c r="E86" s="443"/>
      <c r="F86" s="443"/>
    </row>
    <row r="87" spans="1:256" s="2" customFormat="1" x14ac:dyDescent="0.2">
      <c r="A87" s="1070" t="s">
        <v>1003</v>
      </c>
      <c r="B87" s="1764" t="s">
        <v>1643</v>
      </c>
      <c r="C87" s="1764"/>
      <c r="D87" s="1764"/>
      <c r="E87" s="443">
        <f>E79+E85</f>
        <v>1356449</v>
      </c>
      <c r="F87" s="443">
        <f>F79+F85</f>
        <v>1252447</v>
      </c>
    </row>
    <row r="88" spans="1:256" x14ac:dyDescent="0.2">
      <c r="E88" s="1095"/>
      <c r="F88" s="1095"/>
    </row>
    <row r="89" spans="1:256" x14ac:dyDescent="0.2">
      <c r="E89" s="1095"/>
      <c r="F89" s="1095"/>
    </row>
    <row r="90" spans="1:256" x14ac:dyDescent="0.2">
      <c r="E90" s="1095"/>
      <c r="F90" s="1095"/>
    </row>
  </sheetData>
  <mergeCells count="17">
    <mergeCell ref="B77:C77"/>
    <mergeCell ref="B1:F1"/>
    <mergeCell ref="A2:F2"/>
    <mergeCell ref="A3:F3"/>
    <mergeCell ref="A4:F4"/>
    <mergeCell ref="A5:F5"/>
    <mergeCell ref="A6:F6"/>
    <mergeCell ref="A7:A8"/>
    <mergeCell ref="B9:C9"/>
    <mergeCell ref="B10:C10"/>
    <mergeCell ref="B59:C59"/>
    <mergeCell ref="B60:C60"/>
    <mergeCell ref="B79:D79"/>
    <mergeCell ref="B80:D80"/>
    <mergeCell ref="B81:D81"/>
    <mergeCell ref="B85:D85"/>
    <mergeCell ref="B87:D87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zoomScaleNormal="100" workbookViewId="0">
      <selection activeCell="D1" sqref="D1:G1"/>
    </sheetView>
  </sheetViews>
  <sheetFormatPr defaultRowHeight="12.75" x14ac:dyDescent="0.2"/>
  <cols>
    <col min="1" max="1" width="4" style="1096" bestFit="1" customWidth="1"/>
    <col min="2" max="2" width="13.28515625" style="1137" bestFit="1" customWidth="1"/>
    <col min="3" max="3" width="54.5703125" style="1137" bestFit="1" customWidth="1"/>
    <col min="4" max="4" width="11.42578125" style="1137" bestFit="1" customWidth="1"/>
    <col min="5" max="7" width="11.5703125" style="1137" bestFit="1" customWidth="1"/>
    <col min="8" max="8" width="11" style="1097" bestFit="1" customWidth="1"/>
    <col min="9" max="9" width="10.7109375" style="1096" bestFit="1" customWidth="1"/>
    <col min="10" max="10" width="11.42578125" style="1096" bestFit="1" customWidth="1"/>
    <col min="11" max="256" width="9.140625" style="1096"/>
    <col min="257" max="257" width="4" style="1096" bestFit="1" customWidth="1"/>
    <col min="258" max="258" width="13.28515625" style="1096" bestFit="1" customWidth="1"/>
    <col min="259" max="259" width="54.5703125" style="1096" bestFit="1" customWidth="1"/>
    <col min="260" max="260" width="11.42578125" style="1096" bestFit="1" customWidth="1"/>
    <col min="261" max="263" width="11.5703125" style="1096" bestFit="1" customWidth="1"/>
    <col min="264" max="264" width="11" style="1096" bestFit="1" customWidth="1"/>
    <col min="265" max="265" width="10.7109375" style="1096" bestFit="1" customWidth="1"/>
    <col min="266" max="266" width="11.42578125" style="1096" bestFit="1" customWidth="1"/>
    <col min="267" max="512" width="9.140625" style="1096"/>
    <col min="513" max="513" width="4" style="1096" bestFit="1" customWidth="1"/>
    <col min="514" max="514" width="13.28515625" style="1096" bestFit="1" customWidth="1"/>
    <col min="515" max="515" width="54.5703125" style="1096" bestFit="1" customWidth="1"/>
    <col min="516" max="516" width="11.42578125" style="1096" bestFit="1" customWidth="1"/>
    <col min="517" max="519" width="11.5703125" style="1096" bestFit="1" customWidth="1"/>
    <col min="520" max="520" width="11" style="1096" bestFit="1" customWidth="1"/>
    <col min="521" max="521" width="10.7109375" style="1096" bestFit="1" customWidth="1"/>
    <col min="522" max="522" width="11.42578125" style="1096" bestFit="1" customWidth="1"/>
    <col min="523" max="768" width="9.140625" style="1096"/>
    <col min="769" max="769" width="4" style="1096" bestFit="1" customWidth="1"/>
    <col min="770" max="770" width="13.28515625" style="1096" bestFit="1" customWidth="1"/>
    <col min="771" max="771" width="54.5703125" style="1096" bestFit="1" customWidth="1"/>
    <col min="772" max="772" width="11.42578125" style="1096" bestFit="1" customWidth="1"/>
    <col min="773" max="775" width="11.5703125" style="1096" bestFit="1" customWidth="1"/>
    <col min="776" max="776" width="11" style="1096" bestFit="1" customWidth="1"/>
    <col min="777" max="777" width="10.7109375" style="1096" bestFit="1" customWidth="1"/>
    <col min="778" max="778" width="11.42578125" style="1096" bestFit="1" customWidth="1"/>
    <col min="779" max="1024" width="9.140625" style="1096"/>
    <col min="1025" max="1025" width="4" style="1096" bestFit="1" customWidth="1"/>
    <col min="1026" max="1026" width="13.28515625" style="1096" bestFit="1" customWidth="1"/>
    <col min="1027" max="1027" width="54.5703125" style="1096" bestFit="1" customWidth="1"/>
    <col min="1028" max="1028" width="11.42578125" style="1096" bestFit="1" customWidth="1"/>
    <col min="1029" max="1031" width="11.5703125" style="1096" bestFit="1" customWidth="1"/>
    <col min="1032" max="1032" width="11" style="1096" bestFit="1" customWidth="1"/>
    <col min="1033" max="1033" width="10.7109375" style="1096" bestFit="1" customWidth="1"/>
    <col min="1034" max="1034" width="11.42578125" style="1096" bestFit="1" customWidth="1"/>
    <col min="1035" max="1280" width="9.140625" style="1096"/>
    <col min="1281" max="1281" width="4" style="1096" bestFit="1" customWidth="1"/>
    <col min="1282" max="1282" width="13.28515625" style="1096" bestFit="1" customWidth="1"/>
    <col min="1283" max="1283" width="54.5703125" style="1096" bestFit="1" customWidth="1"/>
    <col min="1284" max="1284" width="11.42578125" style="1096" bestFit="1" customWidth="1"/>
    <col min="1285" max="1287" width="11.5703125" style="1096" bestFit="1" customWidth="1"/>
    <col min="1288" max="1288" width="11" style="1096" bestFit="1" customWidth="1"/>
    <col min="1289" max="1289" width="10.7109375" style="1096" bestFit="1" customWidth="1"/>
    <col min="1290" max="1290" width="11.42578125" style="1096" bestFit="1" customWidth="1"/>
    <col min="1291" max="1536" width="9.140625" style="1096"/>
    <col min="1537" max="1537" width="4" style="1096" bestFit="1" customWidth="1"/>
    <col min="1538" max="1538" width="13.28515625" style="1096" bestFit="1" customWidth="1"/>
    <col min="1539" max="1539" width="54.5703125" style="1096" bestFit="1" customWidth="1"/>
    <col min="1540" max="1540" width="11.42578125" style="1096" bestFit="1" customWidth="1"/>
    <col min="1541" max="1543" width="11.5703125" style="1096" bestFit="1" customWidth="1"/>
    <col min="1544" max="1544" width="11" style="1096" bestFit="1" customWidth="1"/>
    <col min="1545" max="1545" width="10.7109375" style="1096" bestFit="1" customWidth="1"/>
    <col min="1546" max="1546" width="11.42578125" style="1096" bestFit="1" customWidth="1"/>
    <col min="1547" max="1792" width="9.140625" style="1096"/>
    <col min="1793" max="1793" width="4" style="1096" bestFit="1" customWidth="1"/>
    <col min="1794" max="1794" width="13.28515625" style="1096" bestFit="1" customWidth="1"/>
    <col min="1795" max="1795" width="54.5703125" style="1096" bestFit="1" customWidth="1"/>
    <col min="1796" max="1796" width="11.42578125" style="1096" bestFit="1" customWidth="1"/>
    <col min="1797" max="1799" width="11.5703125" style="1096" bestFit="1" customWidth="1"/>
    <col min="1800" max="1800" width="11" style="1096" bestFit="1" customWidth="1"/>
    <col min="1801" max="1801" width="10.7109375" style="1096" bestFit="1" customWidth="1"/>
    <col min="1802" max="1802" width="11.42578125" style="1096" bestFit="1" customWidth="1"/>
    <col min="1803" max="2048" width="9.140625" style="1096"/>
    <col min="2049" max="2049" width="4" style="1096" bestFit="1" customWidth="1"/>
    <col min="2050" max="2050" width="13.28515625" style="1096" bestFit="1" customWidth="1"/>
    <col min="2051" max="2051" width="54.5703125" style="1096" bestFit="1" customWidth="1"/>
    <col min="2052" max="2052" width="11.42578125" style="1096" bestFit="1" customWidth="1"/>
    <col min="2053" max="2055" width="11.5703125" style="1096" bestFit="1" customWidth="1"/>
    <col min="2056" max="2056" width="11" style="1096" bestFit="1" customWidth="1"/>
    <col min="2057" max="2057" width="10.7109375" style="1096" bestFit="1" customWidth="1"/>
    <col min="2058" max="2058" width="11.42578125" style="1096" bestFit="1" customWidth="1"/>
    <col min="2059" max="2304" width="9.140625" style="1096"/>
    <col min="2305" max="2305" width="4" style="1096" bestFit="1" customWidth="1"/>
    <col min="2306" max="2306" width="13.28515625" style="1096" bestFit="1" customWidth="1"/>
    <col min="2307" max="2307" width="54.5703125" style="1096" bestFit="1" customWidth="1"/>
    <col min="2308" max="2308" width="11.42578125" style="1096" bestFit="1" customWidth="1"/>
    <col min="2309" max="2311" width="11.5703125" style="1096" bestFit="1" customWidth="1"/>
    <col min="2312" max="2312" width="11" style="1096" bestFit="1" customWidth="1"/>
    <col min="2313" max="2313" width="10.7109375" style="1096" bestFit="1" customWidth="1"/>
    <col min="2314" max="2314" width="11.42578125" style="1096" bestFit="1" customWidth="1"/>
    <col min="2315" max="2560" width="9.140625" style="1096"/>
    <col min="2561" max="2561" width="4" style="1096" bestFit="1" customWidth="1"/>
    <col min="2562" max="2562" width="13.28515625" style="1096" bestFit="1" customWidth="1"/>
    <col min="2563" max="2563" width="54.5703125" style="1096" bestFit="1" customWidth="1"/>
    <col min="2564" max="2564" width="11.42578125" style="1096" bestFit="1" customWidth="1"/>
    <col min="2565" max="2567" width="11.5703125" style="1096" bestFit="1" customWidth="1"/>
    <col min="2568" max="2568" width="11" style="1096" bestFit="1" customWidth="1"/>
    <col min="2569" max="2569" width="10.7109375" style="1096" bestFit="1" customWidth="1"/>
    <col min="2570" max="2570" width="11.42578125" style="1096" bestFit="1" customWidth="1"/>
    <col min="2571" max="2816" width="9.140625" style="1096"/>
    <col min="2817" max="2817" width="4" style="1096" bestFit="1" customWidth="1"/>
    <col min="2818" max="2818" width="13.28515625" style="1096" bestFit="1" customWidth="1"/>
    <col min="2819" max="2819" width="54.5703125" style="1096" bestFit="1" customWidth="1"/>
    <col min="2820" max="2820" width="11.42578125" style="1096" bestFit="1" customWidth="1"/>
    <col min="2821" max="2823" width="11.5703125" style="1096" bestFit="1" customWidth="1"/>
    <col min="2824" max="2824" width="11" style="1096" bestFit="1" customWidth="1"/>
    <col min="2825" max="2825" width="10.7109375" style="1096" bestFit="1" customWidth="1"/>
    <col min="2826" max="2826" width="11.42578125" style="1096" bestFit="1" customWidth="1"/>
    <col min="2827" max="3072" width="9.140625" style="1096"/>
    <col min="3073" max="3073" width="4" style="1096" bestFit="1" customWidth="1"/>
    <col min="3074" max="3074" width="13.28515625" style="1096" bestFit="1" customWidth="1"/>
    <col min="3075" max="3075" width="54.5703125" style="1096" bestFit="1" customWidth="1"/>
    <col min="3076" max="3076" width="11.42578125" style="1096" bestFit="1" customWidth="1"/>
    <col min="3077" max="3079" width="11.5703125" style="1096" bestFit="1" customWidth="1"/>
    <col min="3080" max="3080" width="11" style="1096" bestFit="1" customWidth="1"/>
    <col min="3081" max="3081" width="10.7109375" style="1096" bestFit="1" customWidth="1"/>
    <col min="3082" max="3082" width="11.42578125" style="1096" bestFit="1" customWidth="1"/>
    <col min="3083" max="3328" width="9.140625" style="1096"/>
    <col min="3329" max="3329" width="4" style="1096" bestFit="1" customWidth="1"/>
    <col min="3330" max="3330" width="13.28515625" style="1096" bestFit="1" customWidth="1"/>
    <col min="3331" max="3331" width="54.5703125" style="1096" bestFit="1" customWidth="1"/>
    <col min="3332" max="3332" width="11.42578125" style="1096" bestFit="1" customWidth="1"/>
    <col min="3333" max="3335" width="11.5703125" style="1096" bestFit="1" customWidth="1"/>
    <col min="3336" max="3336" width="11" style="1096" bestFit="1" customWidth="1"/>
    <col min="3337" max="3337" width="10.7109375" style="1096" bestFit="1" customWidth="1"/>
    <col min="3338" max="3338" width="11.42578125" style="1096" bestFit="1" customWidth="1"/>
    <col min="3339" max="3584" width="9.140625" style="1096"/>
    <col min="3585" max="3585" width="4" style="1096" bestFit="1" customWidth="1"/>
    <col min="3586" max="3586" width="13.28515625" style="1096" bestFit="1" customWidth="1"/>
    <col min="3587" max="3587" width="54.5703125" style="1096" bestFit="1" customWidth="1"/>
    <col min="3588" max="3588" width="11.42578125" style="1096" bestFit="1" customWidth="1"/>
    <col min="3589" max="3591" width="11.5703125" style="1096" bestFit="1" customWidth="1"/>
    <col min="3592" max="3592" width="11" style="1096" bestFit="1" customWidth="1"/>
    <col min="3593" max="3593" width="10.7109375" style="1096" bestFit="1" customWidth="1"/>
    <col min="3594" max="3594" width="11.42578125" style="1096" bestFit="1" customWidth="1"/>
    <col min="3595" max="3840" width="9.140625" style="1096"/>
    <col min="3841" max="3841" width="4" style="1096" bestFit="1" customWidth="1"/>
    <col min="3842" max="3842" width="13.28515625" style="1096" bestFit="1" customWidth="1"/>
    <col min="3843" max="3843" width="54.5703125" style="1096" bestFit="1" customWidth="1"/>
    <col min="3844" max="3844" width="11.42578125" style="1096" bestFit="1" customWidth="1"/>
    <col min="3845" max="3847" width="11.5703125" style="1096" bestFit="1" customWidth="1"/>
    <col min="3848" max="3848" width="11" style="1096" bestFit="1" customWidth="1"/>
    <col min="3849" max="3849" width="10.7109375" style="1096" bestFit="1" customWidth="1"/>
    <col min="3850" max="3850" width="11.42578125" style="1096" bestFit="1" customWidth="1"/>
    <col min="3851" max="4096" width="9.140625" style="1096"/>
    <col min="4097" max="4097" width="4" style="1096" bestFit="1" customWidth="1"/>
    <col min="4098" max="4098" width="13.28515625" style="1096" bestFit="1" customWidth="1"/>
    <col min="4099" max="4099" width="54.5703125" style="1096" bestFit="1" customWidth="1"/>
    <col min="4100" max="4100" width="11.42578125" style="1096" bestFit="1" customWidth="1"/>
    <col min="4101" max="4103" width="11.5703125" style="1096" bestFit="1" customWidth="1"/>
    <col min="4104" max="4104" width="11" style="1096" bestFit="1" customWidth="1"/>
    <col min="4105" max="4105" width="10.7109375" style="1096" bestFit="1" customWidth="1"/>
    <col min="4106" max="4106" width="11.42578125" style="1096" bestFit="1" customWidth="1"/>
    <col min="4107" max="4352" width="9.140625" style="1096"/>
    <col min="4353" max="4353" width="4" style="1096" bestFit="1" customWidth="1"/>
    <col min="4354" max="4354" width="13.28515625" style="1096" bestFit="1" customWidth="1"/>
    <col min="4355" max="4355" width="54.5703125" style="1096" bestFit="1" customWidth="1"/>
    <col min="4356" max="4356" width="11.42578125" style="1096" bestFit="1" customWidth="1"/>
    <col min="4357" max="4359" width="11.5703125" style="1096" bestFit="1" customWidth="1"/>
    <col min="4360" max="4360" width="11" style="1096" bestFit="1" customWidth="1"/>
    <col min="4361" max="4361" width="10.7109375" style="1096" bestFit="1" customWidth="1"/>
    <col min="4362" max="4362" width="11.42578125" style="1096" bestFit="1" customWidth="1"/>
    <col min="4363" max="4608" width="9.140625" style="1096"/>
    <col min="4609" max="4609" width="4" style="1096" bestFit="1" customWidth="1"/>
    <col min="4610" max="4610" width="13.28515625" style="1096" bestFit="1" customWidth="1"/>
    <col min="4611" max="4611" width="54.5703125" style="1096" bestFit="1" customWidth="1"/>
    <col min="4612" max="4612" width="11.42578125" style="1096" bestFit="1" customWidth="1"/>
    <col min="4613" max="4615" width="11.5703125" style="1096" bestFit="1" customWidth="1"/>
    <col min="4616" max="4616" width="11" style="1096" bestFit="1" customWidth="1"/>
    <col min="4617" max="4617" width="10.7109375" style="1096" bestFit="1" customWidth="1"/>
    <col min="4618" max="4618" width="11.42578125" style="1096" bestFit="1" customWidth="1"/>
    <col min="4619" max="4864" width="9.140625" style="1096"/>
    <col min="4865" max="4865" width="4" style="1096" bestFit="1" customWidth="1"/>
    <col min="4866" max="4866" width="13.28515625" style="1096" bestFit="1" customWidth="1"/>
    <col min="4867" max="4867" width="54.5703125" style="1096" bestFit="1" customWidth="1"/>
    <col min="4868" max="4868" width="11.42578125" style="1096" bestFit="1" customWidth="1"/>
    <col min="4869" max="4871" width="11.5703125" style="1096" bestFit="1" customWidth="1"/>
    <col min="4872" max="4872" width="11" style="1096" bestFit="1" customWidth="1"/>
    <col min="4873" max="4873" width="10.7109375" style="1096" bestFit="1" customWidth="1"/>
    <col min="4874" max="4874" width="11.42578125" style="1096" bestFit="1" customWidth="1"/>
    <col min="4875" max="5120" width="9.140625" style="1096"/>
    <col min="5121" max="5121" width="4" style="1096" bestFit="1" customWidth="1"/>
    <col min="5122" max="5122" width="13.28515625" style="1096" bestFit="1" customWidth="1"/>
    <col min="5123" max="5123" width="54.5703125" style="1096" bestFit="1" customWidth="1"/>
    <col min="5124" max="5124" width="11.42578125" style="1096" bestFit="1" customWidth="1"/>
    <col min="5125" max="5127" width="11.5703125" style="1096" bestFit="1" customWidth="1"/>
    <col min="5128" max="5128" width="11" style="1096" bestFit="1" customWidth="1"/>
    <col min="5129" max="5129" width="10.7109375" style="1096" bestFit="1" customWidth="1"/>
    <col min="5130" max="5130" width="11.42578125" style="1096" bestFit="1" customWidth="1"/>
    <col min="5131" max="5376" width="9.140625" style="1096"/>
    <col min="5377" max="5377" width="4" style="1096" bestFit="1" customWidth="1"/>
    <col min="5378" max="5378" width="13.28515625" style="1096" bestFit="1" customWidth="1"/>
    <col min="5379" max="5379" width="54.5703125" style="1096" bestFit="1" customWidth="1"/>
    <col min="5380" max="5380" width="11.42578125" style="1096" bestFit="1" customWidth="1"/>
    <col min="5381" max="5383" width="11.5703125" style="1096" bestFit="1" customWidth="1"/>
    <col min="5384" max="5384" width="11" style="1096" bestFit="1" customWidth="1"/>
    <col min="5385" max="5385" width="10.7109375" style="1096" bestFit="1" customWidth="1"/>
    <col min="5386" max="5386" width="11.42578125" style="1096" bestFit="1" customWidth="1"/>
    <col min="5387" max="5632" width="9.140625" style="1096"/>
    <col min="5633" max="5633" width="4" style="1096" bestFit="1" customWidth="1"/>
    <col min="5634" max="5634" width="13.28515625" style="1096" bestFit="1" customWidth="1"/>
    <col min="5635" max="5635" width="54.5703125" style="1096" bestFit="1" customWidth="1"/>
    <col min="5636" max="5636" width="11.42578125" style="1096" bestFit="1" customWidth="1"/>
    <col min="5637" max="5639" width="11.5703125" style="1096" bestFit="1" customWidth="1"/>
    <col min="5640" max="5640" width="11" style="1096" bestFit="1" customWidth="1"/>
    <col min="5641" max="5641" width="10.7109375" style="1096" bestFit="1" customWidth="1"/>
    <col min="5642" max="5642" width="11.42578125" style="1096" bestFit="1" customWidth="1"/>
    <col min="5643" max="5888" width="9.140625" style="1096"/>
    <col min="5889" max="5889" width="4" style="1096" bestFit="1" customWidth="1"/>
    <col min="5890" max="5890" width="13.28515625" style="1096" bestFit="1" customWidth="1"/>
    <col min="5891" max="5891" width="54.5703125" style="1096" bestFit="1" customWidth="1"/>
    <col min="5892" max="5892" width="11.42578125" style="1096" bestFit="1" customWidth="1"/>
    <col min="5893" max="5895" width="11.5703125" style="1096" bestFit="1" customWidth="1"/>
    <col min="5896" max="5896" width="11" style="1096" bestFit="1" customWidth="1"/>
    <col min="5897" max="5897" width="10.7109375" style="1096" bestFit="1" customWidth="1"/>
    <col min="5898" max="5898" width="11.42578125" style="1096" bestFit="1" customWidth="1"/>
    <col min="5899" max="6144" width="9.140625" style="1096"/>
    <col min="6145" max="6145" width="4" style="1096" bestFit="1" customWidth="1"/>
    <col min="6146" max="6146" width="13.28515625" style="1096" bestFit="1" customWidth="1"/>
    <col min="6147" max="6147" width="54.5703125" style="1096" bestFit="1" customWidth="1"/>
    <col min="6148" max="6148" width="11.42578125" style="1096" bestFit="1" customWidth="1"/>
    <col min="6149" max="6151" width="11.5703125" style="1096" bestFit="1" customWidth="1"/>
    <col min="6152" max="6152" width="11" style="1096" bestFit="1" customWidth="1"/>
    <col min="6153" max="6153" width="10.7109375" style="1096" bestFit="1" customWidth="1"/>
    <col min="6154" max="6154" width="11.42578125" style="1096" bestFit="1" customWidth="1"/>
    <col min="6155" max="6400" width="9.140625" style="1096"/>
    <col min="6401" max="6401" width="4" style="1096" bestFit="1" customWidth="1"/>
    <col min="6402" max="6402" width="13.28515625" style="1096" bestFit="1" customWidth="1"/>
    <col min="6403" max="6403" width="54.5703125" style="1096" bestFit="1" customWidth="1"/>
    <col min="6404" max="6404" width="11.42578125" style="1096" bestFit="1" customWidth="1"/>
    <col min="6405" max="6407" width="11.5703125" style="1096" bestFit="1" customWidth="1"/>
    <col min="6408" max="6408" width="11" style="1096" bestFit="1" customWidth="1"/>
    <col min="6409" max="6409" width="10.7109375" style="1096" bestFit="1" customWidth="1"/>
    <col min="6410" max="6410" width="11.42578125" style="1096" bestFit="1" customWidth="1"/>
    <col min="6411" max="6656" width="9.140625" style="1096"/>
    <col min="6657" max="6657" width="4" style="1096" bestFit="1" customWidth="1"/>
    <col min="6658" max="6658" width="13.28515625" style="1096" bestFit="1" customWidth="1"/>
    <col min="6659" max="6659" width="54.5703125" style="1096" bestFit="1" customWidth="1"/>
    <col min="6660" max="6660" width="11.42578125" style="1096" bestFit="1" customWidth="1"/>
    <col min="6661" max="6663" width="11.5703125" style="1096" bestFit="1" customWidth="1"/>
    <col min="6664" max="6664" width="11" style="1096" bestFit="1" customWidth="1"/>
    <col min="6665" max="6665" width="10.7109375" style="1096" bestFit="1" customWidth="1"/>
    <col min="6666" max="6666" width="11.42578125" style="1096" bestFit="1" customWidth="1"/>
    <col min="6667" max="6912" width="9.140625" style="1096"/>
    <col min="6913" max="6913" width="4" style="1096" bestFit="1" customWidth="1"/>
    <col min="6914" max="6914" width="13.28515625" style="1096" bestFit="1" customWidth="1"/>
    <col min="6915" max="6915" width="54.5703125" style="1096" bestFit="1" customWidth="1"/>
    <col min="6916" max="6916" width="11.42578125" style="1096" bestFit="1" customWidth="1"/>
    <col min="6917" max="6919" width="11.5703125" style="1096" bestFit="1" customWidth="1"/>
    <col min="6920" max="6920" width="11" style="1096" bestFit="1" customWidth="1"/>
    <col min="6921" max="6921" width="10.7109375" style="1096" bestFit="1" customWidth="1"/>
    <col min="6922" max="6922" width="11.42578125" style="1096" bestFit="1" customWidth="1"/>
    <col min="6923" max="7168" width="9.140625" style="1096"/>
    <col min="7169" max="7169" width="4" style="1096" bestFit="1" customWidth="1"/>
    <col min="7170" max="7170" width="13.28515625" style="1096" bestFit="1" customWidth="1"/>
    <col min="7171" max="7171" width="54.5703125" style="1096" bestFit="1" customWidth="1"/>
    <col min="7172" max="7172" width="11.42578125" style="1096" bestFit="1" customWidth="1"/>
    <col min="7173" max="7175" width="11.5703125" style="1096" bestFit="1" customWidth="1"/>
    <col min="7176" max="7176" width="11" style="1096" bestFit="1" customWidth="1"/>
    <col min="7177" max="7177" width="10.7109375" style="1096" bestFit="1" customWidth="1"/>
    <col min="7178" max="7178" width="11.42578125" style="1096" bestFit="1" customWidth="1"/>
    <col min="7179" max="7424" width="9.140625" style="1096"/>
    <col min="7425" max="7425" width="4" style="1096" bestFit="1" customWidth="1"/>
    <col min="7426" max="7426" width="13.28515625" style="1096" bestFit="1" customWidth="1"/>
    <col min="7427" max="7427" width="54.5703125" style="1096" bestFit="1" customWidth="1"/>
    <col min="7428" max="7428" width="11.42578125" style="1096" bestFit="1" customWidth="1"/>
    <col min="7429" max="7431" width="11.5703125" style="1096" bestFit="1" customWidth="1"/>
    <col min="7432" max="7432" width="11" style="1096" bestFit="1" customWidth="1"/>
    <col min="7433" max="7433" width="10.7109375" style="1096" bestFit="1" customWidth="1"/>
    <col min="7434" max="7434" width="11.42578125" style="1096" bestFit="1" customWidth="1"/>
    <col min="7435" max="7680" width="9.140625" style="1096"/>
    <col min="7681" max="7681" width="4" style="1096" bestFit="1" customWidth="1"/>
    <col min="7682" max="7682" width="13.28515625" style="1096" bestFit="1" customWidth="1"/>
    <col min="7683" max="7683" width="54.5703125" style="1096" bestFit="1" customWidth="1"/>
    <col min="7684" max="7684" width="11.42578125" style="1096" bestFit="1" customWidth="1"/>
    <col min="7685" max="7687" width="11.5703125" style="1096" bestFit="1" customWidth="1"/>
    <col min="7688" max="7688" width="11" style="1096" bestFit="1" customWidth="1"/>
    <col min="7689" max="7689" width="10.7109375" style="1096" bestFit="1" customWidth="1"/>
    <col min="7690" max="7690" width="11.42578125" style="1096" bestFit="1" customWidth="1"/>
    <col min="7691" max="7936" width="9.140625" style="1096"/>
    <col min="7937" max="7937" width="4" style="1096" bestFit="1" customWidth="1"/>
    <col min="7938" max="7938" width="13.28515625" style="1096" bestFit="1" customWidth="1"/>
    <col min="7939" max="7939" width="54.5703125" style="1096" bestFit="1" customWidth="1"/>
    <col min="7940" max="7940" width="11.42578125" style="1096" bestFit="1" customWidth="1"/>
    <col min="7941" max="7943" width="11.5703125" style="1096" bestFit="1" customWidth="1"/>
    <col min="7944" max="7944" width="11" style="1096" bestFit="1" customWidth="1"/>
    <col min="7945" max="7945" width="10.7109375" style="1096" bestFit="1" customWidth="1"/>
    <col min="7946" max="7946" width="11.42578125" style="1096" bestFit="1" customWidth="1"/>
    <col min="7947" max="8192" width="9.140625" style="1096"/>
    <col min="8193" max="8193" width="4" style="1096" bestFit="1" customWidth="1"/>
    <col min="8194" max="8194" width="13.28515625" style="1096" bestFit="1" customWidth="1"/>
    <col min="8195" max="8195" width="54.5703125" style="1096" bestFit="1" customWidth="1"/>
    <col min="8196" max="8196" width="11.42578125" style="1096" bestFit="1" customWidth="1"/>
    <col min="8197" max="8199" width="11.5703125" style="1096" bestFit="1" customWidth="1"/>
    <col min="8200" max="8200" width="11" style="1096" bestFit="1" customWidth="1"/>
    <col min="8201" max="8201" width="10.7109375" style="1096" bestFit="1" customWidth="1"/>
    <col min="8202" max="8202" width="11.42578125" style="1096" bestFit="1" customWidth="1"/>
    <col min="8203" max="8448" width="9.140625" style="1096"/>
    <col min="8449" max="8449" width="4" style="1096" bestFit="1" customWidth="1"/>
    <col min="8450" max="8450" width="13.28515625" style="1096" bestFit="1" customWidth="1"/>
    <col min="8451" max="8451" width="54.5703125" style="1096" bestFit="1" customWidth="1"/>
    <col min="8452" max="8452" width="11.42578125" style="1096" bestFit="1" customWidth="1"/>
    <col min="8453" max="8455" width="11.5703125" style="1096" bestFit="1" customWidth="1"/>
    <col min="8456" max="8456" width="11" style="1096" bestFit="1" customWidth="1"/>
    <col min="8457" max="8457" width="10.7109375" style="1096" bestFit="1" customWidth="1"/>
    <col min="8458" max="8458" width="11.42578125" style="1096" bestFit="1" customWidth="1"/>
    <col min="8459" max="8704" width="9.140625" style="1096"/>
    <col min="8705" max="8705" width="4" style="1096" bestFit="1" customWidth="1"/>
    <col min="8706" max="8706" width="13.28515625" style="1096" bestFit="1" customWidth="1"/>
    <col min="8707" max="8707" width="54.5703125" style="1096" bestFit="1" customWidth="1"/>
    <col min="8708" max="8708" width="11.42578125" style="1096" bestFit="1" customWidth="1"/>
    <col min="8709" max="8711" width="11.5703125" style="1096" bestFit="1" customWidth="1"/>
    <col min="8712" max="8712" width="11" style="1096" bestFit="1" customWidth="1"/>
    <col min="8713" max="8713" width="10.7109375" style="1096" bestFit="1" customWidth="1"/>
    <col min="8714" max="8714" width="11.42578125" style="1096" bestFit="1" customWidth="1"/>
    <col min="8715" max="8960" width="9.140625" style="1096"/>
    <col min="8961" max="8961" width="4" style="1096" bestFit="1" customWidth="1"/>
    <col min="8962" max="8962" width="13.28515625" style="1096" bestFit="1" customWidth="1"/>
    <col min="8963" max="8963" width="54.5703125" style="1096" bestFit="1" customWidth="1"/>
    <col min="8964" max="8964" width="11.42578125" style="1096" bestFit="1" customWidth="1"/>
    <col min="8965" max="8967" width="11.5703125" style="1096" bestFit="1" customWidth="1"/>
    <col min="8968" max="8968" width="11" style="1096" bestFit="1" customWidth="1"/>
    <col min="8969" max="8969" width="10.7109375" style="1096" bestFit="1" customWidth="1"/>
    <col min="8970" max="8970" width="11.42578125" style="1096" bestFit="1" customWidth="1"/>
    <col min="8971" max="9216" width="9.140625" style="1096"/>
    <col min="9217" max="9217" width="4" style="1096" bestFit="1" customWidth="1"/>
    <col min="9218" max="9218" width="13.28515625" style="1096" bestFit="1" customWidth="1"/>
    <col min="9219" max="9219" width="54.5703125" style="1096" bestFit="1" customWidth="1"/>
    <col min="9220" max="9220" width="11.42578125" style="1096" bestFit="1" customWidth="1"/>
    <col min="9221" max="9223" width="11.5703125" style="1096" bestFit="1" customWidth="1"/>
    <col min="9224" max="9224" width="11" style="1096" bestFit="1" customWidth="1"/>
    <col min="9225" max="9225" width="10.7109375" style="1096" bestFit="1" customWidth="1"/>
    <col min="9226" max="9226" width="11.42578125" style="1096" bestFit="1" customWidth="1"/>
    <col min="9227" max="9472" width="9.140625" style="1096"/>
    <col min="9473" max="9473" width="4" style="1096" bestFit="1" customWidth="1"/>
    <col min="9474" max="9474" width="13.28515625" style="1096" bestFit="1" customWidth="1"/>
    <col min="9475" max="9475" width="54.5703125" style="1096" bestFit="1" customWidth="1"/>
    <col min="9476" max="9476" width="11.42578125" style="1096" bestFit="1" customWidth="1"/>
    <col min="9477" max="9479" width="11.5703125" style="1096" bestFit="1" customWidth="1"/>
    <col min="9480" max="9480" width="11" style="1096" bestFit="1" customWidth="1"/>
    <col min="9481" max="9481" width="10.7109375" style="1096" bestFit="1" customWidth="1"/>
    <col min="9482" max="9482" width="11.42578125" style="1096" bestFit="1" customWidth="1"/>
    <col min="9483" max="9728" width="9.140625" style="1096"/>
    <col min="9729" max="9729" width="4" style="1096" bestFit="1" customWidth="1"/>
    <col min="9730" max="9730" width="13.28515625" style="1096" bestFit="1" customWidth="1"/>
    <col min="9731" max="9731" width="54.5703125" style="1096" bestFit="1" customWidth="1"/>
    <col min="9732" max="9732" width="11.42578125" style="1096" bestFit="1" customWidth="1"/>
    <col min="9733" max="9735" width="11.5703125" style="1096" bestFit="1" customWidth="1"/>
    <col min="9736" max="9736" width="11" style="1096" bestFit="1" customWidth="1"/>
    <col min="9737" max="9737" width="10.7109375" style="1096" bestFit="1" customWidth="1"/>
    <col min="9738" max="9738" width="11.42578125" style="1096" bestFit="1" customWidth="1"/>
    <col min="9739" max="9984" width="9.140625" style="1096"/>
    <col min="9985" max="9985" width="4" style="1096" bestFit="1" customWidth="1"/>
    <col min="9986" max="9986" width="13.28515625" style="1096" bestFit="1" customWidth="1"/>
    <col min="9987" max="9987" width="54.5703125" style="1096" bestFit="1" customWidth="1"/>
    <col min="9988" max="9988" width="11.42578125" style="1096" bestFit="1" customWidth="1"/>
    <col min="9989" max="9991" width="11.5703125" style="1096" bestFit="1" customWidth="1"/>
    <col min="9992" max="9992" width="11" style="1096" bestFit="1" customWidth="1"/>
    <col min="9993" max="9993" width="10.7109375" style="1096" bestFit="1" customWidth="1"/>
    <col min="9994" max="9994" width="11.42578125" style="1096" bestFit="1" customWidth="1"/>
    <col min="9995" max="10240" width="9.140625" style="1096"/>
    <col min="10241" max="10241" width="4" style="1096" bestFit="1" customWidth="1"/>
    <col min="10242" max="10242" width="13.28515625" style="1096" bestFit="1" customWidth="1"/>
    <col min="10243" max="10243" width="54.5703125" style="1096" bestFit="1" customWidth="1"/>
    <col min="10244" max="10244" width="11.42578125" style="1096" bestFit="1" customWidth="1"/>
    <col min="10245" max="10247" width="11.5703125" style="1096" bestFit="1" customWidth="1"/>
    <col min="10248" max="10248" width="11" style="1096" bestFit="1" customWidth="1"/>
    <col min="10249" max="10249" width="10.7109375" style="1096" bestFit="1" customWidth="1"/>
    <col min="10250" max="10250" width="11.42578125" style="1096" bestFit="1" customWidth="1"/>
    <col min="10251" max="10496" width="9.140625" style="1096"/>
    <col min="10497" max="10497" width="4" style="1096" bestFit="1" customWidth="1"/>
    <col min="10498" max="10498" width="13.28515625" style="1096" bestFit="1" customWidth="1"/>
    <col min="10499" max="10499" width="54.5703125" style="1096" bestFit="1" customWidth="1"/>
    <col min="10500" max="10500" width="11.42578125" style="1096" bestFit="1" customWidth="1"/>
    <col min="10501" max="10503" width="11.5703125" style="1096" bestFit="1" customWidth="1"/>
    <col min="10504" max="10504" width="11" style="1096" bestFit="1" customWidth="1"/>
    <col min="10505" max="10505" width="10.7109375" style="1096" bestFit="1" customWidth="1"/>
    <col min="10506" max="10506" width="11.42578125" style="1096" bestFit="1" customWidth="1"/>
    <col min="10507" max="10752" width="9.140625" style="1096"/>
    <col min="10753" max="10753" width="4" style="1096" bestFit="1" customWidth="1"/>
    <col min="10754" max="10754" width="13.28515625" style="1096" bestFit="1" customWidth="1"/>
    <col min="10755" max="10755" width="54.5703125" style="1096" bestFit="1" customWidth="1"/>
    <col min="10756" max="10756" width="11.42578125" style="1096" bestFit="1" customWidth="1"/>
    <col min="10757" max="10759" width="11.5703125" style="1096" bestFit="1" customWidth="1"/>
    <col min="10760" max="10760" width="11" style="1096" bestFit="1" customWidth="1"/>
    <col min="10761" max="10761" width="10.7109375" style="1096" bestFit="1" customWidth="1"/>
    <col min="10762" max="10762" width="11.42578125" style="1096" bestFit="1" customWidth="1"/>
    <col min="10763" max="11008" width="9.140625" style="1096"/>
    <col min="11009" max="11009" width="4" style="1096" bestFit="1" customWidth="1"/>
    <col min="11010" max="11010" width="13.28515625" style="1096" bestFit="1" customWidth="1"/>
    <col min="11011" max="11011" width="54.5703125" style="1096" bestFit="1" customWidth="1"/>
    <col min="11012" max="11012" width="11.42578125" style="1096" bestFit="1" customWidth="1"/>
    <col min="11013" max="11015" width="11.5703125" style="1096" bestFit="1" customWidth="1"/>
    <col min="11016" max="11016" width="11" style="1096" bestFit="1" customWidth="1"/>
    <col min="11017" max="11017" width="10.7109375" style="1096" bestFit="1" customWidth="1"/>
    <col min="11018" max="11018" width="11.42578125" style="1096" bestFit="1" customWidth="1"/>
    <col min="11019" max="11264" width="9.140625" style="1096"/>
    <col min="11265" max="11265" width="4" style="1096" bestFit="1" customWidth="1"/>
    <col min="11266" max="11266" width="13.28515625" style="1096" bestFit="1" customWidth="1"/>
    <col min="11267" max="11267" width="54.5703125" style="1096" bestFit="1" customWidth="1"/>
    <col min="11268" max="11268" width="11.42578125" style="1096" bestFit="1" customWidth="1"/>
    <col min="11269" max="11271" width="11.5703125" style="1096" bestFit="1" customWidth="1"/>
    <col min="11272" max="11272" width="11" style="1096" bestFit="1" customWidth="1"/>
    <col min="11273" max="11273" width="10.7109375" style="1096" bestFit="1" customWidth="1"/>
    <col min="11274" max="11274" width="11.42578125" style="1096" bestFit="1" customWidth="1"/>
    <col min="11275" max="11520" width="9.140625" style="1096"/>
    <col min="11521" max="11521" width="4" style="1096" bestFit="1" customWidth="1"/>
    <col min="11522" max="11522" width="13.28515625" style="1096" bestFit="1" customWidth="1"/>
    <col min="11523" max="11523" width="54.5703125" style="1096" bestFit="1" customWidth="1"/>
    <col min="11524" max="11524" width="11.42578125" style="1096" bestFit="1" customWidth="1"/>
    <col min="11525" max="11527" width="11.5703125" style="1096" bestFit="1" customWidth="1"/>
    <col min="11528" max="11528" width="11" style="1096" bestFit="1" customWidth="1"/>
    <col min="11529" max="11529" width="10.7109375" style="1096" bestFit="1" customWidth="1"/>
    <col min="11530" max="11530" width="11.42578125" style="1096" bestFit="1" customWidth="1"/>
    <col min="11531" max="11776" width="9.140625" style="1096"/>
    <col min="11777" max="11777" width="4" style="1096" bestFit="1" customWidth="1"/>
    <col min="11778" max="11778" width="13.28515625" style="1096" bestFit="1" customWidth="1"/>
    <col min="11779" max="11779" width="54.5703125" style="1096" bestFit="1" customWidth="1"/>
    <col min="11780" max="11780" width="11.42578125" style="1096" bestFit="1" customWidth="1"/>
    <col min="11781" max="11783" width="11.5703125" style="1096" bestFit="1" customWidth="1"/>
    <col min="11784" max="11784" width="11" style="1096" bestFit="1" customWidth="1"/>
    <col min="11785" max="11785" width="10.7109375" style="1096" bestFit="1" customWidth="1"/>
    <col min="11786" max="11786" width="11.42578125" style="1096" bestFit="1" customWidth="1"/>
    <col min="11787" max="12032" width="9.140625" style="1096"/>
    <col min="12033" max="12033" width="4" style="1096" bestFit="1" customWidth="1"/>
    <col min="12034" max="12034" width="13.28515625" style="1096" bestFit="1" customWidth="1"/>
    <col min="12035" max="12035" width="54.5703125" style="1096" bestFit="1" customWidth="1"/>
    <col min="12036" max="12036" width="11.42578125" style="1096" bestFit="1" customWidth="1"/>
    <col min="12037" max="12039" width="11.5703125" style="1096" bestFit="1" customWidth="1"/>
    <col min="12040" max="12040" width="11" style="1096" bestFit="1" customWidth="1"/>
    <col min="12041" max="12041" width="10.7109375" style="1096" bestFit="1" customWidth="1"/>
    <col min="12042" max="12042" width="11.42578125" style="1096" bestFit="1" customWidth="1"/>
    <col min="12043" max="12288" width="9.140625" style="1096"/>
    <col min="12289" max="12289" width="4" style="1096" bestFit="1" customWidth="1"/>
    <col min="12290" max="12290" width="13.28515625" style="1096" bestFit="1" customWidth="1"/>
    <col min="12291" max="12291" width="54.5703125" style="1096" bestFit="1" customWidth="1"/>
    <col min="12292" max="12292" width="11.42578125" style="1096" bestFit="1" customWidth="1"/>
    <col min="12293" max="12295" width="11.5703125" style="1096" bestFit="1" customWidth="1"/>
    <col min="12296" max="12296" width="11" style="1096" bestFit="1" customWidth="1"/>
    <col min="12297" max="12297" width="10.7109375" style="1096" bestFit="1" customWidth="1"/>
    <col min="12298" max="12298" width="11.42578125" style="1096" bestFit="1" customWidth="1"/>
    <col min="12299" max="12544" width="9.140625" style="1096"/>
    <col min="12545" max="12545" width="4" style="1096" bestFit="1" customWidth="1"/>
    <col min="12546" max="12546" width="13.28515625" style="1096" bestFit="1" customWidth="1"/>
    <col min="12547" max="12547" width="54.5703125" style="1096" bestFit="1" customWidth="1"/>
    <col min="12548" max="12548" width="11.42578125" style="1096" bestFit="1" customWidth="1"/>
    <col min="12549" max="12551" width="11.5703125" style="1096" bestFit="1" customWidth="1"/>
    <col min="12552" max="12552" width="11" style="1096" bestFit="1" customWidth="1"/>
    <col min="12553" max="12553" width="10.7109375" style="1096" bestFit="1" customWidth="1"/>
    <col min="12554" max="12554" width="11.42578125" style="1096" bestFit="1" customWidth="1"/>
    <col min="12555" max="12800" width="9.140625" style="1096"/>
    <col min="12801" max="12801" width="4" style="1096" bestFit="1" customWidth="1"/>
    <col min="12802" max="12802" width="13.28515625" style="1096" bestFit="1" customWidth="1"/>
    <col min="12803" max="12803" width="54.5703125" style="1096" bestFit="1" customWidth="1"/>
    <col min="12804" max="12804" width="11.42578125" style="1096" bestFit="1" customWidth="1"/>
    <col min="12805" max="12807" width="11.5703125" style="1096" bestFit="1" customWidth="1"/>
    <col min="12808" max="12808" width="11" style="1096" bestFit="1" customWidth="1"/>
    <col min="12809" max="12809" width="10.7109375" style="1096" bestFit="1" customWidth="1"/>
    <col min="12810" max="12810" width="11.42578125" style="1096" bestFit="1" customWidth="1"/>
    <col min="12811" max="13056" width="9.140625" style="1096"/>
    <col min="13057" max="13057" width="4" style="1096" bestFit="1" customWidth="1"/>
    <col min="13058" max="13058" width="13.28515625" style="1096" bestFit="1" customWidth="1"/>
    <col min="13059" max="13059" width="54.5703125" style="1096" bestFit="1" customWidth="1"/>
    <col min="13060" max="13060" width="11.42578125" style="1096" bestFit="1" customWidth="1"/>
    <col min="13061" max="13063" width="11.5703125" style="1096" bestFit="1" customWidth="1"/>
    <col min="13064" max="13064" width="11" style="1096" bestFit="1" customWidth="1"/>
    <col min="13065" max="13065" width="10.7109375" style="1096" bestFit="1" customWidth="1"/>
    <col min="13066" max="13066" width="11.42578125" style="1096" bestFit="1" customWidth="1"/>
    <col min="13067" max="13312" width="9.140625" style="1096"/>
    <col min="13313" max="13313" width="4" style="1096" bestFit="1" customWidth="1"/>
    <col min="13314" max="13314" width="13.28515625" style="1096" bestFit="1" customWidth="1"/>
    <col min="13315" max="13315" width="54.5703125" style="1096" bestFit="1" customWidth="1"/>
    <col min="13316" max="13316" width="11.42578125" style="1096" bestFit="1" customWidth="1"/>
    <col min="13317" max="13319" width="11.5703125" style="1096" bestFit="1" customWidth="1"/>
    <col min="13320" max="13320" width="11" style="1096" bestFit="1" customWidth="1"/>
    <col min="13321" max="13321" width="10.7109375" style="1096" bestFit="1" customWidth="1"/>
    <col min="13322" max="13322" width="11.42578125" style="1096" bestFit="1" customWidth="1"/>
    <col min="13323" max="13568" width="9.140625" style="1096"/>
    <col min="13569" max="13569" width="4" style="1096" bestFit="1" customWidth="1"/>
    <col min="13570" max="13570" width="13.28515625" style="1096" bestFit="1" customWidth="1"/>
    <col min="13571" max="13571" width="54.5703125" style="1096" bestFit="1" customWidth="1"/>
    <col min="13572" max="13572" width="11.42578125" style="1096" bestFit="1" customWidth="1"/>
    <col min="13573" max="13575" width="11.5703125" style="1096" bestFit="1" customWidth="1"/>
    <col min="13576" max="13576" width="11" style="1096" bestFit="1" customWidth="1"/>
    <col min="13577" max="13577" width="10.7109375" style="1096" bestFit="1" customWidth="1"/>
    <col min="13578" max="13578" width="11.42578125" style="1096" bestFit="1" customWidth="1"/>
    <col min="13579" max="13824" width="9.140625" style="1096"/>
    <col min="13825" max="13825" width="4" style="1096" bestFit="1" customWidth="1"/>
    <col min="13826" max="13826" width="13.28515625" style="1096" bestFit="1" customWidth="1"/>
    <col min="13827" max="13827" width="54.5703125" style="1096" bestFit="1" customWidth="1"/>
    <col min="13828" max="13828" width="11.42578125" style="1096" bestFit="1" customWidth="1"/>
    <col min="13829" max="13831" width="11.5703125" style="1096" bestFit="1" customWidth="1"/>
    <col min="13832" max="13832" width="11" style="1096" bestFit="1" customWidth="1"/>
    <col min="13833" max="13833" width="10.7109375" style="1096" bestFit="1" customWidth="1"/>
    <col min="13834" max="13834" width="11.42578125" style="1096" bestFit="1" customWidth="1"/>
    <col min="13835" max="14080" width="9.140625" style="1096"/>
    <col min="14081" max="14081" width="4" style="1096" bestFit="1" customWidth="1"/>
    <col min="14082" max="14082" width="13.28515625" style="1096" bestFit="1" customWidth="1"/>
    <col min="14083" max="14083" width="54.5703125" style="1096" bestFit="1" customWidth="1"/>
    <col min="14084" max="14084" width="11.42578125" style="1096" bestFit="1" customWidth="1"/>
    <col min="14085" max="14087" width="11.5703125" style="1096" bestFit="1" customWidth="1"/>
    <col min="14088" max="14088" width="11" style="1096" bestFit="1" customWidth="1"/>
    <col min="14089" max="14089" width="10.7109375" style="1096" bestFit="1" customWidth="1"/>
    <col min="14090" max="14090" width="11.42578125" style="1096" bestFit="1" customWidth="1"/>
    <col min="14091" max="14336" width="9.140625" style="1096"/>
    <col min="14337" max="14337" width="4" style="1096" bestFit="1" customWidth="1"/>
    <col min="14338" max="14338" width="13.28515625" style="1096" bestFit="1" customWidth="1"/>
    <col min="14339" max="14339" width="54.5703125" style="1096" bestFit="1" customWidth="1"/>
    <col min="14340" max="14340" width="11.42578125" style="1096" bestFit="1" customWidth="1"/>
    <col min="14341" max="14343" width="11.5703125" style="1096" bestFit="1" customWidth="1"/>
    <col min="14344" max="14344" width="11" style="1096" bestFit="1" customWidth="1"/>
    <col min="14345" max="14345" width="10.7109375" style="1096" bestFit="1" customWidth="1"/>
    <col min="14346" max="14346" width="11.42578125" style="1096" bestFit="1" customWidth="1"/>
    <col min="14347" max="14592" width="9.140625" style="1096"/>
    <col min="14593" max="14593" width="4" style="1096" bestFit="1" customWidth="1"/>
    <col min="14594" max="14594" width="13.28515625" style="1096" bestFit="1" customWidth="1"/>
    <col min="14595" max="14595" width="54.5703125" style="1096" bestFit="1" customWidth="1"/>
    <col min="14596" max="14596" width="11.42578125" style="1096" bestFit="1" customWidth="1"/>
    <col min="14597" max="14599" width="11.5703125" style="1096" bestFit="1" customWidth="1"/>
    <col min="14600" max="14600" width="11" style="1096" bestFit="1" customWidth="1"/>
    <col min="14601" max="14601" width="10.7109375" style="1096" bestFit="1" customWidth="1"/>
    <col min="14602" max="14602" width="11.42578125" style="1096" bestFit="1" customWidth="1"/>
    <col min="14603" max="14848" width="9.140625" style="1096"/>
    <col min="14849" max="14849" width="4" style="1096" bestFit="1" customWidth="1"/>
    <col min="14850" max="14850" width="13.28515625" style="1096" bestFit="1" customWidth="1"/>
    <col min="14851" max="14851" width="54.5703125" style="1096" bestFit="1" customWidth="1"/>
    <col min="14852" max="14852" width="11.42578125" style="1096" bestFit="1" customWidth="1"/>
    <col min="14853" max="14855" width="11.5703125" style="1096" bestFit="1" customWidth="1"/>
    <col min="14856" max="14856" width="11" style="1096" bestFit="1" customWidth="1"/>
    <col min="14857" max="14857" width="10.7109375" style="1096" bestFit="1" customWidth="1"/>
    <col min="14858" max="14858" width="11.42578125" style="1096" bestFit="1" customWidth="1"/>
    <col min="14859" max="15104" width="9.140625" style="1096"/>
    <col min="15105" max="15105" width="4" style="1096" bestFit="1" customWidth="1"/>
    <col min="15106" max="15106" width="13.28515625" style="1096" bestFit="1" customWidth="1"/>
    <col min="15107" max="15107" width="54.5703125" style="1096" bestFit="1" customWidth="1"/>
    <col min="15108" max="15108" width="11.42578125" style="1096" bestFit="1" customWidth="1"/>
    <col min="15109" max="15111" width="11.5703125" style="1096" bestFit="1" customWidth="1"/>
    <col min="15112" max="15112" width="11" style="1096" bestFit="1" customWidth="1"/>
    <col min="15113" max="15113" width="10.7109375" style="1096" bestFit="1" customWidth="1"/>
    <col min="15114" max="15114" width="11.42578125" style="1096" bestFit="1" customWidth="1"/>
    <col min="15115" max="15360" width="9.140625" style="1096"/>
    <col min="15361" max="15361" width="4" style="1096" bestFit="1" customWidth="1"/>
    <col min="15362" max="15362" width="13.28515625" style="1096" bestFit="1" customWidth="1"/>
    <col min="15363" max="15363" width="54.5703125" style="1096" bestFit="1" customWidth="1"/>
    <col min="15364" max="15364" width="11.42578125" style="1096" bestFit="1" customWidth="1"/>
    <col min="15365" max="15367" width="11.5703125" style="1096" bestFit="1" customWidth="1"/>
    <col min="15368" max="15368" width="11" style="1096" bestFit="1" customWidth="1"/>
    <col min="15369" max="15369" width="10.7109375" style="1096" bestFit="1" customWidth="1"/>
    <col min="15370" max="15370" width="11.42578125" style="1096" bestFit="1" customWidth="1"/>
    <col min="15371" max="15616" width="9.140625" style="1096"/>
    <col min="15617" max="15617" width="4" style="1096" bestFit="1" customWidth="1"/>
    <col min="15618" max="15618" width="13.28515625" style="1096" bestFit="1" customWidth="1"/>
    <col min="15619" max="15619" width="54.5703125" style="1096" bestFit="1" customWidth="1"/>
    <col min="15620" max="15620" width="11.42578125" style="1096" bestFit="1" customWidth="1"/>
    <col min="15621" max="15623" width="11.5703125" style="1096" bestFit="1" customWidth="1"/>
    <col min="15624" max="15624" width="11" style="1096" bestFit="1" customWidth="1"/>
    <col min="15625" max="15625" width="10.7109375" style="1096" bestFit="1" customWidth="1"/>
    <col min="15626" max="15626" width="11.42578125" style="1096" bestFit="1" customWidth="1"/>
    <col min="15627" max="15872" width="9.140625" style="1096"/>
    <col min="15873" max="15873" width="4" style="1096" bestFit="1" customWidth="1"/>
    <col min="15874" max="15874" width="13.28515625" style="1096" bestFit="1" customWidth="1"/>
    <col min="15875" max="15875" width="54.5703125" style="1096" bestFit="1" customWidth="1"/>
    <col min="15876" max="15876" width="11.42578125" style="1096" bestFit="1" customWidth="1"/>
    <col min="15877" max="15879" width="11.5703125" style="1096" bestFit="1" customWidth="1"/>
    <col min="15880" max="15880" width="11" style="1096" bestFit="1" customWidth="1"/>
    <col min="15881" max="15881" width="10.7109375" style="1096" bestFit="1" customWidth="1"/>
    <col min="15882" max="15882" width="11.42578125" style="1096" bestFit="1" customWidth="1"/>
    <col min="15883" max="16128" width="9.140625" style="1096"/>
    <col min="16129" max="16129" width="4" style="1096" bestFit="1" customWidth="1"/>
    <col min="16130" max="16130" width="13.28515625" style="1096" bestFit="1" customWidth="1"/>
    <col min="16131" max="16131" width="54.5703125" style="1096" bestFit="1" customWidth="1"/>
    <col min="16132" max="16132" width="11.42578125" style="1096" bestFit="1" customWidth="1"/>
    <col min="16133" max="16135" width="11.5703125" style="1096" bestFit="1" customWidth="1"/>
    <col min="16136" max="16136" width="11" style="1096" bestFit="1" customWidth="1"/>
    <col min="16137" max="16137" width="10.7109375" style="1096" bestFit="1" customWidth="1"/>
    <col min="16138" max="16138" width="11.42578125" style="1096" bestFit="1" customWidth="1"/>
    <col min="16139" max="16384" width="9.140625" style="1096"/>
  </cols>
  <sheetData>
    <row r="1" spans="1:9" x14ac:dyDescent="0.2">
      <c r="B1" s="1096"/>
      <c r="C1" s="1096"/>
      <c r="D1" s="1772" t="s">
        <v>2168</v>
      </c>
      <c r="E1" s="1772"/>
      <c r="F1" s="1772"/>
      <c r="G1" s="1772"/>
    </row>
    <row r="2" spans="1:9" x14ac:dyDescent="0.2">
      <c r="B2" s="1773" t="s">
        <v>712</v>
      </c>
      <c r="C2" s="1773"/>
      <c r="D2" s="1773"/>
      <c r="E2" s="1773"/>
      <c r="F2" s="1773"/>
      <c r="G2" s="1773"/>
    </row>
    <row r="3" spans="1:9" ht="15.75" x14ac:dyDescent="0.25">
      <c r="B3" s="1774" t="s">
        <v>17</v>
      </c>
      <c r="C3" s="1774"/>
      <c r="D3" s="1774"/>
      <c r="E3" s="1774"/>
      <c r="F3" s="1774"/>
      <c r="G3" s="1774"/>
      <c r="H3" s="1098"/>
    </row>
    <row r="4" spans="1:9" x14ac:dyDescent="0.2">
      <c r="B4" s="1773" t="s">
        <v>1644</v>
      </c>
      <c r="C4" s="1773"/>
      <c r="D4" s="1773"/>
      <c r="E4" s="1773"/>
      <c r="F4" s="1773"/>
      <c r="G4" s="1773"/>
    </row>
    <row r="5" spans="1:9" x14ac:dyDescent="0.2">
      <c r="B5" s="1773" t="s">
        <v>1462</v>
      </c>
      <c r="C5" s="1773"/>
      <c r="D5" s="1773"/>
      <c r="E5" s="1773"/>
      <c r="F5" s="1773"/>
      <c r="G5" s="1773"/>
    </row>
    <row r="6" spans="1:9" x14ac:dyDescent="0.2">
      <c r="B6" s="1773" t="s">
        <v>1645</v>
      </c>
      <c r="C6" s="1773"/>
      <c r="D6" s="1773"/>
      <c r="E6" s="1773"/>
      <c r="F6" s="1773"/>
      <c r="G6" s="1773"/>
    </row>
    <row r="7" spans="1:9" x14ac:dyDescent="0.2">
      <c r="B7" s="1099"/>
      <c r="C7" s="1099"/>
      <c r="D7" s="1099"/>
      <c r="E7" s="1099"/>
      <c r="F7" s="1099"/>
      <c r="G7" s="1099"/>
    </row>
    <row r="8" spans="1:9" x14ac:dyDescent="0.2">
      <c r="A8" s="1769" t="s">
        <v>1646</v>
      </c>
      <c r="B8" s="1100" t="s">
        <v>588</v>
      </c>
      <c r="C8" s="1100" t="s">
        <v>589</v>
      </c>
      <c r="D8" s="1101" t="s">
        <v>590</v>
      </c>
      <c r="E8" s="1101" t="s">
        <v>591</v>
      </c>
      <c r="F8" s="1101" t="s">
        <v>840</v>
      </c>
      <c r="G8" s="1101" t="s">
        <v>841</v>
      </c>
    </row>
    <row r="9" spans="1:9" s="1099" customFormat="1" x14ac:dyDescent="0.2">
      <c r="A9" s="1770"/>
      <c r="B9" s="1102" t="s">
        <v>1647</v>
      </c>
      <c r="C9" s="1102" t="s">
        <v>739</v>
      </c>
      <c r="D9" s="1102" t="s">
        <v>1648</v>
      </c>
      <c r="E9" s="1102" t="s">
        <v>1649</v>
      </c>
      <c r="F9" s="1102" t="s">
        <v>1650</v>
      </c>
      <c r="G9" s="1103" t="s">
        <v>1651</v>
      </c>
      <c r="H9" s="1104"/>
    </row>
    <row r="10" spans="1:9" x14ac:dyDescent="0.2">
      <c r="A10" s="1105" t="s">
        <v>849</v>
      </c>
      <c r="B10" s="1106"/>
      <c r="C10" s="1107" t="s">
        <v>1652</v>
      </c>
      <c r="D10" s="1108"/>
      <c r="E10" s="1108"/>
      <c r="F10" s="1108"/>
      <c r="G10" s="1108"/>
      <c r="H10" s="1109"/>
    </row>
    <row r="11" spans="1:9" x14ac:dyDescent="0.2">
      <c r="A11" s="1105" t="s">
        <v>859</v>
      </c>
      <c r="B11" s="1771" t="s">
        <v>1653</v>
      </c>
      <c r="C11" s="1771"/>
      <c r="D11" s="1110"/>
      <c r="E11" s="1110"/>
      <c r="F11" s="1110"/>
      <c r="G11" s="1110"/>
      <c r="H11" s="1109"/>
    </row>
    <row r="12" spans="1:9" x14ac:dyDescent="0.2">
      <c r="A12" s="1105" t="s">
        <v>860</v>
      </c>
      <c r="B12" s="1111" t="s">
        <v>1654</v>
      </c>
      <c r="C12" s="1112" t="s">
        <v>1655</v>
      </c>
      <c r="D12" s="1096">
        <v>1517738</v>
      </c>
      <c r="E12" s="1096"/>
      <c r="F12" s="1096"/>
      <c r="G12" s="1096">
        <f t="shared" ref="G12:G68" si="0">D12+E12-F12</f>
        <v>1517738</v>
      </c>
      <c r="I12" s="1113"/>
    </row>
    <row r="13" spans="1:9" x14ac:dyDescent="0.2">
      <c r="A13" s="1105" t="s">
        <v>861</v>
      </c>
      <c r="B13" s="1111" t="s">
        <v>1656</v>
      </c>
      <c r="C13" s="1112" t="s">
        <v>1657</v>
      </c>
      <c r="D13" s="1096">
        <v>11750390</v>
      </c>
      <c r="E13" s="1096"/>
      <c r="F13" s="1096"/>
      <c r="G13" s="1096">
        <f t="shared" si="0"/>
        <v>11750390</v>
      </c>
      <c r="I13" s="1113"/>
    </row>
    <row r="14" spans="1:9" x14ac:dyDescent="0.2">
      <c r="A14" s="1105" t="s">
        <v>862</v>
      </c>
      <c r="B14" s="1111" t="s">
        <v>1658</v>
      </c>
      <c r="C14" s="1112" t="s">
        <v>1659</v>
      </c>
      <c r="D14" s="1096">
        <v>500000</v>
      </c>
      <c r="E14" s="1096"/>
      <c r="F14" s="1096"/>
      <c r="G14" s="1096">
        <f t="shared" si="0"/>
        <v>500000</v>
      </c>
      <c r="H14" s="1096"/>
    </row>
    <row r="15" spans="1:9" x14ac:dyDescent="0.2">
      <c r="A15" s="1105" t="s">
        <v>863</v>
      </c>
      <c r="B15" s="1111" t="s">
        <v>1660</v>
      </c>
      <c r="C15" s="1112" t="s">
        <v>1661</v>
      </c>
      <c r="D15" s="1096">
        <v>2497400</v>
      </c>
      <c r="E15" s="1096"/>
      <c r="F15" s="1096"/>
      <c r="G15" s="1096">
        <f t="shared" si="0"/>
        <v>2497400</v>
      </c>
      <c r="H15" s="1096"/>
    </row>
    <row r="16" spans="1:9" x14ac:dyDescent="0.2">
      <c r="A16" s="1105" t="s">
        <v>865</v>
      </c>
      <c r="B16" s="1111" t="s">
        <v>1662</v>
      </c>
      <c r="C16" s="1112" t="s">
        <v>1663</v>
      </c>
      <c r="D16" s="1096">
        <v>1828000</v>
      </c>
      <c r="E16" s="1096"/>
      <c r="F16" s="1096"/>
      <c r="G16" s="1096">
        <f t="shared" si="0"/>
        <v>1828000</v>
      </c>
      <c r="H16" s="1096"/>
    </row>
    <row r="17" spans="1:10" x14ac:dyDescent="0.2">
      <c r="A17" s="1105" t="s">
        <v>867</v>
      </c>
      <c r="B17" s="1111" t="s">
        <v>1664</v>
      </c>
      <c r="C17" s="1112" t="s">
        <v>1665</v>
      </c>
      <c r="D17" s="1096">
        <v>456000</v>
      </c>
      <c r="E17" s="1096"/>
      <c r="F17" s="1096"/>
      <c r="G17" s="1096">
        <f t="shared" si="0"/>
        <v>456000</v>
      </c>
      <c r="H17" s="1096"/>
    </row>
    <row r="18" spans="1:10" x14ac:dyDescent="0.2">
      <c r="A18" s="1105" t="s">
        <v>868</v>
      </c>
      <c r="B18" s="1111" t="s">
        <v>1666</v>
      </c>
      <c r="C18" s="1112" t="s">
        <v>1667</v>
      </c>
      <c r="D18" s="1096">
        <v>5019479</v>
      </c>
      <c r="E18" s="1096"/>
      <c r="F18" s="1096"/>
      <c r="G18" s="1096">
        <f t="shared" si="0"/>
        <v>5019479</v>
      </c>
    </row>
    <row r="19" spans="1:10" x14ac:dyDescent="0.2">
      <c r="A19" s="1105" t="s">
        <v>55</v>
      </c>
      <c r="B19" s="1111" t="s">
        <v>1668</v>
      </c>
      <c r="C19" s="1112" t="s">
        <v>1669</v>
      </c>
      <c r="D19" s="1096">
        <v>325370</v>
      </c>
      <c r="E19" s="1096"/>
      <c r="F19" s="1096"/>
      <c r="G19" s="1096">
        <f t="shared" si="0"/>
        <v>325370</v>
      </c>
      <c r="I19" s="1113"/>
      <c r="J19" s="1113"/>
    </row>
    <row r="20" spans="1:10" x14ac:dyDescent="0.2">
      <c r="A20" s="1105" t="s">
        <v>85</v>
      </c>
      <c r="B20" s="1111" t="s">
        <v>1670</v>
      </c>
      <c r="C20" s="1112" t="s">
        <v>1671</v>
      </c>
      <c r="D20" s="1096">
        <v>314600</v>
      </c>
      <c r="E20" s="1096"/>
      <c r="F20" s="1096"/>
      <c r="G20" s="1096">
        <f t="shared" si="0"/>
        <v>314600</v>
      </c>
    </row>
    <row r="21" spans="1:10" x14ac:dyDescent="0.2">
      <c r="A21" s="1105" t="s">
        <v>87</v>
      </c>
      <c r="B21" s="1111" t="s">
        <v>1672</v>
      </c>
      <c r="C21" s="1112" t="s">
        <v>1673</v>
      </c>
      <c r="D21" s="1096">
        <v>45000</v>
      </c>
      <c r="E21" s="1096"/>
      <c r="F21" s="1096"/>
      <c r="G21" s="1096">
        <f t="shared" si="0"/>
        <v>45000</v>
      </c>
    </row>
    <row r="22" spans="1:10" x14ac:dyDescent="0.2">
      <c r="A22" s="1105" t="s">
        <v>89</v>
      </c>
      <c r="B22" s="1111" t="s">
        <v>1674</v>
      </c>
      <c r="C22" s="1112" t="s">
        <v>1675</v>
      </c>
      <c r="D22" s="1096">
        <v>800000</v>
      </c>
      <c r="E22" s="1096"/>
      <c r="F22" s="1096"/>
      <c r="G22" s="1096">
        <f t="shared" si="0"/>
        <v>800000</v>
      </c>
      <c r="H22" s="1096"/>
    </row>
    <row r="23" spans="1:10" x14ac:dyDescent="0.2">
      <c r="A23" s="1105" t="s">
        <v>90</v>
      </c>
      <c r="B23" s="1111" t="s">
        <v>1676</v>
      </c>
      <c r="C23" s="1112" t="s">
        <v>1677</v>
      </c>
      <c r="D23" s="1096">
        <v>9527000</v>
      </c>
      <c r="E23" s="1096"/>
      <c r="F23" s="1096"/>
      <c r="G23" s="1096">
        <f t="shared" si="0"/>
        <v>9527000</v>
      </c>
      <c r="H23" s="1096"/>
    </row>
    <row r="24" spans="1:10" s="1114" customFormat="1" x14ac:dyDescent="0.2">
      <c r="A24" s="1105" t="s">
        <v>92</v>
      </c>
      <c r="B24" s="1111" t="s">
        <v>1678</v>
      </c>
      <c r="C24" s="1112" t="s">
        <v>1679</v>
      </c>
      <c r="D24" s="1097">
        <v>2522100</v>
      </c>
      <c r="E24" s="1096"/>
      <c r="F24" s="1097"/>
      <c r="G24" s="1096">
        <f t="shared" si="0"/>
        <v>2522100</v>
      </c>
      <c r="H24" s="1109"/>
    </row>
    <row r="25" spans="1:10" x14ac:dyDescent="0.2">
      <c r="A25" s="1105" t="s">
        <v>94</v>
      </c>
      <c r="B25" s="1111" t="s">
        <v>1680</v>
      </c>
      <c r="C25" s="1112" t="s">
        <v>1681</v>
      </c>
      <c r="D25" s="1097">
        <v>417000</v>
      </c>
      <c r="E25" s="1096"/>
      <c r="F25" s="1097"/>
      <c r="G25" s="1096">
        <f t="shared" si="0"/>
        <v>417000</v>
      </c>
    </row>
    <row r="26" spans="1:10" x14ac:dyDescent="0.2">
      <c r="A26" s="1105" t="s">
        <v>96</v>
      </c>
      <c r="B26" s="1111" t="s">
        <v>1682</v>
      </c>
      <c r="C26" s="1112" t="s">
        <v>1683</v>
      </c>
      <c r="D26" s="1096">
        <v>2012916</v>
      </c>
      <c r="E26" s="1096"/>
      <c r="F26" s="1096"/>
      <c r="G26" s="1096">
        <f t="shared" si="0"/>
        <v>2012916</v>
      </c>
      <c r="I26" s="1113"/>
    </row>
    <row r="27" spans="1:10" x14ac:dyDescent="0.2">
      <c r="A27" s="1105" t="s">
        <v>98</v>
      </c>
      <c r="B27" s="1111" t="s">
        <v>1684</v>
      </c>
      <c r="C27" s="1112" t="s">
        <v>1685</v>
      </c>
      <c r="D27" s="1096">
        <v>2725000</v>
      </c>
      <c r="E27" s="1096"/>
      <c r="F27" s="1096"/>
      <c r="G27" s="1096">
        <f t="shared" si="0"/>
        <v>2725000</v>
      </c>
      <c r="I27" s="1113"/>
    </row>
    <row r="28" spans="1:10" x14ac:dyDescent="0.2">
      <c r="A28" s="1105" t="s">
        <v>100</v>
      </c>
      <c r="B28" s="1111" t="s">
        <v>1686</v>
      </c>
      <c r="C28" s="1112" t="s">
        <v>1687</v>
      </c>
      <c r="D28" s="1096">
        <v>450000</v>
      </c>
      <c r="E28" s="1096"/>
      <c r="F28" s="1096"/>
      <c r="G28" s="1096">
        <f t="shared" si="0"/>
        <v>450000</v>
      </c>
      <c r="I28" s="1113"/>
    </row>
    <row r="29" spans="1:10" x14ac:dyDescent="0.2">
      <c r="A29" s="1105" t="s">
        <v>102</v>
      </c>
      <c r="B29" s="1111" t="s">
        <v>1688</v>
      </c>
      <c r="C29" s="1112" t="s">
        <v>1689</v>
      </c>
      <c r="D29" s="1096">
        <v>115000</v>
      </c>
      <c r="E29" s="1096"/>
      <c r="F29" s="1096"/>
      <c r="G29" s="1096">
        <f t="shared" si="0"/>
        <v>115000</v>
      </c>
      <c r="I29" s="1113"/>
    </row>
    <row r="30" spans="1:10" x14ac:dyDescent="0.2">
      <c r="A30" s="1105" t="s">
        <v>104</v>
      </c>
      <c r="B30" s="1111" t="s">
        <v>1690</v>
      </c>
      <c r="C30" s="1112" t="s">
        <v>1691</v>
      </c>
      <c r="D30" s="1096">
        <v>897100</v>
      </c>
      <c r="E30" s="1096"/>
      <c r="F30" s="1096"/>
      <c r="G30" s="1096">
        <f t="shared" si="0"/>
        <v>897100</v>
      </c>
      <c r="I30" s="1113"/>
    </row>
    <row r="31" spans="1:10" x14ac:dyDescent="0.2">
      <c r="A31" s="1105" t="s">
        <v>106</v>
      </c>
      <c r="B31" s="1111" t="s">
        <v>1692</v>
      </c>
      <c r="C31" s="1112" t="s">
        <v>1693</v>
      </c>
      <c r="D31" s="1096">
        <v>5036000</v>
      </c>
      <c r="E31" s="1096"/>
      <c r="F31" s="1096"/>
      <c r="G31" s="1096">
        <f t="shared" si="0"/>
        <v>5036000</v>
      </c>
      <c r="I31" s="1113"/>
    </row>
    <row r="32" spans="1:10" x14ac:dyDescent="0.2">
      <c r="A32" s="1105" t="s">
        <v>108</v>
      </c>
      <c r="B32" s="1111" t="s">
        <v>1694</v>
      </c>
      <c r="C32" s="1112" t="s">
        <v>1695</v>
      </c>
      <c r="D32" s="1096">
        <v>393600</v>
      </c>
      <c r="E32" s="1097"/>
      <c r="F32" s="1097"/>
      <c r="G32" s="1096">
        <f t="shared" si="0"/>
        <v>393600</v>
      </c>
      <c r="I32" s="1113"/>
    </row>
    <row r="33" spans="1:9" ht="13.5" x14ac:dyDescent="0.25">
      <c r="A33" s="1105" t="s">
        <v>110</v>
      </c>
      <c r="B33" s="1111" t="s">
        <v>1696</v>
      </c>
      <c r="C33" s="1112" t="s">
        <v>1697</v>
      </c>
      <c r="D33" s="1097">
        <v>547000</v>
      </c>
      <c r="E33" s="1097"/>
      <c r="F33" s="1097"/>
      <c r="G33" s="1096">
        <f t="shared" si="0"/>
        <v>547000</v>
      </c>
      <c r="I33" s="1115"/>
    </row>
    <row r="34" spans="1:9" x14ac:dyDescent="0.2">
      <c r="A34" s="1105" t="s">
        <v>112</v>
      </c>
      <c r="B34" s="1111" t="s">
        <v>1698</v>
      </c>
      <c r="C34" s="1112" t="s">
        <v>1699</v>
      </c>
      <c r="D34" s="1097">
        <v>159374</v>
      </c>
      <c r="E34" s="1096"/>
      <c r="F34" s="1097"/>
      <c r="G34" s="1096">
        <f t="shared" si="0"/>
        <v>159374</v>
      </c>
      <c r="I34" s="1113"/>
    </row>
    <row r="35" spans="1:9" x14ac:dyDescent="0.2">
      <c r="A35" s="1105" t="s">
        <v>114</v>
      </c>
      <c r="B35" s="1111" t="s">
        <v>1700</v>
      </c>
      <c r="C35" s="1112" t="s">
        <v>1701</v>
      </c>
      <c r="D35" s="1097">
        <v>159374</v>
      </c>
      <c r="E35" s="1097"/>
      <c r="F35" s="1097"/>
      <c r="G35" s="1096">
        <f t="shared" si="0"/>
        <v>159374</v>
      </c>
      <c r="I35" s="1113"/>
    </row>
    <row r="36" spans="1:9" x14ac:dyDescent="0.2">
      <c r="A36" s="1105" t="s">
        <v>116</v>
      </c>
      <c r="B36" s="1111" t="s">
        <v>1702</v>
      </c>
      <c r="C36" s="1112" t="s">
        <v>1703</v>
      </c>
      <c r="D36" s="1097">
        <v>159373</v>
      </c>
      <c r="E36" s="1097"/>
      <c r="F36" s="1097"/>
      <c r="G36" s="1096">
        <f t="shared" si="0"/>
        <v>159373</v>
      </c>
      <c r="I36" s="1113"/>
    </row>
    <row r="37" spans="1:9" x14ac:dyDescent="0.2">
      <c r="A37" s="1105" t="s">
        <v>118</v>
      </c>
      <c r="B37" s="1111" t="s">
        <v>1704</v>
      </c>
      <c r="C37" s="1112" t="s">
        <v>1705</v>
      </c>
      <c r="D37" s="1097">
        <v>159374</v>
      </c>
      <c r="E37" s="1097"/>
      <c r="F37" s="1097"/>
      <c r="G37" s="1096">
        <f t="shared" si="0"/>
        <v>159374</v>
      </c>
      <c r="I37" s="1113"/>
    </row>
    <row r="38" spans="1:9" x14ac:dyDescent="0.2">
      <c r="A38" s="1105" t="s">
        <v>120</v>
      </c>
      <c r="B38" s="1111" t="s">
        <v>1706</v>
      </c>
      <c r="C38" s="1112" t="s">
        <v>1707</v>
      </c>
      <c r="D38" s="1097">
        <v>151654</v>
      </c>
      <c r="E38" s="1097"/>
      <c r="F38" s="1096"/>
      <c r="G38" s="1096">
        <f t="shared" si="0"/>
        <v>151654</v>
      </c>
      <c r="H38" s="1096"/>
    </row>
    <row r="39" spans="1:9" x14ac:dyDescent="0.2">
      <c r="A39" s="1105" t="s">
        <v>121</v>
      </c>
      <c r="B39" s="1111" t="s">
        <v>1708</v>
      </c>
      <c r="C39" s="1112" t="s">
        <v>1709</v>
      </c>
      <c r="D39" s="1097">
        <v>164279</v>
      </c>
      <c r="E39" s="1097"/>
      <c r="F39" s="1096"/>
      <c r="G39" s="1096">
        <f t="shared" si="0"/>
        <v>164279</v>
      </c>
      <c r="H39" s="1096"/>
    </row>
    <row r="40" spans="1:9" x14ac:dyDescent="0.2">
      <c r="A40" s="1105" t="s">
        <v>123</v>
      </c>
      <c r="B40" s="1111" t="s">
        <v>1710</v>
      </c>
      <c r="C40" s="1112" t="s">
        <v>1711</v>
      </c>
      <c r="D40" s="1097">
        <v>616944</v>
      </c>
      <c r="E40" s="1097"/>
      <c r="F40" s="1096"/>
      <c r="G40" s="1096">
        <f t="shared" si="0"/>
        <v>616944</v>
      </c>
      <c r="H40" s="1096"/>
    </row>
    <row r="41" spans="1:9" x14ac:dyDescent="0.2">
      <c r="A41" s="1105" t="s">
        <v>125</v>
      </c>
      <c r="B41" s="1111" t="s">
        <v>1712</v>
      </c>
      <c r="C41" s="1112" t="s">
        <v>1713</v>
      </c>
      <c r="D41" s="1097">
        <v>1031346</v>
      </c>
      <c r="E41" s="1097"/>
      <c r="F41" s="1096"/>
      <c r="G41" s="1096">
        <f t="shared" si="0"/>
        <v>1031346</v>
      </c>
      <c r="H41" s="1096"/>
    </row>
    <row r="42" spans="1:9" x14ac:dyDescent="0.2">
      <c r="A42" s="1105" t="s">
        <v>127</v>
      </c>
      <c r="B42" s="1111" t="s">
        <v>1714</v>
      </c>
      <c r="C42" s="1112" t="s">
        <v>1715</v>
      </c>
      <c r="D42" s="1097">
        <v>773789</v>
      </c>
      <c r="E42" s="1097"/>
      <c r="F42" s="1096"/>
      <c r="G42" s="1096">
        <f t="shared" si="0"/>
        <v>773789</v>
      </c>
      <c r="H42" s="1096"/>
    </row>
    <row r="43" spans="1:9" x14ac:dyDescent="0.2">
      <c r="A43" s="1105" t="s">
        <v>129</v>
      </c>
      <c r="B43" s="1111" t="s">
        <v>1716</v>
      </c>
      <c r="C43" s="1112" t="s">
        <v>1717</v>
      </c>
      <c r="D43" s="1097">
        <v>194005</v>
      </c>
      <c r="E43" s="1097"/>
      <c r="F43" s="1096"/>
      <c r="G43" s="1096">
        <f t="shared" si="0"/>
        <v>194005</v>
      </c>
      <c r="H43" s="1096"/>
    </row>
    <row r="44" spans="1:9" x14ac:dyDescent="0.2">
      <c r="A44" s="1105" t="s">
        <v>229</v>
      </c>
      <c r="B44" s="1111" t="s">
        <v>1718</v>
      </c>
      <c r="C44" s="1112" t="s">
        <v>1719</v>
      </c>
      <c r="D44" s="1097">
        <v>409194</v>
      </c>
      <c r="E44" s="1097"/>
      <c r="F44" s="1096"/>
      <c r="G44" s="1096">
        <f t="shared" si="0"/>
        <v>409194</v>
      </c>
      <c r="H44" s="1096"/>
    </row>
    <row r="45" spans="1:9" x14ac:dyDescent="0.2">
      <c r="A45" s="1105" t="s">
        <v>230</v>
      </c>
      <c r="B45" s="1111" t="s">
        <v>1720</v>
      </c>
      <c r="C45" s="1112" t="s">
        <v>1721</v>
      </c>
      <c r="D45" s="1097">
        <v>307600</v>
      </c>
      <c r="E45" s="1096"/>
      <c r="F45" s="1097"/>
      <c r="G45" s="1096">
        <f t="shared" si="0"/>
        <v>307600</v>
      </c>
      <c r="H45" s="1096"/>
    </row>
    <row r="46" spans="1:9" x14ac:dyDescent="0.2">
      <c r="A46" s="1105" t="s">
        <v>231</v>
      </c>
      <c r="B46" s="1111" t="s">
        <v>1722</v>
      </c>
      <c r="C46" s="1112" t="s">
        <v>1723</v>
      </c>
      <c r="D46" s="1096">
        <v>343000</v>
      </c>
      <c r="E46" s="1096"/>
      <c r="F46" s="1097"/>
      <c r="G46" s="1096">
        <f t="shared" si="0"/>
        <v>343000</v>
      </c>
      <c r="H46" s="1096"/>
    </row>
    <row r="47" spans="1:9" x14ac:dyDescent="0.2">
      <c r="A47" s="1105" t="s">
        <v>232</v>
      </c>
      <c r="B47" s="1111" t="s">
        <v>1724</v>
      </c>
      <c r="C47" s="1112" t="s">
        <v>1725</v>
      </c>
      <c r="D47" s="1096">
        <v>420000</v>
      </c>
      <c r="E47" s="1096"/>
      <c r="F47" s="1097"/>
      <c r="G47" s="1096">
        <f t="shared" si="0"/>
        <v>420000</v>
      </c>
      <c r="H47" s="1096"/>
    </row>
    <row r="48" spans="1:9" x14ac:dyDescent="0.2">
      <c r="A48" s="1105" t="s">
        <v>918</v>
      </c>
      <c r="B48" s="1111" t="s">
        <v>1726</v>
      </c>
      <c r="C48" s="1112" t="s">
        <v>1727</v>
      </c>
      <c r="D48" s="1096">
        <v>540000</v>
      </c>
      <c r="E48" s="1096"/>
      <c r="F48" s="1097"/>
      <c r="G48" s="1096">
        <f t="shared" si="0"/>
        <v>540000</v>
      </c>
      <c r="H48" s="1096"/>
    </row>
    <row r="49" spans="1:10" x14ac:dyDescent="0.2">
      <c r="A49" s="1105" t="s">
        <v>403</v>
      </c>
      <c r="B49" s="1111" t="s">
        <v>1728</v>
      </c>
      <c r="C49" s="1112" t="s">
        <v>1729</v>
      </c>
      <c r="D49" s="1096">
        <v>2180100</v>
      </c>
      <c r="E49" s="1096"/>
      <c r="F49" s="1097"/>
      <c r="G49" s="1096">
        <f t="shared" si="0"/>
        <v>2180100</v>
      </c>
      <c r="H49" s="1096"/>
    </row>
    <row r="50" spans="1:10" x14ac:dyDescent="0.2">
      <c r="A50" s="1105" t="s">
        <v>404</v>
      </c>
      <c r="B50" s="1111" t="s">
        <v>1730</v>
      </c>
      <c r="C50" s="1112" t="s">
        <v>1731</v>
      </c>
      <c r="D50" s="1096">
        <v>1728000</v>
      </c>
      <c r="E50" s="1096"/>
      <c r="F50" s="1097"/>
      <c r="G50" s="1096">
        <f t="shared" si="0"/>
        <v>1728000</v>
      </c>
      <c r="H50" s="1096"/>
    </row>
    <row r="51" spans="1:10" x14ac:dyDescent="0.2">
      <c r="A51" s="1105" t="s">
        <v>919</v>
      </c>
      <c r="B51" s="1111" t="s">
        <v>1732</v>
      </c>
      <c r="C51" s="1112" t="s">
        <v>1733</v>
      </c>
      <c r="D51" s="1096">
        <v>1270</v>
      </c>
      <c r="E51" s="1096"/>
      <c r="F51" s="1097"/>
      <c r="G51" s="1096">
        <f t="shared" si="0"/>
        <v>1270</v>
      </c>
      <c r="H51" s="1096"/>
    </row>
    <row r="52" spans="1:10" x14ac:dyDescent="0.2">
      <c r="A52" s="1105" t="s">
        <v>920</v>
      </c>
      <c r="B52" s="1111" t="s">
        <v>1734</v>
      </c>
      <c r="C52" s="1112" t="s">
        <v>1735</v>
      </c>
      <c r="D52" s="1096">
        <v>39756</v>
      </c>
      <c r="E52" s="1096"/>
      <c r="F52" s="1097"/>
      <c r="G52" s="1096">
        <f t="shared" si="0"/>
        <v>39756</v>
      </c>
      <c r="H52" s="1096"/>
    </row>
    <row r="53" spans="1:10" x14ac:dyDescent="0.2">
      <c r="A53" s="1105" t="s">
        <v>921</v>
      </c>
      <c r="B53" s="1111" t="s">
        <v>1736</v>
      </c>
      <c r="C53" s="1112" t="s">
        <v>1737</v>
      </c>
      <c r="D53" s="1096">
        <v>39756</v>
      </c>
      <c r="E53" s="1096"/>
      <c r="F53" s="1097"/>
      <c r="G53" s="1096">
        <f t="shared" si="0"/>
        <v>39756</v>
      </c>
      <c r="H53" s="1096"/>
    </row>
    <row r="54" spans="1:10" x14ac:dyDescent="0.2">
      <c r="A54" s="1105" t="s">
        <v>922</v>
      </c>
      <c r="B54" s="1111" t="s">
        <v>1738</v>
      </c>
      <c r="C54" s="1112" t="s">
        <v>1739</v>
      </c>
      <c r="D54" s="1096">
        <v>39756</v>
      </c>
      <c r="E54" s="1096"/>
      <c r="F54" s="1097"/>
      <c r="G54" s="1096">
        <f t="shared" si="0"/>
        <v>39756</v>
      </c>
      <c r="H54" s="1096"/>
    </row>
    <row r="55" spans="1:10" x14ac:dyDescent="0.2">
      <c r="A55" s="1105" t="s">
        <v>923</v>
      </c>
      <c r="B55" s="1111" t="s">
        <v>1740</v>
      </c>
      <c r="C55" s="1112" t="s">
        <v>1741</v>
      </c>
      <c r="D55" s="1096">
        <v>9756</v>
      </c>
      <c r="E55" s="1096"/>
      <c r="F55" s="1097"/>
      <c r="G55" s="1096">
        <f t="shared" si="0"/>
        <v>9756</v>
      </c>
      <c r="H55" s="1096"/>
    </row>
    <row r="56" spans="1:10" x14ac:dyDescent="0.2">
      <c r="A56" s="1105" t="s">
        <v>924</v>
      </c>
      <c r="B56" s="1111" t="s">
        <v>1742</v>
      </c>
      <c r="C56" s="1112" t="s">
        <v>1743</v>
      </c>
      <c r="D56" s="1096">
        <v>9756</v>
      </c>
      <c r="E56" s="1096"/>
      <c r="F56" s="1097"/>
      <c r="G56" s="1096">
        <f t="shared" si="0"/>
        <v>9756</v>
      </c>
      <c r="H56" s="1096"/>
    </row>
    <row r="57" spans="1:10" x14ac:dyDescent="0.2">
      <c r="A57" s="1105" t="s">
        <v>925</v>
      </c>
      <c r="B57" s="1111" t="s">
        <v>1744</v>
      </c>
      <c r="C57" s="1112" t="s">
        <v>1745</v>
      </c>
      <c r="D57" s="1096">
        <v>970028</v>
      </c>
      <c r="E57" s="1096"/>
      <c r="F57" s="1097"/>
      <c r="G57" s="1096">
        <f t="shared" si="0"/>
        <v>970028</v>
      </c>
      <c r="H57" s="1096"/>
    </row>
    <row r="58" spans="1:10" x14ac:dyDescent="0.2">
      <c r="A58" s="1105" t="s">
        <v>926</v>
      </c>
      <c r="B58" s="1111" t="s">
        <v>1746</v>
      </c>
      <c r="C58" s="1112" t="s">
        <v>1747</v>
      </c>
      <c r="D58" s="1096">
        <v>6600</v>
      </c>
      <c r="E58" s="1096"/>
      <c r="F58" s="1097"/>
      <c r="G58" s="1096">
        <f t="shared" si="0"/>
        <v>6600</v>
      </c>
      <c r="H58" s="1096"/>
    </row>
    <row r="59" spans="1:10" x14ac:dyDescent="0.2">
      <c r="A59" s="1105" t="s">
        <v>927</v>
      </c>
      <c r="B59" s="1111" t="s">
        <v>1748</v>
      </c>
      <c r="C59" s="1112" t="s">
        <v>1749</v>
      </c>
      <c r="D59" s="1096">
        <v>675000</v>
      </c>
      <c r="E59" s="1096"/>
      <c r="F59" s="1097"/>
      <c r="G59" s="1096">
        <f t="shared" si="0"/>
        <v>675000</v>
      </c>
      <c r="H59" s="1096"/>
    </row>
    <row r="60" spans="1:10" x14ac:dyDescent="0.2">
      <c r="A60" s="1105" t="s">
        <v>928</v>
      </c>
      <c r="B60" s="1111" t="s">
        <v>1750</v>
      </c>
      <c r="C60" s="1112" t="s">
        <v>1751</v>
      </c>
      <c r="D60" s="1096">
        <v>5028475</v>
      </c>
      <c r="E60" s="1096"/>
      <c r="F60" s="1097"/>
      <c r="G60" s="1096">
        <f t="shared" si="0"/>
        <v>5028475</v>
      </c>
      <c r="H60" s="1096"/>
    </row>
    <row r="61" spans="1:10" x14ac:dyDescent="0.2">
      <c r="A61" s="1105" t="s">
        <v>929</v>
      </c>
      <c r="B61" s="1111" t="s">
        <v>1662</v>
      </c>
      <c r="C61" s="1112" t="s">
        <v>1752</v>
      </c>
      <c r="D61" s="1096">
        <v>255000</v>
      </c>
      <c r="E61" s="1096"/>
      <c r="F61" s="1096"/>
      <c r="G61" s="1096">
        <f t="shared" si="0"/>
        <v>255000</v>
      </c>
      <c r="J61" s="1113"/>
    </row>
    <row r="62" spans="1:10" x14ac:dyDescent="0.2">
      <c r="A62" s="1105" t="s">
        <v>930</v>
      </c>
      <c r="B62" s="1111" t="s">
        <v>1670</v>
      </c>
      <c r="C62" s="1112" t="s">
        <v>1753</v>
      </c>
      <c r="D62" s="1096">
        <v>26500</v>
      </c>
      <c r="E62" s="1096"/>
      <c r="F62" s="1097"/>
      <c r="G62" s="1096">
        <f t="shared" si="0"/>
        <v>26500</v>
      </c>
      <c r="H62" s="1096"/>
    </row>
    <row r="63" spans="1:10" x14ac:dyDescent="0.2">
      <c r="A63" s="1105" t="s">
        <v>931</v>
      </c>
      <c r="B63" s="1111" t="s">
        <v>1754</v>
      </c>
      <c r="C63" s="1112" t="s">
        <v>1755</v>
      </c>
      <c r="D63" s="1096">
        <v>3709100</v>
      </c>
      <c r="E63" s="1096"/>
      <c r="F63" s="1097"/>
      <c r="G63" s="1096">
        <f t="shared" si="0"/>
        <v>3709100</v>
      </c>
      <c r="H63" s="1096"/>
    </row>
    <row r="64" spans="1:10" x14ac:dyDescent="0.2">
      <c r="A64" s="1105" t="s">
        <v>932</v>
      </c>
      <c r="B64" s="1111" t="s">
        <v>1756</v>
      </c>
      <c r="C64" s="1112" t="s">
        <v>1757</v>
      </c>
      <c r="D64" s="1096">
        <v>2477500</v>
      </c>
      <c r="E64" s="1096"/>
      <c r="F64" s="1096"/>
      <c r="G64" s="1096">
        <f t="shared" si="0"/>
        <v>2477500</v>
      </c>
    </row>
    <row r="65" spans="1:10" x14ac:dyDescent="0.2">
      <c r="A65" s="1105" t="s">
        <v>933</v>
      </c>
      <c r="B65" s="1111" t="s">
        <v>1684</v>
      </c>
      <c r="C65" s="1112" t="s">
        <v>1758</v>
      </c>
      <c r="D65" s="1096">
        <v>300000</v>
      </c>
      <c r="E65" s="1096"/>
      <c r="F65" s="1096"/>
      <c r="G65" s="1096">
        <f t="shared" si="0"/>
        <v>300000</v>
      </c>
    </row>
    <row r="66" spans="1:10" x14ac:dyDescent="0.2">
      <c r="A66" s="1105" t="s">
        <v>934</v>
      </c>
      <c r="B66" s="1111" t="s">
        <v>1660</v>
      </c>
      <c r="C66" s="1112" t="s">
        <v>1759</v>
      </c>
      <c r="D66" s="1096">
        <v>1028700</v>
      </c>
      <c r="E66" s="1096"/>
      <c r="F66" s="1096"/>
      <c r="G66" s="1096">
        <f t="shared" si="0"/>
        <v>1028700</v>
      </c>
      <c r="H66" s="1096"/>
    </row>
    <row r="67" spans="1:10" x14ac:dyDescent="0.2">
      <c r="A67" s="1105" t="s">
        <v>935</v>
      </c>
      <c r="B67" s="1111" t="s">
        <v>1760</v>
      </c>
      <c r="C67" s="1112" t="s">
        <v>1761</v>
      </c>
      <c r="D67" s="1096">
        <v>2057400</v>
      </c>
      <c r="E67" s="1096"/>
      <c r="F67" s="1097"/>
      <c r="G67" s="1096">
        <f t="shared" si="0"/>
        <v>2057400</v>
      </c>
      <c r="H67" s="1096"/>
    </row>
    <row r="68" spans="1:10" x14ac:dyDescent="0.2">
      <c r="A68" s="1105" t="s">
        <v>936</v>
      </c>
      <c r="B68" s="1111" t="s">
        <v>1674</v>
      </c>
      <c r="C68" s="1112" t="s">
        <v>1762</v>
      </c>
      <c r="D68" s="1096">
        <v>177800</v>
      </c>
      <c r="E68" s="1096"/>
      <c r="F68" s="1097"/>
      <c r="G68" s="1096">
        <f t="shared" si="0"/>
        <v>177800</v>
      </c>
      <c r="H68" s="1096"/>
    </row>
    <row r="69" spans="1:10" s="1114" customFormat="1" x14ac:dyDescent="0.2">
      <c r="A69" s="1105" t="s">
        <v>981</v>
      </c>
      <c r="B69" s="1111" t="s">
        <v>1680</v>
      </c>
      <c r="C69" s="1112" t="s">
        <v>1763</v>
      </c>
      <c r="D69" s="1096">
        <v>3041650</v>
      </c>
      <c r="E69" s="1096">
        <v>16847994</v>
      </c>
      <c r="F69" s="1096"/>
      <c r="G69" s="1096">
        <f>D69+E69+F69</f>
        <v>19889644</v>
      </c>
      <c r="H69" s="1116"/>
      <c r="I69" s="1113"/>
      <c r="J69" s="1113"/>
    </row>
    <row r="70" spans="1:10" x14ac:dyDescent="0.2">
      <c r="A70" s="1105" t="s">
        <v>982</v>
      </c>
      <c r="B70" s="1111" t="s">
        <v>1680</v>
      </c>
      <c r="C70" s="1112" t="s">
        <v>1764</v>
      </c>
      <c r="D70" s="1096">
        <v>33246170</v>
      </c>
      <c r="E70" s="1096">
        <v>153295092</v>
      </c>
      <c r="F70" s="1097">
        <v>150994377</v>
      </c>
      <c r="G70" s="1096">
        <f>D70+E70-F70</f>
        <v>35546885</v>
      </c>
      <c r="H70" s="1096"/>
    </row>
    <row r="71" spans="1:10" x14ac:dyDescent="0.2">
      <c r="A71" s="1105" t="s">
        <v>983</v>
      </c>
      <c r="B71" s="1111" t="s">
        <v>1765</v>
      </c>
      <c r="C71" s="1112" t="s">
        <v>1766</v>
      </c>
      <c r="D71" s="1097">
        <v>6958610</v>
      </c>
      <c r="E71" s="1096"/>
      <c r="F71" s="1097">
        <v>6958610</v>
      </c>
      <c r="G71" s="1096">
        <f t="shared" ref="G71:G75" si="1">D71+E71-F71</f>
        <v>0</v>
      </c>
    </row>
    <row r="72" spans="1:10" x14ac:dyDescent="0.2">
      <c r="A72" s="1105" t="s">
        <v>984</v>
      </c>
      <c r="B72" s="1111" t="s">
        <v>1690</v>
      </c>
      <c r="C72" s="1112" t="s">
        <v>1767</v>
      </c>
      <c r="D72" s="1096">
        <v>177800</v>
      </c>
      <c r="E72" s="1096"/>
      <c r="F72" s="1097"/>
      <c r="G72" s="1096">
        <f t="shared" si="1"/>
        <v>177800</v>
      </c>
      <c r="H72" s="1096"/>
    </row>
    <row r="73" spans="1:10" x14ac:dyDescent="0.2">
      <c r="A73" s="1105" t="s">
        <v>985</v>
      </c>
      <c r="B73" s="1111" t="s">
        <v>1768</v>
      </c>
      <c r="C73" s="1112" t="s">
        <v>1769</v>
      </c>
      <c r="D73" s="1096">
        <v>26296915</v>
      </c>
      <c r="E73" s="1096"/>
      <c r="F73" s="1097">
        <v>26296915</v>
      </c>
      <c r="G73" s="1096">
        <f t="shared" si="1"/>
        <v>0</v>
      </c>
      <c r="H73" s="1096"/>
    </row>
    <row r="74" spans="1:10" x14ac:dyDescent="0.2">
      <c r="A74" s="1105" t="s">
        <v>986</v>
      </c>
      <c r="B74" s="1111" t="s">
        <v>1704</v>
      </c>
      <c r="C74" s="1112" t="s">
        <v>1770</v>
      </c>
      <c r="D74" s="1096">
        <v>3959890</v>
      </c>
      <c r="E74" s="1096">
        <v>159000</v>
      </c>
      <c r="F74" s="1096">
        <v>4118890</v>
      </c>
      <c r="G74" s="1096">
        <f t="shared" si="1"/>
        <v>0</v>
      </c>
    </row>
    <row r="75" spans="1:10" x14ac:dyDescent="0.2">
      <c r="A75" s="1105" t="s">
        <v>987</v>
      </c>
      <c r="B75" s="1111" t="s">
        <v>1706</v>
      </c>
      <c r="C75" s="1112" t="s">
        <v>1771</v>
      </c>
      <c r="D75" s="1096">
        <v>25000</v>
      </c>
      <c r="E75" s="1096">
        <v>6710385</v>
      </c>
      <c r="F75" s="1097">
        <v>6735385</v>
      </c>
      <c r="G75" s="1096">
        <f t="shared" si="1"/>
        <v>0</v>
      </c>
      <c r="H75" s="1096"/>
    </row>
    <row r="76" spans="1:10" s="1114" customFormat="1" x14ac:dyDescent="0.2">
      <c r="A76" s="1105" t="s">
        <v>994</v>
      </c>
      <c r="B76" s="1111" t="s">
        <v>1708</v>
      </c>
      <c r="C76" s="1112" t="s">
        <v>1772</v>
      </c>
      <c r="D76" s="1096">
        <v>3269300</v>
      </c>
      <c r="E76" s="1096">
        <v>55173517</v>
      </c>
      <c r="F76" s="1096"/>
      <c r="G76" s="1096">
        <f>D76+E76+F76</f>
        <v>58442817</v>
      </c>
      <c r="H76" s="1109"/>
      <c r="I76" s="1113"/>
    </row>
    <row r="77" spans="1:10" x14ac:dyDescent="0.2">
      <c r="A77" s="1105" t="s">
        <v>995</v>
      </c>
      <c r="B77" s="1111" t="s">
        <v>1748</v>
      </c>
      <c r="C77" s="1112" t="s">
        <v>1773</v>
      </c>
      <c r="D77" s="1096">
        <v>18751650</v>
      </c>
      <c r="E77" s="1096">
        <v>243030161</v>
      </c>
      <c r="F77" s="1097"/>
      <c r="G77" s="1096">
        <f t="shared" ref="G77:G84" si="2">D77+E77-F77</f>
        <v>261781811</v>
      </c>
      <c r="H77" s="1096"/>
    </row>
    <row r="78" spans="1:10" x14ac:dyDescent="0.2">
      <c r="A78" s="1105" t="s">
        <v>996</v>
      </c>
      <c r="B78" s="1111" t="s">
        <v>1750</v>
      </c>
      <c r="C78" s="1112" t="s">
        <v>1774</v>
      </c>
      <c r="D78" s="1097">
        <v>1160050</v>
      </c>
      <c r="E78" s="1096"/>
      <c r="F78" s="1097"/>
      <c r="G78" s="1096">
        <f t="shared" si="2"/>
        <v>1160050</v>
      </c>
    </row>
    <row r="79" spans="1:10" s="1114" customFormat="1" x14ac:dyDescent="0.2">
      <c r="A79" s="1105" t="s">
        <v>997</v>
      </c>
      <c r="B79" s="1111" t="s">
        <v>1656</v>
      </c>
      <c r="C79" s="1112" t="s">
        <v>858</v>
      </c>
      <c r="D79" s="1096">
        <v>31028287</v>
      </c>
      <c r="E79" s="1096">
        <v>15370759</v>
      </c>
      <c r="F79" s="1096">
        <v>46399046</v>
      </c>
      <c r="G79" s="1096">
        <f t="shared" si="2"/>
        <v>0</v>
      </c>
      <c r="H79" s="1109"/>
      <c r="I79" s="1113"/>
    </row>
    <row r="80" spans="1:10" x14ac:dyDescent="0.2">
      <c r="A80" s="1105" t="s">
        <v>998</v>
      </c>
      <c r="B80" s="1111" t="s">
        <v>1658</v>
      </c>
      <c r="C80" s="1112" t="s">
        <v>1775</v>
      </c>
      <c r="D80" s="1096">
        <v>1380600</v>
      </c>
      <c r="E80" s="1096"/>
      <c r="F80" s="1097"/>
      <c r="G80" s="1096">
        <f t="shared" si="2"/>
        <v>1380600</v>
      </c>
      <c r="H80" s="1096"/>
    </row>
    <row r="81" spans="1:9" x14ac:dyDescent="0.2">
      <c r="A81" s="1105" t="s">
        <v>999</v>
      </c>
      <c r="B81" s="1111" t="s">
        <v>1660</v>
      </c>
      <c r="C81" s="1112" t="s">
        <v>1776</v>
      </c>
      <c r="D81" s="1096">
        <v>1206500</v>
      </c>
      <c r="E81" s="1096"/>
      <c r="F81" s="1097"/>
      <c r="G81" s="1096">
        <f t="shared" si="2"/>
        <v>1206500</v>
      </c>
      <c r="H81" s="1096"/>
    </row>
    <row r="82" spans="1:9" x14ac:dyDescent="0.2">
      <c r="A82" s="1105" t="s">
        <v>1000</v>
      </c>
      <c r="B82" s="1111" t="s">
        <v>1666</v>
      </c>
      <c r="C82" s="1112" t="s">
        <v>1777</v>
      </c>
      <c r="D82" s="1096">
        <v>6023800</v>
      </c>
      <c r="E82" s="1096"/>
      <c r="F82" s="1097"/>
      <c r="G82" s="1096">
        <f t="shared" si="2"/>
        <v>6023800</v>
      </c>
      <c r="H82" s="1096"/>
    </row>
    <row r="83" spans="1:9" x14ac:dyDescent="0.2">
      <c r="A83" s="1105" t="s">
        <v>1001</v>
      </c>
      <c r="B83" s="1111" t="s">
        <v>1670</v>
      </c>
      <c r="C83" s="1112" t="s">
        <v>1778</v>
      </c>
      <c r="D83" s="1096">
        <v>1647600</v>
      </c>
      <c r="E83" s="1096"/>
      <c r="F83" s="1097"/>
      <c r="G83" s="1096">
        <f t="shared" si="2"/>
        <v>1647600</v>
      </c>
      <c r="H83" s="1096"/>
    </row>
    <row r="84" spans="1:9" x14ac:dyDescent="0.2">
      <c r="A84" s="1105" t="s">
        <v>1002</v>
      </c>
      <c r="B84" s="1111" t="s">
        <v>1672</v>
      </c>
      <c r="C84" s="1112" t="s">
        <v>1779</v>
      </c>
      <c r="D84" s="1096">
        <v>4318000</v>
      </c>
      <c r="E84" s="1096"/>
      <c r="F84" s="1097"/>
      <c r="G84" s="1096">
        <f t="shared" si="2"/>
        <v>4318000</v>
      </c>
      <c r="H84" s="1096"/>
    </row>
    <row r="85" spans="1:9" s="1114" customFormat="1" x14ac:dyDescent="0.2">
      <c r="A85" s="1105" t="s">
        <v>1003</v>
      </c>
      <c r="B85" s="1111" t="s">
        <v>1676</v>
      </c>
      <c r="C85" s="1112" t="s">
        <v>1780</v>
      </c>
      <c r="D85" s="1096">
        <v>635000</v>
      </c>
      <c r="E85" s="1096"/>
      <c r="F85" s="1096"/>
      <c r="G85" s="1096">
        <f>D85+E85+F85</f>
        <v>635000</v>
      </c>
      <c r="H85" s="1109"/>
      <c r="I85" s="1113"/>
    </row>
    <row r="86" spans="1:9" x14ac:dyDescent="0.2">
      <c r="A86" s="1105" t="s">
        <v>1004</v>
      </c>
      <c r="B86" s="1111" t="s">
        <v>1781</v>
      </c>
      <c r="C86" s="1112" t="s">
        <v>1782</v>
      </c>
      <c r="D86" s="1096">
        <v>2451100</v>
      </c>
      <c r="E86" s="1096"/>
      <c r="F86" s="1097"/>
      <c r="G86" s="1096">
        <f>D86+E86-F86</f>
        <v>2451100</v>
      </c>
      <c r="H86" s="1096"/>
    </row>
    <row r="87" spans="1:9" x14ac:dyDescent="0.2">
      <c r="A87" s="1105" t="s">
        <v>1005</v>
      </c>
      <c r="B87" s="1111" t="s">
        <v>1765</v>
      </c>
      <c r="C87" s="1112" t="s">
        <v>1783</v>
      </c>
      <c r="D87" s="1096">
        <v>228600</v>
      </c>
      <c r="E87" s="1096"/>
      <c r="F87" s="1097"/>
      <c r="G87" s="1096">
        <f>D87+E87-F87</f>
        <v>228600</v>
      </c>
      <c r="H87" s="1096"/>
    </row>
    <row r="88" spans="1:9" x14ac:dyDescent="0.2">
      <c r="A88" s="1105" t="s">
        <v>1006</v>
      </c>
      <c r="B88" s="1111" t="s">
        <v>1784</v>
      </c>
      <c r="C88" s="1112" t="s">
        <v>1785</v>
      </c>
      <c r="D88" s="1096">
        <v>228600</v>
      </c>
      <c r="E88" s="1096"/>
      <c r="F88" s="1097"/>
      <c r="G88" s="1096">
        <f>D88+E88-F88</f>
        <v>228600</v>
      </c>
      <c r="H88" s="1096"/>
    </row>
    <row r="89" spans="1:9" x14ac:dyDescent="0.2">
      <c r="A89" s="1105" t="s">
        <v>1102</v>
      </c>
      <c r="B89" s="1111" t="s">
        <v>1682</v>
      </c>
      <c r="C89" s="1112" t="s">
        <v>1786</v>
      </c>
      <c r="D89" s="1096">
        <v>393700</v>
      </c>
      <c r="E89" s="1096"/>
      <c r="F89" s="1097"/>
      <c r="G89" s="1096">
        <f>D89+E89-F89</f>
        <v>393700</v>
      </c>
      <c r="H89" s="1096"/>
    </row>
    <row r="90" spans="1:9" x14ac:dyDescent="0.2">
      <c r="A90" s="1105" t="s">
        <v>1148</v>
      </c>
      <c r="B90" s="1111" t="s">
        <v>1684</v>
      </c>
      <c r="C90" s="1112" t="s">
        <v>1787</v>
      </c>
      <c r="D90" s="1096">
        <v>698500</v>
      </c>
      <c r="E90" s="1096"/>
      <c r="F90" s="1097"/>
      <c r="G90" s="1096">
        <f>D90+E90-F90</f>
        <v>698500</v>
      </c>
      <c r="H90" s="1096"/>
    </row>
    <row r="91" spans="1:9" s="1114" customFormat="1" x14ac:dyDescent="0.2">
      <c r="A91" s="1105" t="s">
        <v>1149</v>
      </c>
      <c r="B91" s="1117" t="s">
        <v>1788</v>
      </c>
      <c r="C91" s="1118"/>
      <c r="D91" s="1096"/>
      <c r="E91" s="1096"/>
      <c r="F91" s="1096"/>
      <c r="G91" s="1096"/>
      <c r="H91" s="1109"/>
      <c r="I91" s="1113"/>
    </row>
    <row r="92" spans="1:9" s="1114" customFormat="1" x14ac:dyDescent="0.2">
      <c r="A92" s="1105" t="s">
        <v>1150</v>
      </c>
      <c r="B92" s="1111" t="s">
        <v>1748</v>
      </c>
      <c r="C92" s="1112" t="s">
        <v>1789</v>
      </c>
      <c r="D92" s="1096"/>
      <c r="E92" s="1096">
        <v>10900228</v>
      </c>
      <c r="F92" s="1096">
        <v>10900228</v>
      </c>
      <c r="G92" s="1096">
        <f>D92+E92-F92</f>
        <v>0</v>
      </c>
      <c r="H92" s="1109"/>
      <c r="I92" s="1113"/>
    </row>
    <row r="93" spans="1:9" s="1114" customFormat="1" x14ac:dyDescent="0.2">
      <c r="A93" s="1105" t="s">
        <v>1151</v>
      </c>
      <c r="B93" s="1111" t="s">
        <v>1750</v>
      </c>
      <c r="C93" s="1112" t="s">
        <v>1790</v>
      </c>
      <c r="D93" s="1096"/>
      <c r="E93" s="1096">
        <v>1300000</v>
      </c>
      <c r="F93" s="1096"/>
      <c r="G93" s="1096">
        <f>D93+E93+F93</f>
        <v>1300000</v>
      </c>
      <c r="H93" s="1109"/>
      <c r="I93" s="1113"/>
    </row>
    <row r="94" spans="1:9" s="1114" customFormat="1" x14ac:dyDescent="0.2">
      <c r="A94" s="1105" t="s">
        <v>1152</v>
      </c>
      <c r="B94" s="1111" t="s">
        <v>1654</v>
      </c>
      <c r="C94" s="1112" t="s">
        <v>1791</v>
      </c>
      <c r="D94" s="1096"/>
      <c r="E94" s="1096">
        <v>6732472</v>
      </c>
      <c r="F94" s="1096">
        <v>6732472</v>
      </c>
      <c r="G94" s="1096">
        <f>D94+E94-F94</f>
        <v>0</v>
      </c>
      <c r="H94" s="1109"/>
      <c r="I94" s="1113"/>
    </row>
    <row r="95" spans="1:9" s="1114" customFormat="1" x14ac:dyDescent="0.2">
      <c r="A95" s="1105" t="s">
        <v>1185</v>
      </c>
      <c r="B95" s="1111" t="s">
        <v>1656</v>
      </c>
      <c r="C95" s="1112" t="s">
        <v>1792</v>
      </c>
      <c r="D95" s="1096"/>
      <c r="E95" s="1096">
        <v>958104</v>
      </c>
      <c r="F95" s="1096">
        <v>958104</v>
      </c>
      <c r="G95" s="1096">
        <f>D95+E95-F95</f>
        <v>0</v>
      </c>
      <c r="H95" s="1109"/>
      <c r="I95" s="1113"/>
    </row>
    <row r="96" spans="1:9" s="1114" customFormat="1" x14ac:dyDescent="0.2">
      <c r="A96" s="1105" t="s">
        <v>1192</v>
      </c>
      <c r="B96" s="1111" t="s">
        <v>1658</v>
      </c>
      <c r="C96" s="1112" t="s">
        <v>1793</v>
      </c>
      <c r="D96" s="1096"/>
      <c r="E96" s="1096">
        <v>3633811</v>
      </c>
      <c r="F96" s="1096">
        <v>3633811</v>
      </c>
      <c r="G96" s="1096">
        <f t="shared" ref="G96:G102" si="3">D96+E96-F96</f>
        <v>0</v>
      </c>
      <c r="H96" s="1109"/>
      <c r="I96" s="1113"/>
    </row>
    <row r="97" spans="1:9" s="1114" customFormat="1" x14ac:dyDescent="0.2">
      <c r="A97" s="1105" t="s">
        <v>1193</v>
      </c>
      <c r="B97" s="1111" t="s">
        <v>1662</v>
      </c>
      <c r="C97" s="1112" t="s">
        <v>1794</v>
      </c>
      <c r="D97" s="1096"/>
      <c r="E97" s="1096">
        <v>1262020</v>
      </c>
      <c r="F97" s="1096"/>
      <c r="G97" s="1096">
        <f t="shared" si="3"/>
        <v>1262020</v>
      </c>
      <c r="H97" s="1109"/>
      <c r="I97" s="1113"/>
    </row>
    <row r="98" spans="1:9" s="1114" customFormat="1" x14ac:dyDescent="0.2">
      <c r="A98" s="1105" t="s">
        <v>1194</v>
      </c>
      <c r="B98" s="1111" t="s">
        <v>1664</v>
      </c>
      <c r="C98" s="1112" t="s">
        <v>1795</v>
      </c>
      <c r="D98" s="1096"/>
      <c r="E98" s="1096">
        <v>340000</v>
      </c>
      <c r="F98" s="1096"/>
      <c r="G98" s="1096">
        <f t="shared" si="3"/>
        <v>340000</v>
      </c>
      <c r="H98" s="1109"/>
      <c r="I98" s="1113"/>
    </row>
    <row r="99" spans="1:9" s="1114" customFormat="1" x14ac:dyDescent="0.2">
      <c r="A99" s="1105" t="s">
        <v>1195</v>
      </c>
      <c r="B99" s="1111" t="s">
        <v>1666</v>
      </c>
      <c r="C99" s="1112" t="s">
        <v>1796</v>
      </c>
      <c r="D99" s="1096"/>
      <c r="E99" s="1096">
        <v>1950000</v>
      </c>
      <c r="F99" s="1096"/>
      <c r="G99" s="1096">
        <f t="shared" si="3"/>
        <v>1950000</v>
      </c>
      <c r="H99" s="1109"/>
      <c r="I99" s="1113"/>
    </row>
    <row r="100" spans="1:9" s="1114" customFormat="1" x14ac:dyDescent="0.2">
      <c r="A100" s="1105" t="s">
        <v>1196</v>
      </c>
      <c r="B100" s="1111" t="s">
        <v>1668</v>
      </c>
      <c r="C100" s="1112" t="s">
        <v>1797</v>
      </c>
      <c r="D100" s="1096"/>
      <c r="E100" s="1096">
        <v>129000</v>
      </c>
      <c r="F100" s="1096">
        <v>129000</v>
      </c>
      <c r="G100" s="1096">
        <f t="shared" si="3"/>
        <v>0</v>
      </c>
      <c r="H100" s="1109"/>
      <c r="I100" s="1113"/>
    </row>
    <row r="101" spans="1:9" s="1114" customFormat="1" x14ac:dyDescent="0.2">
      <c r="A101" s="1105" t="s">
        <v>1197</v>
      </c>
      <c r="B101" s="1111" t="s">
        <v>1670</v>
      </c>
      <c r="C101" s="1112" t="s">
        <v>1798</v>
      </c>
      <c r="D101" s="1096"/>
      <c r="E101" s="1096">
        <v>700000</v>
      </c>
      <c r="F101" s="1096"/>
      <c r="G101" s="1096">
        <f t="shared" si="3"/>
        <v>700000</v>
      </c>
      <c r="H101" s="1109"/>
      <c r="I101" s="1113"/>
    </row>
    <row r="102" spans="1:9" s="1114" customFormat="1" x14ac:dyDescent="0.2">
      <c r="A102" s="1105" t="s">
        <v>1333</v>
      </c>
      <c r="B102" s="1111" t="s">
        <v>1672</v>
      </c>
      <c r="C102" s="1112" t="s">
        <v>1799</v>
      </c>
      <c r="D102" s="1096"/>
      <c r="E102" s="1096">
        <v>1780000</v>
      </c>
      <c r="F102" s="1096"/>
      <c r="G102" s="1096">
        <f t="shared" si="3"/>
        <v>1780000</v>
      </c>
      <c r="H102" s="1109"/>
      <c r="I102" s="1113"/>
    </row>
    <row r="103" spans="1:9" ht="13.5" x14ac:dyDescent="0.25">
      <c r="A103" s="1105" t="s">
        <v>1335</v>
      </c>
      <c r="B103" s="1119"/>
      <c r="C103" s="1120" t="s">
        <v>1800</v>
      </c>
      <c r="D103" s="1115">
        <f>SUM(D12:D102)</f>
        <v>223173574</v>
      </c>
      <c r="E103" s="1115">
        <f>SUM(E12:E102)</f>
        <v>520272543</v>
      </c>
      <c r="F103" s="1115">
        <f>SUM(F12:F102)</f>
        <v>263856838</v>
      </c>
      <c r="G103" s="1115">
        <f>SUM(G12:G102)</f>
        <v>479589279</v>
      </c>
    </row>
    <row r="104" spans="1:9" x14ac:dyDescent="0.2">
      <c r="A104" s="1105"/>
      <c r="B104" s="1121"/>
      <c r="C104" s="1122"/>
      <c r="D104" s="1096"/>
      <c r="E104" s="1096"/>
      <c r="F104" s="1096"/>
      <c r="G104" s="1096"/>
    </row>
    <row r="105" spans="1:9" x14ac:dyDescent="0.2">
      <c r="A105" s="1105" t="s">
        <v>1337</v>
      </c>
      <c r="B105" s="1111"/>
      <c r="C105" s="1107" t="s">
        <v>1801</v>
      </c>
      <c r="D105" s="1123"/>
      <c r="E105" s="1123"/>
      <c r="F105" s="1123"/>
      <c r="G105" s="1123"/>
    </row>
    <row r="106" spans="1:9" x14ac:dyDescent="0.2">
      <c r="A106" s="1105" t="s">
        <v>1339</v>
      </c>
      <c r="B106" s="1771" t="s">
        <v>1653</v>
      </c>
      <c r="C106" s="1771"/>
      <c r="D106" s="1123"/>
      <c r="E106" s="1123"/>
      <c r="F106" s="1123"/>
      <c r="G106" s="1123"/>
    </row>
    <row r="107" spans="1:9" x14ac:dyDescent="0.2">
      <c r="A107" s="1105" t="s">
        <v>1341</v>
      </c>
      <c r="B107" s="1111" t="s">
        <v>1802</v>
      </c>
      <c r="C107" s="1112" t="s">
        <v>1803</v>
      </c>
      <c r="D107" s="1123">
        <v>7723802</v>
      </c>
      <c r="E107" s="1123">
        <v>135492860</v>
      </c>
      <c r="F107" s="1123">
        <v>143216662</v>
      </c>
      <c r="G107" s="1123">
        <f>D107+E107-F107</f>
        <v>0</v>
      </c>
    </row>
    <row r="108" spans="1:9" x14ac:dyDescent="0.2">
      <c r="A108" s="1105" t="s">
        <v>1343</v>
      </c>
      <c r="B108" s="1111" t="s">
        <v>1804</v>
      </c>
      <c r="C108" s="1112" t="s">
        <v>1771</v>
      </c>
      <c r="D108" s="1123">
        <v>931162</v>
      </c>
      <c r="E108" s="1123">
        <v>28320901</v>
      </c>
      <c r="F108" s="1123">
        <v>29252063</v>
      </c>
      <c r="G108" s="1123">
        <f>D108+E108-F108</f>
        <v>0</v>
      </c>
    </row>
    <row r="109" spans="1:9" x14ac:dyDescent="0.2">
      <c r="A109" s="1105" t="s">
        <v>1345</v>
      </c>
      <c r="B109" s="1111" t="s">
        <v>1805</v>
      </c>
      <c r="C109" s="1112" t="s">
        <v>1772</v>
      </c>
      <c r="D109" s="1123"/>
      <c r="E109" s="1123">
        <v>370000</v>
      </c>
      <c r="F109" s="1123">
        <v>370000</v>
      </c>
      <c r="G109" s="1123">
        <f t="shared" ref="G109:G114" si="4">D109+E109-F109</f>
        <v>0</v>
      </c>
    </row>
    <row r="110" spans="1:9" x14ac:dyDescent="0.2">
      <c r="A110" s="1105" t="s">
        <v>1347</v>
      </c>
      <c r="B110" s="1111" t="s">
        <v>1806</v>
      </c>
      <c r="C110" s="1112" t="s">
        <v>1807</v>
      </c>
      <c r="D110" s="1123">
        <v>4617657</v>
      </c>
      <c r="E110" s="1123">
        <v>3857030</v>
      </c>
      <c r="F110" s="1123">
        <v>8474687</v>
      </c>
      <c r="G110" s="1123">
        <f t="shared" si="4"/>
        <v>0</v>
      </c>
    </row>
    <row r="111" spans="1:9" x14ac:dyDescent="0.2">
      <c r="A111" s="1105" t="s">
        <v>1349</v>
      </c>
      <c r="B111" s="1117" t="s">
        <v>1788</v>
      </c>
      <c r="C111" s="1112"/>
      <c r="D111" s="1123"/>
      <c r="E111" s="1123"/>
      <c r="F111" s="1123"/>
      <c r="G111" s="1123"/>
    </row>
    <row r="112" spans="1:9" x14ac:dyDescent="0.2">
      <c r="A112" s="1105" t="s">
        <v>1351</v>
      </c>
      <c r="B112" s="1111" t="s">
        <v>1806</v>
      </c>
      <c r="C112" s="1112" t="s">
        <v>1808</v>
      </c>
      <c r="D112" s="1123"/>
      <c r="E112" s="1123">
        <v>392000</v>
      </c>
      <c r="F112" s="1123">
        <v>392000</v>
      </c>
      <c r="G112" s="1123">
        <f t="shared" si="4"/>
        <v>0</v>
      </c>
    </row>
    <row r="113" spans="1:8" x14ac:dyDescent="0.2">
      <c r="A113" s="1105" t="s">
        <v>1353</v>
      </c>
      <c r="B113" s="1111" t="s">
        <v>1809</v>
      </c>
      <c r="C113" s="1112" t="s">
        <v>1810</v>
      </c>
      <c r="D113" s="1123"/>
      <c r="E113" s="1123">
        <v>4720250</v>
      </c>
      <c r="F113" s="1123">
        <v>4720250</v>
      </c>
      <c r="G113" s="1123">
        <f t="shared" si="4"/>
        <v>0</v>
      </c>
    </row>
    <row r="114" spans="1:8" x14ac:dyDescent="0.2">
      <c r="A114" s="1105" t="s">
        <v>1355</v>
      </c>
      <c r="B114" s="1111" t="s">
        <v>1811</v>
      </c>
      <c r="C114" s="1112" t="s">
        <v>1812</v>
      </c>
      <c r="D114" s="1123"/>
      <c r="E114" s="1123">
        <v>1269370</v>
      </c>
      <c r="F114" s="1123">
        <v>1269370</v>
      </c>
      <c r="G114" s="1123">
        <f t="shared" si="4"/>
        <v>0</v>
      </c>
    </row>
    <row r="115" spans="1:8" ht="13.5" x14ac:dyDescent="0.25">
      <c r="A115" s="1105" t="s">
        <v>1357</v>
      </c>
      <c r="B115" s="1111"/>
      <c r="C115" s="1120" t="s">
        <v>1813</v>
      </c>
      <c r="D115" s="1124">
        <f>SUM(D107:D114)</f>
        <v>13272621</v>
      </c>
      <c r="E115" s="1124">
        <f>SUM(E107:E114)</f>
        <v>174422411</v>
      </c>
      <c r="F115" s="1124">
        <f>SUM(F107:F114)</f>
        <v>187695032</v>
      </c>
      <c r="G115" s="1124">
        <f>SUM(G107:G114)</f>
        <v>0</v>
      </c>
    </row>
    <row r="116" spans="1:8" ht="13.5" x14ac:dyDescent="0.25">
      <c r="A116" s="1105"/>
      <c r="B116" s="1111"/>
      <c r="C116" s="1120"/>
      <c r="D116" s="1124"/>
      <c r="E116" s="1124"/>
      <c r="F116" s="1124"/>
      <c r="G116" s="1124"/>
    </row>
    <row r="117" spans="1:8" x14ac:dyDescent="0.2">
      <c r="A117" s="1105" t="s">
        <v>1359</v>
      </c>
      <c r="B117" s="1111"/>
      <c r="C117" s="1107" t="s">
        <v>1814</v>
      </c>
      <c r="D117" s="1123"/>
      <c r="E117" s="1123"/>
      <c r="F117" s="1123"/>
      <c r="G117" s="1123"/>
    </row>
    <row r="118" spans="1:8" x14ac:dyDescent="0.2">
      <c r="A118" s="1105" t="s">
        <v>1361</v>
      </c>
      <c r="B118" s="1771" t="s">
        <v>1788</v>
      </c>
      <c r="C118" s="1771"/>
      <c r="D118" s="1123"/>
      <c r="E118" s="1123"/>
      <c r="F118" s="1123"/>
      <c r="G118" s="1123"/>
    </row>
    <row r="119" spans="1:8" x14ac:dyDescent="0.2">
      <c r="A119" s="1105" t="s">
        <v>1363</v>
      </c>
      <c r="B119" s="1111" t="s">
        <v>1815</v>
      </c>
      <c r="C119" s="1112" t="s">
        <v>1816</v>
      </c>
      <c r="D119" s="1123"/>
      <c r="E119" s="1123">
        <v>8400000</v>
      </c>
      <c r="F119" s="1123">
        <v>8400000</v>
      </c>
      <c r="G119" s="1123">
        <v>0</v>
      </c>
    </row>
    <row r="120" spans="1:8" ht="13.5" x14ac:dyDescent="0.25">
      <c r="A120" s="1105" t="s">
        <v>1365</v>
      </c>
      <c r="B120" s="1111"/>
      <c r="C120" s="1120" t="s">
        <v>1817</v>
      </c>
      <c r="D120" s="1124">
        <f>SUM(D119:D119)</f>
        <v>0</v>
      </c>
      <c r="E120" s="1124">
        <f>SUM(E119:E119)</f>
        <v>8400000</v>
      </c>
      <c r="F120" s="1124">
        <f>SUM(F119:F119)</f>
        <v>8400000</v>
      </c>
      <c r="G120" s="1124">
        <f>SUM(G119:G119)</f>
        <v>0</v>
      </c>
      <c r="H120" s="1114"/>
    </row>
    <row r="121" spans="1:8" ht="13.5" x14ac:dyDescent="0.25">
      <c r="A121" s="1105"/>
      <c r="B121" s="1111"/>
      <c r="C121" s="1120"/>
      <c r="D121" s="1124"/>
      <c r="E121" s="1124"/>
      <c r="F121" s="1124"/>
      <c r="G121" s="1124"/>
      <c r="H121" s="1114"/>
    </row>
    <row r="122" spans="1:8" x14ac:dyDescent="0.2">
      <c r="A122" s="1125" t="s">
        <v>1367</v>
      </c>
      <c r="B122" s="1126"/>
      <c r="C122" s="1127" t="s">
        <v>1818</v>
      </c>
      <c r="D122" s="1128">
        <f>D103+D115+D120</f>
        <v>236446195</v>
      </c>
      <c r="E122" s="1128">
        <f>E103+E115+E120</f>
        <v>703094954</v>
      </c>
      <c r="F122" s="1128">
        <f>F103+F115+F120</f>
        <v>459951870</v>
      </c>
      <c r="G122" s="1128">
        <f>G103+G115+G120</f>
        <v>479589279</v>
      </c>
    </row>
    <row r="123" spans="1:8" x14ac:dyDescent="0.2">
      <c r="A123" s="1125"/>
      <c r="B123" s="1112"/>
      <c r="C123" s="1112"/>
      <c r="D123" s="1123"/>
      <c r="E123" s="1123"/>
      <c r="F123" s="1123"/>
      <c r="G123" s="1123"/>
    </row>
    <row r="124" spans="1:8" x14ac:dyDescent="0.2">
      <c r="A124" s="1125" t="s">
        <v>1369</v>
      </c>
      <c r="B124" s="1112"/>
      <c r="C124" s="1129" t="s">
        <v>1819</v>
      </c>
      <c r="D124" s="1123"/>
      <c r="E124" s="1123"/>
      <c r="F124" s="1123"/>
      <c r="G124" s="1123"/>
    </row>
    <row r="125" spans="1:8" s="1115" customFormat="1" ht="13.5" x14ac:dyDescent="0.25">
      <c r="A125" s="1125" t="s">
        <v>1371</v>
      </c>
      <c r="B125" s="1112"/>
      <c r="C125" s="1130" t="s">
        <v>1820</v>
      </c>
      <c r="D125" s="1123"/>
      <c r="E125" s="1123"/>
      <c r="F125" s="1123"/>
      <c r="G125" s="1123"/>
      <c r="H125" s="1131"/>
    </row>
    <row r="126" spans="1:8" x14ac:dyDescent="0.2">
      <c r="B126" s="1132"/>
      <c r="C126" s="1123"/>
      <c r="D126" s="1123"/>
      <c r="E126" s="1123"/>
      <c r="F126" s="1123"/>
      <c r="G126" s="1123"/>
    </row>
    <row r="127" spans="1:8" s="1134" customFormat="1" ht="18.75" customHeight="1" x14ac:dyDescent="0.2">
      <c r="A127" s="1125" t="s">
        <v>1373</v>
      </c>
      <c r="B127" s="1133" t="s">
        <v>1821</v>
      </c>
      <c r="C127" s="1123" t="s">
        <v>1822</v>
      </c>
      <c r="D127" s="1123"/>
      <c r="E127" s="1123"/>
      <c r="F127" s="1123"/>
      <c r="G127" s="1123"/>
      <c r="H127" s="1104"/>
    </row>
    <row r="128" spans="1:8" x14ac:dyDescent="0.2">
      <c r="A128" s="1125" t="s">
        <v>1375</v>
      </c>
      <c r="B128" s="1132" t="s">
        <v>1694</v>
      </c>
      <c r="C128" s="1123" t="s">
        <v>1823</v>
      </c>
      <c r="D128" s="1123">
        <v>9380863</v>
      </c>
      <c r="E128" s="1123"/>
      <c r="F128" s="1123"/>
      <c r="G128" s="1123">
        <v>9380863</v>
      </c>
    </row>
    <row r="129" spans="1:9" ht="13.5" x14ac:dyDescent="0.25">
      <c r="A129" s="1125" t="s">
        <v>1377</v>
      </c>
      <c r="B129" s="1135"/>
      <c r="C129" s="1136" t="s">
        <v>1824</v>
      </c>
      <c r="D129" s="1136">
        <f t="shared" ref="D129:G130" si="5">SUM(D128)</f>
        <v>9380863</v>
      </c>
      <c r="E129" s="1136">
        <f t="shared" si="5"/>
        <v>0</v>
      </c>
      <c r="F129" s="1136">
        <f t="shared" si="5"/>
        <v>0</v>
      </c>
      <c r="G129" s="1136">
        <f t="shared" si="5"/>
        <v>9380863</v>
      </c>
    </row>
    <row r="130" spans="1:9" s="1137" customFormat="1" ht="13.5" x14ac:dyDescent="0.25">
      <c r="A130" s="1125" t="s">
        <v>1379</v>
      </c>
      <c r="B130" s="1132"/>
      <c r="C130" s="1124" t="s">
        <v>1825</v>
      </c>
      <c r="D130" s="1128">
        <f t="shared" si="5"/>
        <v>9380863</v>
      </c>
      <c r="E130" s="1128">
        <f t="shared" si="5"/>
        <v>0</v>
      </c>
      <c r="F130" s="1128">
        <f t="shared" si="5"/>
        <v>0</v>
      </c>
      <c r="G130" s="1128">
        <f t="shared" si="5"/>
        <v>9380863</v>
      </c>
      <c r="H130" s="1097"/>
      <c r="I130" s="1096"/>
    </row>
    <row r="131" spans="1:9" s="1137" customFormat="1" x14ac:dyDescent="0.2">
      <c r="A131" s="1125"/>
      <c r="B131" s="1138"/>
      <c r="C131" s="1139"/>
      <c r="D131" s="1128"/>
      <c r="E131" s="1128"/>
      <c r="F131" s="1128"/>
      <c r="G131" s="1128"/>
      <c r="H131" s="1097"/>
      <c r="I131" s="1096"/>
    </row>
    <row r="132" spans="1:9" s="1137" customFormat="1" x14ac:dyDescent="0.2">
      <c r="A132" s="1096" t="s">
        <v>1381</v>
      </c>
      <c r="B132" s="1123"/>
      <c r="C132" s="1123" t="s">
        <v>1826</v>
      </c>
      <c r="D132" s="1123"/>
      <c r="E132" s="1123"/>
      <c r="F132" s="1123"/>
      <c r="G132" s="1123"/>
      <c r="H132" s="1097"/>
      <c r="I132" s="1096"/>
    </row>
    <row r="133" spans="1:9" x14ac:dyDescent="0.2">
      <c r="A133" s="1096" t="s">
        <v>1383</v>
      </c>
      <c r="B133" s="1136" t="s">
        <v>1821</v>
      </c>
      <c r="C133" s="1123"/>
      <c r="D133" s="1123"/>
      <c r="E133" s="1123"/>
      <c r="F133" s="1123"/>
      <c r="G133" s="1123"/>
    </row>
    <row r="134" spans="1:9" x14ac:dyDescent="0.2">
      <c r="A134" s="1096" t="s">
        <v>1385</v>
      </c>
      <c r="B134" s="1132" t="s">
        <v>1827</v>
      </c>
      <c r="C134" s="1123" t="s">
        <v>1828</v>
      </c>
      <c r="D134" s="1123">
        <v>5282502</v>
      </c>
      <c r="E134" s="1123"/>
      <c r="F134" s="1123">
        <v>0</v>
      </c>
      <c r="G134" s="1123">
        <v>5282502</v>
      </c>
    </row>
    <row r="135" spans="1:9" x14ac:dyDescent="0.2">
      <c r="A135" s="1096" t="s">
        <v>1387</v>
      </c>
      <c r="B135" s="1123"/>
      <c r="C135" s="1136" t="s">
        <v>1829</v>
      </c>
      <c r="D135" s="1136">
        <f>SUM(D134)</f>
        <v>5282502</v>
      </c>
      <c r="E135" s="1136">
        <f t="shared" ref="E135:G136" si="6">SUM(E134)</f>
        <v>0</v>
      </c>
      <c r="F135" s="1136">
        <f t="shared" si="6"/>
        <v>0</v>
      </c>
      <c r="G135" s="1136">
        <f t="shared" si="6"/>
        <v>5282502</v>
      </c>
    </row>
    <row r="136" spans="1:9" ht="13.5" x14ac:dyDescent="0.25">
      <c r="A136" s="1096" t="s">
        <v>1389</v>
      </c>
      <c r="B136" s="1123"/>
      <c r="C136" s="1124" t="s">
        <v>1830</v>
      </c>
      <c r="D136" s="1128">
        <f>SUM(D135)</f>
        <v>5282502</v>
      </c>
      <c r="E136" s="1128">
        <f t="shared" si="6"/>
        <v>0</v>
      </c>
      <c r="F136" s="1128">
        <f t="shared" si="6"/>
        <v>0</v>
      </c>
      <c r="G136" s="1128">
        <f t="shared" si="6"/>
        <v>5282502</v>
      </c>
    </row>
    <row r="137" spans="1:9" x14ac:dyDescent="0.2">
      <c r="B137" s="1123"/>
      <c r="C137" s="1123"/>
      <c r="D137" s="1123"/>
      <c r="E137" s="1128"/>
      <c r="F137" s="1128"/>
      <c r="G137" s="1128"/>
    </row>
    <row r="138" spans="1:9" x14ac:dyDescent="0.2">
      <c r="A138" s="1096" t="s">
        <v>1391</v>
      </c>
      <c r="B138" s="1123"/>
      <c r="C138" s="1128" t="s">
        <v>1831</v>
      </c>
      <c r="D138" s="1128">
        <f>D136+D130</f>
        <v>14663365</v>
      </c>
      <c r="E138" s="1128">
        <f>E136+E130</f>
        <v>0</v>
      </c>
      <c r="F138" s="1128">
        <f>F136+F130</f>
        <v>0</v>
      </c>
      <c r="G138" s="1128">
        <f>G136+G130</f>
        <v>14663365</v>
      </c>
    </row>
    <row r="139" spans="1:9" x14ac:dyDescent="0.2">
      <c r="B139" s="1123"/>
      <c r="C139" s="1123"/>
      <c r="D139" s="1123"/>
      <c r="E139" s="1128"/>
      <c r="F139" s="1128"/>
      <c r="G139" s="1128"/>
    </row>
    <row r="140" spans="1:9" x14ac:dyDescent="0.2">
      <c r="B140" s="1123"/>
      <c r="C140" s="1123"/>
      <c r="D140" s="1123"/>
      <c r="E140" s="1123"/>
      <c r="F140" s="1123"/>
      <c r="G140" s="1123"/>
    </row>
  </sheetData>
  <mergeCells count="10">
    <mergeCell ref="A8:A9"/>
    <mergeCell ref="B11:C11"/>
    <mergeCell ref="B106:C106"/>
    <mergeCell ref="B118:C118"/>
    <mergeCell ref="D1:G1"/>
    <mergeCell ref="B2:G2"/>
    <mergeCell ref="B3:G3"/>
    <mergeCell ref="B4:G4"/>
    <mergeCell ref="B5:G5"/>
    <mergeCell ref="B6:G6"/>
  </mergeCells>
  <hyperlinks>
    <hyperlink ref="B4" r:id="rId1" display="mailto:heviz_ph@t-online.hu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workbookViewId="0">
      <selection activeCell="B1" sqref="B1:D1"/>
    </sheetView>
  </sheetViews>
  <sheetFormatPr defaultColWidth="4.85546875" defaultRowHeight="15.75" x14ac:dyDescent="0.25"/>
  <cols>
    <col min="1" max="1" width="3.85546875" style="35" bestFit="1" customWidth="1"/>
    <col min="2" max="2" width="64.140625" style="35" bestFit="1" customWidth="1"/>
    <col min="3" max="3" width="9.85546875" style="35" customWidth="1"/>
    <col min="4" max="4" width="13.5703125" style="35" customWidth="1"/>
    <col min="5" max="5" width="12.42578125" style="35" bestFit="1" customWidth="1"/>
    <col min="6" max="16384" width="4.85546875" style="35"/>
  </cols>
  <sheetData>
    <row r="1" spans="1:7" x14ac:dyDescent="0.25">
      <c r="B1" s="1578" t="s">
        <v>2169</v>
      </c>
      <c r="C1" s="1578"/>
      <c r="D1" s="1578"/>
      <c r="E1" s="1140"/>
      <c r="F1" s="1140"/>
      <c r="G1" s="1140"/>
    </row>
    <row r="2" spans="1:7" x14ac:dyDescent="0.25">
      <c r="B2" s="1141"/>
      <c r="C2" s="1141"/>
      <c r="D2" s="1141"/>
      <c r="E2" s="1140"/>
      <c r="F2" s="1140"/>
      <c r="G2" s="1140"/>
    </row>
    <row r="3" spans="1:7" x14ac:dyDescent="0.25">
      <c r="B3" s="1141"/>
      <c r="C3" s="1141"/>
      <c r="D3" s="1141"/>
      <c r="E3" s="1140"/>
      <c r="F3" s="1140"/>
      <c r="G3" s="1140"/>
    </row>
    <row r="4" spans="1:7" x14ac:dyDescent="0.25">
      <c r="B4" s="1737" t="s">
        <v>741</v>
      </c>
      <c r="C4" s="1737"/>
      <c r="D4" s="1737"/>
    </row>
    <row r="5" spans="1:7" x14ac:dyDescent="0.25">
      <c r="B5" s="1737" t="s">
        <v>17</v>
      </c>
      <c r="C5" s="1737"/>
      <c r="D5" s="1737"/>
    </row>
    <row r="6" spans="1:7" x14ac:dyDescent="0.25">
      <c r="B6" s="1737" t="s">
        <v>1832</v>
      </c>
      <c r="C6" s="1737"/>
      <c r="D6" s="1737"/>
    </row>
    <row r="7" spans="1:7" x14ac:dyDescent="0.25">
      <c r="B7" s="1737" t="s">
        <v>1462</v>
      </c>
      <c r="C7" s="1737"/>
      <c r="D7" s="1737"/>
    </row>
    <row r="8" spans="1:7" ht="14.25" customHeight="1" x14ac:dyDescent="0.25">
      <c r="B8" s="37"/>
      <c r="C8" s="37"/>
      <c r="D8" s="37"/>
    </row>
    <row r="9" spans="1:7" ht="31.5" customHeight="1" x14ac:dyDescent="0.25">
      <c r="A9" s="1745" t="s">
        <v>839</v>
      </c>
      <c r="B9" s="1142" t="s">
        <v>588</v>
      </c>
      <c r="C9" s="1142" t="s">
        <v>589</v>
      </c>
      <c r="D9" s="1142" t="s">
        <v>590</v>
      </c>
    </row>
    <row r="10" spans="1:7" x14ac:dyDescent="0.25">
      <c r="A10" s="1746"/>
      <c r="B10" s="1775" t="s">
        <v>739</v>
      </c>
      <c r="C10" s="1690" t="s">
        <v>1833</v>
      </c>
      <c r="D10" s="1776" t="s">
        <v>1464</v>
      </c>
    </row>
    <row r="11" spans="1:7" x14ac:dyDescent="0.25">
      <c r="A11" s="1747"/>
      <c r="B11" s="1775"/>
      <c r="C11" s="1690"/>
      <c r="D11" s="1776"/>
    </row>
    <row r="12" spans="1:7" x14ac:dyDescent="0.25">
      <c r="A12" s="22"/>
      <c r="B12" s="1143" t="s">
        <v>1236</v>
      </c>
      <c r="C12" s="1144"/>
      <c r="D12" s="1145"/>
    </row>
    <row r="13" spans="1:7" x14ac:dyDescent="0.25">
      <c r="A13" s="22" t="s">
        <v>849</v>
      </c>
      <c r="B13" s="35" t="s">
        <v>1834</v>
      </c>
      <c r="C13" s="1146">
        <v>76</v>
      </c>
      <c r="D13" s="1146">
        <v>16487054</v>
      </c>
    </row>
    <row r="14" spans="1:7" x14ac:dyDescent="0.25">
      <c r="A14" s="22" t="s">
        <v>859</v>
      </c>
      <c r="B14" s="35" t="s">
        <v>1835</v>
      </c>
      <c r="C14" s="1146">
        <v>48</v>
      </c>
      <c r="D14" s="1146">
        <v>60858312</v>
      </c>
    </row>
    <row r="15" spans="1:7" x14ac:dyDescent="0.25">
      <c r="A15" s="22" t="s">
        <v>860</v>
      </c>
      <c r="B15" s="40" t="s">
        <v>1836</v>
      </c>
      <c r="C15" s="44">
        <f>SUM(C13:C14)</f>
        <v>124</v>
      </c>
      <c r="D15" s="44">
        <f>SUM(D13:D14)</f>
        <v>77345366</v>
      </c>
    </row>
    <row r="16" spans="1:7" x14ac:dyDescent="0.25">
      <c r="A16" s="22" t="s">
        <v>861</v>
      </c>
      <c r="B16" s="35" t="s">
        <v>1837</v>
      </c>
      <c r="C16" s="36">
        <v>1</v>
      </c>
      <c r="D16" s="1146">
        <v>24000</v>
      </c>
    </row>
    <row r="17" spans="1:4" x14ac:dyDescent="0.25">
      <c r="A17" s="22" t="s">
        <v>862</v>
      </c>
      <c r="B17" s="35" t="s">
        <v>1838</v>
      </c>
      <c r="C17" s="44">
        <v>621</v>
      </c>
      <c r="D17" s="1146">
        <v>214287639</v>
      </c>
    </row>
    <row r="18" spans="1:4" x14ac:dyDescent="0.25">
      <c r="A18" s="22" t="s">
        <v>863</v>
      </c>
      <c r="B18" s="35" t="s">
        <v>1839</v>
      </c>
      <c r="C18" s="1146"/>
      <c r="D18" s="1146">
        <v>0</v>
      </c>
    </row>
    <row r="19" spans="1:4" ht="15.75" customHeight="1" x14ac:dyDescent="0.25">
      <c r="A19" s="22" t="s">
        <v>865</v>
      </c>
      <c r="B19" s="40" t="s">
        <v>1840</v>
      </c>
      <c r="C19" s="44">
        <f>SUM(C16:C18)</f>
        <v>622</v>
      </c>
      <c r="D19" s="44">
        <f>SUM(D16:D18)</f>
        <v>214311639</v>
      </c>
    </row>
    <row r="20" spans="1:4" ht="31.5" x14ac:dyDescent="0.25">
      <c r="A20" s="22" t="s">
        <v>867</v>
      </c>
      <c r="B20" s="832" t="s">
        <v>1841</v>
      </c>
      <c r="C20" s="44">
        <f>C15+C19</f>
        <v>746</v>
      </c>
      <c r="D20" s="44">
        <f>D15+D19</f>
        <v>291657005</v>
      </c>
    </row>
    <row r="21" spans="1:4" ht="31.5" x14ac:dyDescent="0.25">
      <c r="A21" s="22" t="s">
        <v>868</v>
      </c>
      <c r="B21" s="832" t="s">
        <v>1842</v>
      </c>
      <c r="C21" s="1146"/>
      <c r="D21" s="44">
        <v>291657005</v>
      </c>
    </row>
    <row r="22" spans="1:4" ht="31.5" x14ac:dyDescent="0.25">
      <c r="A22" s="22" t="s">
        <v>55</v>
      </c>
      <c r="B22" s="832" t="s">
        <v>1843</v>
      </c>
      <c r="C22" s="1146"/>
      <c r="D22" s="44">
        <f>D20-D21</f>
        <v>0</v>
      </c>
    </row>
    <row r="23" spans="1:4" x14ac:dyDescent="0.25">
      <c r="A23" s="22"/>
      <c r="B23" s="1143" t="s">
        <v>275</v>
      </c>
      <c r="C23" s="1144"/>
      <c r="D23" s="1145"/>
    </row>
    <row r="24" spans="1:4" x14ac:dyDescent="0.25">
      <c r="A24" s="22" t="s">
        <v>849</v>
      </c>
      <c r="B24" s="35" t="s">
        <v>1834</v>
      </c>
      <c r="C24" s="1146"/>
      <c r="D24" s="1146"/>
    </row>
    <row r="25" spans="1:4" x14ac:dyDescent="0.25">
      <c r="A25" s="22" t="s">
        <v>859</v>
      </c>
      <c r="B25" s="35" t="s">
        <v>1835</v>
      </c>
      <c r="C25" s="1146"/>
      <c r="D25" s="1146"/>
    </row>
    <row r="26" spans="1:4" x14ac:dyDescent="0.25">
      <c r="A26" s="22" t="s">
        <v>860</v>
      </c>
      <c r="B26" s="40" t="s">
        <v>1836</v>
      </c>
      <c r="C26" s="44">
        <f>SUM(C24:C25)</f>
        <v>0</v>
      </c>
      <c r="D26" s="44">
        <f>SUM(D24:D25)</f>
        <v>0</v>
      </c>
    </row>
    <row r="27" spans="1:4" x14ac:dyDescent="0.25">
      <c r="A27" s="22" t="s">
        <v>861</v>
      </c>
      <c r="B27" s="35" t="s">
        <v>1837</v>
      </c>
      <c r="C27" s="36"/>
      <c r="D27" s="1146"/>
    </row>
    <row r="28" spans="1:4" x14ac:dyDescent="0.25">
      <c r="A28" s="22" t="s">
        <v>862</v>
      </c>
      <c r="B28" s="35" t="s">
        <v>1838</v>
      </c>
      <c r="C28" s="44">
        <v>2</v>
      </c>
      <c r="D28" s="1146">
        <v>14542050</v>
      </c>
    </row>
    <row r="29" spans="1:4" x14ac:dyDescent="0.25">
      <c r="A29" s="22" t="s">
        <v>863</v>
      </c>
      <c r="B29" s="35" t="s">
        <v>1839</v>
      </c>
      <c r="C29" s="1146"/>
      <c r="D29" s="1146">
        <v>0</v>
      </c>
    </row>
    <row r="30" spans="1:4" x14ac:dyDescent="0.25">
      <c r="A30" s="22" t="s">
        <v>865</v>
      </c>
      <c r="B30" s="40" t="s">
        <v>1840</v>
      </c>
      <c r="C30" s="44">
        <f>SUM(C27:C29)</f>
        <v>2</v>
      </c>
      <c r="D30" s="44">
        <f>SUM(D27:D29)</f>
        <v>14542050</v>
      </c>
    </row>
    <row r="31" spans="1:4" ht="31.5" x14ac:dyDescent="0.25">
      <c r="A31" s="22" t="s">
        <v>867</v>
      </c>
      <c r="B31" s="832" t="s">
        <v>1844</v>
      </c>
      <c r="C31" s="44">
        <v>2</v>
      </c>
      <c r="D31" s="44">
        <f>D26+D30</f>
        <v>14542050</v>
      </c>
    </row>
    <row r="32" spans="1:4" ht="31.5" x14ac:dyDescent="0.25">
      <c r="A32" s="22" t="s">
        <v>868</v>
      </c>
      <c r="B32" s="832" t="s">
        <v>1845</v>
      </c>
      <c r="C32" s="1146"/>
      <c r="D32" s="44">
        <v>14542050</v>
      </c>
    </row>
    <row r="33" spans="1:4" ht="31.5" x14ac:dyDescent="0.25">
      <c r="A33" s="22" t="s">
        <v>55</v>
      </c>
      <c r="B33" s="832" t="s">
        <v>1846</v>
      </c>
      <c r="C33" s="1146"/>
      <c r="D33" s="44">
        <f>D31-D32</f>
        <v>0</v>
      </c>
    </row>
    <row r="34" spans="1:4" x14ac:dyDescent="0.25">
      <c r="A34" s="1147"/>
      <c r="B34" s="832"/>
      <c r="C34" s="1146"/>
      <c r="D34" s="44"/>
    </row>
    <row r="35" spans="1:4" x14ac:dyDescent="0.25">
      <c r="A35" s="22"/>
      <c r="B35" s="1148" t="s">
        <v>420</v>
      </c>
      <c r="C35" s="1146"/>
      <c r="D35" s="1146"/>
    </row>
    <row r="36" spans="1:4" x14ac:dyDescent="0.25">
      <c r="A36" s="22" t="s">
        <v>849</v>
      </c>
      <c r="B36" s="35" t="s">
        <v>1834</v>
      </c>
      <c r="C36" s="44"/>
      <c r="D36" s="44"/>
    </row>
    <row r="37" spans="1:4" x14ac:dyDescent="0.25">
      <c r="A37" s="22" t="s">
        <v>859</v>
      </c>
      <c r="B37" s="35" t="s">
        <v>1835</v>
      </c>
      <c r="C37" s="1146">
        <v>2</v>
      </c>
      <c r="D37" s="1146">
        <v>455000</v>
      </c>
    </row>
    <row r="38" spans="1:4" x14ac:dyDescent="0.25">
      <c r="A38" s="22" t="s">
        <v>860</v>
      </c>
      <c r="B38" s="40" t="s">
        <v>1836</v>
      </c>
      <c r="C38" s="1146">
        <v>2</v>
      </c>
      <c r="D38" s="1146">
        <v>455000</v>
      </c>
    </row>
    <row r="39" spans="1:4" x14ac:dyDescent="0.25">
      <c r="A39" s="22" t="s">
        <v>861</v>
      </c>
      <c r="B39" s="35" t="s">
        <v>1837</v>
      </c>
      <c r="C39" s="44"/>
      <c r="D39" s="44"/>
    </row>
    <row r="40" spans="1:4" x14ac:dyDescent="0.25">
      <c r="A40" s="22" t="s">
        <v>862</v>
      </c>
      <c r="B40" s="35" t="s">
        <v>1838</v>
      </c>
      <c r="C40" s="44">
        <v>78</v>
      </c>
      <c r="D40" s="44">
        <v>62016409</v>
      </c>
    </row>
    <row r="41" spans="1:4" x14ac:dyDescent="0.25">
      <c r="A41" s="22" t="s">
        <v>863</v>
      </c>
      <c r="B41" s="35" t="s">
        <v>1839</v>
      </c>
      <c r="C41" s="44"/>
      <c r="D41" s="44"/>
    </row>
    <row r="42" spans="1:4" x14ac:dyDescent="0.25">
      <c r="A42" s="22" t="s">
        <v>865</v>
      </c>
      <c r="B42" s="40" t="s">
        <v>1840</v>
      </c>
      <c r="C42" s="44">
        <v>78</v>
      </c>
      <c r="D42" s="44">
        <v>62016409</v>
      </c>
    </row>
    <row r="43" spans="1:4" ht="31.5" x14ac:dyDescent="0.25">
      <c r="A43" s="1147" t="s">
        <v>112</v>
      </c>
      <c r="B43" s="832" t="s">
        <v>1847</v>
      </c>
      <c r="C43" s="44">
        <v>80</v>
      </c>
      <c r="D43" s="1149">
        <v>62471409</v>
      </c>
    </row>
    <row r="44" spans="1:4" ht="31.5" x14ac:dyDescent="0.25">
      <c r="A44" s="1147" t="s">
        <v>114</v>
      </c>
      <c r="B44" s="832" t="s">
        <v>1848</v>
      </c>
      <c r="C44" s="1146"/>
      <c r="D44" s="1149">
        <v>62471409</v>
      </c>
    </row>
    <row r="45" spans="1:4" ht="31.5" x14ac:dyDescent="0.25">
      <c r="A45" s="1147" t="s">
        <v>116</v>
      </c>
      <c r="B45" s="832" t="s">
        <v>1849</v>
      </c>
      <c r="C45" s="1146"/>
      <c r="D45" s="44"/>
    </row>
    <row r="46" spans="1:4" x14ac:dyDescent="0.25">
      <c r="A46" s="1147"/>
      <c r="C46" s="1146"/>
      <c r="D46" s="1146"/>
    </row>
    <row r="47" spans="1:4" x14ac:dyDescent="0.25">
      <c r="A47" s="1147"/>
      <c r="B47" s="1148" t="s">
        <v>1850</v>
      </c>
      <c r="C47" s="1146"/>
      <c r="D47" s="1146"/>
    </row>
    <row r="48" spans="1:4" x14ac:dyDescent="0.25">
      <c r="A48" s="1147" t="s">
        <v>849</v>
      </c>
      <c r="B48" s="35" t="s">
        <v>1834</v>
      </c>
      <c r="C48" s="1146"/>
      <c r="D48" s="1146"/>
    </row>
    <row r="49" spans="1:4" x14ac:dyDescent="0.25">
      <c r="A49" s="1147" t="s">
        <v>859</v>
      </c>
      <c r="B49" s="35" t="s">
        <v>1835</v>
      </c>
      <c r="C49" s="1146">
        <v>6</v>
      </c>
      <c r="D49" s="1146">
        <v>978171</v>
      </c>
    </row>
    <row r="50" spans="1:4" x14ac:dyDescent="0.25">
      <c r="A50" s="1147" t="s">
        <v>860</v>
      </c>
      <c r="B50" s="40" t="s">
        <v>1836</v>
      </c>
      <c r="C50" s="1146">
        <v>6</v>
      </c>
      <c r="D50" s="1146">
        <v>978171</v>
      </c>
    </row>
    <row r="51" spans="1:4" x14ac:dyDescent="0.25">
      <c r="A51" s="1147" t="s">
        <v>861</v>
      </c>
      <c r="B51" s="35" t="s">
        <v>1837</v>
      </c>
      <c r="C51" s="1146"/>
      <c r="D51" s="1146"/>
    </row>
    <row r="52" spans="1:4" x14ac:dyDescent="0.25">
      <c r="A52" s="1147" t="s">
        <v>862</v>
      </c>
      <c r="B52" s="35" t="s">
        <v>1838</v>
      </c>
      <c r="C52" s="1146">
        <v>130</v>
      </c>
      <c r="D52" s="1146">
        <v>32448310</v>
      </c>
    </row>
    <row r="53" spans="1:4" x14ac:dyDescent="0.25">
      <c r="A53" s="1147" t="s">
        <v>863</v>
      </c>
      <c r="B53" s="35" t="s">
        <v>1839</v>
      </c>
      <c r="C53" s="1146"/>
      <c r="D53" s="1146"/>
    </row>
    <row r="54" spans="1:4" x14ac:dyDescent="0.25">
      <c r="A54" s="1147" t="s">
        <v>865</v>
      </c>
      <c r="B54" s="40" t="s">
        <v>1840</v>
      </c>
      <c r="C54" s="1146">
        <v>130</v>
      </c>
      <c r="D54" s="1146">
        <v>33426481</v>
      </c>
    </row>
    <row r="55" spans="1:4" ht="31.5" x14ac:dyDescent="0.25">
      <c r="A55" s="1147" t="s">
        <v>230</v>
      </c>
      <c r="B55" s="832" t="s">
        <v>1851</v>
      </c>
      <c r="C55" s="1146">
        <v>130</v>
      </c>
      <c r="D55" s="1146">
        <v>33426481</v>
      </c>
    </row>
    <row r="56" spans="1:4" ht="31.5" x14ac:dyDescent="0.25">
      <c r="A56" s="1147" t="s">
        <v>231</v>
      </c>
      <c r="B56" s="832" t="s">
        <v>1852</v>
      </c>
      <c r="C56" s="1146"/>
      <c r="D56" s="1146">
        <v>33426481</v>
      </c>
    </row>
    <row r="57" spans="1:4" ht="31.5" x14ac:dyDescent="0.25">
      <c r="A57" s="1147" t="s">
        <v>232</v>
      </c>
      <c r="B57" s="832" t="s">
        <v>1853</v>
      </c>
      <c r="C57" s="1146"/>
      <c r="D57" s="1146"/>
    </row>
    <row r="58" spans="1:4" x14ac:dyDescent="0.25">
      <c r="A58" s="1147"/>
      <c r="C58" s="1146"/>
      <c r="D58" s="1146"/>
    </row>
    <row r="59" spans="1:4" x14ac:dyDescent="0.25">
      <c r="A59" s="1147" t="s">
        <v>123</v>
      </c>
      <c r="B59" s="1148" t="s">
        <v>1854</v>
      </c>
      <c r="C59" s="1146"/>
      <c r="D59" s="1146"/>
    </row>
    <row r="60" spans="1:4" x14ac:dyDescent="0.25">
      <c r="A60" s="1147" t="s">
        <v>849</v>
      </c>
      <c r="B60" s="35" t="s">
        <v>1834</v>
      </c>
      <c r="C60" s="1146">
        <v>2</v>
      </c>
      <c r="D60" s="1146">
        <v>282500</v>
      </c>
    </row>
    <row r="61" spans="1:4" x14ac:dyDescent="0.25">
      <c r="A61" s="1147" t="s">
        <v>859</v>
      </c>
      <c r="B61" s="35" t="s">
        <v>1835</v>
      </c>
      <c r="C61" s="1146">
        <v>2</v>
      </c>
      <c r="D61" s="1146">
        <v>282500</v>
      </c>
    </row>
    <row r="62" spans="1:4" x14ac:dyDescent="0.25">
      <c r="A62" s="1147" t="s">
        <v>860</v>
      </c>
      <c r="B62" s="40" t="s">
        <v>1836</v>
      </c>
      <c r="C62" s="1146"/>
      <c r="D62" s="1146"/>
    </row>
    <row r="63" spans="1:4" x14ac:dyDescent="0.25">
      <c r="A63" s="1147" t="s">
        <v>861</v>
      </c>
      <c r="B63" s="35" t="s">
        <v>1837</v>
      </c>
      <c r="C63" s="1146"/>
      <c r="D63" s="1146"/>
    </row>
    <row r="64" spans="1:4" x14ac:dyDescent="0.25">
      <c r="A64" s="1147" t="s">
        <v>862</v>
      </c>
      <c r="B64" s="35" t="s">
        <v>1838</v>
      </c>
      <c r="C64" s="1146">
        <v>33</v>
      </c>
      <c r="D64" s="1146">
        <v>6953931</v>
      </c>
    </row>
    <row r="65" spans="1:5" x14ac:dyDescent="0.25">
      <c r="A65" s="1147" t="s">
        <v>863</v>
      </c>
      <c r="B65" s="35" t="s">
        <v>1839</v>
      </c>
      <c r="C65" s="1146"/>
      <c r="D65" s="1146"/>
    </row>
    <row r="66" spans="1:5" x14ac:dyDescent="0.25">
      <c r="A66" s="1147" t="s">
        <v>865</v>
      </c>
      <c r="B66" s="40" t="s">
        <v>1840</v>
      </c>
      <c r="C66" s="1146">
        <v>33</v>
      </c>
      <c r="D66" s="1146">
        <v>6953931</v>
      </c>
    </row>
    <row r="67" spans="1:5" ht="31.5" customHeight="1" x14ac:dyDescent="0.25">
      <c r="A67" s="1147" t="s">
        <v>230</v>
      </c>
      <c r="B67" s="832" t="s">
        <v>1855</v>
      </c>
      <c r="C67" s="1146">
        <v>35</v>
      </c>
      <c r="D67" s="1146">
        <v>7236431</v>
      </c>
    </row>
    <row r="68" spans="1:5" ht="31.5" x14ac:dyDescent="0.25">
      <c r="A68" s="1147" t="s">
        <v>231</v>
      </c>
      <c r="B68" s="832" t="s">
        <v>1856</v>
      </c>
      <c r="C68" s="1146"/>
      <c r="D68" s="1146">
        <v>7236431</v>
      </c>
    </row>
    <row r="69" spans="1:5" ht="31.5" x14ac:dyDescent="0.25">
      <c r="A69" s="1147" t="s">
        <v>232</v>
      </c>
      <c r="B69" s="832" t="s">
        <v>1857</v>
      </c>
      <c r="C69" s="1146"/>
      <c r="D69" s="1146"/>
    </row>
    <row r="70" spans="1:5" x14ac:dyDescent="0.25">
      <c r="A70" s="1147"/>
      <c r="C70" s="1146"/>
      <c r="D70" s="1146"/>
    </row>
    <row r="71" spans="1:5" x14ac:dyDescent="0.25">
      <c r="A71" s="1147" t="s">
        <v>123</v>
      </c>
      <c r="B71" s="1148" t="s">
        <v>1858</v>
      </c>
      <c r="C71" s="1146"/>
      <c r="D71" s="1146"/>
    </row>
    <row r="72" spans="1:5" x14ac:dyDescent="0.25">
      <c r="A72" s="1147" t="s">
        <v>849</v>
      </c>
      <c r="B72" s="35" t="s">
        <v>1834</v>
      </c>
      <c r="C72" s="44"/>
      <c r="D72" s="44"/>
    </row>
    <row r="73" spans="1:5" x14ac:dyDescent="0.25">
      <c r="A73" s="1147" t="s">
        <v>859</v>
      </c>
      <c r="B73" s="35" t="s">
        <v>1835</v>
      </c>
      <c r="C73" s="1146">
        <v>3</v>
      </c>
      <c r="D73" s="1146">
        <v>194475</v>
      </c>
    </row>
    <row r="74" spans="1:5" x14ac:dyDescent="0.25">
      <c r="A74" s="1147" t="s">
        <v>860</v>
      </c>
      <c r="B74" s="40" t="s">
        <v>1836</v>
      </c>
      <c r="C74" s="1146">
        <v>3</v>
      </c>
      <c r="D74" s="1146">
        <v>194475</v>
      </c>
    </row>
    <row r="75" spans="1:5" x14ac:dyDescent="0.25">
      <c r="A75" s="1147" t="s">
        <v>861</v>
      </c>
      <c r="B75" s="35" t="s">
        <v>1837</v>
      </c>
      <c r="C75" s="1146"/>
      <c r="D75" s="1146"/>
    </row>
    <row r="76" spans="1:5" x14ac:dyDescent="0.25">
      <c r="A76" s="1147" t="s">
        <v>862</v>
      </c>
      <c r="B76" s="35" t="s">
        <v>1838</v>
      </c>
      <c r="C76" s="1146">
        <v>45</v>
      </c>
      <c r="D76" s="1146">
        <v>11707756</v>
      </c>
      <c r="E76" s="41"/>
    </row>
    <row r="77" spans="1:5" x14ac:dyDescent="0.25">
      <c r="A77" s="1147" t="s">
        <v>863</v>
      </c>
      <c r="B77" s="35" t="s">
        <v>1839</v>
      </c>
      <c r="C77" s="1146"/>
      <c r="D77" s="1146"/>
    </row>
    <row r="78" spans="1:5" x14ac:dyDescent="0.25">
      <c r="A78" s="1147" t="s">
        <v>865</v>
      </c>
      <c r="B78" s="40" t="s">
        <v>1840</v>
      </c>
      <c r="C78" s="1146">
        <v>45</v>
      </c>
      <c r="D78" s="1146">
        <v>11707756</v>
      </c>
    </row>
    <row r="79" spans="1:5" ht="31.5" x14ac:dyDescent="0.25">
      <c r="A79" s="1147" t="s">
        <v>230</v>
      </c>
      <c r="B79" s="832" t="s">
        <v>1859</v>
      </c>
      <c r="C79" s="1149">
        <v>48</v>
      </c>
      <c r="D79" s="1149">
        <v>11902231</v>
      </c>
    </row>
    <row r="80" spans="1:5" ht="31.5" x14ac:dyDescent="0.25">
      <c r="A80" s="1147" t="s">
        <v>231</v>
      </c>
      <c r="B80" s="832" t="s">
        <v>1860</v>
      </c>
      <c r="C80" s="44"/>
      <c r="D80" s="44">
        <v>11902231</v>
      </c>
    </row>
    <row r="81" spans="1:4" ht="31.5" x14ac:dyDescent="0.25">
      <c r="A81" s="1147" t="s">
        <v>232</v>
      </c>
      <c r="B81" s="832" t="s">
        <v>1861</v>
      </c>
      <c r="C81" s="1146"/>
      <c r="D81" s="44">
        <v>0</v>
      </c>
    </row>
    <row r="82" spans="1:4" x14ac:dyDescent="0.25">
      <c r="A82" s="1147"/>
      <c r="C82" s="1146"/>
      <c r="D82" s="1146"/>
    </row>
    <row r="83" spans="1:4" x14ac:dyDescent="0.25">
      <c r="A83" s="1147"/>
      <c r="B83" s="832"/>
      <c r="C83" s="1149"/>
      <c r="D83" s="1149"/>
    </row>
    <row r="84" spans="1:4" x14ac:dyDescent="0.25">
      <c r="A84" s="1147"/>
      <c r="B84" s="832"/>
      <c r="C84" s="1149"/>
      <c r="D84" s="1149"/>
    </row>
    <row r="85" spans="1:4" x14ac:dyDescent="0.25">
      <c r="A85" s="1147"/>
      <c r="B85" s="832"/>
      <c r="C85" s="1149"/>
      <c r="D85" s="44"/>
    </row>
    <row r="86" spans="1:4" x14ac:dyDescent="0.25">
      <c r="A86" s="1147"/>
      <c r="C86" s="1146"/>
      <c r="D86" s="1146"/>
    </row>
    <row r="87" spans="1:4" x14ac:dyDescent="0.25">
      <c r="A87" s="1147"/>
      <c r="B87" s="832"/>
      <c r="C87" s="1149"/>
      <c r="D87" s="1149"/>
    </row>
    <row r="88" spans="1:4" x14ac:dyDescent="0.25">
      <c r="A88" s="1147"/>
      <c r="B88" s="832"/>
      <c r="C88" s="1149"/>
      <c r="D88" s="1149"/>
    </row>
    <row r="89" spans="1:4" x14ac:dyDescent="0.25">
      <c r="A89" s="1147"/>
      <c r="B89" s="832"/>
      <c r="C89" s="1146"/>
      <c r="D89" s="1149"/>
    </row>
  </sheetData>
  <mergeCells count="9">
    <mergeCell ref="A9:A11"/>
    <mergeCell ref="B10:B11"/>
    <mergeCell ref="C10:C11"/>
    <mergeCell ref="D10:D11"/>
    <mergeCell ref="B1:D1"/>
    <mergeCell ref="B4:D4"/>
    <mergeCell ref="B5:D5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I1"/>
    </sheetView>
  </sheetViews>
  <sheetFormatPr defaultRowHeight="15.75" x14ac:dyDescent="0.25"/>
  <cols>
    <col min="1" max="1" width="4.85546875" style="14" customWidth="1"/>
    <col min="2" max="2" width="70.7109375" style="14" bestFit="1" customWidth="1"/>
    <col min="3" max="3" width="12" style="14" customWidth="1"/>
    <col min="4" max="4" width="14.140625" style="14" customWidth="1"/>
    <col min="5" max="5" width="13.7109375" style="14" customWidth="1"/>
    <col min="6" max="7" width="12.85546875" style="14" customWidth="1"/>
    <col min="8" max="8" width="15" style="14" customWidth="1"/>
    <col min="9" max="9" width="12.42578125" style="14" customWidth="1"/>
    <col min="10" max="16384" width="9.140625" style="14"/>
  </cols>
  <sheetData>
    <row r="1" spans="1:10" s="35" customFormat="1" x14ac:dyDescent="0.25">
      <c r="A1" s="1777" t="s">
        <v>2170</v>
      </c>
      <c r="B1" s="1777"/>
      <c r="C1" s="1777"/>
      <c r="D1" s="1777"/>
      <c r="E1" s="1777"/>
      <c r="F1" s="1777"/>
      <c r="G1" s="1777"/>
      <c r="H1" s="1777"/>
      <c r="I1" s="1777"/>
      <c r="J1" s="1395"/>
    </row>
    <row r="2" spans="1:10" s="35" customFormat="1" x14ac:dyDescent="0.25">
      <c r="G2" s="1141"/>
      <c r="H2" s="1141"/>
      <c r="I2" s="1141"/>
      <c r="J2" s="14"/>
    </row>
    <row r="3" spans="1:10" s="35" customFormat="1" x14ac:dyDescent="0.25">
      <c r="B3" s="1737" t="s">
        <v>712</v>
      </c>
      <c r="C3" s="1737"/>
      <c r="D3" s="1737"/>
      <c r="E3" s="1737"/>
      <c r="F3" s="1737"/>
      <c r="G3" s="1737"/>
      <c r="H3" s="1737"/>
      <c r="I3" s="1737"/>
      <c r="J3" s="14"/>
    </row>
    <row r="4" spans="1:10" s="35" customFormat="1" x14ac:dyDescent="0.25">
      <c r="B4" s="1737" t="s">
        <v>17</v>
      </c>
      <c r="C4" s="1737"/>
      <c r="D4" s="1737"/>
      <c r="E4" s="1737"/>
      <c r="F4" s="1737"/>
      <c r="G4" s="1737"/>
      <c r="H4" s="1737"/>
      <c r="I4" s="1737"/>
      <c r="J4" s="14"/>
    </row>
    <row r="5" spans="1:10" s="35" customFormat="1" x14ac:dyDescent="0.25">
      <c r="B5" s="1737" t="s">
        <v>2108</v>
      </c>
      <c r="C5" s="1737"/>
      <c r="D5" s="1737"/>
      <c r="E5" s="1737"/>
      <c r="F5" s="1737"/>
      <c r="G5" s="1737"/>
      <c r="H5" s="1737"/>
      <c r="I5" s="1737"/>
      <c r="J5" s="14"/>
    </row>
    <row r="6" spans="1:10" s="35" customFormat="1" x14ac:dyDescent="0.25">
      <c r="B6" s="1737" t="s">
        <v>2109</v>
      </c>
      <c r="C6" s="1737"/>
      <c r="D6" s="1737"/>
      <c r="E6" s="1737"/>
      <c r="F6" s="1737"/>
      <c r="G6" s="1737"/>
      <c r="H6" s="1737"/>
      <c r="I6" s="1737"/>
      <c r="J6" s="14"/>
    </row>
    <row r="7" spans="1:10" s="35" customFormat="1" x14ac:dyDescent="0.25">
      <c r="B7" s="1737" t="s">
        <v>586</v>
      </c>
      <c r="C7" s="1737"/>
      <c r="D7" s="1737"/>
      <c r="E7" s="1737"/>
      <c r="F7" s="1737"/>
      <c r="G7" s="1737"/>
      <c r="H7" s="1737"/>
      <c r="I7" s="1737"/>
      <c r="J7" s="14"/>
    </row>
    <row r="8" spans="1:10" s="35" customFormat="1" x14ac:dyDescent="0.25">
      <c r="B8" s="1396"/>
      <c r="C8" s="1396"/>
      <c r="D8" s="1396"/>
      <c r="E8" s="1396"/>
      <c r="F8" s="1396"/>
      <c r="G8" s="1396"/>
      <c r="H8" s="1396"/>
      <c r="I8" s="1396"/>
      <c r="J8" s="14"/>
    </row>
    <row r="9" spans="1:10" x14ac:dyDescent="0.25">
      <c r="A9" s="1779"/>
      <c r="B9" s="1286" t="s">
        <v>588</v>
      </c>
      <c r="C9" s="1286" t="s">
        <v>589</v>
      </c>
      <c r="D9" s="1286" t="s">
        <v>590</v>
      </c>
      <c r="E9" s="1286" t="s">
        <v>591</v>
      </c>
      <c r="F9" s="1286" t="s">
        <v>840</v>
      </c>
      <c r="G9" s="1286" t="s">
        <v>841</v>
      </c>
      <c r="H9" s="1286" t="s">
        <v>842</v>
      </c>
      <c r="I9" s="1286" t="s">
        <v>163</v>
      </c>
    </row>
    <row r="10" spans="1:10" s="35" customFormat="1" x14ac:dyDescent="0.25">
      <c r="A10" s="1779"/>
      <c r="B10" s="1780" t="s">
        <v>739</v>
      </c>
      <c r="C10" s="1781" t="s">
        <v>2110</v>
      </c>
      <c r="D10" s="1781"/>
      <c r="E10" s="1778" t="s">
        <v>2111</v>
      </c>
      <c r="F10" s="1778" t="s">
        <v>2112</v>
      </c>
      <c r="G10" s="1781" t="s">
        <v>2113</v>
      </c>
      <c r="H10" s="1781"/>
      <c r="I10" s="1781"/>
      <c r="J10" s="14"/>
    </row>
    <row r="11" spans="1:10" s="35" customFormat="1" x14ac:dyDescent="0.25">
      <c r="A11" s="1779"/>
      <c r="B11" s="1780"/>
      <c r="C11" s="1778" t="s">
        <v>2114</v>
      </c>
      <c r="D11" s="1778" t="s">
        <v>2115</v>
      </c>
      <c r="E11" s="1778"/>
      <c r="F11" s="1778"/>
      <c r="G11" s="1778" t="s">
        <v>2114</v>
      </c>
      <c r="H11" s="1778" t="s">
        <v>2116</v>
      </c>
      <c r="I11" s="1778" t="s">
        <v>2117</v>
      </c>
      <c r="J11" s="14"/>
    </row>
    <row r="12" spans="1:10" s="35" customFormat="1" ht="28.5" customHeight="1" x14ac:dyDescent="0.25">
      <c r="A12" s="1779"/>
      <c r="B12" s="1780"/>
      <c r="C12" s="1778"/>
      <c r="D12" s="1778"/>
      <c r="E12" s="1778"/>
      <c r="F12" s="1778"/>
      <c r="G12" s="1778"/>
      <c r="H12" s="1778"/>
      <c r="I12" s="1778"/>
      <c r="J12" s="14"/>
    </row>
    <row r="13" spans="1:10" x14ac:dyDescent="0.25">
      <c r="A13" s="35"/>
      <c r="B13" s="35"/>
      <c r="C13" s="35"/>
      <c r="D13" s="35"/>
      <c r="E13" s="35"/>
      <c r="F13" s="35"/>
      <c r="G13" s="35"/>
      <c r="H13" s="35"/>
      <c r="I13" s="35"/>
    </row>
    <row r="14" spans="1:10" x14ac:dyDescent="0.25">
      <c r="A14" s="1397" t="s">
        <v>849</v>
      </c>
      <c r="B14" s="35" t="s">
        <v>2118</v>
      </c>
      <c r="C14" s="35"/>
      <c r="D14" s="35"/>
      <c r="E14" s="35"/>
      <c r="F14" s="35"/>
      <c r="G14" s="35"/>
      <c r="H14" s="35"/>
      <c r="I14" s="35"/>
    </row>
    <row r="15" spans="1:10" x14ac:dyDescent="0.25">
      <c r="A15" s="1397" t="s">
        <v>859</v>
      </c>
      <c r="B15" s="35" t="s">
        <v>2119</v>
      </c>
      <c r="C15" s="35"/>
      <c r="D15" s="35"/>
      <c r="E15" s="35"/>
      <c r="F15" s="35"/>
      <c r="G15" s="35"/>
      <c r="H15" s="35"/>
      <c r="I15" s="43"/>
    </row>
    <row r="16" spans="1:10" x14ac:dyDescent="0.25">
      <c r="A16" s="1397" t="s">
        <v>860</v>
      </c>
      <c r="B16" s="35" t="s">
        <v>2120</v>
      </c>
      <c r="C16" s="35">
        <v>262</v>
      </c>
      <c r="D16" s="35"/>
      <c r="E16" s="35"/>
      <c r="F16" s="35"/>
      <c r="G16" s="41">
        <v>32078</v>
      </c>
      <c r="H16" s="35"/>
      <c r="I16" s="43">
        <f t="shared" ref="I16:I25" si="0">G16-H16</f>
        <v>32078</v>
      </c>
    </row>
    <row r="17" spans="1:9" x14ac:dyDescent="0.25">
      <c r="A17" s="1397" t="s">
        <v>861</v>
      </c>
      <c r="B17" s="35" t="s">
        <v>2121</v>
      </c>
      <c r="C17" s="41">
        <v>808567</v>
      </c>
      <c r="D17" s="41"/>
      <c r="E17" s="41"/>
      <c r="F17" s="41"/>
      <c r="G17" s="41">
        <v>806297</v>
      </c>
      <c r="H17" s="41"/>
      <c r="I17" s="43">
        <f t="shared" si="0"/>
        <v>806297</v>
      </c>
    </row>
    <row r="18" spans="1:9" x14ac:dyDescent="0.25">
      <c r="A18" s="1397" t="s">
        <v>862</v>
      </c>
      <c r="B18" s="35" t="s">
        <v>2122</v>
      </c>
      <c r="C18" s="41"/>
      <c r="D18" s="41"/>
      <c r="E18" s="41"/>
      <c r="F18" s="41"/>
      <c r="G18" s="41"/>
      <c r="H18" s="41"/>
      <c r="I18" s="43"/>
    </row>
    <row r="19" spans="1:9" x14ac:dyDescent="0.25">
      <c r="A19" s="1397" t="s">
        <v>863</v>
      </c>
      <c r="B19" s="35" t="s">
        <v>2123</v>
      </c>
      <c r="C19" s="41">
        <v>601</v>
      </c>
      <c r="D19" s="41"/>
      <c r="E19" s="41"/>
      <c r="F19" s="41"/>
      <c r="G19" s="41">
        <v>578</v>
      </c>
      <c r="H19" s="41"/>
      <c r="I19" s="43">
        <f t="shared" si="0"/>
        <v>578</v>
      </c>
    </row>
    <row r="20" spans="1:9" x14ac:dyDescent="0.25">
      <c r="A20" s="1397" t="s">
        <v>865</v>
      </c>
      <c r="B20" s="35" t="s">
        <v>2124</v>
      </c>
      <c r="C20" s="41"/>
      <c r="D20" s="41"/>
      <c r="E20" s="41"/>
      <c r="F20" s="41"/>
      <c r="G20" s="41"/>
      <c r="H20" s="41"/>
      <c r="I20" s="43"/>
    </row>
    <row r="21" spans="1:9" x14ac:dyDescent="0.25">
      <c r="A21" s="1397" t="s">
        <v>867</v>
      </c>
      <c r="B21" s="35" t="s">
        <v>2125</v>
      </c>
      <c r="C21" s="41">
        <v>778897</v>
      </c>
      <c r="D21" s="41"/>
      <c r="E21" s="41"/>
      <c r="F21" s="41"/>
      <c r="G21" s="41">
        <v>474608</v>
      </c>
      <c r="H21" s="41"/>
      <c r="I21" s="43">
        <f t="shared" si="0"/>
        <v>474608</v>
      </c>
    </row>
    <row r="22" spans="1:9" x14ac:dyDescent="0.25">
      <c r="A22" s="1397" t="s">
        <v>868</v>
      </c>
      <c r="B22" s="35" t="s">
        <v>2126</v>
      </c>
      <c r="C22" s="41"/>
      <c r="D22" s="41"/>
      <c r="E22" s="41"/>
      <c r="F22" s="41"/>
      <c r="G22" s="41"/>
      <c r="H22" s="41"/>
      <c r="I22" s="43"/>
    </row>
    <row r="23" spans="1:9" x14ac:dyDescent="0.25">
      <c r="A23" s="1397" t="s">
        <v>55</v>
      </c>
      <c r="B23" s="35" t="s">
        <v>2127</v>
      </c>
      <c r="C23" s="41"/>
      <c r="D23" s="41"/>
      <c r="E23" s="41"/>
      <c r="F23" s="41"/>
      <c r="G23" s="41">
        <v>2217</v>
      </c>
      <c r="H23" s="41"/>
      <c r="I23" s="43">
        <f t="shared" si="0"/>
        <v>2217</v>
      </c>
    </row>
    <row r="24" spans="1:9" x14ac:dyDescent="0.25">
      <c r="A24" s="1397" t="s">
        <v>85</v>
      </c>
      <c r="B24" s="35" t="s">
        <v>2128</v>
      </c>
      <c r="C24" s="41"/>
      <c r="D24" s="41"/>
      <c r="E24" s="41"/>
      <c r="F24" s="41"/>
      <c r="G24" s="41"/>
      <c r="H24" s="41"/>
      <c r="I24" s="43"/>
    </row>
    <row r="25" spans="1:9" x14ac:dyDescent="0.25">
      <c r="A25" s="1397" t="s">
        <v>87</v>
      </c>
      <c r="B25" s="35" t="s">
        <v>2129</v>
      </c>
      <c r="C25" s="41">
        <v>184206</v>
      </c>
      <c r="D25" s="41">
        <v>74177</v>
      </c>
      <c r="E25" s="41">
        <v>14069</v>
      </c>
      <c r="F25" s="41">
        <v>596</v>
      </c>
      <c r="G25" s="41">
        <v>147927</v>
      </c>
      <c r="H25" s="41">
        <v>87650</v>
      </c>
      <c r="I25" s="43">
        <f t="shared" si="0"/>
        <v>60277</v>
      </c>
    </row>
    <row r="26" spans="1:9" x14ac:dyDescent="0.25">
      <c r="A26" s="1397" t="s">
        <v>89</v>
      </c>
      <c r="B26" s="35" t="s">
        <v>2130</v>
      </c>
      <c r="C26" s="41"/>
      <c r="D26" s="41"/>
      <c r="E26" s="41"/>
      <c r="F26" s="41"/>
      <c r="G26" s="41"/>
      <c r="H26" s="41"/>
      <c r="I26" s="43"/>
    </row>
    <row r="27" spans="1:9" x14ac:dyDescent="0.25">
      <c r="A27" s="1397" t="s">
        <v>90</v>
      </c>
      <c r="B27" s="35" t="s">
        <v>2131</v>
      </c>
      <c r="C27" s="41"/>
      <c r="D27" s="41"/>
      <c r="E27" s="41"/>
      <c r="F27" s="41"/>
      <c r="G27" s="41"/>
      <c r="H27" s="41"/>
      <c r="I27" s="43"/>
    </row>
    <row r="28" spans="1:9" s="13" customFormat="1" x14ac:dyDescent="0.25">
      <c r="A28" s="1394" t="s">
        <v>92</v>
      </c>
      <c r="B28" s="40" t="s">
        <v>46</v>
      </c>
      <c r="C28" s="43">
        <f>SUM(C14:C27)</f>
        <v>1772533</v>
      </c>
      <c r="D28" s="43">
        <f t="shared" ref="D28:H28" si="1">SUM(D14:D27)</f>
        <v>74177</v>
      </c>
      <c r="E28" s="43">
        <f t="shared" si="1"/>
        <v>14069</v>
      </c>
      <c r="F28" s="43">
        <f t="shared" si="1"/>
        <v>596</v>
      </c>
      <c r="G28" s="43">
        <f t="shared" si="1"/>
        <v>1463705</v>
      </c>
      <c r="H28" s="43">
        <f t="shared" si="1"/>
        <v>87650</v>
      </c>
      <c r="I28" s="43">
        <f>SUM(I14:I27)</f>
        <v>1376055</v>
      </c>
    </row>
  </sheetData>
  <mergeCells count="17">
    <mergeCell ref="I11:I12"/>
    <mergeCell ref="A9:A12"/>
    <mergeCell ref="B10:B12"/>
    <mergeCell ref="C10:D10"/>
    <mergeCell ref="E10:E12"/>
    <mergeCell ref="F10:F12"/>
    <mergeCell ref="G10:I10"/>
    <mergeCell ref="C11:C12"/>
    <mergeCell ref="D11:D12"/>
    <mergeCell ref="G11:G12"/>
    <mergeCell ref="H11:H12"/>
    <mergeCell ref="B7:I7"/>
    <mergeCell ref="A1:I1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W23" sqref="W23"/>
    </sheetView>
  </sheetViews>
  <sheetFormatPr defaultRowHeight="15.75" x14ac:dyDescent="0.25"/>
  <cols>
    <col min="1" max="1" width="3.7109375" style="1182" customWidth="1"/>
    <col min="2" max="2" width="17.85546875" style="1182" customWidth="1"/>
    <col min="3" max="3" width="6.7109375" style="1182" customWidth="1"/>
    <col min="4" max="14" width="5.42578125" style="1182" customWidth="1"/>
    <col min="15" max="22" width="7" style="1182" customWidth="1"/>
    <col min="23" max="23" width="8" style="1182" customWidth="1"/>
    <col min="24" max="24" width="8.28515625" style="1182" customWidth="1"/>
    <col min="25" max="25" width="7.5703125" style="1182" customWidth="1"/>
    <col min="26" max="16384" width="9.140625" style="1183"/>
  </cols>
  <sheetData>
    <row r="1" spans="1:25" x14ac:dyDescent="0.25">
      <c r="R1" s="1711" t="s">
        <v>1932</v>
      </c>
      <c r="S1" s="1711"/>
      <c r="T1" s="1711"/>
      <c r="U1" s="1711"/>
      <c r="V1" s="1711"/>
      <c r="W1" s="1711"/>
      <c r="X1" s="1711"/>
      <c r="Y1" s="1711"/>
    </row>
    <row r="2" spans="1:25" s="1184" customFormat="1" x14ac:dyDescent="0.25">
      <c r="R2" s="1185"/>
      <c r="S2" s="1185"/>
      <c r="T2" s="1185"/>
      <c r="U2" s="1185"/>
      <c r="V2" s="1185"/>
      <c r="W2" s="1185"/>
      <c r="X2" s="1185"/>
      <c r="Y2" s="1185"/>
    </row>
    <row r="3" spans="1:25" s="1184" customFormat="1" x14ac:dyDescent="0.25">
      <c r="R3" s="1185"/>
      <c r="S3" s="1185"/>
      <c r="T3" s="1185"/>
      <c r="U3" s="1185"/>
      <c r="V3" s="1185"/>
      <c r="W3" s="1185"/>
      <c r="X3" s="1185"/>
      <c r="Y3" s="1185"/>
    </row>
    <row r="4" spans="1:25" s="1184" customFormat="1" x14ac:dyDescent="0.25">
      <c r="B4" s="1712" t="s">
        <v>712</v>
      </c>
      <c r="C4" s="1712"/>
      <c r="D4" s="1712"/>
      <c r="E4" s="1712"/>
      <c r="F4" s="1712"/>
      <c r="G4" s="1712"/>
      <c r="H4" s="1712"/>
      <c r="I4" s="1712"/>
      <c r="J4" s="1712"/>
      <c r="K4" s="1712"/>
      <c r="L4" s="1712"/>
      <c r="M4" s="1712"/>
      <c r="N4" s="1712"/>
      <c r="O4" s="1712"/>
      <c r="P4" s="1712"/>
      <c r="Q4" s="1712"/>
      <c r="R4" s="1712"/>
      <c r="S4" s="1712"/>
      <c r="T4" s="1712"/>
      <c r="U4" s="1712"/>
      <c r="V4" s="1712"/>
      <c r="W4" s="1712"/>
      <c r="X4" s="1712"/>
      <c r="Y4" s="1712"/>
    </row>
    <row r="5" spans="1:25" s="1184" customFormat="1" x14ac:dyDescent="0.25">
      <c r="B5" s="1712" t="s">
        <v>1933</v>
      </c>
      <c r="C5" s="1712"/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2"/>
      <c r="Q5" s="1712"/>
      <c r="R5" s="1712"/>
      <c r="S5" s="1712"/>
      <c r="T5" s="1712"/>
      <c r="U5" s="1712"/>
      <c r="V5" s="1712"/>
      <c r="W5" s="1712"/>
      <c r="X5" s="1712"/>
      <c r="Y5" s="1712"/>
    </row>
    <row r="6" spans="1:25" s="1184" customFormat="1" x14ac:dyDescent="0.25">
      <c r="B6" s="1712" t="s">
        <v>1934</v>
      </c>
      <c r="C6" s="1712"/>
      <c r="D6" s="1712"/>
      <c r="E6" s="1712"/>
      <c r="F6" s="1712"/>
      <c r="G6" s="1712"/>
      <c r="H6" s="1712"/>
      <c r="I6" s="1712"/>
      <c r="J6" s="1712"/>
      <c r="K6" s="1712"/>
      <c r="L6" s="1712"/>
      <c r="M6" s="1712"/>
      <c r="N6" s="1712"/>
      <c r="O6" s="1712"/>
      <c r="P6" s="1712"/>
      <c r="Q6" s="1712"/>
      <c r="R6" s="1712"/>
      <c r="S6" s="1712"/>
      <c r="T6" s="1712"/>
      <c r="U6" s="1712"/>
      <c r="V6" s="1712"/>
      <c r="W6" s="1712"/>
      <c r="X6" s="1712"/>
      <c r="Y6" s="1712"/>
    </row>
    <row r="7" spans="1:25" s="1184" customFormat="1" ht="24.75" customHeight="1" x14ac:dyDescent="0.25">
      <c r="B7" s="1355"/>
      <c r="C7" s="1355"/>
      <c r="D7" s="1355"/>
      <c r="E7" s="1355"/>
      <c r="F7" s="1355"/>
      <c r="G7" s="1355"/>
      <c r="H7" s="1355"/>
      <c r="I7" s="1355"/>
      <c r="J7" s="1355"/>
      <c r="K7" s="1355"/>
      <c r="L7" s="1355"/>
      <c r="M7" s="1355"/>
      <c r="N7" s="1355"/>
      <c r="O7" s="1355"/>
      <c r="P7" s="1355"/>
      <c r="Q7" s="1355"/>
      <c r="R7" s="1355"/>
      <c r="S7" s="1355"/>
      <c r="T7" s="1355"/>
      <c r="U7" s="1355"/>
      <c r="V7" s="1355"/>
      <c r="W7" s="1355"/>
      <c r="X7" s="1355"/>
      <c r="Y7" s="1355"/>
    </row>
    <row r="8" spans="1:25" s="1184" customFormat="1" ht="16.5" customHeight="1" x14ac:dyDescent="0.25">
      <c r="A8" s="1713"/>
      <c r="B8" s="1187" t="s">
        <v>588</v>
      </c>
      <c r="C8" s="1187" t="s">
        <v>589</v>
      </c>
      <c r="D8" s="1187" t="s">
        <v>591</v>
      </c>
      <c r="E8" s="1187" t="s">
        <v>840</v>
      </c>
      <c r="F8" s="1187" t="s">
        <v>841</v>
      </c>
      <c r="G8" s="1187" t="s">
        <v>842</v>
      </c>
      <c r="H8" s="1187" t="s">
        <v>163</v>
      </c>
      <c r="I8" s="1187" t="s">
        <v>205</v>
      </c>
      <c r="J8" s="1187" t="s">
        <v>206</v>
      </c>
      <c r="K8" s="1187" t="s">
        <v>207</v>
      </c>
      <c r="L8" s="1187" t="s">
        <v>208</v>
      </c>
      <c r="M8" s="1187"/>
      <c r="N8" s="1187"/>
      <c r="O8" s="1187" t="s">
        <v>210</v>
      </c>
      <c r="P8" s="1187" t="s">
        <v>1935</v>
      </c>
      <c r="Q8" s="1187" t="s">
        <v>1936</v>
      </c>
      <c r="R8" s="1187" t="s">
        <v>1937</v>
      </c>
      <c r="S8" s="1187" t="s">
        <v>1938</v>
      </c>
      <c r="T8" s="1187" t="s">
        <v>1939</v>
      </c>
      <c r="U8" s="1187" t="s">
        <v>1940</v>
      </c>
      <c r="V8" s="1187" t="s">
        <v>1941</v>
      </c>
      <c r="W8" s="1187" t="s">
        <v>1942</v>
      </c>
      <c r="X8" s="1187"/>
      <c r="Y8" s="1187" t="s">
        <v>1942</v>
      </c>
    </row>
    <row r="9" spans="1:25" s="1189" customFormat="1" ht="24.95" customHeight="1" x14ac:dyDescent="0.2">
      <c r="A9" s="1713"/>
      <c r="B9" s="1714" t="s">
        <v>739</v>
      </c>
      <c r="C9" s="1716" t="s">
        <v>1943</v>
      </c>
      <c r="D9" s="1714"/>
      <c r="E9" s="1714"/>
      <c r="F9" s="1714"/>
      <c r="G9" s="1714"/>
      <c r="H9" s="1714"/>
      <c r="I9" s="1714"/>
      <c r="J9" s="1714"/>
      <c r="K9" s="1715"/>
      <c r="L9" s="1356"/>
      <c r="M9" s="1356"/>
      <c r="N9" s="1356"/>
      <c r="O9" s="1714"/>
      <c r="P9" s="1714"/>
      <c r="Q9" s="1714"/>
      <c r="R9" s="1714"/>
      <c r="S9" s="1714"/>
      <c r="T9" s="1714"/>
      <c r="U9" s="1714"/>
      <c r="V9" s="1714"/>
      <c r="W9" s="1714"/>
      <c r="X9" s="1714"/>
      <c r="Y9" s="1715"/>
    </row>
    <row r="10" spans="1:25" s="1191" customFormat="1" ht="24.95" customHeight="1" x14ac:dyDescent="0.2">
      <c r="A10" s="1713"/>
      <c r="B10" s="1715"/>
      <c r="C10" s="1190" t="s">
        <v>1944</v>
      </c>
      <c r="D10" s="1190" t="s">
        <v>1945</v>
      </c>
      <c r="E10" s="1190" t="s">
        <v>1946</v>
      </c>
      <c r="F10" s="1190" t="s">
        <v>1947</v>
      </c>
      <c r="G10" s="1190" t="s">
        <v>1948</v>
      </c>
      <c r="H10" s="1190" t="s">
        <v>1949</v>
      </c>
      <c r="I10" s="1190" t="s">
        <v>1950</v>
      </c>
      <c r="J10" s="1190" t="s">
        <v>1951</v>
      </c>
      <c r="K10" s="1190">
        <v>2011</v>
      </c>
      <c r="L10" s="1190">
        <v>2012</v>
      </c>
      <c r="M10" s="1190">
        <v>2013</v>
      </c>
      <c r="N10" s="1190">
        <v>2014</v>
      </c>
      <c r="O10" s="1190" t="s">
        <v>1945</v>
      </c>
      <c r="P10" s="1190" t="s">
        <v>1946</v>
      </c>
      <c r="Q10" s="1190" t="s">
        <v>1947</v>
      </c>
      <c r="R10" s="1190" t="s">
        <v>1948</v>
      </c>
      <c r="S10" s="1190" t="s">
        <v>1949</v>
      </c>
      <c r="T10" s="1190" t="s">
        <v>1950</v>
      </c>
      <c r="U10" s="1190" t="s">
        <v>1951</v>
      </c>
      <c r="V10" s="1190" t="s">
        <v>1952</v>
      </c>
      <c r="W10" s="1190" t="s">
        <v>270</v>
      </c>
      <c r="X10" s="1190" t="s">
        <v>271</v>
      </c>
      <c r="Y10" s="1190" t="s">
        <v>272</v>
      </c>
    </row>
    <row r="11" spans="1:25" s="1191" customFormat="1" ht="24.95" customHeight="1" x14ac:dyDescent="0.2">
      <c r="A11" s="1192" t="s">
        <v>849</v>
      </c>
      <c r="B11" s="1193" t="s">
        <v>1953</v>
      </c>
      <c r="C11" s="1194">
        <v>1821.2</v>
      </c>
      <c r="D11" s="1195">
        <v>350</v>
      </c>
      <c r="E11" s="1195">
        <v>550</v>
      </c>
      <c r="F11" s="1195">
        <v>550</v>
      </c>
      <c r="G11" s="1195">
        <v>550</v>
      </c>
      <c r="H11" s="1195">
        <v>600</v>
      </c>
      <c r="I11" s="1195">
        <v>600</v>
      </c>
      <c r="J11" s="1195">
        <v>600</v>
      </c>
      <c r="K11" s="1195">
        <v>600</v>
      </c>
      <c r="L11" s="1195">
        <v>600</v>
      </c>
      <c r="M11" s="1195">
        <v>600</v>
      </c>
      <c r="N11" s="1195">
        <v>600</v>
      </c>
      <c r="O11" s="1196">
        <v>91021</v>
      </c>
      <c r="P11" s="1196">
        <v>138064</v>
      </c>
      <c r="Q11" s="1196">
        <v>147416</v>
      </c>
      <c r="R11" s="1196">
        <v>151370</v>
      </c>
      <c r="S11" s="1196">
        <v>161342</v>
      </c>
      <c r="T11" s="1196">
        <v>153111</v>
      </c>
      <c r="U11" s="1196">
        <v>152891</v>
      </c>
      <c r="V11" s="1196">
        <v>150365</v>
      </c>
      <c r="W11" s="1196">
        <v>186234</v>
      </c>
      <c r="X11" s="1196">
        <v>168093</v>
      </c>
      <c r="Y11" s="1196">
        <v>160213</v>
      </c>
    </row>
    <row r="12" spans="1:25" s="1191" customFormat="1" ht="24.95" customHeight="1" x14ac:dyDescent="0.2">
      <c r="A12" s="1197" t="s">
        <v>859</v>
      </c>
      <c r="B12" s="1198" t="s">
        <v>1954</v>
      </c>
      <c r="C12" s="1195">
        <v>20</v>
      </c>
      <c r="D12" s="1195">
        <v>20</v>
      </c>
      <c r="E12" s="1195">
        <v>20</v>
      </c>
      <c r="F12" s="1195">
        <v>20</v>
      </c>
      <c r="G12" s="1195">
        <v>20</v>
      </c>
      <c r="H12" s="1195">
        <v>20</v>
      </c>
      <c r="I12" s="1195">
        <v>20</v>
      </c>
      <c r="J12" s="1195">
        <v>20</v>
      </c>
      <c r="K12" s="1195">
        <v>20</v>
      </c>
      <c r="L12" s="1195">
        <v>20</v>
      </c>
      <c r="M12" s="1195">
        <v>20</v>
      </c>
      <c r="N12" s="1195">
        <v>20</v>
      </c>
      <c r="O12" s="1196">
        <v>243694</v>
      </c>
      <c r="P12" s="1196">
        <v>246944</v>
      </c>
      <c r="Q12" s="1196">
        <v>266223</v>
      </c>
      <c r="R12" s="1196">
        <v>267129</v>
      </c>
      <c r="S12" s="1196">
        <v>291918</v>
      </c>
      <c r="T12" s="1196">
        <v>287724</v>
      </c>
      <c r="U12" s="1196">
        <v>408025</v>
      </c>
      <c r="V12" s="1196">
        <v>306876</v>
      </c>
      <c r="W12" s="1196">
        <v>492291</v>
      </c>
      <c r="X12" s="1196">
        <v>414376</v>
      </c>
      <c r="Y12" s="1196">
        <v>390835</v>
      </c>
    </row>
    <row r="13" spans="1:25" s="1191" customFormat="1" ht="24.95" customHeight="1" x14ac:dyDescent="0.2">
      <c r="A13" s="1197" t="s">
        <v>860</v>
      </c>
      <c r="B13" s="1199" t="s">
        <v>1955</v>
      </c>
      <c r="C13" s="1194">
        <v>496.4</v>
      </c>
      <c r="D13" s="1195">
        <v>300</v>
      </c>
      <c r="E13" s="1195">
        <v>314</v>
      </c>
      <c r="F13" s="1195">
        <v>335</v>
      </c>
      <c r="G13" s="1195">
        <v>345</v>
      </c>
      <c r="H13" s="1195">
        <v>360</v>
      </c>
      <c r="I13" s="1195">
        <v>380</v>
      </c>
      <c r="J13" s="1195">
        <v>410</v>
      </c>
      <c r="K13" s="1195">
        <v>420</v>
      </c>
      <c r="L13" s="1195">
        <v>420</v>
      </c>
      <c r="M13" s="1195">
        <v>420</v>
      </c>
      <c r="N13" s="1195">
        <v>450</v>
      </c>
      <c r="O13" s="1196">
        <v>251341</v>
      </c>
      <c r="P13" s="1196">
        <v>240222</v>
      </c>
      <c r="Q13" s="1196">
        <v>242897</v>
      </c>
      <c r="R13" s="1196">
        <v>266912</v>
      </c>
      <c r="S13" s="1196">
        <v>266519</v>
      </c>
      <c r="T13" s="1196">
        <v>275421</v>
      </c>
      <c r="U13" s="1196">
        <v>318895</v>
      </c>
      <c r="V13" s="1196">
        <v>440921</v>
      </c>
      <c r="W13" s="1196">
        <v>452861</v>
      </c>
      <c r="X13" s="1196">
        <v>487729</v>
      </c>
      <c r="Y13" s="1196">
        <v>482296</v>
      </c>
    </row>
    <row r="14" spans="1:25" s="1191" customFormat="1" ht="24.95" customHeight="1" x14ac:dyDescent="0.2">
      <c r="A14" s="1197" t="s">
        <v>861</v>
      </c>
      <c r="B14" s="1199" t="s">
        <v>1956</v>
      </c>
      <c r="C14" s="1195"/>
      <c r="D14" s="1200" t="s">
        <v>648</v>
      </c>
      <c r="E14" s="1200" t="s">
        <v>648</v>
      </c>
      <c r="F14" s="1200" t="s">
        <v>648</v>
      </c>
      <c r="G14" s="1200" t="s">
        <v>648</v>
      </c>
      <c r="H14" s="1200" t="s">
        <v>648</v>
      </c>
      <c r="I14" s="1200" t="s">
        <v>648</v>
      </c>
      <c r="J14" s="1200" t="s">
        <v>648</v>
      </c>
      <c r="K14" s="1200"/>
      <c r="L14" s="1200"/>
      <c r="M14" s="1200"/>
      <c r="N14" s="1200"/>
      <c r="O14" s="1196">
        <v>1642</v>
      </c>
      <c r="P14" s="1196">
        <v>4665</v>
      </c>
      <c r="Q14" s="1196">
        <v>4490</v>
      </c>
      <c r="R14" s="1196">
        <v>1779</v>
      </c>
      <c r="S14" s="1196">
        <v>2360</v>
      </c>
      <c r="T14" s="1196">
        <v>3975</v>
      </c>
      <c r="U14" s="1196">
        <v>4427</v>
      </c>
      <c r="V14" s="1196">
        <v>4089</v>
      </c>
      <c r="W14" s="1196">
        <v>23147</v>
      </c>
      <c r="X14" s="1196">
        <v>14087</v>
      </c>
      <c r="Y14" s="1196">
        <v>4521</v>
      </c>
    </row>
    <row r="15" spans="1:25" s="1191" customFormat="1" ht="24.95" customHeight="1" x14ac:dyDescent="0.2">
      <c r="A15" s="1201" t="s">
        <v>862</v>
      </c>
      <c r="B15" s="1202" t="s">
        <v>46</v>
      </c>
      <c r="C15" s="1203"/>
      <c r="D15" s="1203"/>
      <c r="E15" s="1203"/>
      <c r="F15" s="1203"/>
      <c r="G15" s="1203"/>
      <c r="H15" s="1203"/>
      <c r="I15" s="1203"/>
      <c r="J15" s="1203"/>
      <c r="K15" s="1203"/>
      <c r="L15" s="1203"/>
      <c r="M15" s="1203"/>
      <c r="N15" s="1203"/>
      <c r="O15" s="1204">
        <f t="shared" ref="O15:Y15" si="0">SUM(O11:O14)</f>
        <v>587698</v>
      </c>
      <c r="P15" s="1204">
        <f t="shared" si="0"/>
        <v>629895</v>
      </c>
      <c r="Q15" s="1204">
        <f t="shared" si="0"/>
        <v>661026</v>
      </c>
      <c r="R15" s="1204">
        <f t="shared" si="0"/>
        <v>687190</v>
      </c>
      <c r="S15" s="1204">
        <f t="shared" si="0"/>
        <v>722139</v>
      </c>
      <c r="T15" s="1204">
        <f t="shared" si="0"/>
        <v>720231</v>
      </c>
      <c r="U15" s="1204">
        <f t="shared" si="0"/>
        <v>884238</v>
      </c>
      <c r="V15" s="1204">
        <f t="shared" si="0"/>
        <v>902251</v>
      </c>
      <c r="W15" s="1204">
        <f t="shared" si="0"/>
        <v>1154533</v>
      </c>
      <c r="X15" s="1204">
        <f t="shared" si="0"/>
        <v>1084285</v>
      </c>
      <c r="Y15" s="1204">
        <f t="shared" si="0"/>
        <v>1037865</v>
      </c>
    </row>
    <row r="17" spans="2:18" x14ac:dyDescent="0.25">
      <c r="B17" s="1205"/>
      <c r="C17" s="1205"/>
      <c r="D17" s="1205"/>
      <c r="E17" s="1205"/>
      <c r="F17" s="1205"/>
      <c r="G17" s="1205"/>
      <c r="H17" s="1205"/>
      <c r="I17" s="1205"/>
      <c r="J17" s="1205"/>
      <c r="K17" s="1205"/>
      <c r="L17" s="1205"/>
      <c r="M17" s="1205"/>
      <c r="N17" s="1205"/>
      <c r="O17" s="1205"/>
      <c r="P17" s="1205"/>
      <c r="Q17" s="1205"/>
      <c r="R17" s="1205"/>
    </row>
  </sheetData>
  <mergeCells count="8">
    <mergeCell ref="R1:Y1"/>
    <mergeCell ref="B4:Y4"/>
    <mergeCell ref="B5:Y5"/>
    <mergeCell ref="B6:Y6"/>
    <mergeCell ref="A8:A10"/>
    <mergeCell ref="B9:B10"/>
    <mergeCell ref="C9:K9"/>
    <mergeCell ref="O9:Y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32C7"/>
  </sheetPr>
  <dimension ref="A1:G29"/>
  <sheetViews>
    <sheetView workbookViewId="0">
      <selection activeCell="B1" sqref="B1:F1"/>
    </sheetView>
  </sheetViews>
  <sheetFormatPr defaultRowHeight="15.75" x14ac:dyDescent="0.25"/>
  <cols>
    <col min="1" max="1" width="3.5703125" style="14" bestFit="1" customWidth="1"/>
    <col min="2" max="2" width="65.5703125" style="14" customWidth="1"/>
    <col min="3" max="6" width="14.85546875" style="14" customWidth="1"/>
    <col min="7" max="7" width="9.140625" style="14"/>
    <col min="8" max="256" width="9.140625" style="35"/>
    <col min="257" max="257" width="3.5703125" style="35" bestFit="1" customWidth="1"/>
    <col min="258" max="258" width="65.5703125" style="35" customWidth="1"/>
    <col min="259" max="262" width="14.85546875" style="35" customWidth="1"/>
    <col min="263" max="512" width="9.140625" style="35"/>
    <col min="513" max="513" width="3.5703125" style="35" bestFit="1" customWidth="1"/>
    <col min="514" max="514" width="65.5703125" style="35" customWidth="1"/>
    <col min="515" max="518" width="14.85546875" style="35" customWidth="1"/>
    <col min="519" max="768" width="9.140625" style="35"/>
    <col min="769" max="769" width="3.5703125" style="35" bestFit="1" customWidth="1"/>
    <col min="770" max="770" width="65.5703125" style="35" customWidth="1"/>
    <col min="771" max="774" width="14.85546875" style="35" customWidth="1"/>
    <col min="775" max="1024" width="9.140625" style="35"/>
    <col min="1025" max="1025" width="3.5703125" style="35" bestFit="1" customWidth="1"/>
    <col min="1026" max="1026" width="65.5703125" style="35" customWidth="1"/>
    <col min="1027" max="1030" width="14.85546875" style="35" customWidth="1"/>
    <col min="1031" max="1280" width="9.140625" style="35"/>
    <col min="1281" max="1281" width="3.5703125" style="35" bestFit="1" customWidth="1"/>
    <col min="1282" max="1282" width="65.5703125" style="35" customWidth="1"/>
    <col min="1283" max="1286" width="14.85546875" style="35" customWidth="1"/>
    <col min="1287" max="1536" width="9.140625" style="35"/>
    <col min="1537" max="1537" width="3.5703125" style="35" bestFit="1" customWidth="1"/>
    <col min="1538" max="1538" width="65.5703125" style="35" customWidth="1"/>
    <col min="1539" max="1542" width="14.85546875" style="35" customWidth="1"/>
    <col min="1543" max="1792" width="9.140625" style="35"/>
    <col min="1793" max="1793" width="3.5703125" style="35" bestFit="1" customWidth="1"/>
    <col min="1794" max="1794" width="65.5703125" style="35" customWidth="1"/>
    <col min="1795" max="1798" width="14.85546875" style="35" customWidth="1"/>
    <col min="1799" max="2048" width="9.140625" style="35"/>
    <col min="2049" max="2049" width="3.5703125" style="35" bestFit="1" customWidth="1"/>
    <col min="2050" max="2050" width="65.5703125" style="35" customWidth="1"/>
    <col min="2051" max="2054" width="14.85546875" style="35" customWidth="1"/>
    <col min="2055" max="2304" width="9.140625" style="35"/>
    <col min="2305" max="2305" width="3.5703125" style="35" bestFit="1" customWidth="1"/>
    <col min="2306" max="2306" width="65.5703125" style="35" customWidth="1"/>
    <col min="2307" max="2310" width="14.85546875" style="35" customWidth="1"/>
    <col min="2311" max="2560" width="9.140625" style="35"/>
    <col min="2561" max="2561" width="3.5703125" style="35" bestFit="1" customWidth="1"/>
    <col min="2562" max="2562" width="65.5703125" style="35" customWidth="1"/>
    <col min="2563" max="2566" width="14.85546875" style="35" customWidth="1"/>
    <col min="2567" max="2816" width="9.140625" style="35"/>
    <col min="2817" max="2817" width="3.5703125" style="35" bestFit="1" customWidth="1"/>
    <col min="2818" max="2818" width="65.5703125" style="35" customWidth="1"/>
    <col min="2819" max="2822" width="14.85546875" style="35" customWidth="1"/>
    <col min="2823" max="3072" width="9.140625" style="35"/>
    <col min="3073" max="3073" width="3.5703125" style="35" bestFit="1" customWidth="1"/>
    <col min="3074" max="3074" width="65.5703125" style="35" customWidth="1"/>
    <col min="3075" max="3078" width="14.85546875" style="35" customWidth="1"/>
    <col min="3079" max="3328" width="9.140625" style="35"/>
    <col min="3329" max="3329" width="3.5703125" style="35" bestFit="1" customWidth="1"/>
    <col min="3330" max="3330" width="65.5703125" style="35" customWidth="1"/>
    <col min="3331" max="3334" width="14.85546875" style="35" customWidth="1"/>
    <col min="3335" max="3584" width="9.140625" style="35"/>
    <col min="3585" max="3585" width="3.5703125" style="35" bestFit="1" customWidth="1"/>
    <col min="3586" max="3586" width="65.5703125" style="35" customWidth="1"/>
    <col min="3587" max="3590" width="14.85546875" style="35" customWidth="1"/>
    <col min="3591" max="3840" width="9.140625" style="35"/>
    <col min="3841" max="3841" width="3.5703125" style="35" bestFit="1" customWidth="1"/>
    <col min="3842" max="3842" width="65.5703125" style="35" customWidth="1"/>
    <col min="3843" max="3846" width="14.85546875" style="35" customWidth="1"/>
    <col min="3847" max="4096" width="9.140625" style="35"/>
    <col min="4097" max="4097" width="3.5703125" style="35" bestFit="1" customWidth="1"/>
    <col min="4098" max="4098" width="65.5703125" style="35" customWidth="1"/>
    <col min="4099" max="4102" width="14.85546875" style="35" customWidth="1"/>
    <col min="4103" max="4352" width="9.140625" style="35"/>
    <col min="4353" max="4353" width="3.5703125" style="35" bestFit="1" customWidth="1"/>
    <col min="4354" max="4354" width="65.5703125" style="35" customWidth="1"/>
    <col min="4355" max="4358" width="14.85546875" style="35" customWidth="1"/>
    <col min="4359" max="4608" width="9.140625" style="35"/>
    <col min="4609" max="4609" width="3.5703125" style="35" bestFit="1" customWidth="1"/>
    <col min="4610" max="4610" width="65.5703125" style="35" customWidth="1"/>
    <col min="4611" max="4614" width="14.85546875" style="35" customWidth="1"/>
    <col min="4615" max="4864" width="9.140625" style="35"/>
    <col min="4865" max="4865" width="3.5703125" style="35" bestFit="1" customWidth="1"/>
    <col min="4866" max="4866" width="65.5703125" style="35" customWidth="1"/>
    <col min="4867" max="4870" width="14.85546875" style="35" customWidth="1"/>
    <col min="4871" max="5120" width="9.140625" style="35"/>
    <col min="5121" max="5121" width="3.5703125" style="35" bestFit="1" customWidth="1"/>
    <col min="5122" max="5122" width="65.5703125" style="35" customWidth="1"/>
    <col min="5123" max="5126" width="14.85546875" style="35" customWidth="1"/>
    <col min="5127" max="5376" width="9.140625" style="35"/>
    <col min="5377" max="5377" width="3.5703125" style="35" bestFit="1" customWidth="1"/>
    <col min="5378" max="5378" width="65.5703125" style="35" customWidth="1"/>
    <col min="5379" max="5382" width="14.85546875" style="35" customWidth="1"/>
    <col min="5383" max="5632" width="9.140625" style="35"/>
    <col min="5633" max="5633" width="3.5703125" style="35" bestFit="1" customWidth="1"/>
    <col min="5634" max="5634" width="65.5703125" style="35" customWidth="1"/>
    <col min="5635" max="5638" width="14.85546875" style="35" customWidth="1"/>
    <col min="5639" max="5888" width="9.140625" style="35"/>
    <col min="5889" max="5889" width="3.5703125" style="35" bestFit="1" customWidth="1"/>
    <col min="5890" max="5890" width="65.5703125" style="35" customWidth="1"/>
    <col min="5891" max="5894" width="14.85546875" style="35" customWidth="1"/>
    <col min="5895" max="6144" width="9.140625" style="35"/>
    <col min="6145" max="6145" width="3.5703125" style="35" bestFit="1" customWidth="1"/>
    <col min="6146" max="6146" width="65.5703125" style="35" customWidth="1"/>
    <col min="6147" max="6150" width="14.85546875" style="35" customWidth="1"/>
    <col min="6151" max="6400" width="9.140625" style="35"/>
    <col min="6401" max="6401" width="3.5703125" style="35" bestFit="1" customWidth="1"/>
    <col min="6402" max="6402" width="65.5703125" style="35" customWidth="1"/>
    <col min="6403" max="6406" width="14.85546875" style="35" customWidth="1"/>
    <col min="6407" max="6656" width="9.140625" style="35"/>
    <col min="6657" max="6657" width="3.5703125" style="35" bestFit="1" customWidth="1"/>
    <col min="6658" max="6658" width="65.5703125" style="35" customWidth="1"/>
    <col min="6659" max="6662" width="14.85546875" style="35" customWidth="1"/>
    <col min="6663" max="6912" width="9.140625" style="35"/>
    <col min="6913" max="6913" width="3.5703125" style="35" bestFit="1" customWidth="1"/>
    <col min="6914" max="6914" width="65.5703125" style="35" customWidth="1"/>
    <col min="6915" max="6918" width="14.85546875" style="35" customWidth="1"/>
    <col min="6919" max="7168" width="9.140625" style="35"/>
    <col min="7169" max="7169" width="3.5703125" style="35" bestFit="1" customWidth="1"/>
    <col min="7170" max="7170" width="65.5703125" style="35" customWidth="1"/>
    <col min="7171" max="7174" width="14.85546875" style="35" customWidth="1"/>
    <col min="7175" max="7424" width="9.140625" style="35"/>
    <col min="7425" max="7425" width="3.5703125" style="35" bestFit="1" customWidth="1"/>
    <col min="7426" max="7426" width="65.5703125" style="35" customWidth="1"/>
    <col min="7427" max="7430" width="14.85546875" style="35" customWidth="1"/>
    <col min="7431" max="7680" width="9.140625" style="35"/>
    <col min="7681" max="7681" width="3.5703125" style="35" bestFit="1" customWidth="1"/>
    <col min="7682" max="7682" width="65.5703125" style="35" customWidth="1"/>
    <col min="7683" max="7686" width="14.85546875" style="35" customWidth="1"/>
    <col min="7687" max="7936" width="9.140625" style="35"/>
    <col min="7937" max="7937" width="3.5703125" style="35" bestFit="1" customWidth="1"/>
    <col min="7938" max="7938" width="65.5703125" style="35" customWidth="1"/>
    <col min="7939" max="7942" width="14.85546875" style="35" customWidth="1"/>
    <col min="7943" max="8192" width="9.140625" style="35"/>
    <col min="8193" max="8193" width="3.5703125" style="35" bestFit="1" customWidth="1"/>
    <col min="8194" max="8194" width="65.5703125" style="35" customWidth="1"/>
    <col min="8195" max="8198" width="14.85546875" style="35" customWidth="1"/>
    <col min="8199" max="8448" width="9.140625" style="35"/>
    <col min="8449" max="8449" width="3.5703125" style="35" bestFit="1" customWidth="1"/>
    <col min="8450" max="8450" width="65.5703125" style="35" customWidth="1"/>
    <col min="8451" max="8454" width="14.85546875" style="35" customWidth="1"/>
    <col min="8455" max="8704" width="9.140625" style="35"/>
    <col min="8705" max="8705" width="3.5703125" style="35" bestFit="1" customWidth="1"/>
    <col min="8706" max="8706" width="65.5703125" style="35" customWidth="1"/>
    <col min="8707" max="8710" width="14.85546875" style="35" customWidth="1"/>
    <col min="8711" max="8960" width="9.140625" style="35"/>
    <col min="8961" max="8961" width="3.5703125" style="35" bestFit="1" customWidth="1"/>
    <col min="8962" max="8962" width="65.5703125" style="35" customWidth="1"/>
    <col min="8963" max="8966" width="14.85546875" style="35" customWidth="1"/>
    <col min="8967" max="9216" width="9.140625" style="35"/>
    <col min="9217" max="9217" width="3.5703125" style="35" bestFit="1" customWidth="1"/>
    <col min="9218" max="9218" width="65.5703125" style="35" customWidth="1"/>
    <col min="9219" max="9222" width="14.85546875" style="35" customWidth="1"/>
    <col min="9223" max="9472" width="9.140625" style="35"/>
    <col min="9473" max="9473" width="3.5703125" style="35" bestFit="1" customWidth="1"/>
    <col min="9474" max="9474" width="65.5703125" style="35" customWidth="1"/>
    <col min="9475" max="9478" width="14.85546875" style="35" customWidth="1"/>
    <col min="9479" max="9728" width="9.140625" style="35"/>
    <col min="9729" max="9729" width="3.5703125" style="35" bestFit="1" customWidth="1"/>
    <col min="9730" max="9730" width="65.5703125" style="35" customWidth="1"/>
    <col min="9731" max="9734" width="14.85546875" style="35" customWidth="1"/>
    <col min="9735" max="9984" width="9.140625" style="35"/>
    <col min="9985" max="9985" width="3.5703125" style="35" bestFit="1" customWidth="1"/>
    <col min="9986" max="9986" width="65.5703125" style="35" customWidth="1"/>
    <col min="9987" max="9990" width="14.85546875" style="35" customWidth="1"/>
    <col min="9991" max="10240" width="9.140625" style="35"/>
    <col min="10241" max="10241" width="3.5703125" style="35" bestFit="1" customWidth="1"/>
    <col min="10242" max="10242" width="65.5703125" style="35" customWidth="1"/>
    <col min="10243" max="10246" width="14.85546875" style="35" customWidth="1"/>
    <col min="10247" max="10496" width="9.140625" style="35"/>
    <col min="10497" max="10497" width="3.5703125" style="35" bestFit="1" customWidth="1"/>
    <col min="10498" max="10498" width="65.5703125" style="35" customWidth="1"/>
    <col min="10499" max="10502" width="14.85546875" style="35" customWidth="1"/>
    <col min="10503" max="10752" width="9.140625" style="35"/>
    <col min="10753" max="10753" width="3.5703125" style="35" bestFit="1" customWidth="1"/>
    <col min="10754" max="10754" width="65.5703125" style="35" customWidth="1"/>
    <col min="10755" max="10758" width="14.85546875" style="35" customWidth="1"/>
    <col min="10759" max="11008" width="9.140625" style="35"/>
    <col min="11009" max="11009" width="3.5703125" style="35" bestFit="1" customWidth="1"/>
    <col min="11010" max="11010" width="65.5703125" style="35" customWidth="1"/>
    <col min="11011" max="11014" width="14.85546875" style="35" customWidth="1"/>
    <col min="11015" max="11264" width="9.140625" style="35"/>
    <col min="11265" max="11265" width="3.5703125" style="35" bestFit="1" customWidth="1"/>
    <col min="11266" max="11266" width="65.5703125" style="35" customWidth="1"/>
    <col min="11267" max="11270" width="14.85546875" style="35" customWidth="1"/>
    <col min="11271" max="11520" width="9.140625" style="35"/>
    <col min="11521" max="11521" width="3.5703125" style="35" bestFit="1" customWidth="1"/>
    <col min="11522" max="11522" width="65.5703125" style="35" customWidth="1"/>
    <col min="11523" max="11526" width="14.85546875" style="35" customWidth="1"/>
    <col min="11527" max="11776" width="9.140625" style="35"/>
    <col min="11777" max="11777" width="3.5703125" style="35" bestFit="1" customWidth="1"/>
    <col min="11778" max="11778" width="65.5703125" style="35" customWidth="1"/>
    <col min="11779" max="11782" width="14.85546875" style="35" customWidth="1"/>
    <col min="11783" max="12032" width="9.140625" style="35"/>
    <col min="12033" max="12033" width="3.5703125" style="35" bestFit="1" customWidth="1"/>
    <col min="12034" max="12034" width="65.5703125" style="35" customWidth="1"/>
    <col min="12035" max="12038" width="14.85546875" style="35" customWidth="1"/>
    <col min="12039" max="12288" width="9.140625" style="35"/>
    <col min="12289" max="12289" width="3.5703125" style="35" bestFit="1" customWidth="1"/>
    <col min="12290" max="12290" width="65.5703125" style="35" customWidth="1"/>
    <col min="12291" max="12294" width="14.85546875" style="35" customWidth="1"/>
    <col min="12295" max="12544" width="9.140625" style="35"/>
    <col min="12545" max="12545" width="3.5703125" style="35" bestFit="1" customWidth="1"/>
    <col min="12546" max="12546" width="65.5703125" style="35" customWidth="1"/>
    <col min="12547" max="12550" width="14.85546875" style="35" customWidth="1"/>
    <col min="12551" max="12800" width="9.140625" style="35"/>
    <col min="12801" max="12801" width="3.5703125" style="35" bestFit="1" customWidth="1"/>
    <col min="12802" max="12802" width="65.5703125" style="35" customWidth="1"/>
    <col min="12803" max="12806" width="14.85546875" style="35" customWidth="1"/>
    <col min="12807" max="13056" width="9.140625" style="35"/>
    <col min="13057" max="13057" width="3.5703125" style="35" bestFit="1" customWidth="1"/>
    <col min="13058" max="13058" width="65.5703125" style="35" customWidth="1"/>
    <col min="13059" max="13062" width="14.85546875" style="35" customWidth="1"/>
    <col min="13063" max="13312" width="9.140625" style="35"/>
    <col min="13313" max="13313" width="3.5703125" style="35" bestFit="1" customWidth="1"/>
    <col min="13314" max="13314" width="65.5703125" style="35" customWidth="1"/>
    <col min="13315" max="13318" width="14.85546875" style="35" customWidth="1"/>
    <col min="13319" max="13568" width="9.140625" style="35"/>
    <col min="13569" max="13569" width="3.5703125" style="35" bestFit="1" customWidth="1"/>
    <col min="13570" max="13570" width="65.5703125" style="35" customWidth="1"/>
    <col min="13571" max="13574" width="14.85546875" style="35" customWidth="1"/>
    <col min="13575" max="13824" width="9.140625" style="35"/>
    <col min="13825" max="13825" width="3.5703125" style="35" bestFit="1" customWidth="1"/>
    <col min="13826" max="13826" width="65.5703125" style="35" customWidth="1"/>
    <col min="13827" max="13830" width="14.85546875" style="35" customWidth="1"/>
    <col min="13831" max="14080" width="9.140625" style="35"/>
    <col min="14081" max="14081" width="3.5703125" style="35" bestFit="1" customWidth="1"/>
    <col min="14082" max="14082" width="65.5703125" style="35" customWidth="1"/>
    <col min="14083" max="14086" width="14.85546875" style="35" customWidth="1"/>
    <col min="14087" max="14336" width="9.140625" style="35"/>
    <col min="14337" max="14337" width="3.5703125" style="35" bestFit="1" customWidth="1"/>
    <col min="14338" max="14338" width="65.5703125" style="35" customWidth="1"/>
    <col min="14339" max="14342" width="14.85546875" style="35" customWidth="1"/>
    <col min="14343" max="14592" width="9.140625" style="35"/>
    <col min="14593" max="14593" width="3.5703125" style="35" bestFit="1" customWidth="1"/>
    <col min="14594" max="14594" width="65.5703125" style="35" customWidth="1"/>
    <col min="14595" max="14598" width="14.85546875" style="35" customWidth="1"/>
    <col min="14599" max="14848" width="9.140625" style="35"/>
    <col min="14849" max="14849" width="3.5703125" style="35" bestFit="1" customWidth="1"/>
    <col min="14850" max="14850" width="65.5703125" style="35" customWidth="1"/>
    <col min="14851" max="14854" width="14.85546875" style="35" customWidth="1"/>
    <col min="14855" max="15104" width="9.140625" style="35"/>
    <col min="15105" max="15105" width="3.5703125" style="35" bestFit="1" customWidth="1"/>
    <col min="15106" max="15106" width="65.5703125" style="35" customWidth="1"/>
    <col min="15107" max="15110" width="14.85546875" style="35" customWidth="1"/>
    <col min="15111" max="15360" width="9.140625" style="35"/>
    <col min="15361" max="15361" width="3.5703125" style="35" bestFit="1" customWidth="1"/>
    <col min="15362" max="15362" width="65.5703125" style="35" customWidth="1"/>
    <col min="15363" max="15366" width="14.85546875" style="35" customWidth="1"/>
    <col min="15367" max="15616" width="9.140625" style="35"/>
    <col min="15617" max="15617" width="3.5703125" style="35" bestFit="1" customWidth="1"/>
    <col min="15618" max="15618" width="65.5703125" style="35" customWidth="1"/>
    <col min="15619" max="15622" width="14.85546875" style="35" customWidth="1"/>
    <col min="15623" max="15872" width="9.140625" style="35"/>
    <col min="15873" max="15873" width="3.5703125" style="35" bestFit="1" customWidth="1"/>
    <col min="15874" max="15874" width="65.5703125" style="35" customWidth="1"/>
    <col min="15875" max="15878" width="14.85546875" style="35" customWidth="1"/>
    <col min="15879" max="16128" width="9.140625" style="35"/>
    <col min="16129" max="16129" width="3.5703125" style="35" bestFit="1" customWidth="1"/>
    <col min="16130" max="16130" width="65.5703125" style="35" customWidth="1"/>
    <col min="16131" max="16134" width="14.85546875" style="35" customWidth="1"/>
    <col min="16135" max="16384" width="9.140625" style="35"/>
  </cols>
  <sheetData>
    <row r="1" spans="1:6" x14ac:dyDescent="0.25">
      <c r="B1" s="1578" t="s">
        <v>2105</v>
      </c>
      <c r="C1" s="1578"/>
      <c r="D1" s="1578"/>
      <c r="E1" s="1578"/>
      <c r="F1" s="1578"/>
    </row>
    <row r="2" spans="1:6" x14ac:dyDescent="0.25">
      <c r="B2" s="1737" t="s">
        <v>178</v>
      </c>
      <c r="C2" s="1737"/>
      <c r="D2" s="1737"/>
      <c r="E2" s="1737"/>
      <c r="F2" s="1737"/>
    </row>
    <row r="3" spans="1:6" x14ac:dyDescent="0.25">
      <c r="B3" s="1737" t="s">
        <v>2001</v>
      </c>
      <c r="C3" s="1737"/>
      <c r="D3" s="1737"/>
      <c r="E3" s="1737"/>
      <c r="F3" s="1737"/>
    </row>
    <row r="4" spans="1:6" x14ac:dyDescent="0.25">
      <c r="B4" s="1737" t="s">
        <v>2002</v>
      </c>
      <c r="C4" s="1737"/>
      <c r="D4" s="1737"/>
      <c r="E4" s="1737"/>
      <c r="F4" s="1737"/>
    </row>
    <row r="5" spans="1:6" x14ac:dyDescent="0.25">
      <c r="B5" s="1267"/>
      <c r="C5" s="1267"/>
      <c r="D5" s="1267"/>
      <c r="E5" s="1267"/>
      <c r="F5" s="1267"/>
    </row>
    <row r="6" spans="1:6" x14ac:dyDescent="0.25">
      <c r="A6" s="1782" t="s">
        <v>839</v>
      </c>
      <c r="B6" s="1286" t="s">
        <v>588</v>
      </c>
      <c r="C6" s="1286" t="s">
        <v>589</v>
      </c>
      <c r="D6" s="1286" t="s">
        <v>590</v>
      </c>
      <c r="E6" s="1286" t="s">
        <v>591</v>
      </c>
      <c r="F6" s="1286" t="s">
        <v>840</v>
      </c>
    </row>
    <row r="7" spans="1:6" ht="89.25" x14ac:dyDescent="0.25">
      <c r="A7" s="1783"/>
      <c r="B7" s="1287" t="s">
        <v>739</v>
      </c>
      <c r="C7" s="1265" t="s">
        <v>2003</v>
      </c>
      <c r="D7" s="1265" t="s">
        <v>2004</v>
      </c>
      <c r="E7" s="1265" t="s">
        <v>2005</v>
      </c>
      <c r="F7" s="1288" t="s">
        <v>1476</v>
      </c>
    </row>
    <row r="8" spans="1:6" x14ac:dyDescent="0.25">
      <c r="A8" s="35"/>
      <c r="B8" s="1289"/>
      <c r="C8" s="1290"/>
      <c r="D8" s="1290"/>
      <c r="E8" s="35"/>
      <c r="F8" s="35"/>
    </row>
    <row r="9" spans="1:6" x14ac:dyDescent="0.25">
      <c r="A9" s="22" t="s">
        <v>849</v>
      </c>
      <c r="B9" s="1291" t="s">
        <v>2006</v>
      </c>
      <c r="C9" s="1292">
        <v>36510</v>
      </c>
      <c r="D9" s="1292">
        <v>35989</v>
      </c>
      <c r="E9" s="41">
        <v>0</v>
      </c>
      <c r="F9" s="41">
        <f>D9+E9-C9</f>
        <v>-521</v>
      </c>
    </row>
    <row r="10" spans="1:6" x14ac:dyDescent="0.25">
      <c r="A10" s="22" t="s">
        <v>859</v>
      </c>
      <c r="B10" s="1293" t="s">
        <v>2007</v>
      </c>
      <c r="C10" s="41">
        <v>492</v>
      </c>
      <c r="D10" s="41">
        <v>492</v>
      </c>
      <c r="E10" s="41">
        <v>0</v>
      </c>
      <c r="F10" s="41">
        <f t="shared" ref="F10:F23" si="0">D10+E10-C10</f>
        <v>0</v>
      </c>
    </row>
    <row r="11" spans="1:6" x14ac:dyDescent="0.25">
      <c r="A11" s="22" t="s">
        <v>860</v>
      </c>
      <c r="B11" s="1294" t="s">
        <v>2008</v>
      </c>
      <c r="C11" s="41">
        <v>2601</v>
      </c>
      <c r="D11" s="41">
        <v>2601</v>
      </c>
      <c r="E11" s="41">
        <v>0</v>
      </c>
      <c r="F11" s="41">
        <f t="shared" si="0"/>
        <v>0</v>
      </c>
    </row>
    <row r="12" spans="1:6" x14ac:dyDescent="0.25">
      <c r="A12" s="22" t="s">
        <v>861</v>
      </c>
      <c r="B12" s="1293" t="s">
        <v>2009</v>
      </c>
      <c r="C12" s="41">
        <v>1320</v>
      </c>
      <c r="D12" s="41">
        <v>1320</v>
      </c>
      <c r="E12" s="41">
        <v>0</v>
      </c>
      <c r="F12" s="41">
        <f t="shared" si="0"/>
        <v>0</v>
      </c>
    </row>
    <row r="13" spans="1:6" x14ac:dyDescent="0.25">
      <c r="A13" s="22" t="s">
        <v>862</v>
      </c>
      <c r="B13" s="1293" t="s">
        <v>2010</v>
      </c>
      <c r="C13" s="41">
        <v>679292</v>
      </c>
      <c r="D13" s="41">
        <v>679292</v>
      </c>
      <c r="E13" s="41">
        <v>0</v>
      </c>
      <c r="F13" s="41">
        <f t="shared" si="0"/>
        <v>0</v>
      </c>
    </row>
    <row r="14" spans="1:6" x14ac:dyDescent="0.25">
      <c r="A14" s="22" t="s">
        <v>863</v>
      </c>
      <c r="B14" s="1293" t="s">
        <v>2011</v>
      </c>
      <c r="C14" s="41">
        <v>21</v>
      </c>
      <c r="D14" s="41">
        <v>21</v>
      </c>
      <c r="E14" s="41">
        <v>0</v>
      </c>
      <c r="F14" s="41">
        <f t="shared" si="0"/>
        <v>0</v>
      </c>
    </row>
    <row r="15" spans="1:6" x14ac:dyDescent="0.25">
      <c r="A15" s="22" t="s">
        <v>865</v>
      </c>
      <c r="B15" s="1295" t="s">
        <v>2012</v>
      </c>
      <c r="C15" s="821">
        <f>SUM(C9:C14)</f>
        <v>720236</v>
      </c>
      <c r="D15" s="821">
        <f>SUM(D9:D14)</f>
        <v>719715</v>
      </c>
      <c r="E15" s="821">
        <f>SUM(E9:E14)</f>
        <v>0</v>
      </c>
      <c r="F15" s="1296">
        <f t="shared" si="0"/>
        <v>-521</v>
      </c>
    </row>
    <row r="16" spans="1:6" x14ac:dyDescent="0.25">
      <c r="A16" s="22"/>
      <c r="B16" s="1297"/>
      <c r="C16" s="43"/>
      <c r="D16" s="43"/>
      <c r="E16" s="43"/>
      <c r="F16" s="41">
        <f t="shared" si="0"/>
        <v>0</v>
      </c>
    </row>
    <row r="17" spans="1:7" x14ac:dyDescent="0.25">
      <c r="A17" s="22" t="s">
        <v>867</v>
      </c>
      <c r="B17" s="1297" t="s">
        <v>2013</v>
      </c>
      <c r="C17" s="43">
        <v>6473</v>
      </c>
      <c r="D17" s="43">
        <v>6473</v>
      </c>
      <c r="E17" s="43">
        <v>0</v>
      </c>
      <c r="F17" s="43">
        <f t="shared" si="0"/>
        <v>0</v>
      </c>
    </row>
    <row r="18" spans="1:7" x14ac:dyDescent="0.25">
      <c r="A18" s="22"/>
      <c r="B18" s="1294"/>
      <c r="C18" s="41"/>
      <c r="D18" s="41"/>
      <c r="E18" s="41"/>
      <c r="F18" s="41"/>
    </row>
    <row r="19" spans="1:7" x14ac:dyDescent="0.25">
      <c r="A19" s="22" t="s">
        <v>868</v>
      </c>
      <c r="B19" s="1294" t="s">
        <v>2014</v>
      </c>
      <c r="C19" s="41">
        <v>5578</v>
      </c>
      <c r="D19" s="41">
        <v>5578</v>
      </c>
      <c r="E19" s="41">
        <v>0</v>
      </c>
      <c r="F19" s="41">
        <f>D19+E19-C19</f>
        <v>0</v>
      </c>
    </row>
    <row r="20" spans="1:7" x14ac:dyDescent="0.25">
      <c r="A20" s="22">
        <v>10</v>
      </c>
      <c r="B20" s="819" t="s">
        <v>2015</v>
      </c>
      <c r="C20" s="821">
        <f>C19</f>
        <v>5578</v>
      </c>
      <c r="D20" s="821">
        <f t="shared" ref="D20:F20" si="1">D19</f>
        <v>5578</v>
      </c>
      <c r="E20" s="821">
        <f t="shared" si="1"/>
        <v>0</v>
      </c>
      <c r="F20" s="821">
        <f t="shared" si="1"/>
        <v>0</v>
      </c>
    </row>
    <row r="21" spans="1:7" x14ac:dyDescent="0.25">
      <c r="A21" s="22"/>
      <c r="B21" s="1298"/>
      <c r="C21" s="43"/>
      <c r="D21" s="43"/>
      <c r="E21" s="43"/>
      <c r="F21" s="41"/>
    </row>
    <row r="22" spans="1:7" x14ac:dyDescent="0.25">
      <c r="A22" s="22">
        <v>11</v>
      </c>
      <c r="B22" s="819" t="s">
        <v>2016</v>
      </c>
      <c r="C22" s="821">
        <v>6901</v>
      </c>
      <c r="D22" s="821">
        <v>6737</v>
      </c>
      <c r="E22" s="821">
        <v>0</v>
      </c>
      <c r="F22" s="821">
        <f>D22+E22-C22</f>
        <v>-164</v>
      </c>
    </row>
    <row r="23" spans="1:7" x14ac:dyDescent="0.25">
      <c r="A23" s="22">
        <v>12</v>
      </c>
      <c r="B23" s="819" t="s">
        <v>2017</v>
      </c>
      <c r="C23" s="821">
        <v>14059</v>
      </c>
      <c r="D23" s="821">
        <v>14059</v>
      </c>
      <c r="E23" s="821">
        <v>0</v>
      </c>
      <c r="F23" s="821">
        <f t="shared" si="0"/>
        <v>0</v>
      </c>
    </row>
    <row r="24" spans="1:7" x14ac:dyDescent="0.25">
      <c r="A24" s="22">
        <v>13</v>
      </c>
      <c r="B24" s="1294"/>
      <c r="C24" s="35"/>
      <c r="D24" s="35"/>
      <c r="E24" s="35"/>
      <c r="F24" s="35"/>
    </row>
    <row r="25" spans="1:7" x14ac:dyDescent="0.25">
      <c r="A25" s="1299"/>
      <c r="B25" s="1297" t="s">
        <v>2018</v>
      </c>
      <c r="C25" s="43">
        <f>C15+C17+C20+C22+C23</f>
        <v>753247</v>
      </c>
      <c r="D25" s="43">
        <f t="shared" ref="D25:F25" si="2">D15+D17+D20+D22+D23</f>
        <v>752562</v>
      </c>
      <c r="E25" s="43">
        <f t="shared" si="2"/>
        <v>0</v>
      </c>
      <c r="F25" s="43">
        <f t="shared" si="2"/>
        <v>-685</v>
      </c>
      <c r="G25" s="13"/>
    </row>
    <row r="26" spans="1:7" x14ac:dyDescent="0.25">
      <c r="A26" s="1299"/>
      <c r="B26" s="1300"/>
    </row>
    <row r="27" spans="1:7" x14ac:dyDescent="0.25">
      <c r="A27" s="1299"/>
      <c r="B27" s="1300"/>
    </row>
    <row r="28" spans="1:7" x14ac:dyDescent="0.25">
      <c r="A28" s="1299"/>
      <c r="B28" s="1300"/>
    </row>
    <row r="29" spans="1:7" x14ac:dyDescent="0.25">
      <c r="A29" s="1299"/>
    </row>
  </sheetData>
  <mergeCells count="5">
    <mergeCell ref="B1:F1"/>
    <mergeCell ref="B2:F2"/>
    <mergeCell ref="B3:F3"/>
    <mergeCell ref="B4:F4"/>
    <mergeCell ref="A6:A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25F7"/>
  </sheetPr>
  <dimension ref="A1:E76"/>
  <sheetViews>
    <sheetView workbookViewId="0">
      <selection activeCell="B1" sqref="B1:E1"/>
    </sheetView>
  </sheetViews>
  <sheetFormatPr defaultColWidth="8" defaultRowHeight="12" x14ac:dyDescent="0.2"/>
  <cols>
    <col min="1" max="1" width="61.7109375" style="282" customWidth="1"/>
    <col min="2" max="2" width="9.85546875" style="282" customWidth="1"/>
    <col min="3" max="3" width="9.140625" style="282" customWidth="1"/>
    <col min="4" max="4" width="9.85546875" style="282" customWidth="1"/>
    <col min="5" max="5" width="15.85546875" style="341" customWidth="1"/>
    <col min="6" max="16384" width="8" style="4"/>
  </cols>
  <sheetData>
    <row r="1" spans="1:5" ht="12.75" x14ac:dyDescent="0.2">
      <c r="B1" s="1420" t="s">
        <v>392</v>
      </c>
      <c r="C1" s="1420"/>
      <c r="D1" s="1420"/>
      <c r="E1" s="1420"/>
    </row>
    <row r="4" spans="1:5" x14ac:dyDescent="0.2">
      <c r="A4" s="1421" t="s">
        <v>712</v>
      </c>
      <c r="B4" s="1421"/>
      <c r="C4" s="1421"/>
      <c r="D4" s="1421"/>
      <c r="E4" s="1421"/>
    </row>
    <row r="5" spans="1:5" x14ac:dyDescent="0.2">
      <c r="A5" s="1421" t="s">
        <v>495</v>
      </c>
      <c r="B5" s="1421"/>
      <c r="C5" s="1421"/>
      <c r="D5" s="1421"/>
      <c r="E5" s="1421"/>
    </row>
    <row r="7" spans="1:5" ht="12.75" thickBot="1" x14ac:dyDescent="0.25">
      <c r="E7" s="283" t="s">
        <v>533</v>
      </c>
    </row>
    <row r="8" spans="1:5" ht="12.75" customHeight="1" x14ac:dyDescent="0.2">
      <c r="A8" s="284"/>
      <c r="B8" s="1422" t="s">
        <v>191</v>
      </c>
      <c r="C8" s="1422"/>
      <c r="D8" s="1422"/>
      <c r="E8" s="1423"/>
    </row>
    <row r="9" spans="1:5" s="5" customFormat="1" ht="44.25" customHeight="1" thickBot="1" x14ac:dyDescent="0.25">
      <c r="A9" s="285" t="s">
        <v>713</v>
      </c>
      <c r="B9" s="286" t="s">
        <v>714</v>
      </c>
      <c r="C9" s="287" t="s">
        <v>715</v>
      </c>
      <c r="D9" s="287" t="s">
        <v>471</v>
      </c>
      <c r="E9" s="288" t="s">
        <v>716</v>
      </c>
    </row>
    <row r="10" spans="1:5" ht="13.5" customHeight="1" x14ac:dyDescent="0.2">
      <c r="A10" s="289" t="s">
        <v>717</v>
      </c>
      <c r="B10" s="290"/>
      <c r="C10" s="290"/>
      <c r="D10" s="291"/>
      <c r="E10" s="292"/>
    </row>
    <row r="11" spans="1:5" ht="13.5" customHeight="1" x14ac:dyDescent="0.2">
      <c r="A11" s="293" t="s">
        <v>718</v>
      </c>
      <c r="B11" s="294">
        <v>4893</v>
      </c>
      <c r="C11" s="295">
        <v>18.75</v>
      </c>
      <c r="D11" s="296">
        <v>4580000</v>
      </c>
      <c r="E11" s="297">
        <f>C11*D11</f>
        <v>85875000</v>
      </c>
    </row>
    <row r="12" spans="1:5" ht="13.5" customHeight="1" x14ac:dyDescent="0.2">
      <c r="A12" s="293" t="s">
        <v>633</v>
      </c>
      <c r="B12" s="294"/>
      <c r="C12" s="295"/>
      <c r="D12" s="296"/>
      <c r="E12" s="297">
        <v>-45859313</v>
      </c>
    </row>
    <row r="13" spans="1:5" ht="13.5" customHeight="1" x14ac:dyDescent="0.2">
      <c r="A13" s="293" t="s">
        <v>472</v>
      </c>
      <c r="B13" s="294"/>
      <c r="C13" s="295"/>
      <c r="D13" s="296"/>
      <c r="E13" s="297">
        <f>E11+E12</f>
        <v>40015687</v>
      </c>
    </row>
    <row r="14" spans="1:5" ht="13.5" customHeight="1" x14ac:dyDescent="0.2">
      <c r="A14" s="293" t="s">
        <v>719</v>
      </c>
      <c r="B14" s="298"/>
      <c r="C14" s="298"/>
      <c r="D14" s="296"/>
      <c r="E14" s="299"/>
    </row>
    <row r="15" spans="1:5" ht="13.5" customHeight="1" x14ac:dyDescent="0.2">
      <c r="A15" s="293" t="s">
        <v>720</v>
      </c>
      <c r="B15" s="298"/>
      <c r="C15" s="294"/>
      <c r="D15" s="300" t="s">
        <v>634</v>
      </c>
      <c r="E15" s="297">
        <v>8164030</v>
      </c>
    </row>
    <row r="16" spans="1:5" ht="13.5" customHeight="1" x14ac:dyDescent="0.2">
      <c r="A16" s="293" t="s">
        <v>473</v>
      </c>
      <c r="B16" s="298"/>
      <c r="C16" s="294"/>
      <c r="D16" s="300"/>
      <c r="E16" s="297">
        <v>-8164030</v>
      </c>
    </row>
    <row r="17" spans="1:5" ht="13.5" customHeight="1" x14ac:dyDescent="0.2">
      <c r="A17" s="301" t="s">
        <v>474</v>
      </c>
      <c r="B17" s="298"/>
      <c r="C17" s="294"/>
      <c r="D17" s="300"/>
      <c r="E17" s="297">
        <v>0</v>
      </c>
    </row>
    <row r="18" spans="1:5" ht="16.5" customHeight="1" x14ac:dyDescent="0.2">
      <c r="A18" s="293" t="s">
        <v>721</v>
      </c>
      <c r="B18" s="298"/>
      <c r="C18" s="298"/>
      <c r="D18" s="302" t="s">
        <v>475</v>
      </c>
      <c r="E18" s="297">
        <v>16142400</v>
      </c>
    </row>
    <row r="19" spans="1:5" ht="13.5" customHeight="1" x14ac:dyDescent="0.2">
      <c r="A19" s="293" t="s">
        <v>473</v>
      </c>
      <c r="B19" s="298"/>
      <c r="C19" s="298"/>
      <c r="D19" s="300"/>
      <c r="E19" s="297">
        <v>-16142400</v>
      </c>
    </row>
    <row r="20" spans="1:5" ht="13.5" customHeight="1" x14ac:dyDescent="0.2">
      <c r="A20" s="293" t="s">
        <v>476</v>
      </c>
      <c r="B20" s="298"/>
      <c r="C20" s="298"/>
      <c r="D20" s="296"/>
      <c r="E20" s="297">
        <f>E18+E19</f>
        <v>0</v>
      </c>
    </row>
    <row r="21" spans="1:5" ht="13.5" customHeight="1" x14ac:dyDescent="0.2">
      <c r="A21" s="293" t="s">
        <v>722</v>
      </c>
      <c r="B21" s="298"/>
      <c r="C21" s="298"/>
      <c r="D21" s="303" t="s">
        <v>477</v>
      </c>
      <c r="E21" s="299">
        <v>1355022</v>
      </c>
    </row>
    <row r="22" spans="1:5" ht="13.5" customHeight="1" x14ac:dyDescent="0.2">
      <c r="A22" s="293" t="s">
        <v>473</v>
      </c>
      <c r="B22" s="298"/>
      <c r="C22" s="298"/>
      <c r="D22" s="303"/>
      <c r="E22" s="299">
        <v>-1355022</v>
      </c>
    </row>
    <row r="23" spans="1:5" ht="13.5" customHeight="1" x14ac:dyDescent="0.2">
      <c r="A23" s="293" t="s">
        <v>478</v>
      </c>
      <c r="B23" s="298"/>
      <c r="C23" s="298"/>
      <c r="D23" s="303"/>
      <c r="E23" s="299">
        <f>E21+E22</f>
        <v>0</v>
      </c>
    </row>
    <row r="24" spans="1:5" ht="13.5" customHeight="1" x14ac:dyDescent="0.2">
      <c r="A24" s="293" t="s">
        <v>723</v>
      </c>
      <c r="B24" s="298"/>
      <c r="C24" s="294"/>
      <c r="D24" s="302" t="s">
        <v>479</v>
      </c>
      <c r="E24" s="297">
        <v>6134902</v>
      </c>
    </row>
    <row r="25" spans="1:5" ht="13.5" customHeight="1" x14ac:dyDescent="0.2">
      <c r="A25" s="293" t="s">
        <v>473</v>
      </c>
      <c r="B25" s="298"/>
      <c r="C25" s="294"/>
      <c r="D25" s="302"/>
      <c r="E25" s="297">
        <v>-6134902</v>
      </c>
    </row>
    <row r="26" spans="1:5" ht="13.5" customHeight="1" x14ac:dyDescent="0.2">
      <c r="A26" s="293" t="s">
        <v>480</v>
      </c>
      <c r="B26" s="298"/>
      <c r="C26" s="294"/>
      <c r="D26" s="302"/>
      <c r="E26" s="297">
        <f>E24+E25</f>
        <v>0</v>
      </c>
    </row>
    <row r="27" spans="1:5" ht="13.5" customHeight="1" x14ac:dyDescent="0.2">
      <c r="A27" s="293" t="s">
        <v>469</v>
      </c>
      <c r="B27" s="298">
        <v>4893</v>
      </c>
      <c r="C27" s="298"/>
      <c r="D27" s="296">
        <v>2700</v>
      </c>
      <c r="E27" s="297">
        <f>B27*D27</f>
        <v>13211100</v>
      </c>
    </row>
    <row r="28" spans="1:5" ht="13.5" customHeight="1" x14ac:dyDescent="0.2">
      <c r="A28" s="293" t="s">
        <v>481</v>
      </c>
      <c r="B28" s="298"/>
      <c r="C28" s="298"/>
      <c r="D28" s="296"/>
      <c r="E28" s="297">
        <v>-6605550</v>
      </c>
    </row>
    <row r="29" spans="1:5" ht="13.5" customHeight="1" x14ac:dyDescent="0.2">
      <c r="A29" s="293" t="s">
        <v>482</v>
      </c>
      <c r="B29" s="298"/>
      <c r="C29" s="298"/>
      <c r="D29" s="296"/>
      <c r="E29" s="297">
        <f>E27+E28</f>
        <v>6605550</v>
      </c>
    </row>
    <row r="30" spans="1:5" ht="13.5" customHeight="1" x14ac:dyDescent="0.2">
      <c r="A30" s="293"/>
      <c r="B30" s="298"/>
      <c r="C30" s="298"/>
      <c r="D30" s="296"/>
      <c r="E30" s="299"/>
    </row>
    <row r="31" spans="1:5" ht="13.5" customHeight="1" x14ac:dyDescent="0.2">
      <c r="A31" s="304" t="s">
        <v>724</v>
      </c>
      <c r="B31" s="298"/>
      <c r="C31" s="298"/>
      <c r="D31" s="296"/>
      <c r="E31" s="299"/>
    </row>
    <row r="32" spans="1:5" ht="24.95" customHeight="1" x14ac:dyDescent="0.2">
      <c r="A32" s="305" t="s">
        <v>725</v>
      </c>
      <c r="B32" s="298"/>
      <c r="C32" s="298"/>
      <c r="D32" s="296"/>
      <c r="E32" s="299"/>
    </row>
    <row r="33" spans="1:5" ht="15" customHeight="1" x14ac:dyDescent="0.2">
      <c r="A33" s="305" t="s">
        <v>470</v>
      </c>
      <c r="B33" s="298"/>
      <c r="C33" s="294">
        <v>13.3</v>
      </c>
      <c r="D33" s="296">
        <v>4012000</v>
      </c>
      <c r="E33" s="297">
        <f>C33*D33*8/12</f>
        <v>35573066.666666664</v>
      </c>
    </row>
    <row r="34" spans="1:5" ht="24" customHeight="1" x14ac:dyDescent="0.2">
      <c r="A34" s="305" t="s">
        <v>540</v>
      </c>
      <c r="B34" s="298"/>
      <c r="C34" s="294">
        <v>13.3</v>
      </c>
      <c r="D34" s="306">
        <v>4012000</v>
      </c>
      <c r="E34" s="297">
        <f>C34*D34*4/12</f>
        <v>17786533.333333332</v>
      </c>
    </row>
    <row r="35" spans="1:5" ht="24" customHeight="1" x14ac:dyDescent="0.2">
      <c r="A35" s="305" t="s">
        <v>483</v>
      </c>
      <c r="B35" s="298"/>
      <c r="C35" s="294"/>
      <c r="D35" s="306">
        <v>34400</v>
      </c>
      <c r="E35" s="297">
        <v>457520</v>
      </c>
    </row>
    <row r="36" spans="1:5" ht="24.95" customHeight="1" x14ac:dyDescent="0.2">
      <c r="A36" s="305" t="s">
        <v>541</v>
      </c>
      <c r="B36" s="298"/>
      <c r="C36" s="298">
        <v>10</v>
      </c>
      <c r="D36" s="296">
        <v>1800000</v>
      </c>
      <c r="E36" s="297">
        <f>C36*D36*8/12</f>
        <v>12000000</v>
      </c>
    </row>
    <row r="37" spans="1:5" ht="24.95" customHeight="1" x14ac:dyDescent="0.2">
      <c r="A37" s="305" t="s">
        <v>542</v>
      </c>
      <c r="B37" s="298"/>
      <c r="C37" s="298">
        <v>10</v>
      </c>
      <c r="D37" s="296">
        <v>1800000</v>
      </c>
      <c r="E37" s="297">
        <f>C37*D37*4/12</f>
        <v>6000000</v>
      </c>
    </row>
    <row r="38" spans="1:5" ht="13.5" customHeight="1" x14ac:dyDescent="0.2">
      <c r="A38" s="293" t="s">
        <v>484</v>
      </c>
      <c r="B38" s="298"/>
      <c r="C38" s="298"/>
      <c r="D38" s="296"/>
      <c r="E38" s="299"/>
    </row>
    <row r="39" spans="1:5" ht="13.5" customHeight="1" x14ac:dyDescent="0.2">
      <c r="A39" s="293" t="s">
        <v>485</v>
      </c>
      <c r="B39" s="298"/>
      <c r="C39" s="298">
        <v>144</v>
      </c>
      <c r="D39" s="296">
        <v>56000</v>
      </c>
      <c r="E39" s="297">
        <f>C39*D39*8/12</f>
        <v>5376000</v>
      </c>
    </row>
    <row r="40" spans="1:5" ht="13.5" customHeight="1" x14ac:dyDescent="0.2">
      <c r="A40" s="293" t="s">
        <v>486</v>
      </c>
      <c r="B40" s="298"/>
      <c r="C40" s="298">
        <v>148</v>
      </c>
      <c r="D40" s="296">
        <v>56000</v>
      </c>
      <c r="E40" s="297">
        <f>C40*D40*4/12</f>
        <v>2762666.6666666665</v>
      </c>
    </row>
    <row r="41" spans="1:5" ht="27" customHeight="1" x14ac:dyDescent="0.2">
      <c r="A41" s="305" t="s">
        <v>543</v>
      </c>
      <c r="B41" s="298"/>
      <c r="C41" s="298">
        <v>12</v>
      </c>
      <c r="D41" s="296">
        <v>181000</v>
      </c>
      <c r="E41" s="297">
        <f>C41*D41*8/12</f>
        <v>1448000</v>
      </c>
    </row>
    <row r="42" spans="1:5" ht="12.75" customHeight="1" x14ac:dyDescent="0.2">
      <c r="A42" s="305"/>
      <c r="B42" s="298"/>
      <c r="C42" s="298"/>
      <c r="D42" s="296"/>
      <c r="E42" s="299"/>
    </row>
    <row r="43" spans="1:5" ht="13.5" customHeight="1" x14ac:dyDescent="0.2">
      <c r="A43" s="304" t="s">
        <v>726</v>
      </c>
      <c r="B43" s="298"/>
      <c r="C43" s="298"/>
      <c r="D43" s="296"/>
      <c r="E43" s="299"/>
    </row>
    <row r="44" spans="1:5" ht="13.5" customHeight="1" x14ac:dyDescent="0.2">
      <c r="A44" s="293" t="s">
        <v>727</v>
      </c>
      <c r="B44" s="298"/>
      <c r="C44" s="298"/>
      <c r="D44" s="296"/>
      <c r="E44" s="299"/>
    </row>
    <row r="45" spans="1:5" ht="13.5" customHeight="1" x14ac:dyDescent="0.2">
      <c r="A45" s="293" t="s">
        <v>487</v>
      </c>
      <c r="B45" s="298"/>
      <c r="C45" s="298"/>
      <c r="D45" s="296"/>
      <c r="E45" s="297">
        <v>6172405</v>
      </c>
    </row>
    <row r="46" spans="1:5" ht="13.5" customHeight="1" x14ac:dyDescent="0.2">
      <c r="A46" s="293" t="s">
        <v>481</v>
      </c>
      <c r="B46" s="298"/>
      <c r="C46" s="298"/>
      <c r="D46" s="296"/>
      <c r="E46" s="297">
        <v>-3086203</v>
      </c>
    </row>
    <row r="47" spans="1:5" ht="13.5" customHeight="1" x14ac:dyDescent="0.2">
      <c r="A47" s="293"/>
      <c r="B47" s="298"/>
      <c r="C47" s="298"/>
      <c r="D47" s="296"/>
      <c r="E47" s="297">
        <f>E45+E46</f>
        <v>3086202</v>
      </c>
    </row>
    <row r="48" spans="1:5" ht="13.5" customHeight="1" x14ac:dyDescent="0.2">
      <c r="A48" s="293" t="s">
        <v>728</v>
      </c>
      <c r="B48" s="298"/>
      <c r="C48" s="298"/>
      <c r="D48" s="296"/>
      <c r="E48" s="299"/>
    </row>
    <row r="49" spans="1:5" ht="13.5" customHeight="1" x14ac:dyDescent="0.2">
      <c r="A49" s="293" t="s">
        <v>729</v>
      </c>
      <c r="B49" s="298"/>
      <c r="C49" s="298"/>
      <c r="D49" s="296"/>
      <c r="E49" s="299"/>
    </row>
    <row r="50" spans="1:5" ht="13.5" customHeight="1" x14ac:dyDescent="0.2">
      <c r="A50" s="293" t="s">
        <v>496</v>
      </c>
      <c r="B50" s="298">
        <v>4893</v>
      </c>
      <c r="C50" s="307">
        <v>0.97860000000000003</v>
      </c>
      <c r="D50" s="296">
        <v>3950000</v>
      </c>
      <c r="E50" s="297">
        <f>C50*D50/2</f>
        <v>1932735</v>
      </c>
    </row>
    <row r="51" spans="1:5" ht="24.95" customHeight="1" x14ac:dyDescent="0.2">
      <c r="A51" s="293" t="s">
        <v>497</v>
      </c>
      <c r="B51" s="298">
        <v>4893</v>
      </c>
      <c r="C51" s="308">
        <v>0.97860000000000003</v>
      </c>
      <c r="D51" s="296">
        <v>3950000</v>
      </c>
      <c r="E51" s="297">
        <f>C51*D51/2</f>
        <v>1932735</v>
      </c>
    </row>
    <row r="52" spans="1:5" ht="13.5" customHeight="1" x14ac:dyDescent="0.2">
      <c r="A52" s="293" t="s">
        <v>730</v>
      </c>
      <c r="B52" s="298"/>
      <c r="C52" s="298"/>
      <c r="D52" s="296"/>
      <c r="E52" s="299"/>
    </row>
    <row r="53" spans="1:5" ht="13.5" customHeight="1" x14ac:dyDescent="0.2">
      <c r="A53" s="293" t="s">
        <v>731</v>
      </c>
      <c r="B53" s="309"/>
      <c r="C53" s="298">
        <v>80</v>
      </c>
      <c r="D53" s="296">
        <v>55360</v>
      </c>
      <c r="E53" s="297">
        <f>C53*D53</f>
        <v>4428800</v>
      </c>
    </row>
    <row r="54" spans="1:5" ht="13.5" customHeight="1" x14ac:dyDescent="0.2">
      <c r="A54" s="293" t="s">
        <v>255</v>
      </c>
      <c r="B54" s="309"/>
      <c r="C54" s="298">
        <v>69</v>
      </c>
      <c r="D54" s="296">
        <v>145000</v>
      </c>
      <c r="E54" s="297">
        <f>C54*D54</f>
        <v>10005000</v>
      </c>
    </row>
    <row r="55" spans="1:5" ht="13.5" customHeight="1" x14ac:dyDescent="0.2">
      <c r="A55" s="305" t="s">
        <v>732</v>
      </c>
      <c r="B55" s="310"/>
      <c r="C55" s="298">
        <v>23</v>
      </c>
      <c r="D55" s="296">
        <v>109000</v>
      </c>
      <c r="E55" s="297">
        <f>C55*D55</f>
        <v>2507000</v>
      </c>
    </row>
    <row r="56" spans="1:5" ht="13.5" customHeight="1" x14ac:dyDescent="0.2">
      <c r="A56" s="305" t="s">
        <v>733</v>
      </c>
      <c r="B56" s="310"/>
      <c r="C56" s="298"/>
      <c r="D56" s="296"/>
      <c r="E56" s="299">
        <f>SUM(C56*D56)/1000</f>
        <v>0</v>
      </c>
    </row>
    <row r="57" spans="1:5" ht="13.5" customHeight="1" x14ac:dyDescent="0.2">
      <c r="A57" s="305" t="s">
        <v>734</v>
      </c>
      <c r="B57" s="310"/>
      <c r="C57" s="298"/>
      <c r="D57" s="296"/>
      <c r="E57" s="299">
        <f>SUM(C57*D57)/1000</f>
        <v>0</v>
      </c>
    </row>
    <row r="58" spans="1:5" ht="15" customHeight="1" x14ac:dyDescent="0.2">
      <c r="A58" s="305" t="s">
        <v>544</v>
      </c>
      <c r="B58" s="310"/>
      <c r="C58" s="298"/>
      <c r="D58" s="296"/>
      <c r="E58" s="299"/>
    </row>
    <row r="59" spans="1:5" ht="13.5" customHeight="1" x14ac:dyDescent="0.2">
      <c r="A59" s="293" t="s">
        <v>545</v>
      </c>
      <c r="B59" s="293"/>
      <c r="C59" s="293"/>
      <c r="D59" s="311"/>
      <c r="E59" s="299">
        <f>SUM(C59*D59)/1000</f>
        <v>0</v>
      </c>
    </row>
    <row r="60" spans="1:5" ht="13.5" customHeight="1" x14ac:dyDescent="0.2">
      <c r="A60" s="293" t="s">
        <v>735</v>
      </c>
      <c r="B60" s="293"/>
      <c r="C60" s="312"/>
      <c r="D60" s="313"/>
      <c r="E60" s="299">
        <f>SUM(C60*D60)/1000</f>
        <v>0</v>
      </c>
    </row>
    <row r="61" spans="1:5" ht="13.5" customHeight="1" x14ac:dyDescent="0.2">
      <c r="A61" s="293" t="s">
        <v>546</v>
      </c>
      <c r="B61" s="314"/>
      <c r="C61" s="298">
        <v>12</v>
      </c>
      <c r="D61" s="296">
        <v>494100</v>
      </c>
      <c r="E61" s="297">
        <f>C61*D61</f>
        <v>5929200</v>
      </c>
    </row>
    <row r="62" spans="1:5" ht="13.5" customHeight="1" x14ac:dyDescent="0.2">
      <c r="A62" s="293" t="s">
        <v>736</v>
      </c>
      <c r="B62" s="314"/>
      <c r="C62" s="298"/>
      <c r="D62" s="296"/>
      <c r="E62" s="299">
        <f>SUM(C62*D62)/1000</f>
        <v>0</v>
      </c>
    </row>
    <row r="63" spans="1:5" ht="24.95" customHeight="1" x14ac:dyDescent="0.2">
      <c r="A63" s="305" t="s">
        <v>488</v>
      </c>
      <c r="B63" s="309"/>
      <c r="C63" s="298"/>
      <c r="D63" s="296"/>
      <c r="E63" s="299"/>
    </row>
    <row r="64" spans="1:5" ht="15" customHeight="1" x14ac:dyDescent="0.2">
      <c r="A64" s="305" t="s">
        <v>489</v>
      </c>
      <c r="B64" s="309"/>
      <c r="C64" s="298">
        <v>15</v>
      </c>
      <c r="D64" s="296">
        <v>2606040</v>
      </c>
      <c r="E64" s="297">
        <f>C64*D64</f>
        <v>39090600</v>
      </c>
    </row>
    <row r="65" spans="1:5" ht="13.5" customHeight="1" x14ac:dyDescent="0.2">
      <c r="A65" s="293" t="s">
        <v>490</v>
      </c>
      <c r="B65" s="309"/>
      <c r="C65" s="298"/>
      <c r="D65" s="296"/>
      <c r="E65" s="297">
        <v>22005000</v>
      </c>
    </row>
    <row r="66" spans="1:5" ht="13.5" customHeight="1" x14ac:dyDescent="0.2">
      <c r="A66" s="293" t="s">
        <v>491</v>
      </c>
      <c r="B66" s="309"/>
      <c r="C66" s="298"/>
      <c r="D66" s="296"/>
      <c r="E66" s="315"/>
    </row>
    <row r="67" spans="1:5" ht="13.5" customHeight="1" x14ac:dyDescent="0.2">
      <c r="A67" s="293" t="s">
        <v>492</v>
      </c>
      <c r="B67" s="298"/>
      <c r="C67" s="298">
        <v>9.9700000000000006</v>
      </c>
      <c r="D67" s="296">
        <v>1632000</v>
      </c>
      <c r="E67" s="316">
        <f>C67*D67</f>
        <v>16271040.000000002</v>
      </c>
    </row>
    <row r="68" spans="1:5" ht="13.5" customHeight="1" x14ac:dyDescent="0.2">
      <c r="A68" s="293" t="s">
        <v>493</v>
      </c>
      <c r="B68" s="298"/>
      <c r="C68" s="298"/>
      <c r="D68" s="317"/>
      <c r="E68" s="316">
        <v>10522664</v>
      </c>
    </row>
    <row r="69" spans="1:5" ht="13.5" customHeight="1" x14ac:dyDescent="0.2">
      <c r="A69" s="318"/>
      <c r="B69" s="319"/>
      <c r="C69" s="320"/>
      <c r="D69" s="321"/>
      <c r="E69" s="322"/>
    </row>
    <row r="70" spans="1:5" ht="13.5" customHeight="1" x14ac:dyDescent="0.2">
      <c r="A70" s="323" t="s">
        <v>256</v>
      </c>
      <c r="B70" s="319"/>
      <c r="C70" s="320"/>
      <c r="D70" s="321"/>
      <c r="E70" s="322"/>
    </row>
    <row r="71" spans="1:5" ht="13.5" customHeight="1" x14ac:dyDescent="0.2">
      <c r="A71" s="318" t="s">
        <v>579</v>
      </c>
      <c r="B71" s="319"/>
      <c r="C71" s="320"/>
      <c r="D71" s="321"/>
      <c r="E71" s="322"/>
    </row>
    <row r="72" spans="1:5" ht="13.5" customHeight="1" x14ac:dyDescent="0.2">
      <c r="A72" s="324" t="s">
        <v>580</v>
      </c>
      <c r="B72" s="320"/>
      <c r="C72" s="320">
        <v>4893</v>
      </c>
      <c r="D72" s="321">
        <v>1140</v>
      </c>
      <c r="E72" s="325">
        <f>C72*D72</f>
        <v>5578020</v>
      </c>
    </row>
    <row r="73" spans="1:5" ht="13.5" customHeight="1" x14ac:dyDescent="0.2">
      <c r="A73" s="326"/>
      <c r="B73" s="327"/>
      <c r="C73" s="328"/>
      <c r="D73" s="329"/>
      <c r="E73" s="328"/>
    </row>
    <row r="74" spans="1:5" ht="11.25" customHeight="1" x14ac:dyDescent="0.2">
      <c r="A74" s="330" t="s">
        <v>257</v>
      </c>
      <c r="B74" s="327"/>
      <c r="C74" s="331"/>
      <c r="D74" s="329"/>
      <c r="E74" s="316">
        <f>E12+E16+E19+E22+E25+E28+E46</f>
        <v>-87347420</v>
      </c>
    </row>
    <row r="75" spans="1:5" ht="14.25" customHeight="1" thickBot="1" x14ac:dyDescent="0.25">
      <c r="A75" s="332"/>
      <c r="B75" s="333"/>
      <c r="C75" s="334"/>
      <c r="D75" s="335"/>
      <c r="E75" s="336"/>
    </row>
    <row r="76" spans="1:5" s="5" customFormat="1" ht="13.5" customHeight="1" thickBot="1" x14ac:dyDescent="0.25">
      <c r="A76" s="337" t="s">
        <v>737</v>
      </c>
      <c r="B76" s="338"/>
      <c r="C76" s="338"/>
      <c r="D76" s="339"/>
      <c r="E76" s="340">
        <f>E13+E17+E20+E23+E26+E29+E33+E34+E35+E36+E37+E39+E40+E41+E47+E50+E51+E53+E54+E55+E61+E64+E65+E67+E68+E72</f>
        <v>251314019.66666666</v>
      </c>
    </row>
  </sheetData>
  <mergeCells count="4">
    <mergeCell ref="B1:E1"/>
    <mergeCell ref="A4:E4"/>
    <mergeCell ref="A5:E5"/>
    <mergeCell ref="B8:E8"/>
  </mergeCells>
  <phoneticPr fontId="81" type="noConversion"/>
  <pageMargins left="0.75" right="0.75" top="1" bottom="1" header="0.5" footer="0.5"/>
  <pageSetup paperSize="9" scale="75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32C7"/>
  </sheetPr>
  <dimension ref="A1:L84"/>
  <sheetViews>
    <sheetView topLeftCell="A70" workbookViewId="0">
      <selection activeCell="F1" sqref="F1:L1"/>
    </sheetView>
  </sheetViews>
  <sheetFormatPr defaultRowHeight="12.75" x14ac:dyDescent="0.2"/>
  <cols>
    <col min="1" max="1" width="2.5703125" bestFit="1" customWidth="1"/>
    <col min="2" max="2" width="26.28515625" bestFit="1" customWidth="1"/>
    <col min="3" max="3" width="10.140625" customWidth="1"/>
    <col min="4" max="4" width="11.28515625" customWidth="1"/>
    <col min="5" max="5" width="9.42578125" bestFit="1" customWidth="1"/>
    <col min="6" max="6" width="11.85546875" bestFit="1" customWidth="1"/>
    <col min="7" max="7" width="13.42578125" bestFit="1" customWidth="1"/>
    <col min="8" max="8" width="11.42578125" customWidth="1"/>
    <col min="9" max="9" width="9.42578125" bestFit="1" customWidth="1"/>
    <col min="10" max="10" width="11.85546875" bestFit="1" customWidth="1"/>
    <col min="11" max="11" width="11.7109375" customWidth="1"/>
    <col min="12" max="12" width="11.85546875" bestFit="1" customWidth="1"/>
    <col min="256" max="256" width="2.5703125" bestFit="1" customWidth="1"/>
    <col min="257" max="257" width="26.28515625" bestFit="1" customWidth="1"/>
    <col min="258" max="258" width="10.140625" customWidth="1"/>
    <col min="259" max="259" width="11.28515625" customWidth="1"/>
    <col min="260" max="260" width="9.42578125" bestFit="1" customWidth="1"/>
    <col min="261" max="261" width="11.85546875" bestFit="1" customWidth="1"/>
    <col min="262" max="262" width="13.42578125" bestFit="1" customWidth="1"/>
    <col min="263" max="263" width="11.42578125" customWidth="1"/>
    <col min="264" max="264" width="9.42578125" bestFit="1" customWidth="1"/>
    <col min="265" max="265" width="11.85546875" bestFit="1" customWidth="1"/>
    <col min="266" max="266" width="11.7109375" customWidth="1"/>
    <col min="267" max="267" width="9.42578125" bestFit="1" customWidth="1"/>
    <col min="268" max="268" width="11.85546875" bestFit="1" customWidth="1"/>
    <col min="512" max="512" width="2.5703125" bestFit="1" customWidth="1"/>
    <col min="513" max="513" width="26.28515625" bestFit="1" customWidth="1"/>
    <col min="514" max="514" width="10.140625" customWidth="1"/>
    <col min="515" max="515" width="11.28515625" customWidth="1"/>
    <col min="516" max="516" width="9.42578125" bestFit="1" customWidth="1"/>
    <col min="517" max="517" width="11.85546875" bestFit="1" customWidth="1"/>
    <col min="518" max="518" width="13.42578125" bestFit="1" customWidth="1"/>
    <col min="519" max="519" width="11.42578125" customWidth="1"/>
    <col min="520" max="520" width="9.42578125" bestFit="1" customWidth="1"/>
    <col min="521" max="521" width="11.85546875" bestFit="1" customWidth="1"/>
    <col min="522" max="522" width="11.7109375" customWidth="1"/>
    <col min="523" max="523" width="9.42578125" bestFit="1" customWidth="1"/>
    <col min="524" max="524" width="11.85546875" bestFit="1" customWidth="1"/>
    <col min="768" max="768" width="2.5703125" bestFit="1" customWidth="1"/>
    <col min="769" max="769" width="26.28515625" bestFit="1" customWidth="1"/>
    <col min="770" max="770" width="10.140625" customWidth="1"/>
    <col min="771" max="771" width="11.28515625" customWidth="1"/>
    <col min="772" max="772" width="9.42578125" bestFit="1" customWidth="1"/>
    <col min="773" max="773" width="11.85546875" bestFit="1" customWidth="1"/>
    <col min="774" max="774" width="13.42578125" bestFit="1" customWidth="1"/>
    <col min="775" max="775" width="11.42578125" customWidth="1"/>
    <col min="776" max="776" width="9.42578125" bestFit="1" customWidth="1"/>
    <col min="777" max="777" width="11.85546875" bestFit="1" customWidth="1"/>
    <col min="778" max="778" width="11.7109375" customWidth="1"/>
    <col min="779" max="779" width="9.42578125" bestFit="1" customWidth="1"/>
    <col min="780" max="780" width="11.85546875" bestFit="1" customWidth="1"/>
    <col min="1024" max="1024" width="2.5703125" bestFit="1" customWidth="1"/>
    <col min="1025" max="1025" width="26.28515625" bestFit="1" customWidth="1"/>
    <col min="1026" max="1026" width="10.140625" customWidth="1"/>
    <col min="1027" max="1027" width="11.28515625" customWidth="1"/>
    <col min="1028" max="1028" width="9.42578125" bestFit="1" customWidth="1"/>
    <col min="1029" max="1029" width="11.85546875" bestFit="1" customWidth="1"/>
    <col min="1030" max="1030" width="13.42578125" bestFit="1" customWidth="1"/>
    <col min="1031" max="1031" width="11.42578125" customWidth="1"/>
    <col min="1032" max="1032" width="9.42578125" bestFit="1" customWidth="1"/>
    <col min="1033" max="1033" width="11.85546875" bestFit="1" customWidth="1"/>
    <col min="1034" max="1034" width="11.7109375" customWidth="1"/>
    <col min="1035" max="1035" width="9.42578125" bestFit="1" customWidth="1"/>
    <col min="1036" max="1036" width="11.85546875" bestFit="1" customWidth="1"/>
    <col min="1280" max="1280" width="2.5703125" bestFit="1" customWidth="1"/>
    <col min="1281" max="1281" width="26.28515625" bestFit="1" customWidth="1"/>
    <col min="1282" max="1282" width="10.140625" customWidth="1"/>
    <col min="1283" max="1283" width="11.28515625" customWidth="1"/>
    <col min="1284" max="1284" width="9.42578125" bestFit="1" customWidth="1"/>
    <col min="1285" max="1285" width="11.85546875" bestFit="1" customWidth="1"/>
    <col min="1286" max="1286" width="13.42578125" bestFit="1" customWidth="1"/>
    <col min="1287" max="1287" width="11.42578125" customWidth="1"/>
    <col min="1288" max="1288" width="9.42578125" bestFit="1" customWidth="1"/>
    <col min="1289" max="1289" width="11.85546875" bestFit="1" customWidth="1"/>
    <col min="1290" max="1290" width="11.7109375" customWidth="1"/>
    <col min="1291" max="1291" width="9.42578125" bestFit="1" customWidth="1"/>
    <col min="1292" max="1292" width="11.85546875" bestFit="1" customWidth="1"/>
    <col min="1536" max="1536" width="2.5703125" bestFit="1" customWidth="1"/>
    <col min="1537" max="1537" width="26.28515625" bestFit="1" customWidth="1"/>
    <col min="1538" max="1538" width="10.140625" customWidth="1"/>
    <col min="1539" max="1539" width="11.28515625" customWidth="1"/>
    <col min="1540" max="1540" width="9.42578125" bestFit="1" customWidth="1"/>
    <col min="1541" max="1541" width="11.85546875" bestFit="1" customWidth="1"/>
    <col min="1542" max="1542" width="13.42578125" bestFit="1" customWidth="1"/>
    <col min="1543" max="1543" width="11.42578125" customWidth="1"/>
    <col min="1544" max="1544" width="9.42578125" bestFit="1" customWidth="1"/>
    <col min="1545" max="1545" width="11.85546875" bestFit="1" customWidth="1"/>
    <col min="1546" max="1546" width="11.7109375" customWidth="1"/>
    <col min="1547" max="1547" width="9.42578125" bestFit="1" customWidth="1"/>
    <col min="1548" max="1548" width="11.85546875" bestFit="1" customWidth="1"/>
    <col min="1792" max="1792" width="2.5703125" bestFit="1" customWidth="1"/>
    <col min="1793" max="1793" width="26.28515625" bestFit="1" customWidth="1"/>
    <col min="1794" max="1794" width="10.140625" customWidth="1"/>
    <col min="1795" max="1795" width="11.28515625" customWidth="1"/>
    <col min="1796" max="1796" width="9.42578125" bestFit="1" customWidth="1"/>
    <col min="1797" max="1797" width="11.85546875" bestFit="1" customWidth="1"/>
    <col min="1798" max="1798" width="13.42578125" bestFit="1" customWidth="1"/>
    <col min="1799" max="1799" width="11.42578125" customWidth="1"/>
    <col min="1800" max="1800" width="9.42578125" bestFit="1" customWidth="1"/>
    <col min="1801" max="1801" width="11.85546875" bestFit="1" customWidth="1"/>
    <col min="1802" max="1802" width="11.7109375" customWidth="1"/>
    <col min="1803" max="1803" width="9.42578125" bestFit="1" customWidth="1"/>
    <col min="1804" max="1804" width="11.85546875" bestFit="1" customWidth="1"/>
    <col min="2048" max="2048" width="2.5703125" bestFit="1" customWidth="1"/>
    <col min="2049" max="2049" width="26.28515625" bestFit="1" customWidth="1"/>
    <col min="2050" max="2050" width="10.140625" customWidth="1"/>
    <col min="2051" max="2051" width="11.28515625" customWidth="1"/>
    <col min="2052" max="2052" width="9.42578125" bestFit="1" customWidth="1"/>
    <col min="2053" max="2053" width="11.85546875" bestFit="1" customWidth="1"/>
    <col min="2054" max="2054" width="13.42578125" bestFit="1" customWidth="1"/>
    <col min="2055" max="2055" width="11.42578125" customWidth="1"/>
    <col min="2056" max="2056" width="9.42578125" bestFit="1" customWidth="1"/>
    <col min="2057" max="2057" width="11.85546875" bestFit="1" customWidth="1"/>
    <col min="2058" max="2058" width="11.7109375" customWidth="1"/>
    <col min="2059" max="2059" width="9.42578125" bestFit="1" customWidth="1"/>
    <col min="2060" max="2060" width="11.85546875" bestFit="1" customWidth="1"/>
    <col min="2304" max="2304" width="2.5703125" bestFit="1" customWidth="1"/>
    <col min="2305" max="2305" width="26.28515625" bestFit="1" customWidth="1"/>
    <col min="2306" max="2306" width="10.140625" customWidth="1"/>
    <col min="2307" max="2307" width="11.28515625" customWidth="1"/>
    <col min="2308" max="2308" width="9.42578125" bestFit="1" customWidth="1"/>
    <col min="2309" max="2309" width="11.85546875" bestFit="1" customWidth="1"/>
    <col min="2310" max="2310" width="13.42578125" bestFit="1" customWidth="1"/>
    <col min="2311" max="2311" width="11.42578125" customWidth="1"/>
    <col min="2312" max="2312" width="9.42578125" bestFit="1" customWidth="1"/>
    <col min="2313" max="2313" width="11.85546875" bestFit="1" customWidth="1"/>
    <col min="2314" max="2314" width="11.7109375" customWidth="1"/>
    <col min="2315" max="2315" width="9.42578125" bestFit="1" customWidth="1"/>
    <col min="2316" max="2316" width="11.85546875" bestFit="1" customWidth="1"/>
    <col min="2560" max="2560" width="2.5703125" bestFit="1" customWidth="1"/>
    <col min="2561" max="2561" width="26.28515625" bestFit="1" customWidth="1"/>
    <col min="2562" max="2562" width="10.140625" customWidth="1"/>
    <col min="2563" max="2563" width="11.28515625" customWidth="1"/>
    <col min="2564" max="2564" width="9.42578125" bestFit="1" customWidth="1"/>
    <col min="2565" max="2565" width="11.85546875" bestFit="1" customWidth="1"/>
    <col min="2566" max="2566" width="13.42578125" bestFit="1" customWidth="1"/>
    <col min="2567" max="2567" width="11.42578125" customWidth="1"/>
    <col min="2568" max="2568" width="9.42578125" bestFit="1" customWidth="1"/>
    <col min="2569" max="2569" width="11.85546875" bestFit="1" customWidth="1"/>
    <col min="2570" max="2570" width="11.7109375" customWidth="1"/>
    <col min="2571" max="2571" width="9.42578125" bestFit="1" customWidth="1"/>
    <col min="2572" max="2572" width="11.85546875" bestFit="1" customWidth="1"/>
    <col min="2816" max="2816" width="2.5703125" bestFit="1" customWidth="1"/>
    <col min="2817" max="2817" width="26.28515625" bestFit="1" customWidth="1"/>
    <col min="2818" max="2818" width="10.140625" customWidth="1"/>
    <col min="2819" max="2819" width="11.28515625" customWidth="1"/>
    <col min="2820" max="2820" width="9.42578125" bestFit="1" customWidth="1"/>
    <col min="2821" max="2821" width="11.85546875" bestFit="1" customWidth="1"/>
    <col min="2822" max="2822" width="13.42578125" bestFit="1" customWidth="1"/>
    <col min="2823" max="2823" width="11.42578125" customWidth="1"/>
    <col min="2824" max="2824" width="9.42578125" bestFit="1" customWidth="1"/>
    <col min="2825" max="2825" width="11.85546875" bestFit="1" customWidth="1"/>
    <col min="2826" max="2826" width="11.7109375" customWidth="1"/>
    <col min="2827" max="2827" width="9.42578125" bestFit="1" customWidth="1"/>
    <col min="2828" max="2828" width="11.85546875" bestFit="1" customWidth="1"/>
    <col min="3072" max="3072" width="2.5703125" bestFit="1" customWidth="1"/>
    <col min="3073" max="3073" width="26.28515625" bestFit="1" customWidth="1"/>
    <col min="3074" max="3074" width="10.140625" customWidth="1"/>
    <col min="3075" max="3075" width="11.28515625" customWidth="1"/>
    <col min="3076" max="3076" width="9.42578125" bestFit="1" customWidth="1"/>
    <col min="3077" max="3077" width="11.85546875" bestFit="1" customWidth="1"/>
    <col min="3078" max="3078" width="13.42578125" bestFit="1" customWidth="1"/>
    <col min="3079" max="3079" width="11.42578125" customWidth="1"/>
    <col min="3080" max="3080" width="9.42578125" bestFit="1" customWidth="1"/>
    <col min="3081" max="3081" width="11.85546875" bestFit="1" customWidth="1"/>
    <col min="3082" max="3082" width="11.7109375" customWidth="1"/>
    <col min="3083" max="3083" width="9.42578125" bestFit="1" customWidth="1"/>
    <col min="3084" max="3084" width="11.85546875" bestFit="1" customWidth="1"/>
    <col min="3328" max="3328" width="2.5703125" bestFit="1" customWidth="1"/>
    <col min="3329" max="3329" width="26.28515625" bestFit="1" customWidth="1"/>
    <col min="3330" max="3330" width="10.140625" customWidth="1"/>
    <col min="3331" max="3331" width="11.28515625" customWidth="1"/>
    <col min="3332" max="3332" width="9.42578125" bestFit="1" customWidth="1"/>
    <col min="3333" max="3333" width="11.85546875" bestFit="1" customWidth="1"/>
    <col min="3334" max="3334" width="13.42578125" bestFit="1" customWidth="1"/>
    <col min="3335" max="3335" width="11.42578125" customWidth="1"/>
    <col min="3336" max="3336" width="9.42578125" bestFit="1" customWidth="1"/>
    <col min="3337" max="3337" width="11.85546875" bestFit="1" customWidth="1"/>
    <col min="3338" max="3338" width="11.7109375" customWidth="1"/>
    <col min="3339" max="3339" width="9.42578125" bestFit="1" customWidth="1"/>
    <col min="3340" max="3340" width="11.85546875" bestFit="1" customWidth="1"/>
    <col min="3584" max="3584" width="2.5703125" bestFit="1" customWidth="1"/>
    <col min="3585" max="3585" width="26.28515625" bestFit="1" customWidth="1"/>
    <col min="3586" max="3586" width="10.140625" customWidth="1"/>
    <col min="3587" max="3587" width="11.28515625" customWidth="1"/>
    <col min="3588" max="3588" width="9.42578125" bestFit="1" customWidth="1"/>
    <col min="3589" max="3589" width="11.85546875" bestFit="1" customWidth="1"/>
    <col min="3590" max="3590" width="13.42578125" bestFit="1" customWidth="1"/>
    <col min="3591" max="3591" width="11.42578125" customWidth="1"/>
    <col min="3592" max="3592" width="9.42578125" bestFit="1" customWidth="1"/>
    <col min="3593" max="3593" width="11.85546875" bestFit="1" customWidth="1"/>
    <col min="3594" max="3594" width="11.7109375" customWidth="1"/>
    <col min="3595" max="3595" width="9.42578125" bestFit="1" customWidth="1"/>
    <col min="3596" max="3596" width="11.85546875" bestFit="1" customWidth="1"/>
    <col min="3840" max="3840" width="2.5703125" bestFit="1" customWidth="1"/>
    <col min="3841" max="3841" width="26.28515625" bestFit="1" customWidth="1"/>
    <col min="3842" max="3842" width="10.140625" customWidth="1"/>
    <col min="3843" max="3843" width="11.28515625" customWidth="1"/>
    <col min="3844" max="3844" width="9.42578125" bestFit="1" customWidth="1"/>
    <col min="3845" max="3845" width="11.85546875" bestFit="1" customWidth="1"/>
    <col min="3846" max="3846" width="13.42578125" bestFit="1" customWidth="1"/>
    <col min="3847" max="3847" width="11.42578125" customWidth="1"/>
    <col min="3848" max="3848" width="9.42578125" bestFit="1" customWidth="1"/>
    <col min="3849" max="3849" width="11.85546875" bestFit="1" customWidth="1"/>
    <col min="3850" max="3850" width="11.7109375" customWidth="1"/>
    <col min="3851" max="3851" width="9.42578125" bestFit="1" customWidth="1"/>
    <col min="3852" max="3852" width="11.85546875" bestFit="1" customWidth="1"/>
    <col min="4096" max="4096" width="2.5703125" bestFit="1" customWidth="1"/>
    <col min="4097" max="4097" width="26.28515625" bestFit="1" customWidth="1"/>
    <col min="4098" max="4098" width="10.140625" customWidth="1"/>
    <col min="4099" max="4099" width="11.28515625" customWidth="1"/>
    <col min="4100" max="4100" width="9.42578125" bestFit="1" customWidth="1"/>
    <col min="4101" max="4101" width="11.85546875" bestFit="1" customWidth="1"/>
    <col min="4102" max="4102" width="13.42578125" bestFit="1" customWidth="1"/>
    <col min="4103" max="4103" width="11.42578125" customWidth="1"/>
    <col min="4104" max="4104" width="9.42578125" bestFit="1" customWidth="1"/>
    <col min="4105" max="4105" width="11.85546875" bestFit="1" customWidth="1"/>
    <col min="4106" max="4106" width="11.7109375" customWidth="1"/>
    <col min="4107" max="4107" width="9.42578125" bestFit="1" customWidth="1"/>
    <col min="4108" max="4108" width="11.85546875" bestFit="1" customWidth="1"/>
    <col min="4352" max="4352" width="2.5703125" bestFit="1" customWidth="1"/>
    <col min="4353" max="4353" width="26.28515625" bestFit="1" customWidth="1"/>
    <col min="4354" max="4354" width="10.140625" customWidth="1"/>
    <col min="4355" max="4355" width="11.28515625" customWidth="1"/>
    <col min="4356" max="4356" width="9.42578125" bestFit="1" customWidth="1"/>
    <col min="4357" max="4357" width="11.85546875" bestFit="1" customWidth="1"/>
    <col min="4358" max="4358" width="13.42578125" bestFit="1" customWidth="1"/>
    <col min="4359" max="4359" width="11.42578125" customWidth="1"/>
    <col min="4360" max="4360" width="9.42578125" bestFit="1" customWidth="1"/>
    <col min="4361" max="4361" width="11.85546875" bestFit="1" customWidth="1"/>
    <col min="4362" max="4362" width="11.7109375" customWidth="1"/>
    <col min="4363" max="4363" width="9.42578125" bestFit="1" customWidth="1"/>
    <col min="4364" max="4364" width="11.85546875" bestFit="1" customWidth="1"/>
    <col min="4608" max="4608" width="2.5703125" bestFit="1" customWidth="1"/>
    <col min="4609" max="4609" width="26.28515625" bestFit="1" customWidth="1"/>
    <col min="4610" max="4610" width="10.140625" customWidth="1"/>
    <col min="4611" max="4611" width="11.28515625" customWidth="1"/>
    <col min="4612" max="4612" width="9.42578125" bestFit="1" customWidth="1"/>
    <col min="4613" max="4613" width="11.85546875" bestFit="1" customWidth="1"/>
    <col min="4614" max="4614" width="13.42578125" bestFit="1" customWidth="1"/>
    <col min="4615" max="4615" width="11.42578125" customWidth="1"/>
    <col min="4616" max="4616" width="9.42578125" bestFit="1" customWidth="1"/>
    <col min="4617" max="4617" width="11.85546875" bestFit="1" customWidth="1"/>
    <col min="4618" max="4618" width="11.7109375" customWidth="1"/>
    <col min="4619" max="4619" width="9.42578125" bestFit="1" customWidth="1"/>
    <col min="4620" max="4620" width="11.85546875" bestFit="1" customWidth="1"/>
    <col min="4864" max="4864" width="2.5703125" bestFit="1" customWidth="1"/>
    <col min="4865" max="4865" width="26.28515625" bestFit="1" customWidth="1"/>
    <col min="4866" max="4866" width="10.140625" customWidth="1"/>
    <col min="4867" max="4867" width="11.28515625" customWidth="1"/>
    <col min="4868" max="4868" width="9.42578125" bestFit="1" customWidth="1"/>
    <col min="4869" max="4869" width="11.85546875" bestFit="1" customWidth="1"/>
    <col min="4870" max="4870" width="13.42578125" bestFit="1" customWidth="1"/>
    <col min="4871" max="4871" width="11.42578125" customWidth="1"/>
    <col min="4872" max="4872" width="9.42578125" bestFit="1" customWidth="1"/>
    <col min="4873" max="4873" width="11.85546875" bestFit="1" customWidth="1"/>
    <col min="4874" max="4874" width="11.7109375" customWidth="1"/>
    <col min="4875" max="4875" width="9.42578125" bestFit="1" customWidth="1"/>
    <col min="4876" max="4876" width="11.85546875" bestFit="1" customWidth="1"/>
    <col min="5120" max="5120" width="2.5703125" bestFit="1" customWidth="1"/>
    <col min="5121" max="5121" width="26.28515625" bestFit="1" customWidth="1"/>
    <col min="5122" max="5122" width="10.140625" customWidth="1"/>
    <col min="5123" max="5123" width="11.28515625" customWidth="1"/>
    <col min="5124" max="5124" width="9.42578125" bestFit="1" customWidth="1"/>
    <col min="5125" max="5125" width="11.85546875" bestFit="1" customWidth="1"/>
    <col min="5126" max="5126" width="13.42578125" bestFit="1" customWidth="1"/>
    <col min="5127" max="5127" width="11.42578125" customWidth="1"/>
    <col min="5128" max="5128" width="9.42578125" bestFit="1" customWidth="1"/>
    <col min="5129" max="5129" width="11.85546875" bestFit="1" customWidth="1"/>
    <col min="5130" max="5130" width="11.7109375" customWidth="1"/>
    <col min="5131" max="5131" width="9.42578125" bestFit="1" customWidth="1"/>
    <col min="5132" max="5132" width="11.85546875" bestFit="1" customWidth="1"/>
    <col min="5376" max="5376" width="2.5703125" bestFit="1" customWidth="1"/>
    <col min="5377" max="5377" width="26.28515625" bestFit="1" customWidth="1"/>
    <col min="5378" max="5378" width="10.140625" customWidth="1"/>
    <col min="5379" max="5379" width="11.28515625" customWidth="1"/>
    <col min="5380" max="5380" width="9.42578125" bestFit="1" customWidth="1"/>
    <col min="5381" max="5381" width="11.85546875" bestFit="1" customWidth="1"/>
    <col min="5382" max="5382" width="13.42578125" bestFit="1" customWidth="1"/>
    <col min="5383" max="5383" width="11.42578125" customWidth="1"/>
    <col min="5384" max="5384" width="9.42578125" bestFit="1" customWidth="1"/>
    <col min="5385" max="5385" width="11.85546875" bestFit="1" customWidth="1"/>
    <col min="5386" max="5386" width="11.7109375" customWidth="1"/>
    <col min="5387" max="5387" width="9.42578125" bestFit="1" customWidth="1"/>
    <col min="5388" max="5388" width="11.85546875" bestFit="1" customWidth="1"/>
    <col min="5632" max="5632" width="2.5703125" bestFit="1" customWidth="1"/>
    <col min="5633" max="5633" width="26.28515625" bestFit="1" customWidth="1"/>
    <col min="5634" max="5634" width="10.140625" customWidth="1"/>
    <col min="5635" max="5635" width="11.28515625" customWidth="1"/>
    <col min="5636" max="5636" width="9.42578125" bestFit="1" customWidth="1"/>
    <col min="5637" max="5637" width="11.85546875" bestFit="1" customWidth="1"/>
    <col min="5638" max="5638" width="13.42578125" bestFit="1" customWidth="1"/>
    <col min="5639" max="5639" width="11.42578125" customWidth="1"/>
    <col min="5640" max="5640" width="9.42578125" bestFit="1" customWidth="1"/>
    <col min="5641" max="5641" width="11.85546875" bestFit="1" customWidth="1"/>
    <col min="5642" max="5642" width="11.7109375" customWidth="1"/>
    <col min="5643" max="5643" width="9.42578125" bestFit="1" customWidth="1"/>
    <col min="5644" max="5644" width="11.85546875" bestFit="1" customWidth="1"/>
    <col min="5888" max="5888" width="2.5703125" bestFit="1" customWidth="1"/>
    <col min="5889" max="5889" width="26.28515625" bestFit="1" customWidth="1"/>
    <col min="5890" max="5890" width="10.140625" customWidth="1"/>
    <col min="5891" max="5891" width="11.28515625" customWidth="1"/>
    <col min="5892" max="5892" width="9.42578125" bestFit="1" customWidth="1"/>
    <col min="5893" max="5893" width="11.85546875" bestFit="1" customWidth="1"/>
    <col min="5894" max="5894" width="13.42578125" bestFit="1" customWidth="1"/>
    <col min="5895" max="5895" width="11.42578125" customWidth="1"/>
    <col min="5896" max="5896" width="9.42578125" bestFit="1" customWidth="1"/>
    <col min="5897" max="5897" width="11.85546875" bestFit="1" customWidth="1"/>
    <col min="5898" max="5898" width="11.7109375" customWidth="1"/>
    <col min="5899" max="5899" width="9.42578125" bestFit="1" customWidth="1"/>
    <col min="5900" max="5900" width="11.85546875" bestFit="1" customWidth="1"/>
    <col min="6144" max="6144" width="2.5703125" bestFit="1" customWidth="1"/>
    <col min="6145" max="6145" width="26.28515625" bestFit="1" customWidth="1"/>
    <col min="6146" max="6146" width="10.140625" customWidth="1"/>
    <col min="6147" max="6147" width="11.28515625" customWidth="1"/>
    <col min="6148" max="6148" width="9.42578125" bestFit="1" customWidth="1"/>
    <col min="6149" max="6149" width="11.85546875" bestFit="1" customWidth="1"/>
    <col min="6150" max="6150" width="13.42578125" bestFit="1" customWidth="1"/>
    <col min="6151" max="6151" width="11.42578125" customWidth="1"/>
    <col min="6152" max="6152" width="9.42578125" bestFit="1" customWidth="1"/>
    <col min="6153" max="6153" width="11.85546875" bestFit="1" customWidth="1"/>
    <col min="6154" max="6154" width="11.7109375" customWidth="1"/>
    <col min="6155" max="6155" width="9.42578125" bestFit="1" customWidth="1"/>
    <col min="6156" max="6156" width="11.85546875" bestFit="1" customWidth="1"/>
    <col min="6400" max="6400" width="2.5703125" bestFit="1" customWidth="1"/>
    <col min="6401" max="6401" width="26.28515625" bestFit="1" customWidth="1"/>
    <col min="6402" max="6402" width="10.140625" customWidth="1"/>
    <col min="6403" max="6403" width="11.28515625" customWidth="1"/>
    <col min="6404" max="6404" width="9.42578125" bestFit="1" customWidth="1"/>
    <col min="6405" max="6405" width="11.85546875" bestFit="1" customWidth="1"/>
    <col min="6406" max="6406" width="13.42578125" bestFit="1" customWidth="1"/>
    <col min="6407" max="6407" width="11.42578125" customWidth="1"/>
    <col min="6408" max="6408" width="9.42578125" bestFit="1" customWidth="1"/>
    <col min="6409" max="6409" width="11.85546875" bestFit="1" customWidth="1"/>
    <col min="6410" max="6410" width="11.7109375" customWidth="1"/>
    <col min="6411" max="6411" width="9.42578125" bestFit="1" customWidth="1"/>
    <col min="6412" max="6412" width="11.85546875" bestFit="1" customWidth="1"/>
    <col min="6656" max="6656" width="2.5703125" bestFit="1" customWidth="1"/>
    <col min="6657" max="6657" width="26.28515625" bestFit="1" customWidth="1"/>
    <col min="6658" max="6658" width="10.140625" customWidth="1"/>
    <col min="6659" max="6659" width="11.28515625" customWidth="1"/>
    <col min="6660" max="6660" width="9.42578125" bestFit="1" customWidth="1"/>
    <col min="6661" max="6661" width="11.85546875" bestFit="1" customWidth="1"/>
    <col min="6662" max="6662" width="13.42578125" bestFit="1" customWidth="1"/>
    <col min="6663" max="6663" width="11.42578125" customWidth="1"/>
    <col min="6664" max="6664" width="9.42578125" bestFit="1" customWidth="1"/>
    <col min="6665" max="6665" width="11.85546875" bestFit="1" customWidth="1"/>
    <col min="6666" max="6666" width="11.7109375" customWidth="1"/>
    <col min="6667" max="6667" width="9.42578125" bestFit="1" customWidth="1"/>
    <col min="6668" max="6668" width="11.85546875" bestFit="1" customWidth="1"/>
    <col min="6912" max="6912" width="2.5703125" bestFit="1" customWidth="1"/>
    <col min="6913" max="6913" width="26.28515625" bestFit="1" customWidth="1"/>
    <col min="6914" max="6914" width="10.140625" customWidth="1"/>
    <col min="6915" max="6915" width="11.28515625" customWidth="1"/>
    <col min="6916" max="6916" width="9.42578125" bestFit="1" customWidth="1"/>
    <col min="6917" max="6917" width="11.85546875" bestFit="1" customWidth="1"/>
    <col min="6918" max="6918" width="13.42578125" bestFit="1" customWidth="1"/>
    <col min="6919" max="6919" width="11.42578125" customWidth="1"/>
    <col min="6920" max="6920" width="9.42578125" bestFit="1" customWidth="1"/>
    <col min="6921" max="6921" width="11.85546875" bestFit="1" customWidth="1"/>
    <col min="6922" max="6922" width="11.7109375" customWidth="1"/>
    <col min="6923" max="6923" width="9.42578125" bestFit="1" customWidth="1"/>
    <col min="6924" max="6924" width="11.85546875" bestFit="1" customWidth="1"/>
    <col min="7168" max="7168" width="2.5703125" bestFit="1" customWidth="1"/>
    <col min="7169" max="7169" width="26.28515625" bestFit="1" customWidth="1"/>
    <col min="7170" max="7170" width="10.140625" customWidth="1"/>
    <col min="7171" max="7171" width="11.28515625" customWidth="1"/>
    <col min="7172" max="7172" width="9.42578125" bestFit="1" customWidth="1"/>
    <col min="7173" max="7173" width="11.85546875" bestFit="1" customWidth="1"/>
    <col min="7174" max="7174" width="13.42578125" bestFit="1" customWidth="1"/>
    <col min="7175" max="7175" width="11.42578125" customWidth="1"/>
    <col min="7176" max="7176" width="9.42578125" bestFit="1" customWidth="1"/>
    <col min="7177" max="7177" width="11.85546875" bestFit="1" customWidth="1"/>
    <col min="7178" max="7178" width="11.7109375" customWidth="1"/>
    <col min="7179" max="7179" width="9.42578125" bestFit="1" customWidth="1"/>
    <col min="7180" max="7180" width="11.85546875" bestFit="1" customWidth="1"/>
    <col min="7424" max="7424" width="2.5703125" bestFit="1" customWidth="1"/>
    <col min="7425" max="7425" width="26.28515625" bestFit="1" customWidth="1"/>
    <col min="7426" max="7426" width="10.140625" customWidth="1"/>
    <col min="7427" max="7427" width="11.28515625" customWidth="1"/>
    <col min="7428" max="7428" width="9.42578125" bestFit="1" customWidth="1"/>
    <col min="7429" max="7429" width="11.85546875" bestFit="1" customWidth="1"/>
    <col min="7430" max="7430" width="13.42578125" bestFit="1" customWidth="1"/>
    <col min="7431" max="7431" width="11.42578125" customWidth="1"/>
    <col min="7432" max="7432" width="9.42578125" bestFit="1" customWidth="1"/>
    <col min="7433" max="7433" width="11.85546875" bestFit="1" customWidth="1"/>
    <col min="7434" max="7434" width="11.7109375" customWidth="1"/>
    <col min="7435" max="7435" width="9.42578125" bestFit="1" customWidth="1"/>
    <col min="7436" max="7436" width="11.85546875" bestFit="1" customWidth="1"/>
    <col min="7680" max="7680" width="2.5703125" bestFit="1" customWidth="1"/>
    <col min="7681" max="7681" width="26.28515625" bestFit="1" customWidth="1"/>
    <col min="7682" max="7682" width="10.140625" customWidth="1"/>
    <col min="7683" max="7683" width="11.28515625" customWidth="1"/>
    <col min="7684" max="7684" width="9.42578125" bestFit="1" customWidth="1"/>
    <col min="7685" max="7685" width="11.85546875" bestFit="1" customWidth="1"/>
    <col min="7686" max="7686" width="13.42578125" bestFit="1" customWidth="1"/>
    <col min="7687" max="7687" width="11.42578125" customWidth="1"/>
    <col min="7688" max="7688" width="9.42578125" bestFit="1" customWidth="1"/>
    <col min="7689" max="7689" width="11.85546875" bestFit="1" customWidth="1"/>
    <col min="7690" max="7690" width="11.7109375" customWidth="1"/>
    <col min="7691" max="7691" width="9.42578125" bestFit="1" customWidth="1"/>
    <col min="7692" max="7692" width="11.85546875" bestFit="1" customWidth="1"/>
    <col min="7936" max="7936" width="2.5703125" bestFit="1" customWidth="1"/>
    <col min="7937" max="7937" width="26.28515625" bestFit="1" customWidth="1"/>
    <col min="7938" max="7938" width="10.140625" customWidth="1"/>
    <col min="7939" max="7939" width="11.28515625" customWidth="1"/>
    <col min="7940" max="7940" width="9.42578125" bestFit="1" customWidth="1"/>
    <col min="7941" max="7941" width="11.85546875" bestFit="1" customWidth="1"/>
    <col min="7942" max="7942" width="13.42578125" bestFit="1" customWidth="1"/>
    <col min="7943" max="7943" width="11.42578125" customWidth="1"/>
    <col min="7944" max="7944" width="9.42578125" bestFit="1" customWidth="1"/>
    <col min="7945" max="7945" width="11.85546875" bestFit="1" customWidth="1"/>
    <col min="7946" max="7946" width="11.7109375" customWidth="1"/>
    <col min="7947" max="7947" width="9.42578125" bestFit="1" customWidth="1"/>
    <col min="7948" max="7948" width="11.85546875" bestFit="1" customWidth="1"/>
    <col min="8192" max="8192" width="2.5703125" bestFit="1" customWidth="1"/>
    <col min="8193" max="8193" width="26.28515625" bestFit="1" customWidth="1"/>
    <col min="8194" max="8194" width="10.140625" customWidth="1"/>
    <col min="8195" max="8195" width="11.28515625" customWidth="1"/>
    <col min="8196" max="8196" width="9.42578125" bestFit="1" customWidth="1"/>
    <col min="8197" max="8197" width="11.85546875" bestFit="1" customWidth="1"/>
    <col min="8198" max="8198" width="13.42578125" bestFit="1" customWidth="1"/>
    <col min="8199" max="8199" width="11.42578125" customWidth="1"/>
    <col min="8200" max="8200" width="9.42578125" bestFit="1" customWidth="1"/>
    <col min="8201" max="8201" width="11.85546875" bestFit="1" customWidth="1"/>
    <col min="8202" max="8202" width="11.7109375" customWidth="1"/>
    <col min="8203" max="8203" width="9.42578125" bestFit="1" customWidth="1"/>
    <col min="8204" max="8204" width="11.85546875" bestFit="1" customWidth="1"/>
    <col min="8448" max="8448" width="2.5703125" bestFit="1" customWidth="1"/>
    <col min="8449" max="8449" width="26.28515625" bestFit="1" customWidth="1"/>
    <col min="8450" max="8450" width="10.140625" customWidth="1"/>
    <col min="8451" max="8451" width="11.28515625" customWidth="1"/>
    <col min="8452" max="8452" width="9.42578125" bestFit="1" customWidth="1"/>
    <col min="8453" max="8453" width="11.85546875" bestFit="1" customWidth="1"/>
    <col min="8454" max="8454" width="13.42578125" bestFit="1" customWidth="1"/>
    <col min="8455" max="8455" width="11.42578125" customWidth="1"/>
    <col min="8456" max="8456" width="9.42578125" bestFit="1" customWidth="1"/>
    <col min="8457" max="8457" width="11.85546875" bestFit="1" customWidth="1"/>
    <col min="8458" max="8458" width="11.7109375" customWidth="1"/>
    <col min="8459" max="8459" width="9.42578125" bestFit="1" customWidth="1"/>
    <col min="8460" max="8460" width="11.85546875" bestFit="1" customWidth="1"/>
    <col min="8704" max="8704" width="2.5703125" bestFit="1" customWidth="1"/>
    <col min="8705" max="8705" width="26.28515625" bestFit="1" customWidth="1"/>
    <col min="8706" max="8706" width="10.140625" customWidth="1"/>
    <col min="8707" max="8707" width="11.28515625" customWidth="1"/>
    <col min="8708" max="8708" width="9.42578125" bestFit="1" customWidth="1"/>
    <col min="8709" max="8709" width="11.85546875" bestFit="1" customWidth="1"/>
    <col min="8710" max="8710" width="13.42578125" bestFit="1" customWidth="1"/>
    <col min="8711" max="8711" width="11.42578125" customWidth="1"/>
    <col min="8712" max="8712" width="9.42578125" bestFit="1" customWidth="1"/>
    <col min="8713" max="8713" width="11.85546875" bestFit="1" customWidth="1"/>
    <col min="8714" max="8714" width="11.7109375" customWidth="1"/>
    <col min="8715" max="8715" width="9.42578125" bestFit="1" customWidth="1"/>
    <col min="8716" max="8716" width="11.85546875" bestFit="1" customWidth="1"/>
    <col min="8960" max="8960" width="2.5703125" bestFit="1" customWidth="1"/>
    <col min="8961" max="8961" width="26.28515625" bestFit="1" customWidth="1"/>
    <col min="8962" max="8962" width="10.140625" customWidth="1"/>
    <col min="8963" max="8963" width="11.28515625" customWidth="1"/>
    <col min="8964" max="8964" width="9.42578125" bestFit="1" customWidth="1"/>
    <col min="8965" max="8965" width="11.85546875" bestFit="1" customWidth="1"/>
    <col min="8966" max="8966" width="13.42578125" bestFit="1" customWidth="1"/>
    <col min="8967" max="8967" width="11.42578125" customWidth="1"/>
    <col min="8968" max="8968" width="9.42578125" bestFit="1" customWidth="1"/>
    <col min="8969" max="8969" width="11.85546875" bestFit="1" customWidth="1"/>
    <col min="8970" max="8970" width="11.7109375" customWidth="1"/>
    <col min="8971" max="8971" width="9.42578125" bestFit="1" customWidth="1"/>
    <col min="8972" max="8972" width="11.85546875" bestFit="1" customWidth="1"/>
    <col min="9216" max="9216" width="2.5703125" bestFit="1" customWidth="1"/>
    <col min="9217" max="9217" width="26.28515625" bestFit="1" customWidth="1"/>
    <col min="9218" max="9218" width="10.140625" customWidth="1"/>
    <col min="9219" max="9219" width="11.28515625" customWidth="1"/>
    <col min="9220" max="9220" width="9.42578125" bestFit="1" customWidth="1"/>
    <col min="9221" max="9221" width="11.85546875" bestFit="1" customWidth="1"/>
    <col min="9222" max="9222" width="13.42578125" bestFit="1" customWidth="1"/>
    <col min="9223" max="9223" width="11.42578125" customWidth="1"/>
    <col min="9224" max="9224" width="9.42578125" bestFit="1" customWidth="1"/>
    <col min="9225" max="9225" width="11.85546875" bestFit="1" customWidth="1"/>
    <col min="9226" max="9226" width="11.7109375" customWidth="1"/>
    <col min="9227" max="9227" width="9.42578125" bestFit="1" customWidth="1"/>
    <col min="9228" max="9228" width="11.85546875" bestFit="1" customWidth="1"/>
    <col min="9472" max="9472" width="2.5703125" bestFit="1" customWidth="1"/>
    <col min="9473" max="9473" width="26.28515625" bestFit="1" customWidth="1"/>
    <col min="9474" max="9474" width="10.140625" customWidth="1"/>
    <col min="9475" max="9475" width="11.28515625" customWidth="1"/>
    <col min="9476" max="9476" width="9.42578125" bestFit="1" customWidth="1"/>
    <col min="9477" max="9477" width="11.85546875" bestFit="1" customWidth="1"/>
    <col min="9478" max="9478" width="13.42578125" bestFit="1" customWidth="1"/>
    <col min="9479" max="9479" width="11.42578125" customWidth="1"/>
    <col min="9480" max="9480" width="9.42578125" bestFit="1" customWidth="1"/>
    <col min="9481" max="9481" width="11.85546875" bestFit="1" customWidth="1"/>
    <col min="9482" max="9482" width="11.7109375" customWidth="1"/>
    <col min="9483" max="9483" width="9.42578125" bestFit="1" customWidth="1"/>
    <col min="9484" max="9484" width="11.85546875" bestFit="1" customWidth="1"/>
    <col min="9728" max="9728" width="2.5703125" bestFit="1" customWidth="1"/>
    <col min="9729" max="9729" width="26.28515625" bestFit="1" customWidth="1"/>
    <col min="9730" max="9730" width="10.140625" customWidth="1"/>
    <col min="9731" max="9731" width="11.28515625" customWidth="1"/>
    <col min="9732" max="9732" width="9.42578125" bestFit="1" customWidth="1"/>
    <col min="9733" max="9733" width="11.85546875" bestFit="1" customWidth="1"/>
    <col min="9734" max="9734" width="13.42578125" bestFit="1" customWidth="1"/>
    <col min="9735" max="9735" width="11.42578125" customWidth="1"/>
    <col min="9736" max="9736" width="9.42578125" bestFit="1" customWidth="1"/>
    <col min="9737" max="9737" width="11.85546875" bestFit="1" customWidth="1"/>
    <col min="9738" max="9738" width="11.7109375" customWidth="1"/>
    <col min="9739" max="9739" width="9.42578125" bestFit="1" customWidth="1"/>
    <col min="9740" max="9740" width="11.85546875" bestFit="1" customWidth="1"/>
    <col min="9984" max="9984" width="2.5703125" bestFit="1" customWidth="1"/>
    <col min="9985" max="9985" width="26.28515625" bestFit="1" customWidth="1"/>
    <col min="9986" max="9986" width="10.140625" customWidth="1"/>
    <col min="9987" max="9987" width="11.28515625" customWidth="1"/>
    <col min="9988" max="9988" width="9.42578125" bestFit="1" customWidth="1"/>
    <col min="9989" max="9989" width="11.85546875" bestFit="1" customWidth="1"/>
    <col min="9990" max="9990" width="13.42578125" bestFit="1" customWidth="1"/>
    <col min="9991" max="9991" width="11.42578125" customWidth="1"/>
    <col min="9992" max="9992" width="9.42578125" bestFit="1" customWidth="1"/>
    <col min="9993" max="9993" width="11.85546875" bestFit="1" customWidth="1"/>
    <col min="9994" max="9994" width="11.7109375" customWidth="1"/>
    <col min="9995" max="9995" width="9.42578125" bestFit="1" customWidth="1"/>
    <col min="9996" max="9996" width="11.85546875" bestFit="1" customWidth="1"/>
    <col min="10240" max="10240" width="2.5703125" bestFit="1" customWidth="1"/>
    <col min="10241" max="10241" width="26.28515625" bestFit="1" customWidth="1"/>
    <col min="10242" max="10242" width="10.140625" customWidth="1"/>
    <col min="10243" max="10243" width="11.28515625" customWidth="1"/>
    <col min="10244" max="10244" width="9.42578125" bestFit="1" customWidth="1"/>
    <col min="10245" max="10245" width="11.85546875" bestFit="1" customWidth="1"/>
    <col min="10246" max="10246" width="13.42578125" bestFit="1" customWidth="1"/>
    <col min="10247" max="10247" width="11.42578125" customWidth="1"/>
    <col min="10248" max="10248" width="9.42578125" bestFit="1" customWidth="1"/>
    <col min="10249" max="10249" width="11.85546875" bestFit="1" customWidth="1"/>
    <col min="10250" max="10250" width="11.7109375" customWidth="1"/>
    <col min="10251" max="10251" width="9.42578125" bestFit="1" customWidth="1"/>
    <col min="10252" max="10252" width="11.85546875" bestFit="1" customWidth="1"/>
    <col min="10496" max="10496" width="2.5703125" bestFit="1" customWidth="1"/>
    <col min="10497" max="10497" width="26.28515625" bestFit="1" customWidth="1"/>
    <col min="10498" max="10498" width="10.140625" customWidth="1"/>
    <col min="10499" max="10499" width="11.28515625" customWidth="1"/>
    <col min="10500" max="10500" width="9.42578125" bestFit="1" customWidth="1"/>
    <col min="10501" max="10501" width="11.85546875" bestFit="1" customWidth="1"/>
    <col min="10502" max="10502" width="13.42578125" bestFit="1" customWidth="1"/>
    <col min="10503" max="10503" width="11.42578125" customWidth="1"/>
    <col min="10504" max="10504" width="9.42578125" bestFit="1" customWidth="1"/>
    <col min="10505" max="10505" width="11.85546875" bestFit="1" customWidth="1"/>
    <col min="10506" max="10506" width="11.7109375" customWidth="1"/>
    <col min="10507" max="10507" width="9.42578125" bestFit="1" customWidth="1"/>
    <col min="10508" max="10508" width="11.85546875" bestFit="1" customWidth="1"/>
    <col min="10752" max="10752" width="2.5703125" bestFit="1" customWidth="1"/>
    <col min="10753" max="10753" width="26.28515625" bestFit="1" customWidth="1"/>
    <col min="10754" max="10754" width="10.140625" customWidth="1"/>
    <col min="10755" max="10755" width="11.28515625" customWidth="1"/>
    <col min="10756" max="10756" width="9.42578125" bestFit="1" customWidth="1"/>
    <col min="10757" max="10757" width="11.85546875" bestFit="1" customWidth="1"/>
    <col min="10758" max="10758" width="13.42578125" bestFit="1" customWidth="1"/>
    <col min="10759" max="10759" width="11.42578125" customWidth="1"/>
    <col min="10760" max="10760" width="9.42578125" bestFit="1" customWidth="1"/>
    <col min="10761" max="10761" width="11.85546875" bestFit="1" customWidth="1"/>
    <col min="10762" max="10762" width="11.7109375" customWidth="1"/>
    <col min="10763" max="10763" width="9.42578125" bestFit="1" customWidth="1"/>
    <col min="10764" max="10764" width="11.85546875" bestFit="1" customWidth="1"/>
    <col min="11008" max="11008" width="2.5703125" bestFit="1" customWidth="1"/>
    <col min="11009" max="11009" width="26.28515625" bestFit="1" customWidth="1"/>
    <col min="11010" max="11010" width="10.140625" customWidth="1"/>
    <col min="11011" max="11011" width="11.28515625" customWidth="1"/>
    <col min="11012" max="11012" width="9.42578125" bestFit="1" customWidth="1"/>
    <col min="11013" max="11013" width="11.85546875" bestFit="1" customWidth="1"/>
    <col min="11014" max="11014" width="13.42578125" bestFit="1" customWidth="1"/>
    <col min="11015" max="11015" width="11.42578125" customWidth="1"/>
    <col min="11016" max="11016" width="9.42578125" bestFit="1" customWidth="1"/>
    <col min="11017" max="11017" width="11.85546875" bestFit="1" customWidth="1"/>
    <col min="11018" max="11018" width="11.7109375" customWidth="1"/>
    <col min="11019" max="11019" width="9.42578125" bestFit="1" customWidth="1"/>
    <col min="11020" max="11020" width="11.85546875" bestFit="1" customWidth="1"/>
    <col min="11264" max="11264" width="2.5703125" bestFit="1" customWidth="1"/>
    <col min="11265" max="11265" width="26.28515625" bestFit="1" customWidth="1"/>
    <col min="11266" max="11266" width="10.140625" customWidth="1"/>
    <col min="11267" max="11267" width="11.28515625" customWidth="1"/>
    <col min="11268" max="11268" width="9.42578125" bestFit="1" customWidth="1"/>
    <col min="11269" max="11269" width="11.85546875" bestFit="1" customWidth="1"/>
    <col min="11270" max="11270" width="13.42578125" bestFit="1" customWidth="1"/>
    <col min="11271" max="11271" width="11.42578125" customWidth="1"/>
    <col min="11272" max="11272" width="9.42578125" bestFit="1" customWidth="1"/>
    <col min="11273" max="11273" width="11.85546875" bestFit="1" customWidth="1"/>
    <col min="11274" max="11274" width="11.7109375" customWidth="1"/>
    <col min="11275" max="11275" width="9.42578125" bestFit="1" customWidth="1"/>
    <col min="11276" max="11276" width="11.85546875" bestFit="1" customWidth="1"/>
    <col min="11520" max="11520" width="2.5703125" bestFit="1" customWidth="1"/>
    <col min="11521" max="11521" width="26.28515625" bestFit="1" customWidth="1"/>
    <col min="11522" max="11522" width="10.140625" customWidth="1"/>
    <col min="11523" max="11523" width="11.28515625" customWidth="1"/>
    <col min="11524" max="11524" width="9.42578125" bestFit="1" customWidth="1"/>
    <col min="11525" max="11525" width="11.85546875" bestFit="1" customWidth="1"/>
    <col min="11526" max="11526" width="13.42578125" bestFit="1" customWidth="1"/>
    <col min="11527" max="11527" width="11.42578125" customWidth="1"/>
    <col min="11528" max="11528" width="9.42578125" bestFit="1" customWidth="1"/>
    <col min="11529" max="11529" width="11.85546875" bestFit="1" customWidth="1"/>
    <col min="11530" max="11530" width="11.7109375" customWidth="1"/>
    <col min="11531" max="11531" width="9.42578125" bestFit="1" customWidth="1"/>
    <col min="11532" max="11532" width="11.85546875" bestFit="1" customWidth="1"/>
    <col min="11776" max="11776" width="2.5703125" bestFit="1" customWidth="1"/>
    <col min="11777" max="11777" width="26.28515625" bestFit="1" customWidth="1"/>
    <col min="11778" max="11778" width="10.140625" customWidth="1"/>
    <col min="11779" max="11779" width="11.28515625" customWidth="1"/>
    <col min="11780" max="11780" width="9.42578125" bestFit="1" customWidth="1"/>
    <col min="11781" max="11781" width="11.85546875" bestFit="1" customWidth="1"/>
    <col min="11782" max="11782" width="13.42578125" bestFit="1" customWidth="1"/>
    <col min="11783" max="11783" width="11.42578125" customWidth="1"/>
    <col min="11784" max="11784" width="9.42578125" bestFit="1" customWidth="1"/>
    <col min="11785" max="11785" width="11.85546875" bestFit="1" customWidth="1"/>
    <col min="11786" max="11786" width="11.7109375" customWidth="1"/>
    <col min="11787" max="11787" width="9.42578125" bestFit="1" customWidth="1"/>
    <col min="11788" max="11788" width="11.85546875" bestFit="1" customWidth="1"/>
    <col min="12032" max="12032" width="2.5703125" bestFit="1" customWidth="1"/>
    <col min="12033" max="12033" width="26.28515625" bestFit="1" customWidth="1"/>
    <col min="12034" max="12034" width="10.140625" customWidth="1"/>
    <col min="12035" max="12035" width="11.28515625" customWidth="1"/>
    <col min="12036" max="12036" width="9.42578125" bestFit="1" customWidth="1"/>
    <col min="12037" max="12037" width="11.85546875" bestFit="1" customWidth="1"/>
    <col min="12038" max="12038" width="13.42578125" bestFit="1" customWidth="1"/>
    <col min="12039" max="12039" width="11.42578125" customWidth="1"/>
    <col min="12040" max="12040" width="9.42578125" bestFit="1" customWidth="1"/>
    <col min="12041" max="12041" width="11.85546875" bestFit="1" customWidth="1"/>
    <col min="12042" max="12042" width="11.7109375" customWidth="1"/>
    <col min="12043" max="12043" width="9.42578125" bestFit="1" customWidth="1"/>
    <col min="12044" max="12044" width="11.85546875" bestFit="1" customWidth="1"/>
    <col min="12288" max="12288" width="2.5703125" bestFit="1" customWidth="1"/>
    <col min="12289" max="12289" width="26.28515625" bestFit="1" customWidth="1"/>
    <col min="12290" max="12290" width="10.140625" customWidth="1"/>
    <col min="12291" max="12291" width="11.28515625" customWidth="1"/>
    <col min="12292" max="12292" width="9.42578125" bestFit="1" customWidth="1"/>
    <col min="12293" max="12293" width="11.85546875" bestFit="1" customWidth="1"/>
    <col min="12294" max="12294" width="13.42578125" bestFit="1" customWidth="1"/>
    <col min="12295" max="12295" width="11.42578125" customWidth="1"/>
    <col min="12296" max="12296" width="9.42578125" bestFit="1" customWidth="1"/>
    <col min="12297" max="12297" width="11.85546875" bestFit="1" customWidth="1"/>
    <col min="12298" max="12298" width="11.7109375" customWidth="1"/>
    <col min="12299" max="12299" width="9.42578125" bestFit="1" customWidth="1"/>
    <col min="12300" max="12300" width="11.85546875" bestFit="1" customWidth="1"/>
    <col min="12544" max="12544" width="2.5703125" bestFit="1" customWidth="1"/>
    <col min="12545" max="12545" width="26.28515625" bestFit="1" customWidth="1"/>
    <col min="12546" max="12546" width="10.140625" customWidth="1"/>
    <col min="12547" max="12547" width="11.28515625" customWidth="1"/>
    <col min="12548" max="12548" width="9.42578125" bestFit="1" customWidth="1"/>
    <col min="12549" max="12549" width="11.85546875" bestFit="1" customWidth="1"/>
    <col min="12550" max="12550" width="13.42578125" bestFit="1" customWidth="1"/>
    <col min="12551" max="12551" width="11.42578125" customWidth="1"/>
    <col min="12552" max="12552" width="9.42578125" bestFit="1" customWidth="1"/>
    <col min="12553" max="12553" width="11.85546875" bestFit="1" customWidth="1"/>
    <col min="12554" max="12554" width="11.7109375" customWidth="1"/>
    <col min="12555" max="12555" width="9.42578125" bestFit="1" customWidth="1"/>
    <col min="12556" max="12556" width="11.85546875" bestFit="1" customWidth="1"/>
    <col min="12800" max="12800" width="2.5703125" bestFit="1" customWidth="1"/>
    <col min="12801" max="12801" width="26.28515625" bestFit="1" customWidth="1"/>
    <col min="12802" max="12802" width="10.140625" customWidth="1"/>
    <col min="12803" max="12803" width="11.28515625" customWidth="1"/>
    <col min="12804" max="12804" width="9.42578125" bestFit="1" customWidth="1"/>
    <col min="12805" max="12805" width="11.85546875" bestFit="1" customWidth="1"/>
    <col min="12806" max="12806" width="13.42578125" bestFit="1" customWidth="1"/>
    <col min="12807" max="12807" width="11.42578125" customWidth="1"/>
    <col min="12808" max="12808" width="9.42578125" bestFit="1" customWidth="1"/>
    <col min="12809" max="12809" width="11.85546875" bestFit="1" customWidth="1"/>
    <col min="12810" max="12810" width="11.7109375" customWidth="1"/>
    <col min="12811" max="12811" width="9.42578125" bestFit="1" customWidth="1"/>
    <col min="12812" max="12812" width="11.85546875" bestFit="1" customWidth="1"/>
    <col min="13056" max="13056" width="2.5703125" bestFit="1" customWidth="1"/>
    <col min="13057" max="13057" width="26.28515625" bestFit="1" customWidth="1"/>
    <col min="13058" max="13058" width="10.140625" customWidth="1"/>
    <col min="13059" max="13059" width="11.28515625" customWidth="1"/>
    <col min="13060" max="13060" width="9.42578125" bestFit="1" customWidth="1"/>
    <col min="13061" max="13061" width="11.85546875" bestFit="1" customWidth="1"/>
    <col min="13062" max="13062" width="13.42578125" bestFit="1" customWidth="1"/>
    <col min="13063" max="13063" width="11.42578125" customWidth="1"/>
    <col min="13064" max="13064" width="9.42578125" bestFit="1" customWidth="1"/>
    <col min="13065" max="13065" width="11.85546875" bestFit="1" customWidth="1"/>
    <col min="13066" max="13066" width="11.7109375" customWidth="1"/>
    <col min="13067" max="13067" width="9.42578125" bestFit="1" customWidth="1"/>
    <col min="13068" max="13068" width="11.85546875" bestFit="1" customWidth="1"/>
    <col min="13312" max="13312" width="2.5703125" bestFit="1" customWidth="1"/>
    <col min="13313" max="13313" width="26.28515625" bestFit="1" customWidth="1"/>
    <col min="13314" max="13314" width="10.140625" customWidth="1"/>
    <col min="13315" max="13315" width="11.28515625" customWidth="1"/>
    <col min="13316" max="13316" width="9.42578125" bestFit="1" customWidth="1"/>
    <col min="13317" max="13317" width="11.85546875" bestFit="1" customWidth="1"/>
    <col min="13318" max="13318" width="13.42578125" bestFit="1" customWidth="1"/>
    <col min="13319" max="13319" width="11.42578125" customWidth="1"/>
    <col min="13320" max="13320" width="9.42578125" bestFit="1" customWidth="1"/>
    <col min="13321" max="13321" width="11.85546875" bestFit="1" customWidth="1"/>
    <col min="13322" max="13322" width="11.7109375" customWidth="1"/>
    <col min="13323" max="13323" width="9.42578125" bestFit="1" customWidth="1"/>
    <col min="13324" max="13324" width="11.85546875" bestFit="1" customWidth="1"/>
    <col min="13568" max="13568" width="2.5703125" bestFit="1" customWidth="1"/>
    <col min="13569" max="13569" width="26.28515625" bestFit="1" customWidth="1"/>
    <col min="13570" max="13570" width="10.140625" customWidth="1"/>
    <col min="13571" max="13571" width="11.28515625" customWidth="1"/>
    <col min="13572" max="13572" width="9.42578125" bestFit="1" customWidth="1"/>
    <col min="13573" max="13573" width="11.85546875" bestFit="1" customWidth="1"/>
    <col min="13574" max="13574" width="13.42578125" bestFit="1" customWidth="1"/>
    <col min="13575" max="13575" width="11.42578125" customWidth="1"/>
    <col min="13576" max="13576" width="9.42578125" bestFit="1" customWidth="1"/>
    <col min="13577" max="13577" width="11.85546875" bestFit="1" customWidth="1"/>
    <col min="13578" max="13578" width="11.7109375" customWidth="1"/>
    <col min="13579" max="13579" width="9.42578125" bestFit="1" customWidth="1"/>
    <col min="13580" max="13580" width="11.85546875" bestFit="1" customWidth="1"/>
    <col min="13824" max="13824" width="2.5703125" bestFit="1" customWidth="1"/>
    <col min="13825" max="13825" width="26.28515625" bestFit="1" customWidth="1"/>
    <col min="13826" max="13826" width="10.140625" customWidth="1"/>
    <col min="13827" max="13827" width="11.28515625" customWidth="1"/>
    <col min="13828" max="13828" width="9.42578125" bestFit="1" customWidth="1"/>
    <col min="13829" max="13829" width="11.85546875" bestFit="1" customWidth="1"/>
    <col min="13830" max="13830" width="13.42578125" bestFit="1" customWidth="1"/>
    <col min="13831" max="13831" width="11.42578125" customWidth="1"/>
    <col min="13832" max="13832" width="9.42578125" bestFit="1" customWidth="1"/>
    <col min="13833" max="13833" width="11.85546875" bestFit="1" customWidth="1"/>
    <col min="13834" max="13834" width="11.7109375" customWidth="1"/>
    <col min="13835" max="13835" width="9.42578125" bestFit="1" customWidth="1"/>
    <col min="13836" max="13836" width="11.85546875" bestFit="1" customWidth="1"/>
    <col min="14080" max="14080" width="2.5703125" bestFit="1" customWidth="1"/>
    <col min="14081" max="14081" width="26.28515625" bestFit="1" customWidth="1"/>
    <col min="14082" max="14082" width="10.140625" customWidth="1"/>
    <col min="14083" max="14083" width="11.28515625" customWidth="1"/>
    <col min="14084" max="14084" width="9.42578125" bestFit="1" customWidth="1"/>
    <col min="14085" max="14085" width="11.85546875" bestFit="1" customWidth="1"/>
    <col min="14086" max="14086" width="13.42578125" bestFit="1" customWidth="1"/>
    <col min="14087" max="14087" width="11.42578125" customWidth="1"/>
    <col min="14088" max="14088" width="9.42578125" bestFit="1" customWidth="1"/>
    <col min="14089" max="14089" width="11.85546875" bestFit="1" customWidth="1"/>
    <col min="14090" max="14090" width="11.7109375" customWidth="1"/>
    <col min="14091" max="14091" width="9.42578125" bestFit="1" customWidth="1"/>
    <col min="14092" max="14092" width="11.85546875" bestFit="1" customWidth="1"/>
    <col min="14336" max="14336" width="2.5703125" bestFit="1" customWidth="1"/>
    <col min="14337" max="14337" width="26.28515625" bestFit="1" customWidth="1"/>
    <col min="14338" max="14338" width="10.140625" customWidth="1"/>
    <col min="14339" max="14339" width="11.28515625" customWidth="1"/>
    <col min="14340" max="14340" width="9.42578125" bestFit="1" customWidth="1"/>
    <col min="14341" max="14341" width="11.85546875" bestFit="1" customWidth="1"/>
    <col min="14342" max="14342" width="13.42578125" bestFit="1" customWidth="1"/>
    <col min="14343" max="14343" width="11.42578125" customWidth="1"/>
    <col min="14344" max="14344" width="9.42578125" bestFit="1" customWidth="1"/>
    <col min="14345" max="14345" width="11.85546875" bestFit="1" customWidth="1"/>
    <col min="14346" max="14346" width="11.7109375" customWidth="1"/>
    <col min="14347" max="14347" width="9.42578125" bestFit="1" customWidth="1"/>
    <col min="14348" max="14348" width="11.85546875" bestFit="1" customWidth="1"/>
    <col min="14592" max="14592" width="2.5703125" bestFit="1" customWidth="1"/>
    <col min="14593" max="14593" width="26.28515625" bestFit="1" customWidth="1"/>
    <col min="14594" max="14594" width="10.140625" customWidth="1"/>
    <col min="14595" max="14595" width="11.28515625" customWidth="1"/>
    <col min="14596" max="14596" width="9.42578125" bestFit="1" customWidth="1"/>
    <col min="14597" max="14597" width="11.85546875" bestFit="1" customWidth="1"/>
    <col min="14598" max="14598" width="13.42578125" bestFit="1" customWidth="1"/>
    <col min="14599" max="14599" width="11.42578125" customWidth="1"/>
    <col min="14600" max="14600" width="9.42578125" bestFit="1" customWidth="1"/>
    <col min="14601" max="14601" width="11.85546875" bestFit="1" customWidth="1"/>
    <col min="14602" max="14602" width="11.7109375" customWidth="1"/>
    <col min="14603" max="14603" width="9.42578125" bestFit="1" customWidth="1"/>
    <col min="14604" max="14604" width="11.85546875" bestFit="1" customWidth="1"/>
    <col min="14848" max="14848" width="2.5703125" bestFit="1" customWidth="1"/>
    <col min="14849" max="14849" width="26.28515625" bestFit="1" customWidth="1"/>
    <col min="14850" max="14850" width="10.140625" customWidth="1"/>
    <col min="14851" max="14851" width="11.28515625" customWidth="1"/>
    <col min="14852" max="14852" width="9.42578125" bestFit="1" customWidth="1"/>
    <col min="14853" max="14853" width="11.85546875" bestFit="1" customWidth="1"/>
    <col min="14854" max="14854" width="13.42578125" bestFit="1" customWidth="1"/>
    <col min="14855" max="14855" width="11.42578125" customWidth="1"/>
    <col min="14856" max="14856" width="9.42578125" bestFit="1" customWidth="1"/>
    <col min="14857" max="14857" width="11.85546875" bestFit="1" customWidth="1"/>
    <col min="14858" max="14858" width="11.7109375" customWidth="1"/>
    <col min="14859" max="14859" width="9.42578125" bestFit="1" customWidth="1"/>
    <col min="14860" max="14860" width="11.85546875" bestFit="1" customWidth="1"/>
    <col min="15104" max="15104" width="2.5703125" bestFit="1" customWidth="1"/>
    <col min="15105" max="15105" width="26.28515625" bestFit="1" customWidth="1"/>
    <col min="15106" max="15106" width="10.140625" customWidth="1"/>
    <col min="15107" max="15107" width="11.28515625" customWidth="1"/>
    <col min="15108" max="15108" width="9.42578125" bestFit="1" customWidth="1"/>
    <col min="15109" max="15109" width="11.85546875" bestFit="1" customWidth="1"/>
    <col min="15110" max="15110" width="13.42578125" bestFit="1" customWidth="1"/>
    <col min="15111" max="15111" width="11.42578125" customWidth="1"/>
    <col min="15112" max="15112" width="9.42578125" bestFit="1" customWidth="1"/>
    <col min="15113" max="15113" width="11.85546875" bestFit="1" customWidth="1"/>
    <col min="15114" max="15114" width="11.7109375" customWidth="1"/>
    <col min="15115" max="15115" width="9.42578125" bestFit="1" customWidth="1"/>
    <col min="15116" max="15116" width="11.85546875" bestFit="1" customWidth="1"/>
    <col min="15360" max="15360" width="2.5703125" bestFit="1" customWidth="1"/>
    <col min="15361" max="15361" width="26.28515625" bestFit="1" customWidth="1"/>
    <col min="15362" max="15362" width="10.140625" customWidth="1"/>
    <col min="15363" max="15363" width="11.28515625" customWidth="1"/>
    <col min="15364" max="15364" width="9.42578125" bestFit="1" customWidth="1"/>
    <col min="15365" max="15365" width="11.85546875" bestFit="1" customWidth="1"/>
    <col min="15366" max="15366" width="13.42578125" bestFit="1" customWidth="1"/>
    <col min="15367" max="15367" width="11.42578125" customWidth="1"/>
    <col min="15368" max="15368" width="9.42578125" bestFit="1" customWidth="1"/>
    <col min="15369" max="15369" width="11.85546875" bestFit="1" customWidth="1"/>
    <col min="15370" max="15370" width="11.7109375" customWidth="1"/>
    <col min="15371" max="15371" width="9.42578125" bestFit="1" customWidth="1"/>
    <col min="15372" max="15372" width="11.85546875" bestFit="1" customWidth="1"/>
    <col min="15616" max="15616" width="2.5703125" bestFit="1" customWidth="1"/>
    <col min="15617" max="15617" width="26.28515625" bestFit="1" customWidth="1"/>
    <col min="15618" max="15618" width="10.140625" customWidth="1"/>
    <col min="15619" max="15619" width="11.28515625" customWidth="1"/>
    <col min="15620" max="15620" width="9.42578125" bestFit="1" customWidth="1"/>
    <col min="15621" max="15621" width="11.85546875" bestFit="1" customWidth="1"/>
    <col min="15622" max="15622" width="13.42578125" bestFit="1" customWidth="1"/>
    <col min="15623" max="15623" width="11.42578125" customWidth="1"/>
    <col min="15624" max="15624" width="9.42578125" bestFit="1" customWidth="1"/>
    <col min="15625" max="15625" width="11.85546875" bestFit="1" customWidth="1"/>
    <col min="15626" max="15626" width="11.7109375" customWidth="1"/>
    <col min="15627" max="15627" width="9.42578125" bestFit="1" customWidth="1"/>
    <col min="15628" max="15628" width="11.85546875" bestFit="1" customWidth="1"/>
    <col min="15872" max="15872" width="2.5703125" bestFit="1" customWidth="1"/>
    <col min="15873" max="15873" width="26.28515625" bestFit="1" customWidth="1"/>
    <col min="15874" max="15874" width="10.140625" customWidth="1"/>
    <col min="15875" max="15875" width="11.28515625" customWidth="1"/>
    <col min="15876" max="15876" width="9.42578125" bestFit="1" customWidth="1"/>
    <col min="15877" max="15877" width="11.85546875" bestFit="1" customWidth="1"/>
    <col min="15878" max="15878" width="13.42578125" bestFit="1" customWidth="1"/>
    <col min="15879" max="15879" width="11.42578125" customWidth="1"/>
    <col min="15880" max="15880" width="9.42578125" bestFit="1" customWidth="1"/>
    <col min="15881" max="15881" width="11.85546875" bestFit="1" customWidth="1"/>
    <col min="15882" max="15882" width="11.7109375" customWidth="1"/>
    <col min="15883" max="15883" width="9.42578125" bestFit="1" customWidth="1"/>
    <col min="15884" max="15884" width="11.85546875" bestFit="1" customWidth="1"/>
    <col min="16128" max="16128" width="2.5703125" bestFit="1" customWidth="1"/>
    <col min="16129" max="16129" width="26.28515625" bestFit="1" customWidth="1"/>
    <col min="16130" max="16130" width="10.140625" customWidth="1"/>
    <col min="16131" max="16131" width="11.28515625" customWidth="1"/>
    <col min="16132" max="16132" width="9.42578125" bestFit="1" customWidth="1"/>
    <col min="16133" max="16133" width="11.85546875" bestFit="1" customWidth="1"/>
    <col min="16134" max="16134" width="13.42578125" bestFit="1" customWidth="1"/>
    <col min="16135" max="16135" width="11.42578125" customWidth="1"/>
    <col min="16136" max="16136" width="9.42578125" bestFit="1" customWidth="1"/>
    <col min="16137" max="16137" width="11.85546875" bestFit="1" customWidth="1"/>
    <col min="16138" max="16138" width="11.7109375" customWidth="1"/>
    <col min="16139" max="16139" width="9.42578125" bestFit="1" customWidth="1"/>
    <col min="16140" max="16140" width="11.85546875" bestFit="1" customWidth="1"/>
  </cols>
  <sheetData>
    <row r="1" spans="1:12" ht="15.75" x14ac:dyDescent="0.25">
      <c r="A1" s="35"/>
      <c r="B1" s="1294"/>
      <c r="C1" s="1294"/>
      <c r="D1" s="1294"/>
      <c r="E1" s="1294"/>
      <c r="F1" s="1578" t="s">
        <v>2106</v>
      </c>
      <c r="G1" s="1578"/>
      <c r="H1" s="1578"/>
      <c r="I1" s="1578"/>
      <c r="J1" s="1578"/>
      <c r="K1" s="1578"/>
      <c r="L1" s="1578"/>
    </row>
    <row r="2" spans="1:12" ht="15.75" x14ac:dyDescent="0.25">
      <c r="A2" s="35"/>
      <c r="B2" s="1786" t="s">
        <v>178</v>
      </c>
      <c r="C2" s="1786"/>
      <c r="D2" s="1786"/>
      <c r="E2" s="1786"/>
      <c r="F2" s="1786"/>
      <c r="G2" s="1786"/>
      <c r="H2" s="1786"/>
      <c r="I2" s="1786"/>
      <c r="J2" s="1786"/>
      <c r="K2" s="1786"/>
      <c r="L2" s="1786"/>
    </row>
    <row r="3" spans="1:12" ht="15.75" x14ac:dyDescent="0.25">
      <c r="A3" s="35"/>
      <c r="B3" s="1786" t="s">
        <v>2019</v>
      </c>
      <c r="C3" s="1786"/>
      <c r="D3" s="1786"/>
      <c r="E3" s="1786"/>
      <c r="F3" s="1786"/>
      <c r="G3" s="1786"/>
      <c r="H3" s="1786"/>
      <c r="I3" s="1786"/>
      <c r="J3" s="1786"/>
      <c r="K3" s="1786"/>
      <c r="L3" s="1786"/>
    </row>
    <row r="4" spans="1:12" ht="15.75" x14ac:dyDescent="0.25">
      <c r="A4" s="35"/>
      <c r="B4" s="1786" t="s">
        <v>2020</v>
      </c>
      <c r="C4" s="1786"/>
      <c r="D4" s="1786"/>
      <c r="E4" s="1786"/>
      <c r="F4" s="1786"/>
      <c r="G4" s="1786"/>
      <c r="H4" s="1786"/>
      <c r="I4" s="1786"/>
      <c r="J4" s="1786"/>
      <c r="K4" s="1786"/>
      <c r="L4" s="1786"/>
    </row>
    <row r="5" spans="1:12" ht="15.75" x14ac:dyDescent="0.25">
      <c r="A5" s="35"/>
      <c r="B5" s="1650" t="s">
        <v>2021</v>
      </c>
      <c r="C5" s="1650"/>
      <c r="D5" s="1650"/>
      <c r="E5" s="1650"/>
      <c r="F5" s="1650"/>
      <c r="G5" s="1650"/>
      <c r="H5" s="1650"/>
      <c r="I5" s="1650"/>
      <c r="J5" s="1650"/>
      <c r="K5" s="1650"/>
      <c r="L5" s="1650"/>
    </row>
    <row r="6" spans="1:12" ht="15.75" x14ac:dyDescent="0.25">
      <c r="A6" s="35"/>
      <c r="B6" s="1266"/>
      <c r="C6" s="1266"/>
      <c r="D6" s="1266"/>
      <c r="E6" s="1266"/>
      <c r="F6" s="1266"/>
      <c r="G6" s="1266"/>
      <c r="H6" s="1266"/>
      <c r="I6" s="1266"/>
      <c r="J6" s="1266"/>
      <c r="K6" s="1266"/>
      <c r="L6" s="1266"/>
    </row>
    <row r="7" spans="1:12" ht="15.75" x14ac:dyDescent="0.25">
      <c r="A7" s="35"/>
      <c r="B7" s="1266"/>
      <c r="C7" s="1266"/>
      <c r="D7" s="1266"/>
      <c r="E7" s="1266"/>
      <c r="F7" s="1266"/>
      <c r="G7" s="1266"/>
      <c r="H7" s="1266"/>
      <c r="I7" s="1266"/>
      <c r="J7" s="1266"/>
      <c r="K7" s="1266"/>
      <c r="L7" s="35"/>
    </row>
    <row r="8" spans="1:12" ht="14.25" x14ac:dyDescent="0.2">
      <c r="A8" s="1779"/>
      <c r="B8" s="1286" t="s">
        <v>588</v>
      </c>
      <c r="C8" s="1286" t="s">
        <v>589</v>
      </c>
      <c r="D8" s="1286" t="s">
        <v>590</v>
      </c>
      <c r="E8" s="1286" t="s">
        <v>591</v>
      </c>
      <c r="F8" s="1286" t="s">
        <v>840</v>
      </c>
      <c r="G8" s="1286" t="s">
        <v>841</v>
      </c>
      <c r="H8" s="1286" t="s">
        <v>842</v>
      </c>
      <c r="I8" s="1286" t="s">
        <v>163</v>
      </c>
      <c r="J8" s="1286" t="s">
        <v>205</v>
      </c>
      <c r="K8" s="1286" t="s">
        <v>206</v>
      </c>
      <c r="L8" s="1286" t="s">
        <v>208</v>
      </c>
    </row>
    <row r="9" spans="1:12" ht="24.75" customHeight="1" x14ac:dyDescent="0.2">
      <c r="A9" s="1779"/>
      <c r="B9" s="1775" t="s">
        <v>739</v>
      </c>
      <c r="C9" s="1581" t="s">
        <v>2022</v>
      </c>
      <c r="D9" s="1581"/>
      <c r="E9" s="1787" t="s">
        <v>2023</v>
      </c>
      <c r="F9" s="1581"/>
      <c r="G9" s="1581" t="s">
        <v>2024</v>
      </c>
      <c r="H9" s="1581"/>
      <c r="I9" s="1581" t="s">
        <v>2025</v>
      </c>
      <c r="J9" s="1581"/>
      <c r="K9" s="1691" t="s">
        <v>2026</v>
      </c>
      <c r="L9" s="1581" t="s">
        <v>2027</v>
      </c>
    </row>
    <row r="10" spans="1:12" ht="15" customHeight="1" x14ac:dyDescent="0.2">
      <c r="A10" s="1779"/>
      <c r="B10" s="1775"/>
      <c r="C10" s="1658" t="s">
        <v>2028</v>
      </c>
      <c r="D10" s="1690" t="s">
        <v>2029</v>
      </c>
      <c r="E10" s="1581"/>
      <c r="F10" s="1581"/>
      <c r="G10" s="1581" t="s">
        <v>2030</v>
      </c>
      <c r="H10" s="1785" t="s">
        <v>2031</v>
      </c>
      <c r="I10" s="1581" t="s">
        <v>2032</v>
      </c>
      <c r="J10" s="1785" t="s">
        <v>2031</v>
      </c>
      <c r="K10" s="1692"/>
      <c r="L10" s="1581"/>
    </row>
    <row r="11" spans="1:12" ht="66" customHeight="1" x14ac:dyDescent="0.2">
      <c r="A11" s="1779"/>
      <c r="B11" s="1775"/>
      <c r="C11" s="1658"/>
      <c r="D11" s="1690"/>
      <c r="E11" s="1264" t="s">
        <v>2032</v>
      </c>
      <c r="F11" s="1068" t="s">
        <v>2031</v>
      </c>
      <c r="G11" s="1581"/>
      <c r="H11" s="1785"/>
      <c r="I11" s="1581"/>
      <c r="J11" s="1785"/>
      <c r="K11" s="1693"/>
      <c r="L11" s="1581"/>
    </row>
    <row r="12" spans="1:12" ht="15.75" x14ac:dyDescent="0.25">
      <c r="A12" s="1301"/>
      <c r="B12" s="1268"/>
      <c r="C12" s="1302"/>
      <c r="D12" s="1264"/>
      <c r="E12" s="1264"/>
      <c r="F12" s="1068"/>
      <c r="G12" s="1264"/>
      <c r="H12" s="1068"/>
      <c r="I12" s="1264"/>
      <c r="J12" s="1068"/>
      <c r="K12" s="1303"/>
      <c r="L12" s="1301"/>
    </row>
    <row r="13" spans="1:12" ht="15.75" x14ac:dyDescent="0.2">
      <c r="A13" s="1304"/>
      <c r="B13" s="1305"/>
      <c r="C13" s="1306"/>
      <c r="D13" s="1307"/>
      <c r="E13" s="1308"/>
      <c r="F13" s="1309"/>
      <c r="G13" s="1308"/>
      <c r="H13" s="1309"/>
      <c r="I13" s="1308"/>
      <c r="J13" s="1309"/>
      <c r="K13" s="1310"/>
      <c r="L13" s="1311"/>
    </row>
    <row r="14" spans="1:12" ht="51" x14ac:dyDescent="0.2">
      <c r="A14" s="1304" t="s">
        <v>849</v>
      </c>
      <c r="B14" s="1312" t="s">
        <v>2033</v>
      </c>
      <c r="C14" s="1313">
        <v>18.75</v>
      </c>
      <c r="D14" s="1314">
        <v>40015687</v>
      </c>
      <c r="E14" s="1264"/>
      <c r="F14" s="1068"/>
      <c r="G14" s="1265">
        <v>18.75</v>
      </c>
      <c r="H14" s="1315">
        <v>40015687</v>
      </c>
      <c r="I14" s="1316"/>
      <c r="J14" s="1316"/>
      <c r="K14" s="1315">
        <v>40015687</v>
      </c>
      <c r="L14" s="1315">
        <v>0</v>
      </c>
    </row>
    <row r="15" spans="1:12" ht="51" x14ac:dyDescent="0.2">
      <c r="A15" s="1304" t="s">
        <v>859</v>
      </c>
      <c r="B15" s="1312" t="s">
        <v>2034</v>
      </c>
      <c r="C15" s="1317"/>
      <c r="D15" s="1314">
        <v>0</v>
      </c>
      <c r="E15" s="1264"/>
      <c r="F15" s="1068"/>
      <c r="G15" s="1264"/>
      <c r="H15" s="1316"/>
      <c r="I15" s="1316"/>
      <c r="J15" s="1316"/>
      <c r="K15" s="1318"/>
      <c r="L15" s="1319">
        <v>0</v>
      </c>
    </row>
    <row r="16" spans="1:12" ht="38.25" x14ac:dyDescent="0.2">
      <c r="A16" s="1304" t="s">
        <v>860</v>
      </c>
      <c r="B16" s="1320" t="s">
        <v>2035</v>
      </c>
      <c r="C16" s="1314"/>
      <c r="D16" s="1314">
        <v>0</v>
      </c>
      <c r="E16" s="1264"/>
      <c r="F16" s="1068"/>
      <c r="G16" s="1264"/>
      <c r="H16" s="1316"/>
      <c r="I16" s="1316"/>
      <c r="J16" s="1316"/>
      <c r="K16" s="1318"/>
      <c r="L16" s="1319">
        <v>0</v>
      </c>
    </row>
    <row r="17" spans="1:12" ht="42" customHeight="1" x14ac:dyDescent="0.2">
      <c r="A17" s="1304" t="s">
        <v>861</v>
      </c>
      <c r="B17" s="1321" t="s">
        <v>2036</v>
      </c>
      <c r="C17" s="1322"/>
      <c r="D17" s="1323">
        <v>6605550</v>
      </c>
      <c r="E17" s="1323"/>
      <c r="F17" s="1323"/>
      <c r="G17" s="1323"/>
      <c r="H17" s="1323">
        <v>6605550</v>
      </c>
      <c r="I17" s="1323">
        <f>G17-(C17+E17)</f>
        <v>0</v>
      </c>
      <c r="J17" s="1323">
        <f>H17-(D17+F17)</f>
        <v>0</v>
      </c>
      <c r="K17" s="1323">
        <f>H17</f>
        <v>6605550</v>
      </c>
      <c r="L17" s="1324">
        <f>J17</f>
        <v>0</v>
      </c>
    </row>
    <row r="18" spans="1:12" ht="42" customHeight="1" x14ac:dyDescent="0.2">
      <c r="A18" s="1304" t="s">
        <v>862</v>
      </c>
      <c r="B18" s="1321" t="s">
        <v>2037</v>
      </c>
      <c r="C18" s="1322"/>
      <c r="D18" s="1323">
        <v>3086202</v>
      </c>
      <c r="E18" s="1323"/>
      <c r="F18" s="1323"/>
      <c r="G18" s="1323"/>
      <c r="H18" s="1323">
        <v>3086202</v>
      </c>
      <c r="I18" s="1323"/>
      <c r="J18" s="1323"/>
      <c r="K18" s="1323">
        <f>H18</f>
        <v>3086202</v>
      </c>
      <c r="L18" s="1324">
        <f>J18</f>
        <v>0</v>
      </c>
    </row>
    <row r="19" spans="1:12" ht="57.75" customHeight="1" x14ac:dyDescent="0.2">
      <c r="A19" s="1304" t="s">
        <v>863</v>
      </c>
      <c r="B19" s="1321" t="s">
        <v>2038</v>
      </c>
      <c r="C19" s="1322"/>
      <c r="D19" s="1324">
        <f>D14+D15+D16+D17+D18</f>
        <v>49707439</v>
      </c>
      <c r="E19" s="1324"/>
      <c r="F19" s="1324">
        <f t="shared" ref="F19:L19" si="0">F14+F15+F16+F17+F18</f>
        <v>0</v>
      </c>
      <c r="G19" s="1324"/>
      <c r="H19" s="1324">
        <f t="shared" si="0"/>
        <v>49707439</v>
      </c>
      <c r="I19" s="1324"/>
      <c r="J19" s="1324">
        <f t="shared" si="0"/>
        <v>0</v>
      </c>
      <c r="K19" s="1324">
        <f t="shared" si="0"/>
        <v>49707439</v>
      </c>
      <c r="L19" s="1324">
        <f t="shared" si="0"/>
        <v>0</v>
      </c>
    </row>
    <row r="20" spans="1:12" ht="38.25" x14ac:dyDescent="0.2">
      <c r="A20" s="1304" t="s">
        <v>865</v>
      </c>
      <c r="B20" s="1321" t="s">
        <v>2039</v>
      </c>
      <c r="C20" s="1322">
        <v>152</v>
      </c>
      <c r="D20" s="1325"/>
      <c r="E20" s="1325"/>
      <c r="F20" s="1325"/>
      <c r="G20" s="1323">
        <v>147</v>
      </c>
      <c r="H20" s="1325"/>
      <c r="I20" s="1325"/>
      <c r="J20" s="1325"/>
      <c r="K20" s="1325"/>
      <c r="L20" s="1325"/>
    </row>
    <row r="21" spans="1:12" ht="25.5" x14ac:dyDescent="0.2">
      <c r="A21" s="1304" t="s">
        <v>867</v>
      </c>
      <c r="B21" s="1321" t="s">
        <v>2040</v>
      </c>
      <c r="C21" s="1322">
        <v>2</v>
      </c>
      <c r="D21" s="1323"/>
      <c r="E21" s="1323"/>
      <c r="F21" s="1323"/>
      <c r="G21" s="1323">
        <v>2</v>
      </c>
      <c r="H21" s="1325"/>
      <c r="I21" s="1325"/>
      <c r="J21" s="1325"/>
      <c r="K21" s="1325"/>
      <c r="L21" s="1325"/>
    </row>
    <row r="22" spans="1:12" ht="30" customHeight="1" x14ac:dyDescent="0.2">
      <c r="A22" s="1304" t="s">
        <v>868</v>
      </c>
      <c r="B22" s="1321" t="s">
        <v>2041</v>
      </c>
      <c r="C22" s="1322">
        <v>34</v>
      </c>
      <c r="D22" s="1323"/>
      <c r="E22" s="1323"/>
      <c r="F22" s="1323"/>
      <c r="G22" s="1323">
        <v>34</v>
      </c>
      <c r="H22" s="1325"/>
      <c r="I22" s="1325"/>
      <c r="J22" s="1325"/>
      <c r="K22" s="1325"/>
      <c r="L22" s="1325"/>
    </row>
    <row r="23" spans="1:12" ht="25.5" x14ac:dyDescent="0.2">
      <c r="A23" s="1304" t="s">
        <v>55</v>
      </c>
      <c r="B23" s="1321" t="s">
        <v>2042</v>
      </c>
      <c r="C23" s="1326">
        <v>0.94</v>
      </c>
      <c r="D23" s="1323"/>
      <c r="E23" s="1323"/>
      <c r="F23" s="1323"/>
      <c r="G23" s="1327">
        <v>0.94</v>
      </c>
      <c r="H23" s="1325"/>
      <c r="I23" s="1325"/>
      <c r="J23" s="1325"/>
      <c r="K23" s="1325"/>
      <c r="L23" s="1325"/>
    </row>
    <row r="24" spans="1:12" ht="25.5" x14ac:dyDescent="0.2">
      <c r="A24" s="1304" t="s">
        <v>85</v>
      </c>
      <c r="B24" s="1321" t="s">
        <v>2043</v>
      </c>
      <c r="C24" s="1328">
        <v>13.3</v>
      </c>
      <c r="D24" s="1323">
        <v>35573067</v>
      </c>
      <c r="E24" s="1323"/>
      <c r="F24" s="1323"/>
      <c r="G24" s="1329">
        <v>12.8</v>
      </c>
      <c r="H24" s="1323">
        <v>34235733</v>
      </c>
      <c r="I24" s="1329">
        <f>G24-C24</f>
        <v>-0.5</v>
      </c>
      <c r="J24" s="1323">
        <f>H24-D24</f>
        <v>-1337334</v>
      </c>
      <c r="K24" s="1323">
        <v>34235733</v>
      </c>
      <c r="L24" s="1323">
        <f t="shared" ref="L24:L32" si="1">K24-(D24+F24)</f>
        <v>-1337334</v>
      </c>
    </row>
    <row r="25" spans="1:12" ht="38.25" x14ac:dyDescent="0.2">
      <c r="A25" s="1304" t="s">
        <v>87</v>
      </c>
      <c r="B25" s="1321" t="s">
        <v>2044</v>
      </c>
      <c r="C25" s="1328">
        <v>10</v>
      </c>
      <c r="D25" s="1323">
        <v>12000000</v>
      </c>
      <c r="E25" s="1323"/>
      <c r="F25" s="1323"/>
      <c r="G25" s="1329">
        <v>10</v>
      </c>
      <c r="H25" s="1323">
        <v>12000000</v>
      </c>
      <c r="I25" s="1329">
        <f>G25-C25</f>
        <v>0</v>
      </c>
      <c r="J25" s="1323">
        <f>H25-D25</f>
        <v>0</v>
      </c>
      <c r="K25" s="1323">
        <v>12000000</v>
      </c>
      <c r="L25" s="1323">
        <f t="shared" si="1"/>
        <v>0</v>
      </c>
    </row>
    <row r="26" spans="1:12" ht="38.25" x14ac:dyDescent="0.2">
      <c r="A26" s="1304" t="s">
        <v>89</v>
      </c>
      <c r="B26" s="1321" t="s">
        <v>2045</v>
      </c>
      <c r="C26" s="1322">
        <v>153</v>
      </c>
      <c r="D26" s="1323"/>
      <c r="E26" s="1323">
        <v>-3</v>
      </c>
      <c r="F26" s="1323"/>
      <c r="G26" s="1323">
        <v>154</v>
      </c>
      <c r="H26" s="1323"/>
      <c r="I26" s="1323">
        <v>4</v>
      </c>
      <c r="J26" s="1325"/>
      <c r="K26" s="1325"/>
      <c r="L26" s="1323">
        <f t="shared" si="1"/>
        <v>0</v>
      </c>
    </row>
    <row r="27" spans="1:12" ht="25.5" x14ac:dyDescent="0.2">
      <c r="A27" s="1304" t="s">
        <v>90</v>
      </c>
      <c r="B27" s="1321" t="s">
        <v>2046</v>
      </c>
      <c r="C27" s="1322">
        <v>2</v>
      </c>
      <c r="D27" s="1323"/>
      <c r="E27" s="1323"/>
      <c r="F27" s="1323"/>
      <c r="G27" s="1323">
        <v>2</v>
      </c>
      <c r="H27" s="1323"/>
      <c r="I27" s="1323"/>
      <c r="J27" s="1323"/>
      <c r="K27" s="1323"/>
      <c r="L27" s="1323">
        <f t="shared" si="1"/>
        <v>0</v>
      </c>
    </row>
    <row r="28" spans="1:12" ht="31.5" customHeight="1" x14ac:dyDescent="0.2">
      <c r="A28" s="1304" t="s">
        <v>92</v>
      </c>
      <c r="B28" s="1321" t="s">
        <v>2047</v>
      </c>
      <c r="C28" s="1322">
        <v>34</v>
      </c>
      <c r="D28" s="1323"/>
      <c r="E28" s="1323"/>
      <c r="F28" s="1323"/>
      <c r="G28" s="1323">
        <v>34</v>
      </c>
      <c r="H28" s="1323"/>
      <c r="I28" s="1323"/>
      <c r="J28" s="1323"/>
      <c r="K28" s="1323"/>
      <c r="L28" s="1323">
        <f t="shared" si="1"/>
        <v>0</v>
      </c>
    </row>
    <row r="29" spans="1:12" ht="25.5" x14ac:dyDescent="0.2">
      <c r="A29" s="1304" t="s">
        <v>94</v>
      </c>
      <c r="B29" s="1321" t="s">
        <v>2048</v>
      </c>
      <c r="C29" s="1326">
        <v>0.94</v>
      </c>
      <c r="D29" s="1323"/>
      <c r="E29" s="1323"/>
      <c r="F29" s="1323"/>
      <c r="G29" s="1327">
        <v>0.94</v>
      </c>
      <c r="H29" s="1323"/>
      <c r="I29" s="1323"/>
      <c r="J29" s="1323"/>
      <c r="K29" s="1323"/>
      <c r="L29" s="1323">
        <f t="shared" si="1"/>
        <v>0</v>
      </c>
    </row>
    <row r="30" spans="1:12" ht="25.5" x14ac:dyDescent="0.2">
      <c r="A30" s="1304" t="s">
        <v>96</v>
      </c>
      <c r="B30" s="1321" t="s">
        <v>2049</v>
      </c>
      <c r="C30" s="1328">
        <v>13.3</v>
      </c>
      <c r="D30" s="1323">
        <v>17786533</v>
      </c>
      <c r="E30" s="1329">
        <v>-0.2</v>
      </c>
      <c r="F30" s="1323">
        <v>-267466</v>
      </c>
      <c r="G30" s="1329">
        <v>13.4</v>
      </c>
      <c r="H30" s="1323">
        <v>17920267</v>
      </c>
      <c r="I30" s="1329">
        <f>G30-(C30+E30)</f>
        <v>0.29999999999999893</v>
      </c>
      <c r="J30" s="1323">
        <f>H30-(D30+F30)</f>
        <v>401200</v>
      </c>
      <c r="K30" s="1323">
        <v>17920267</v>
      </c>
      <c r="L30" s="1323">
        <f t="shared" si="1"/>
        <v>401200</v>
      </c>
    </row>
    <row r="31" spans="1:12" ht="38.25" x14ac:dyDescent="0.2">
      <c r="A31" s="1304" t="s">
        <v>98</v>
      </c>
      <c r="B31" s="1321" t="s">
        <v>2050</v>
      </c>
      <c r="C31" s="1322">
        <v>10</v>
      </c>
      <c r="D31" s="1323">
        <v>6000000</v>
      </c>
      <c r="E31" s="1323"/>
      <c r="F31" s="1323"/>
      <c r="G31" s="1323">
        <v>10</v>
      </c>
      <c r="H31" s="1323">
        <v>6000000</v>
      </c>
      <c r="I31" s="1323"/>
      <c r="J31" s="1323"/>
      <c r="K31" s="1323">
        <v>6000000</v>
      </c>
      <c r="L31" s="1323">
        <f t="shared" si="1"/>
        <v>0</v>
      </c>
    </row>
    <row r="32" spans="1:12" ht="51" x14ac:dyDescent="0.2">
      <c r="A32" s="1304" t="s">
        <v>100</v>
      </c>
      <c r="B32" s="1321" t="s">
        <v>2051</v>
      </c>
      <c r="C32" s="1328">
        <v>13.3</v>
      </c>
      <c r="D32" s="1323">
        <v>457520</v>
      </c>
      <c r="E32" s="1329">
        <v>-0.2</v>
      </c>
      <c r="F32" s="1323">
        <v>-6880</v>
      </c>
      <c r="G32" s="1329">
        <v>13.4</v>
      </c>
      <c r="H32" s="1323">
        <v>460960</v>
      </c>
      <c r="I32" s="1329">
        <v>13.4</v>
      </c>
      <c r="J32" s="1323">
        <v>10320</v>
      </c>
      <c r="K32" s="1323">
        <v>460960</v>
      </c>
      <c r="L32" s="1323">
        <f t="shared" si="1"/>
        <v>10320</v>
      </c>
    </row>
    <row r="33" spans="1:12" ht="25.5" x14ac:dyDescent="0.2">
      <c r="A33" s="1304" t="s">
        <v>102</v>
      </c>
      <c r="B33" s="1321" t="s">
        <v>2052</v>
      </c>
      <c r="C33" s="1322">
        <v>136</v>
      </c>
      <c r="D33" s="1323"/>
      <c r="E33" s="1323"/>
      <c r="F33" s="1323"/>
      <c r="G33" s="1323">
        <v>131</v>
      </c>
      <c r="H33" s="1323"/>
      <c r="I33" s="1323">
        <v>-5</v>
      </c>
      <c r="J33" s="1323"/>
      <c r="K33" s="1323"/>
      <c r="L33" s="1323"/>
    </row>
    <row r="34" spans="1:12" ht="51" x14ac:dyDescent="0.2">
      <c r="A34" s="1304" t="s">
        <v>104</v>
      </c>
      <c r="B34" s="1321" t="s">
        <v>2053</v>
      </c>
      <c r="C34" s="1322">
        <v>8</v>
      </c>
      <c r="D34" s="1323"/>
      <c r="E34" s="1323"/>
      <c r="F34" s="1323"/>
      <c r="G34" s="1323">
        <v>8</v>
      </c>
      <c r="H34" s="1323"/>
      <c r="I34" s="1323"/>
      <c r="J34" s="1323"/>
      <c r="K34" s="1323"/>
      <c r="L34" s="1323"/>
    </row>
    <row r="35" spans="1:12" ht="51" x14ac:dyDescent="0.2">
      <c r="A35" s="1304" t="s">
        <v>106</v>
      </c>
      <c r="B35" s="1321" t="s">
        <v>2054</v>
      </c>
      <c r="C35" s="1322">
        <v>0</v>
      </c>
      <c r="D35" s="1323"/>
      <c r="E35" s="1323"/>
      <c r="F35" s="1323"/>
      <c r="G35" s="1323">
        <v>0</v>
      </c>
      <c r="H35" s="1323"/>
      <c r="I35" s="1323"/>
      <c r="J35" s="1323"/>
      <c r="K35" s="1323"/>
      <c r="L35" s="1323"/>
    </row>
    <row r="36" spans="1:12" ht="63.75" x14ac:dyDescent="0.2">
      <c r="A36" s="1304" t="s">
        <v>108</v>
      </c>
      <c r="B36" s="1321" t="s">
        <v>2055</v>
      </c>
      <c r="C36" s="1322">
        <v>144</v>
      </c>
      <c r="D36" s="1323">
        <v>5376000</v>
      </c>
      <c r="E36" s="1323"/>
      <c r="F36" s="1323"/>
      <c r="G36" s="1323">
        <v>139</v>
      </c>
      <c r="H36" s="1323">
        <v>5189333</v>
      </c>
      <c r="I36" s="1323">
        <v>-5</v>
      </c>
      <c r="J36" s="1323">
        <v>-186667</v>
      </c>
      <c r="K36" s="1323">
        <v>5189333</v>
      </c>
      <c r="L36" s="1323">
        <f>K36-(D36+F36)</f>
        <v>-186667</v>
      </c>
    </row>
    <row r="37" spans="1:12" ht="25.5" x14ac:dyDescent="0.2">
      <c r="A37" s="1304" t="s">
        <v>110</v>
      </c>
      <c r="B37" s="1321" t="s">
        <v>2056</v>
      </c>
      <c r="C37" s="1322">
        <v>143</v>
      </c>
      <c r="D37" s="1323"/>
      <c r="E37" s="1323">
        <v>-7</v>
      </c>
      <c r="F37" s="1323"/>
      <c r="G37" s="1323">
        <v>140</v>
      </c>
      <c r="H37" s="1323"/>
      <c r="I37" s="1323">
        <v>4</v>
      </c>
      <c r="J37" s="1323"/>
      <c r="K37" s="1323"/>
      <c r="L37" s="1323"/>
    </row>
    <row r="38" spans="1:12" ht="51" x14ac:dyDescent="0.2">
      <c r="A38" s="1304" t="s">
        <v>112</v>
      </c>
      <c r="B38" s="1321" t="s">
        <v>2057</v>
      </c>
      <c r="C38" s="1322">
        <v>5</v>
      </c>
      <c r="D38" s="1323"/>
      <c r="E38" s="1323">
        <v>-1</v>
      </c>
      <c r="F38" s="1323"/>
      <c r="G38" s="1323">
        <v>4</v>
      </c>
      <c r="H38" s="1323"/>
      <c r="I38" s="1323"/>
      <c r="J38" s="1323"/>
      <c r="K38" s="1323"/>
      <c r="L38" s="1323"/>
    </row>
    <row r="39" spans="1:12" ht="51" x14ac:dyDescent="0.2">
      <c r="A39" s="1304" t="s">
        <v>114</v>
      </c>
      <c r="B39" s="1321" t="s">
        <v>2058</v>
      </c>
      <c r="C39" s="1322">
        <v>0</v>
      </c>
      <c r="D39" s="1323"/>
      <c r="E39" s="1323">
        <v>2</v>
      </c>
      <c r="F39" s="1323"/>
      <c r="G39" s="1323">
        <v>2</v>
      </c>
      <c r="H39" s="1323"/>
      <c r="I39" s="1323"/>
      <c r="J39" s="1323"/>
      <c r="K39" s="1323"/>
      <c r="L39" s="1323"/>
    </row>
    <row r="40" spans="1:12" ht="63.75" x14ac:dyDescent="0.2">
      <c r="A40" s="1304" t="s">
        <v>116</v>
      </c>
      <c r="B40" s="1321" t="s">
        <v>2059</v>
      </c>
      <c r="C40" s="1322">
        <v>148</v>
      </c>
      <c r="D40" s="1323">
        <v>2762667</v>
      </c>
      <c r="E40" s="1323">
        <v>-6</v>
      </c>
      <c r="F40" s="1323">
        <v>-112000</v>
      </c>
      <c r="G40" s="1323">
        <v>146</v>
      </c>
      <c r="H40" s="1323">
        <v>2725333</v>
      </c>
      <c r="I40" s="1323">
        <v>4</v>
      </c>
      <c r="J40" s="1323">
        <f>H40-(D40+F40)</f>
        <v>74666</v>
      </c>
      <c r="K40" s="1323">
        <v>2725333</v>
      </c>
      <c r="L40" s="1323">
        <f>K40-(D40+F40)</f>
        <v>74666</v>
      </c>
    </row>
    <row r="41" spans="1:12" ht="38.25" x14ac:dyDescent="0.2">
      <c r="A41" s="1304" t="s">
        <v>118</v>
      </c>
      <c r="B41" s="1321" t="s">
        <v>2060</v>
      </c>
      <c r="C41" s="1322">
        <v>12</v>
      </c>
      <c r="D41" s="1323">
        <v>1448000</v>
      </c>
      <c r="E41" s="1323">
        <v>-3</v>
      </c>
      <c r="F41" s="1323">
        <v>-362000</v>
      </c>
      <c r="G41" s="1323">
        <v>9</v>
      </c>
      <c r="H41" s="1323">
        <v>1086000</v>
      </c>
      <c r="I41" s="1323"/>
      <c r="J41" s="1323"/>
      <c r="K41" s="1323">
        <v>1086000</v>
      </c>
      <c r="L41" s="1325"/>
    </row>
    <row r="42" spans="1:12" ht="76.5" x14ac:dyDescent="0.2">
      <c r="A42" s="1304" t="s">
        <v>120</v>
      </c>
      <c r="B42" s="1330" t="s">
        <v>2061</v>
      </c>
      <c r="C42" s="1331"/>
      <c r="D42" s="1324">
        <f>SUM(D20:D41)</f>
        <v>81403787</v>
      </c>
      <c r="E42" s="1324"/>
      <c r="F42" s="1324">
        <f t="shared" ref="F42:K42" si="2">SUM(F20:F41)</f>
        <v>-748346</v>
      </c>
      <c r="G42" s="1324"/>
      <c r="H42" s="1324">
        <f t="shared" si="2"/>
        <v>79617626</v>
      </c>
      <c r="I42" s="1324"/>
      <c r="J42" s="1324">
        <f t="shared" si="2"/>
        <v>-1037815</v>
      </c>
      <c r="K42" s="1324">
        <f t="shared" si="2"/>
        <v>79617626</v>
      </c>
      <c r="L42" s="1324">
        <f>SUM(L20:L41)</f>
        <v>-1037815</v>
      </c>
    </row>
    <row r="43" spans="1:12" ht="51" x14ac:dyDescent="0.2">
      <c r="A43" s="1304" t="s">
        <v>121</v>
      </c>
      <c r="B43" s="1321" t="s">
        <v>2062</v>
      </c>
      <c r="C43" s="1331"/>
      <c r="D43" s="1324"/>
      <c r="E43" s="1324"/>
      <c r="F43" s="1324"/>
      <c r="G43" s="1323">
        <v>1</v>
      </c>
      <c r="H43" s="1324"/>
      <c r="I43" s="1323">
        <f>G43-(E43+C43)</f>
        <v>1</v>
      </c>
      <c r="J43" s="1324"/>
      <c r="K43" s="1324"/>
      <c r="L43" s="1324"/>
    </row>
    <row r="44" spans="1:12" ht="51" x14ac:dyDescent="0.2">
      <c r="A44" s="1304" t="s">
        <v>123</v>
      </c>
      <c r="B44" s="1321" t="s">
        <v>2063</v>
      </c>
      <c r="C44" s="1322">
        <v>2</v>
      </c>
      <c r="D44" s="1324"/>
      <c r="E44" s="1324"/>
      <c r="F44" s="1324"/>
      <c r="G44" s="1323">
        <v>2</v>
      </c>
      <c r="H44" s="1324"/>
      <c r="I44" s="1323">
        <f t="shared" ref="I44:I64" si="3">G44-(E44+C44)</f>
        <v>0</v>
      </c>
      <c r="J44" s="1324"/>
      <c r="K44" s="1324"/>
      <c r="L44" s="1324"/>
    </row>
    <row r="45" spans="1:12" ht="51" x14ac:dyDescent="0.2">
      <c r="A45" s="1304" t="s">
        <v>125</v>
      </c>
      <c r="B45" s="1321" t="s">
        <v>2064</v>
      </c>
      <c r="C45" s="1322">
        <v>11</v>
      </c>
      <c r="D45" s="1324"/>
      <c r="E45" s="1323">
        <v>-1</v>
      </c>
      <c r="F45" s="1324"/>
      <c r="G45" s="1323">
        <v>12</v>
      </c>
      <c r="H45" s="1324"/>
      <c r="I45" s="1323">
        <f t="shared" si="3"/>
        <v>2</v>
      </c>
      <c r="J45" s="1324"/>
      <c r="K45" s="1324"/>
      <c r="L45" s="1324"/>
    </row>
    <row r="46" spans="1:12" ht="25.5" x14ac:dyDescent="0.2">
      <c r="A46" s="1304" t="s">
        <v>127</v>
      </c>
      <c r="B46" s="1332" t="s">
        <v>2065</v>
      </c>
      <c r="C46" s="1333">
        <f>C44+C45</f>
        <v>13</v>
      </c>
      <c r="D46" s="1324"/>
      <c r="E46" s="1334">
        <f>SUM(E44:E45)</f>
        <v>-1</v>
      </c>
      <c r="F46" s="1324"/>
      <c r="G46" s="1334">
        <f>SUM(G43:G45)</f>
        <v>15</v>
      </c>
      <c r="H46" s="1324"/>
      <c r="I46" s="1323">
        <f t="shared" si="3"/>
        <v>3</v>
      </c>
      <c r="J46" s="1324"/>
      <c r="K46" s="1324"/>
      <c r="L46" s="1324"/>
    </row>
    <row r="47" spans="1:12" ht="51" x14ac:dyDescent="0.2">
      <c r="A47" s="1304" t="s">
        <v>129</v>
      </c>
      <c r="B47" s="1321" t="s">
        <v>2066</v>
      </c>
      <c r="C47" s="1322">
        <v>19</v>
      </c>
      <c r="D47" s="1325"/>
      <c r="E47" s="1335">
        <v>-3</v>
      </c>
      <c r="F47" s="1325"/>
      <c r="G47" s="1323">
        <v>17</v>
      </c>
      <c r="H47" s="1325"/>
      <c r="I47" s="1323">
        <f t="shared" si="3"/>
        <v>1</v>
      </c>
      <c r="J47" s="1325"/>
      <c r="K47" s="1325"/>
      <c r="L47" s="1325"/>
    </row>
    <row r="48" spans="1:12" ht="51" x14ac:dyDescent="0.2">
      <c r="A48" s="1304" t="s">
        <v>229</v>
      </c>
      <c r="B48" s="1321" t="s">
        <v>2067</v>
      </c>
      <c r="C48" s="1322">
        <v>16</v>
      </c>
      <c r="D48" s="1325"/>
      <c r="E48" s="1325"/>
      <c r="F48" s="1325"/>
      <c r="G48" s="1323">
        <v>19</v>
      </c>
      <c r="H48" s="1325"/>
      <c r="I48" s="1323">
        <f t="shared" si="3"/>
        <v>3</v>
      </c>
      <c r="J48" s="1325"/>
      <c r="K48" s="1325"/>
      <c r="L48" s="1325"/>
    </row>
    <row r="49" spans="1:12" ht="51" x14ac:dyDescent="0.2">
      <c r="A49" s="1304" t="s">
        <v>230</v>
      </c>
      <c r="B49" s="1321" t="s">
        <v>2068</v>
      </c>
      <c r="C49" s="1322">
        <v>75</v>
      </c>
      <c r="D49" s="1325"/>
      <c r="E49" s="1323">
        <v>-7</v>
      </c>
      <c r="F49" s="1325"/>
      <c r="G49" s="1323">
        <v>74</v>
      </c>
      <c r="H49" s="1325"/>
      <c r="I49" s="1323">
        <f t="shared" si="3"/>
        <v>6</v>
      </c>
      <c r="J49" s="1325"/>
      <c r="K49" s="1325"/>
      <c r="L49" s="1325"/>
    </row>
    <row r="50" spans="1:12" ht="25.5" x14ac:dyDescent="0.2">
      <c r="A50" s="1304" t="s">
        <v>231</v>
      </c>
      <c r="B50" s="1332" t="s">
        <v>2069</v>
      </c>
      <c r="C50" s="1333">
        <f>C47+C48+C49</f>
        <v>110</v>
      </c>
      <c r="D50" s="1336"/>
      <c r="E50" s="1334">
        <f>SUM(E47:E49)</f>
        <v>-10</v>
      </c>
      <c r="F50" s="1336"/>
      <c r="G50" s="1334">
        <f>SUM(G47:G49)</f>
        <v>110</v>
      </c>
      <c r="H50" s="1336"/>
      <c r="I50" s="1334">
        <f t="shared" si="3"/>
        <v>10</v>
      </c>
      <c r="J50" s="1336"/>
      <c r="K50" s="1336"/>
      <c r="L50" s="1336"/>
    </row>
    <row r="51" spans="1:12" ht="51" x14ac:dyDescent="0.2">
      <c r="A51" s="1304" t="s">
        <v>232</v>
      </c>
      <c r="B51" s="1321" t="s">
        <v>2070</v>
      </c>
      <c r="C51" s="1322">
        <v>65</v>
      </c>
      <c r="D51" s="1325"/>
      <c r="E51" s="1323">
        <v>-4</v>
      </c>
      <c r="F51" s="1325"/>
      <c r="G51" s="1323">
        <v>61</v>
      </c>
      <c r="H51" s="1325"/>
      <c r="I51" s="1323">
        <f t="shared" si="3"/>
        <v>0</v>
      </c>
      <c r="J51" s="1325"/>
      <c r="K51" s="1325"/>
      <c r="L51" s="1325"/>
    </row>
    <row r="52" spans="1:12" ht="51" x14ac:dyDescent="0.2">
      <c r="A52" s="1304" t="s">
        <v>918</v>
      </c>
      <c r="B52" s="1321" t="s">
        <v>2071</v>
      </c>
      <c r="C52" s="1322">
        <v>2</v>
      </c>
      <c r="D52" s="1325"/>
      <c r="E52" s="1325"/>
      <c r="F52" s="1325"/>
      <c r="G52" s="1323">
        <v>2</v>
      </c>
      <c r="H52" s="1325"/>
      <c r="I52" s="1323">
        <f t="shared" si="3"/>
        <v>0</v>
      </c>
      <c r="J52" s="1325"/>
      <c r="K52" s="1325"/>
      <c r="L52" s="1325"/>
    </row>
    <row r="53" spans="1:12" ht="52.5" customHeight="1" x14ac:dyDescent="0.2">
      <c r="A53" s="1304" t="s">
        <v>403</v>
      </c>
      <c r="B53" s="1321" t="s">
        <v>2072</v>
      </c>
      <c r="C53" s="1322">
        <v>17</v>
      </c>
      <c r="D53" s="1325"/>
      <c r="E53" s="1323">
        <v>6</v>
      </c>
      <c r="F53" s="1325"/>
      <c r="G53" s="1323">
        <v>22</v>
      </c>
      <c r="H53" s="1325"/>
      <c r="I53" s="1323">
        <f t="shared" si="3"/>
        <v>-1</v>
      </c>
      <c r="J53" s="1325"/>
      <c r="K53" s="1325"/>
      <c r="L53" s="1325"/>
    </row>
    <row r="54" spans="1:12" ht="54.75" customHeight="1" x14ac:dyDescent="0.2">
      <c r="A54" s="1304" t="s">
        <v>404</v>
      </c>
      <c r="B54" s="1321" t="s">
        <v>2073</v>
      </c>
      <c r="C54" s="1322">
        <v>12</v>
      </c>
      <c r="D54" s="1325"/>
      <c r="E54" s="1323">
        <v>1</v>
      </c>
      <c r="F54" s="1325"/>
      <c r="G54" s="1323">
        <v>13</v>
      </c>
      <c r="H54" s="1325"/>
      <c r="I54" s="1323">
        <f t="shared" si="3"/>
        <v>0</v>
      </c>
      <c r="J54" s="1325"/>
      <c r="K54" s="1325"/>
      <c r="L54" s="1325"/>
    </row>
    <row r="55" spans="1:12" ht="52.5" customHeight="1" x14ac:dyDescent="0.2">
      <c r="A55" s="1304" t="s">
        <v>919</v>
      </c>
      <c r="B55" s="1321" t="s">
        <v>2074</v>
      </c>
      <c r="C55" s="1322">
        <v>136</v>
      </c>
      <c r="D55" s="1325"/>
      <c r="E55" s="1323">
        <v>-14</v>
      </c>
      <c r="F55" s="1325"/>
      <c r="G55" s="1323">
        <v>123</v>
      </c>
      <c r="H55" s="1325"/>
      <c r="I55" s="1323">
        <f t="shared" si="3"/>
        <v>1</v>
      </c>
      <c r="J55" s="1325"/>
      <c r="K55" s="1325"/>
      <c r="L55" s="1325"/>
    </row>
    <row r="56" spans="1:12" ht="57" customHeight="1" x14ac:dyDescent="0.2">
      <c r="A56" s="1304" t="s">
        <v>920</v>
      </c>
      <c r="B56" s="1321" t="s">
        <v>2075</v>
      </c>
      <c r="C56" s="1322">
        <v>68</v>
      </c>
      <c r="D56" s="1325"/>
      <c r="E56" s="1323">
        <v>15</v>
      </c>
      <c r="F56" s="1325"/>
      <c r="G56" s="1323">
        <v>83</v>
      </c>
      <c r="H56" s="1325"/>
      <c r="I56" s="1323">
        <f t="shared" si="3"/>
        <v>0</v>
      </c>
      <c r="J56" s="1325"/>
      <c r="K56" s="1325"/>
      <c r="L56" s="1325"/>
    </row>
    <row r="57" spans="1:12" ht="33" customHeight="1" x14ac:dyDescent="0.2">
      <c r="A57" s="1304" t="s">
        <v>921</v>
      </c>
      <c r="B57" s="1332" t="s">
        <v>2076</v>
      </c>
      <c r="C57" s="1333">
        <f>SUM(C51:C56)</f>
        <v>300</v>
      </c>
      <c r="D57" s="1336"/>
      <c r="E57" s="1334">
        <f>SUM(E51:E56)</f>
        <v>4</v>
      </c>
      <c r="F57" s="1336"/>
      <c r="G57" s="1334">
        <f>SUM(G51:G56)</f>
        <v>304</v>
      </c>
      <c r="H57" s="1336"/>
      <c r="I57" s="1323">
        <f t="shared" si="3"/>
        <v>0</v>
      </c>
      <c r="J57" s="1336"/>
      <c r="K57" s="1336"/>
      <c r="L57" s="1336"/>
    </row>
    <row r="58" spans="1:12" ht="51" x14ac:dyDescent="0.2">
      <c r="A58" s="1304" t="s">
        <v>922</v>
      </c>
      <c r="B58" s="1321" t="s">
        <v>2077</v>
      </c>
      <c r="C58" s="1322">
        <v>20</v>
      </c>
      <c r="D58" s="1325"/>
      <c r="E58" s="1323">
        <v>2</v>
      </c>
      <c r="F58" s="1325"/>
      <c r="G58" s="1323">
        <v>20</v>
      </c>
      <c r="H58" s="1325"/>
      <c r="I58" s="1323">
        <f t="shared" si="3"/>
        <v>-2</v>
      </c>
      <c r="J58" s="1325"/>
      <c r="K58" s="1325"/>
      <c r="L58" s="1325"/>
    </row>
    <row r="59" spans="1:12" ht="60" customHeight="1" x14ac:dyDescent="0.2">
      <c r="A59" s="1304" t="s">
        <v>923</v>
      </c>
      <c r="B59" s="1321" t="s">
        <v>2078</v>
      </c>
      <c r="C59" s="1322">
        <v>65</v>
      </c>
      <c r="D59" s="1325"/>
      <c r="E59" s="1323">
        <v>12</v>
      </c>
      <c r="F59" s="1325"/>
      <c r="G59" s="1323">
        <v>67</v>
      </c>
      <c r="H59" s="1325"/>
      <c r="I59" s="1323">
        <f t="shared" si="3"/>
        <v>-10</v>
      </c>
      <c r="J59" s="1325"/>
      <c r="K59" s="1325"/>
      <c r="L59" s="1325"/>
    </row>
    <row r="60" spans="1:12" ht="25.5" x14ac:dyDescent="0.2">
      <c r="A60" s="1304" t="s">
        <v>924</v>
      </c>
      <c r="B60" s="1332" t="s">
        <v>2079</v>
      </c>
      <c r="C60" s="1333">
        <f>SUM(C58:C59)</f>
        <v>85</v>
      </c>
      <c r="D60" s="1325"/>
      <c r="E60" s="1334">
        <f>SUM(E58:E59)</f>
        <v>14</v>
      </c>
      <c r="F60" s="1325"/>
      <c r="G60" s="1334">
        <f>SUM(G58:G59)</f>
        <v>87</v>
      </c>
      <c r="H60" s="1325"/>
      <c r="I60" s="1323">
        <f t="shared" si="3"/>
        <v>-12</v>
      </c>
      <c r="J60" s="1325"/>
      <c r="K60" s="1325"/>
      <c r="L60" s="1325"/>
    </row>
    <row r="61" spans="1:12" ht="54" customHeight="1" x14ac:dyDescent="0.2">
      <c r="A61" s="1304" t="s">
        <v>925</v>
      </c>
      <c r="B61" s="1321" t="s">
        <v>2080</v>
      </c>
      <c r="C61" s="1322">
        <v>2</v>
      </c>
      <c r="D61" s="1325"/>
      <c r="E61" s="1325"/>
      <c r="F61" s="1325"/>
      <c r="G61" s="1323">
        <v>2</v>
      </c>
      <c r="H61" s="1325"/>
      <c r="I61" s="1323">
        <f t="shared" si="3"/>
        <v>0</v>
      </c>
      <c r="J61" s="1325"/>
      <c r="K61" s="1325"/>
      <c r="L61" s="1325"/>
    </row>
    <row r="62" spans="1:12" ht="54.75" customHeight="1" x14ac:dyDescent="0.2">
      <c r="A62" s="1304" t="s">
        <v>926</v>
      </c>
      <c r="B62" s="1321" t="s">
        <v>2081</v>
      </c>
      <c r="C62" s="1322">
        <v>13</v>
      </c>
      <c r="D62" s="1325"/>
      <c r="E62" s="1323">
        <v>-3</v>
      </c>
      <c r="F62" s="1325"/>
      <c r="G62" s="1323">
        <v>8</v>
      </c>
      <c r="H62" s="1325"/>
      <c r="I62" s="1323">
        <f t="shared" si="3"/>
        <v>-2</v>
      </c>
      <c r="J62" s="1325"/>
      <c r="K62" s="1325"/>
      <c r="L62" s="1325"/>
    </row>
    <row r="63" spans="1:12" ht="39.75" customHeight="1" x14ac:dyDescent="0.2">
      <c r="A63" s="1304" t="s">
        <v>927</v>
      </c>
      <c r="B63" s="1337" t="s">
        <v>2082</v>
      </c>
      <c r="C63" s="1333">
        <f>SUM(C61:C62)</f>
        <v>15</v>
      </c>
      <c r="D63" s="1336"/>
      <c r="E63" s="1334">
        <f>SUM(E61:E62)</f>
        <v>-3</v>
      </c>
      <c r="F63" s="1336"/>
      <c r="G63" s="1334">
        <f>SUM(G61:G62)</f>
        <v>10</v>
      </c>
      <c r="H63" s="1336"/>
      <c r="I63" s="1323">
        <f t="shared" si="3"/>
        <v>-2</v>
      </c>
      <c r="J63" s="1336"/>
      <c r="K63" s="1336"/>
      <c r="L63" s="1336"/>
    </row>
    <row r="64" spans="1:12" ht="25.5" x14ac:dyDescent="0.2">
      <c r="A64" s="1304" t="s">
        <v>928</v>
      </c>
      <c r="B64" s="1330" t="s">
        <v>2083</v>
      </c>
      <c r="C64" s="1331">
        <f>C46+C50+C57+C60+C63</f>
        <v>523</v>
      </c>
      <c r="D64" s="1338"/>
      <c r="E64" s="1324">
        <f>E46+E50+E57+E60+E63</f>
        <v>4</v>
      </c>
      <c r="F64" s="1324"/>
      <c r="G64" s="1324">
        <f>G46+G50+G57+G60+G63</f>
        <v>526</v>
      </c>
      <c r="H64" s="1338"/>
      <c r="I64" s="1323">
        <f t="shared" si="3"/>
        <v>-1</v>
      </c>
      <c r="J64" s="1338"/>
      <c r="K64" s="1338"/>
      <c r="L64" s="1338"/>
    </row>
    <row r="65" spans="1:12" ht="15.75" x14ac:dyDescent="0.2">
      <c r="A65" s="1304" t="s">
        <v>929</v>
      </c>
      <c r="B65" s="1330" t="s">
        <v>2084</v>
      </c>
      <c r="C65" s="1339">
        <v>9.9700000000000006</v>
      </c>
      <c r="D65" s="1340"/>
      <c r="E65" s="1340">
        <v>0</v>
      </c>
      <c r="F65" s="1340"/>
      <c r="G65" s="1340">
        <v>9.9</v>
      </c>
      <c r="H65" s="1340"/>
      <c r="I65" s="1327">
        <f>G65-(C65+E65)</f>
        <v>-7.0000000000000284E-2</v>
      </c>
      <c r="J65" s="1341"/>
      <c r="K65" s="1341"/>
      <c r="L65" s="1341"/>
    </row>
    <row r="66" spans="1:12" ht="40.5" x14ac:dyDescent="0.25">
      <c r="A66" s="1304" t="s">
        <v>930</v>
      </c>
      <c r="B66" s="1342" t="s">
        <v>2085</v>
      </c>
      <c r="C66" s="1343"/>
      <c r="D66" s="1344">
        <v>16271040</v>
      </c>
      <c r="E66" s="1345"/>
      <c r="F66" s="1344">
        <v>0</v>
      </c>
      <c r="G66" s="1345"/>
      <c r="H66" s="1344">
        <v>16156800</v>
      </c>
      <c r="I66" s="1344"/>
      <c r="J66" s="1334">
        <f t="shared" ref="J66:J67" si="4">H66-(D66+F66)</f>
        <v>-114240</v>
      </c>
      <c r="K66" s="1344">
        <v>16156800</v>
      </c>
      <c r="L66" s="1334">
        <f>K66-(D66+F66)</f>
        <v>-114240</v>
      </c>
    </row>
    <row r="67" spans="1:12" ht="27" x14ac:dyDescent="0.25">
      <c r="A67" s="1304" t="s">
        <v>931</v>
      </c>
      <c r="B67" s="1342" t="s">
        <v>2086</v>
      </c>
      <c r="C67" s="1343"/>
      <c r="D67" s="1344">
        <v>10522664</v>
      </c>
      <c r="E67" s="1345"/>
      <c r="F67" s="1344">
        <v>4334890</v>
      </c>
      <c r="G67" s="1345"/>
      <c r="H67" s="1344">
        <v>14857554</v>
      </c>
      <c r="I67" s="1344"/>
      <c r="J67" s="1334">
        <f t="shared" si="4"/>
        <v>0</v>
      </c>
      <c r="K67" s="1344">
        <v>14857554</v>
      </c>
      <c r="L67" s="1334">
        <f>K67-(D67+F67)</f>
        <v>0</v>
      </c>
    </row>
    <row r="68" spans="1:12" ht="25.5" x14ac:dyDescent="0.2">
      <c r="A68" s="1304" t="s">
        <v>932</v>
      </c>
      <c r="B68" s="1330" t="s">
        <v>2087</v>
      </c>
      <c r="C68" s="1343"/>
      <c r="D68" s="1324">
        <f>D67+D66</f>
        <v>26793704</v>
      </c>
      <c r="E68" s="1324"/>
      <c r="F68" s="1324">
        <f t="shared" ref="F68:L68" si="5">F67+F66</f>
        <v>4334890</v>
      </c>
      <c r="G68" s="1324"/>
      <c r="H68" s="1324">
        <f t="shared" si="5"/>
        <v>31014354</v>
      </c>
      <c r="I68" s="1324"/>
      <c r="J68" s="1324">
        <f t="shared" si="5"/>
        <v>-114240</v>
      </c>
      <c r="K68" s="1324">
        <f t="shared" si="5"/>
        <v>31014354</v>
      </c>
      <c r="L68" s="1324">
        <f t="shared" si="5"/>
        <v>-114240</v>
      </c>
    </row>
    <row r="69" spans="1:12" ht="18.75" customHeight="1" x14ac:dyDescent="0.2">
      <c r="A69" s="1304" t="s">
        <v>933</v>
      </c>
      <c r="B69" s="1321" t="s">
        <v>2088</v>
      </c>
      <c r="C69" s="1346">
        <v>0.97860000000000003</v>
      </c>
      <c r="D69" s="1323">
        <v>1932735</v>
      </c>
      <c r="E69" s="1323"/>
      <c r="F69" s="1323"/>
      <c r="G69" s="1347">
        <v>0.97860000000000003</v>
      </c>
      <c r="H69" s="1323">
        <v>1932735</v>
      </c>
      <c r="I69" s="1325"/>
      <c r="J69" s="1325"/>
      <c r="K69" s="1323">
        <v>1932735</v>
      </c>
      <c r="L69" s="1325"/>
    </row>
    <row r="70" spans="1:12" ht="18.75" customHeight="1" x14ac:dyDescent="0.2">
      <c r="A70" s="1304" t="s">
        <v>934</v>
      </c>
      <c r="B70" s="1321" t="s">
        <v>2089</v>
      </c>
      <c r="C70" s="1346">
        <v>0.97860000000000003</v>
      </c>
      <c r="D70" s="1323">
        <v>1932735</v>
      </c>
      <c r="E70" s="1323"/>
      <c r="F70" s="1323"/>
      <c r="G70" s="1347">
        <v>0.97860000000000003</v>
      </c>
      <c r="H70" s="1323">
        <v>1932735</v>
      </c>
      <c r="I70" s="1325"/>
      <c r="J70" s="1325"/>
      <c r="K70" s="1323">
        <v>1932735</v>
      </c>
      <c r="L70" s="1325"/>
    </row>
    <row r="71" spans="1:12" ht="15.75" x14ac:dyDescent="0.2">
      <c r="A71" s="1304" t="s">
        <v>935</v>
      </c>
      <c r="B71" s="1321" t="s">
        <v>440</v>
      </c>
      <c r="C71" s="1322">
        <v>80</v>
      </c>
      <c r="D71" s="1323">
        <v>4428800</v>
      </c>
      <c r="E71" s="1323"/>
      <c r="F71" s="1323"/>
      <c r="G71" s="1323">
        <v>89</v>
      </c>
      <c r="H71" s="1323">
        <v>4927040</v>
      </c>
      <c r="I71" s="1323">
        <f t="shared" ref="I71:J74" si="6">G71-(C71+E71)</f>
        <v>9</v>
      </c>
      <c r="J71" s="1323">
        <f t="shared" si="6"/>
        <v>498240</v>
      </c>
      <c r="K71" s="1323">
        <v>4927040</v>
      </c>
      <c r="L71" s="1323">
        <f>K71-(D71+F71)</f>
        <v>498240</v>
      </c>
    </row>
    <row r="72" spans="1:12" ht="15.75" x14ac:dyDescent="0.2">
      <c r="A72" s="1304" t="s">
        <v>936</v>
      </c>
      <c r="B72" s="1321" t="s">
        <v>166</v>
      </c>
      <c r="C72" s="1322">
        <v>69</v>
      </c>
      <c r="D72" s="1323">
        <v>10005000</v>
      </c>
      <c r="E72" s="1323">
        <v>-14</v>
      </c>
      <c r="F72" s="1323">
        <v>-2030000</v>
      </c>
      <c r="G72" s="1323">
        <v>49</v>
      </c>
      <c r="H72" s="1323">
        <v>7105000</v>
      </c>
      <c r="I72" s="1323">
        <f t="shared" si="6"/>
        <v>-6</v>
      </c>
      <c r="J72" s="1323">
        <f t="shared" si="6"/>
        <v>-870000</v>
      </c>
      <c r="K72" s="1323">
        <v>7105000</v>
      </c>
      <c r="L72" s="1323">
        <f>K72-(D72+F72)</f>
        <v>-870000</v>
      </c>
    </row>
    <row r="73" spans="1:12" ht="25.5" x14ac:dyDescent="0.2">
      <c r="A73" s="1304" t="s">
        <v>981</v>
      </c>
      <c r="B73" s="1321" t="s">
        <v>2090</v>
      </c>
      <c r="C73" s="1322">
        <v>23</v>
      </c>
      <c r="D73" s="1323">
        <v>2507000</v>
      </c>
      <c r="E73" s="1323"/>
      <c r="F73" s="1323"/>
      <c r="G73" s="1323">
        <v>23</v>
      </c>
      <c r="H73" s="1323">
        <v>2507000</v>
      </c>
      <c r="I73" s="1323">
        <f t="shared" si="6"/>
        <v>0</v>
      </c>
      <c r="J73" s="1323">
        <f t="shared" si="6"/>
        <v>0</v>
      </c>
      <c r="K73" s="1323">
        <v>2507000</v>
      </c>
      <c r="L73" s="1323">
        <f>K73-(D73+F73)</f>
        <v>0</v>
      </c>
    </row>
    <row r="74" spans="1:12" ht="15.75" x14ac:dyDescent="0.2">
      <c r="A74" s="1304" t="s">
        <v>982</v>
      </c>
      <c r="B74" s="1321" t="s">
        <v>2091</v>
      </c>
      <c r="C74" s="1322">
        <v>12</v>
      </c>
      <c r="D74" s="1323">
        <v>5929200</v>
      </c>
      <c r="E74" s="1323">
        <v>1</v>
      </c>
      <c r="F74" s="1323">
        <v>494100</v>
      </c>
      <c r="G74" s="1323">
        <v>18</v>
      </c>
      <c r="H74" s="1323">
        <v>8893800</v>
      </c>
      <c r="I74" s="1323">
        <f t="shared" si="6"/>
        <v>5</v>
      </c>
      <c r="J74" s="1323">
        <f t="shared" si="6"/>
        <v>2470500</v>
      </c>
      <c r="K74" s="1323">
        <v>8893800</v>
      </c>
      <c r="L74" s="1323">
        <f>K74-(D74+F74)</f>
        <v>2470500</v>
      </c>
    </row>
    <row r="75" spans="1:12" ht="38.25" x14ac:dyDescent="0.2">
      <c r="A75" s="1304" t="s">
        <v>983</v>
      </c>
      <c r="B75" s="1330" t="s">
        <v>2092</v>
      </c>
      <c r="C75" s="1331"/>
      <c r="D75" s="1324">
        <f>SUM(D69:D74)</f>
        <v>26735470</v>
      </c>
      <c r="E75" s="1324"/>
      <c r="F75" s="1324">
        <f>SUM(F69:F74)</f>
        <v>-1535900</v>
      </c>
      <c r="G75" s="1324"/>
      <c r="H75" s="1324">
        <f>SUM(H69:H74)</f>
        <v>27298310</v>
      </c>
      <c r="I75" s="1324"/>
      <c r="J75" s="1324">
        <f>SUM(J69:J74)</f>
        <v>2098740</v>
      </c>
      <c r="K75" s="1324">
        <f>SUM(K69:K74)</f>
        <v>27298310</v>
      </c>
      <c r="L75" s="1324">
        <f>SUM(L69:L74)</f>
        <v>2098740</v>
      </c>
    </row>
    <row r="76" spans="1:12" ht="51" x14ac:dyDescent="0.2">
      <c r="A76" s="1304" t="s">
        <v>984</v>
      </c>
      <c r="B76" s="1321" t="s">
        <v>2093</v>
      </c>
      <c r="C76" s="1322">
        <v>54</v>
      </c>
      <c r="D76" s="1323"/>
      <c r="E76" s="1323"/>
      <c r="F76" s="1323"/>
      <c r="G76" s="1323">
        <v>1</v>
      </c>
      <c r="H76" s="1323"/>
      <c r="I76" s="1323"/>
      <c r="J76" s="1323"/>
      <c r="K76" s="1323"/>
      <c r="L76" s="1323"/>
    </row>
    <row r="77" spans="1:12" ht="51" x14ac:dyDescent="0.2">
      <c r="A77" s="1304" t="s">
        <v>985</v>
      </c>
      <c r="B77" s="1321" t="s">
        <v>2094</v>
      </c>
      <c r="C77" s="1322">
        <v>3</v>
      </c>
      <c r="D77" s="1323"/>
      <c r="E77" s="1323"/>
      <c r="F77" s="1323"/>
      <c r="G77" s="1323">
        <v>4</v>
      </c>
      <c r="H77" s="1323"/>
      <c r="I77" s="1323">
        <v>-1</v>
      </c>
      <c r="J77" s="1323"/>
      <c r="K77" s="1323"/>
      <c r="L77" s="1323"/>
    </row>
    <row r="78" spans="1:12" ht="39.75" customHeight="1" x14ac:dyDescent="0.2">
      <c r="A78" s="1304" t="s">
        <v>986</v>
      </c>
      <c r="B78" s="1321" t="s">
        <v>2095</v>
      </c>
      <c r="C78" s="1322">
        <v>15</v>
      </c>
      <c r="D78" s="1323">
        <v>39090600</v>
      </c>
      <c r="E78" s="1323"/>
      <c r="F78" s="1323"/>
      <c r="G78" s="1323">
        <v>15</v>
      </c>
      <c r="H78" s="1323">
        <v>39090600</v>
      </c>
      <c r="I78" s="1323">
        <f>G78-(C78+E78)</f>
        <v>0</v>
      </c>
      <c r="J78" s="1323">
        <f>H78-(D78+F78)</f>
        <v>0</v>
      </c>
      <c r="K78" s="1323">
        <v>39090600</v>
      </c>
      <c r="L78" s="1323">
        <f>K78-(D78+F78)</f>
        <v>0</v>
      </c>
    </row>
    <row r="79" spans="1:12" ht="25.5" x14ac:dyDescent="0.2">
      <c r="A79" s="1304" t="s">
        <v>987</v>
      </c>
      <c r="B79" s="1321" t="s">
        <v>2096</v>
      </c>
      <c r="C79" s="1322"/>
      <c r="D79" s="1323">
        <v>22005000</v>
      </c>
      <c r="E79" s="1323"/>
      <c r="F79" s="1323">
        <v>12348000</v>
      </c>
      <c r="G79" s="1323"/>
      <c r="H79" s="1323">
        <v>34353000</v>
      </c>
      <c r="I79" s="1323">
        <f>G79-(C79+E79)</f>
        <v>0</v>
      </c>
      <c r="J79" s="1323">
        <f>H79-(D79+F79)</f>
        <v>0</v>
      </c>
      <c r="K79" s="1323">
        <v>34353000</v>
      </c>
      <c r="L79" s="1323">
        <f>K79-(D79+F79)</f>
        <v>0</v>
      </c>
    </row>
    <row r="80" spans="1:12" ht="56.25" customHeight="1" x14ac:dyDescent="0.2">
      <c r="A80" s="1304" t="s">
        <v>994</v>
      </c>
      <c r="B80" s="1330" t="s">
        <v>2097</v>
      </c>
      <c r="C80" s="1331"/>
      <c r="D80" s="1324">
        <f>D78+D79</f>
        <v>61095600</v>
      </c>
      <c r="E80" s="1324"/>
      <c r="F80" s="1324">
        <f t="shared" ref="F80:L80" si="7">F78+F79</f>
        <v>12348000</v>
      </c>
      <c r="G80" s="1324"/>
      <c r="H80" s="1324">
        <f t="shared" si="7"/>
        <v>73443600</v>
      </c>
      <c r="I80" s="1324"/>
      <c r="J80" s="1324">
        <f t="shared" si="7"/>
        <v>0</v>
      </c>
      <c r="K80" s="1324">
        <f t="shared" si="7"/>
        <v>73443600</v>
      </c>
      <c r="L80" s="1324">
        <f t="shared" si="7"/>
        <v>0</v>
      </c>
    </row>
    <row r="81" spans="1:12" ht="51" x14ac:dyDescent="0.2">
      <c r="A81" s="1304" t="s">
        <v>995</v>
      </c>
      <c r="B81" s="1348" t="s">
        <v>2098</v>
      </c>
      <c r="C81" s="1324"/>
      <c r="D81" s="1324">
        <f>D80+D75+D68+D42+D19</f>
        <v>245736000</v>
      </c>
      <c r="E81" s="1324"/>
      <c r="F81" s="1324">
        <f t="shared" ref="F81:L81" si="8">F80+F75+F68+F42+F19</f>
        <v>14398644</v>
      </c>
      <c r="G81" s="1324"/>
      <c r="H81" s="1324">
        <f t="shared" si="8"/>
        <v>261081329</v>
      </c>
      <c r="I81" s="1324"/>
      <c r="J81" s="1324">
        <f t="shared" si="8"/>
        <v>946685</v>
      </c>
      <c r="K81" s="1324">
        <f t="shared" si="8"/>
        <v>261081329</v>
      </c>
      <c r="L81" s="1324">
        <f t="shared" si="8"/>
        <v>946685</v>
      </c>
    </row>
    <row r="82" spans="1:12" ht="15" x14ac:dyDescent="0.25">
      <c r="A82" s="1349"/>
      <c r="B82" s="1350"/>
      <c r="C82" s="1350"/>
      <c r="D82" s="1351"/>
      <c r="E82" s="1350"/>
      <c r="F82" s="1351"/>
      <c r="G82" s="1350"/>
      <c r="H82" s="1351"/>
      <c r="I82" s="1350"/>
      <c r="J82" s="1351"/>
      <c r="K82" s="1350"/>
      <c r="L82" s="1351"/>
    </row>
    <row r="83" spans="1:12" ht="15" x14ac:dyDescent="0.25">
      <c r="A83" s="1349"/>
      <c r="B83" s="1350"/>
      <c r="C83" s="1350"/>
      <c r="D83" s="1350"/>
      <c r="E83" s="1350"/>
      <c r="F83" s="1350"/>
      <c r="G83" s="1350"/>
      <c r="H83" s="1350"/>
      <c r="I83" s="1350"/>
      <c r="J83" s="1350"/>
      <c r="K83" s="1350"/>
      <c r="L83" s="1350"/>
    </row>
    <row r="84" spans="1:12" ht="24.75" customHeight="1" x14ac:dyDescent="0.25">
      <c r="B84" s="1784"/>
      <c r="C84" s="1784"/>
      <c r="D84" s="1784"/>
      <c r="E84" s="1784"/>
      <c r="F84" s="1784"/>
      <c r="G84" s="1784"/>
      <c r="H84" s="1784"/>
      <c r="I84" s="1784"/>
      <c r="J84" s="1784"/>
      <c r="K84" s="1784"/>
      <c r="L84" s="1784"/>
    </row>
  </sheetData>
  <mergeCells count="20">
    <mergeCell ref="A8:A11"/>
    <mergeCell ref="B9:B11"/>
    <mergeCell ref="C9:D9"/>
    <mergeCell ref="E9:F10"/>
    <mergeCell ref="G9:H9"/>
    <mergeCell ref="F1:L1"/>
    <mergeCell ref="B2:L2"/>
    <mergeCell ref="B3:L3"/>
    <mergeCell ref="B4:L4"/>
    <mergeCell ref="B5:L5"/>
    <mergeCell ref="B84:L84"/>
    <mergeCell ref="I9:J9"/>
    <mergeCell ref="K9:K11"/>
    <mergeCell ref="L9:L11"/>
    <mergeCell ref="C10:C11"/>
    <mergeCell ref="D10:D11"/>
    <mergeCell ref="G10:G11"/>
    <mergeCell ref="H10:H11"/>
    <mergeCell ref="I10:I11"/>
    <mergeCell ref="J10:J1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32C7"/>
  </sheetPr>
  <dimension ref="A1:I17"/>
  <sheetViews>
    <sheetView workbookViewId="0">
      <selection activeCell="B22" sqref="B22"/>
    </sheetView>
  </sheetViews>
  <sheetFormatPr defaultRowHeight="15.75" x14ac:dyDescent="0.25"/>
  <cols>
    <col min="1" max="1" width="3.5703125" style="14" bestFit="1" customWidth="1"/>
    <col min="2" max="2" width="65.5703125" style="14" customWidth="1"/>
    <col min="3" max="3" width="22.7109375" style="14" customWidth="1"/>
    <col min="4" max="4" width="20.140625" style="14" customWidth="1"/>
    <col min="5" max="5" width="21.28515625" style="14" customWidth="1"/>
    <col min="6" max="6" width="14.85546875" style="14" customWidth="1"/>
    <col min="7" max="7" width="9.140625" style="14"/>
    <col min="8" max="256" width="9.140625" style="35"/>
    <col min="257" max="257" width="3.5703125" style="35" bestFit="1" customWidth="1"/>
    <col min="258" max="258" width="65.5703125" style="35" customWidth="1"/>
    <col min="259" max="262" width="14.85546875" style="35" customWidth="1"/>
    <col min="263" max="512" width="9.140625" style="35"/>
    <col min="513" max="513" width="3.5703125" style="35" bestFit="1" customWidth="1"/>
    <col min="514" max="514" width="65.5703125" style="35" customWidth="1"/>
    <col min="515" max="518" width="14.85546875" style="35" customWidth="1"/>
    <col min="519" max="768" width="9.140625" style="35"/>
    <col min="769" max="769" width="3.5703125" style="35" bestFit="1" customWidth="1"/>
    <col min="770" max="770" width="65.5703125" style="35" customWidth="1"/>
    <col min="771" max="774" width="14.85546875" style="35" customWidth="1"/>
    <col min="775" max="1024" width="9.140625" style="35"/>
    <col min="1025" max="1025" width="3.5703125" style="35" bestFit="1" customWidth="1"/>
    <col min="1026" max="1026" width="65.5703125" style="35" customWidth="1"/>
    <col min="1027" max="1030" width="14.85546875" style="35" customWidth="1"/>
    <col min="1031" max="1280" width="9.140625" style="35"/>
    <col min="1281" max="1281" width="3.5703125" style="35" bestFit="1" customWidth="1"/>
    <col min="1282" max="1282" width="65.5703125" style="35" customWidth="1"/>
    <col min="1283" max="1286" width="14.85546875" style="35" customWidth="1"/>
    <col min="1287" max="1536" width="9.140625" style="35"/>
    <col min="1537" max="1537" width="3.5703125" style="35" bestFit="1" customWidth="1"/>
    <col min="1538" max="1538" width="65.5703125" style="35" customWidth="1"/>
    <col min="1539" max="1542" width="14.85546875" style="35" customWidth="1"/>
    <col min="1543" max="1792" width="9.140625" style="35"/>
    <col min="1793" max="1793" width="3.5703125" style="35" bestFit="1" customWidth="1"/>
    <col min="1794" max="1794" width="65.5703125" style="35" customWidth="1"/>
    <col min="1795" max="1798" width="14.85546875" style="35" customWidth="1"/>
    <col min="1799" max="2048" width="9.140625" style="35"/>
    <col min="2049" max="2049" width="3.5703125" style="35" bestFit="1" customWidth="1"/>
    <col min="2050" max="2050" width="65.5703125" style="35" customWidth="1"/>
    <col min="2051" max="2054" width="14.85546875" style="35" customWidth="1"/>
    <col min="2055" max="2304" width="9.140625" style="35"/>
    <col min="2305" max="2305" width="3.5703125" style="35" bestFit="1" customWidth="1"/>
    <col min="2306" max="2306" width="65.5703125" style="35" customWidth="1"/>
    <col min="2307" max="2310" width="14.85546875" style="35" customWidth="1"/>
    <col min="2311" max="2560" width="9.140625" style="35"/>
    <col min="2561" max="2561" width="3.5703125" style="35" bestFit="1" customWidth="1"/>
    <col min="2562" max="2562" width="65.5703125" style="35" customWidth="1"/>
    <col min="2563" max="2566" width="14.85546875" style="35" customWidth="1"/>
    <col min="2567" max="2816" width="9.140625" style="35"/>
    <col min="2817" max="2817" width="3.5703125" style="35" bestFit="1" customWidth="1"/>
    <col min="2818" max="2818" width="65.5703125" style="35" customWidth="1"/>
    <col min="2819" max="2822" width="14.85546875" style="35" customWidth="1"/>
    <col min="2823" max="3072" width="9.140625" style="35"/>
    <col min="3073" max="3073" width="3.5703125" style="35" bestFit="1" customWidth="1"/>
    <col min="3074" max="3074" width="65.5703125" style="35" customWidth="1"/>
    <col min="3075" max="3078" width="14.85546875" style="35" customWidth="1"/>
    <col min="3079" max="3328" width="9.140625" style="35"/>
    <col min="3329" max="3329" width="3.5703125" style="35" bestFit="1" customWidth="1"/>
    <col min="3330" max="3330" width="65.5703125" style="35" customWidth="1"/>
    <col min="3331" max="3334" width="14.85546875" style="35" customWidth="1"/>
    <col min="3335" max="3584" width="9.140625" style="35"/>
    <col min="3585" max="3585" width="3.5703125" style="35" bestFit="1" customWidth="1"/>
    <col min="3586" max="3586" width="65.5703125" style="35" customWidth="1"/>
    <col min="3587" max="3590" width="14.85546875" style="35" customWidth="1"/>
    <col min="3591" max="3840" width="9.140625" style="35"/>
    <col min="3841" max="3841" width="3.5703125" style="35" bestFit="1" customWidth="1"/>
    <col min="3842" max="3842" width="65.5703125" style="35" customWidth="1"/>
    <col min="3843" max="3846" width="14.85546875" style="35" customWidth="1"/>
    <col min="3847" max="4096" width="9.140625" style="35"/>
    <col min="4097" max="4097" width="3.5703125" style="35" bestFit="1" customWidth="1"/>
    <col min="4098" max="4098" width="65.5703125" style="35" customWidth="1"/>
    <col min="4099" max="4102" width="14.85546875" style="35" customWidth="1"/>
    <col min="4103" max="4352" width="9.140625" style="35"/>
    <col min="4353" max="4353" width="3.5703125" style="35" bestFit="1" customWidth="1"/>
    <col min="4354" max="4354" width="65.5703125" style="35" customWidth="1"/>
    <col min="4355" max="4358" width="14.85546875" style="35" customWidth="1"/>
    <col min="4359" max="4608" width="9.140625" style="35"/>
    <col min="4609" max="4609" width="3.5703125" style="35" bestFit="1" customWidth="1"/>
    <col min="4610" max="4610" width="65.5703125" style="35" customWidth="1"/>
    <col min="4611" max="4614" width="14.85546875" style="35" customWidth="1"/>
    <col min="4615" max="4864" width="9.140625" style="35"/>
    <col min="4865" max="4865" width="3.5703125" style="35" bestFit="1" customWidth="1"/>
    <col min="4866" max="4866" width="65.5703125" style="35" customWidth="1"/>
    <col min="4867" max="4870" width="14.85546875" style="35" customWidth="1"/>
    <col min="4871" max="5120" width="9.140625" style="35"/>
    <col min="5121" max="5121" width="3.5703125" style="35" bestFit="1" customWidth="1"/>
    <col min="5122" max="5122" width="65.5703125" style="35" customWidth="1"/>
    <col min="5123" max="5126" width="14.85546875" style="35" customWidth="1"/>
    <col min="5127" max="5376" width="9.140625" style="35"/>
    <col min="5377" max="5377" width="3.5703125" style="35" bestFit="1" customWidth="1"/>
    <col min="5378" max="5378" width="65.5703125" style="35" customWidth="1"/>
    <col min="5379" max="5382" width="14.85546875" style="35" customWidth="1"/>
    <col min="5383" max="5632" width="9.140625" style="35"/>
    <col min="5633" max="5633" width="3.5703125" style="35" bestFit="1" customWidth="1"/>
    <col min="5634" max="5634" width="65.5703125" style="35" customWidth="1"/>
    <col min="5635" max="5638" width="14.85546875" style="35" customWidth="1"/>
    <col min="5639" max="5888" width="9.140625" style="35"/>
    <col min="5889" max="5889" width="3.5703125" style="35" bestFit="1" customWidth="1"/>
    <col min="5890" max="5890" width="65.5703125" style="35" customWidth="1"/>
    <col min="5891" max="5894" width="14.85546875" style="35" customWidth="1"/>
    <col min="5895" max="6144" width="9.140625" style="35"/>
    <col min="6145" max="6145" width="3.5703125" style="35" bestFit="1" customWidth="1"/>
    <col min="6146" max="6146" width="65.5703125" style="35" customWidth="1"/>
    <col min="6147" max="6150" width="14.85546875" style="35" customWidth="1"/>
    <col min="6151" max="6400" width="9.140625" style="35"/>
    <col min="6401" max="6401" width="3.5703125" style="35" bestFit="1" customWidth="1"/>
    <col min="6402" max="6402" width="65.5703125" style="35" customWidth="1"/>
    <col min="6403" max="6406" width="14.85546875" style="35" customWidth="1"/>
    <col min="6407" max="6656" width="9.140625" style="35"/>
    <col min="6657" max="6657" width="3.5703125" style="35" bestFit="1" customWidth="1"/>
    <col min="6658" max="6658" width="65.5703125" style="35" customWidth="1"/>
    <col min="6659" max="6662" width="14.85546875" style="35" customWidth="1"/>
    <col min="6663" max="6912" width="9.140625" style="35"/>
    <col min="6913" max="6913" width="3.5703125" style="35" bestFit="1" customWidth="1"/>
    <col min="6914" max="6914" width="65.5703125" style="35" customWidth="1"/>
    <col min="6915" max="6918" width="14.85546875" style="35" customWidth="1"/>
    <col min="6919" max="7168" width="9.140625" style="35"/>
    <col min="7169" max="7169" width="3.5703125" style="35" bestFit="1" customWidth="1"/>
    <col min="7170" max="7170" width="65.5703125" style="35" customWidth="1"/>
    <col min="7171" max="7174" width="14.85546875" style="35" customWidth="1"/>
    <col min="7175" max="7424" width="9.140625" style="35"/>
    <col min="7425" max="7425" width="3.5703125" style="35" bestFit="1" customWidth="1"/>
    <col min="7426" max="7426" width="65.5703125" style="35" customWidth="1"/>
    <col min="7427" max="7430" width="14.85546875" style="35" customWidth="1"/>
    <col min="7431" max="7680" width="9.140625" style="35"/>
    <col min="7681" max="7681" width="3.5703125" style="35" bestFit="1" customWidth="1"/>
    <col min="7682" max="7682" width="65.5703125" style="35" customWidth="1"/>
    <col min="7683" max="7686" width="14.85546875" style="35" customWidth="1"/>
    <col min="7687" max="7936" width="9.140625" style="35"/>
    <col min="7937" max="7937" width="3.5703125" style="35" bestFit="1" customWidth="1"/>
    <col min="7938" max="7938" width="65.5703125" style="35" customWidth="1"/>
    <col min="7939" max="7942" width="14.85546875" style="35" customWidth="1"/>
    <col min="7943" max="8192" width="9.140625" style="35"/>
    <col min="8193" max="8193" width="3.5703125" style="35" bestFit="1" customWidth="1"/>
    <col min="8194" max="8194" width="65.5703125" style="35" customWidth="1"/>
    <col min="8195" max="8198" width="14.85546875" style="35" customWidth="1"/>
    <col min="8199" max="8448" width="9.140625" style="35"/>
    <col min="8449" max="8449" width="3.5703125" style="35" bestFit="1" customWidth="1"/>
    <col min="8450" max="8450" width="65.5703125" style="35" customWidth="1"/>
    <col min="8451" max="8454" width="14.85546875" style="35" customWidth="1"/>
    <col min="8455" max="8704" width="9.140625" style="35"/>
    <col min="8705" max="8705" width="3.5703125" style="35" bestFit="1" customWidth="1"/>
    <col min="8706" max="8706" width="65.5703125" style="35" customWidth="1"/>
    <col min="8707" max="8710" width="14.85546875" style="35" customWidth="1"/>
    <col min="8711" max="8960" width="9.140625" style="35"/>
    <col min="8961" max="8961" width="3.5703125" style="35" bestFit="1" customWidth="1"/>
    <col min="8962" max="8962" width="65.5703125" style="35" customWidth="1"/>
    <col min="8963" max="8966" width="14.85546875" style="35" customWidth="1"/>
    <col min="8967" max="9216" width="9.140625" style="35"/>
    <col min="9217" max="9217" width="3.5703125" style="35" bestFit="1" customWidth="1"/>
    <col min="9218" max="9218" width="65.5703125" style="35" customWidth="1"/>
    <col min="9219" max="9222" width="14.85546875" style="35" customWidth="1"/>
    <col min="9223" max="9472" width="9.140625" style="35"/>
    <col min="9473" max="9473" width="3.5703125" style="35" bestFit="1" customWidth="1"/>
    <col min="9474" max="9474" width="65.5703125" style="35" customWidth="1"/>
    <col min="9475" max="9478" width="14.85546875" style="35" customWidth="1"/>
    <col min="9479" max="9728" width="9.140625" style="35"/>
    <col min="9729" max="9729" width="3.5703125" style="35" bestFit="1" customWidth="1"/>
    <col min="9730" max="9730" width="65.5703125" style="35" customWidth="1"/>
    <col min="9731" max="9734" width="14.85546875" style="35" customWidth="1"/>
    <col min="9735" max="9984" width="9.140625" style="35"/>
    <col min="9985" max="9985" width="3.5703125" style="35" bestFit="1" customWidth="1"/>
    <col min="9986" max="9986" width="65.5703125" style="35" customWidth="1"/>
    <col min="9987" max="9990" width="14.85546875" style="35" customWidth="1"/>
    <col min="9991" max="10240" width="9.140625" style="35"/>
    <col min="10241" max="10241" width="3.5703125" style="35" bestFit="1" customWidth="1"/>
    <col min="10242" max="10242" width="65.5703125" style="35" customWidth="1"/>
    <col min="10243" max="10246" width="14.85546875" style="35" customWidth="1"/>
    <col min="10247" max="10496" width="9.140625" style="35"/>
    <col min="10497" max="10497" width="3.5703125" style="35" bestFit="1" customWidth="1"/>
    <col min="10498" max="10498" width="65.5703125" style="35" customWidth="1"/>
    <col min="10499" max="10502" width="14.85546875" style="35" customWidth="1"/>
    <col min="10503" max="10752" width="9.140625" style="35"/>
    <col min="10753" max="10753" width="3.5703125" style="35" bestFit="1" customWidth="1"/>
    <col min="10754" max="10754" width="65.5703125" style="35" customWidth="1"/>
    <col min="10755" max="10758" width="14.85546875" style="35" customWidth="1"/>
    <col min="10759" max="11008" width="9.140625" style="35"/>
    <col min="11009" max="11009" width="3.5703125" style="35" bestFit="1" customWidth="1"/>
    <col min="11010" max="11010" width="65.5703125" style="35" customWidth="1"/>
    <col min="11011" max="11014" width="14.85546875" style="35" customWidth="1"/>
    <col min="11015" max="11264" width="9.140625" style="35"/>
    <col min="11265" max="11265" width="3.5703125" style="35" bestFit="1" customWidth="1"/>
    <col min="11266" max="11266" width="65.5703125" style="35" customWidth="1"/>
    <col min="11267" max="11270" width="14.85546875" style="35" customWidth="1"/>
    <col min="11271" max="11520" width="9.140625" style="35"/>
    <col min="11521" max="11521" width="3.5703125" style="35" bestFit="1" customWidth="1"/>
    <col min="11522" max="11522" width="65.5703125" style="35" customWidth="1"/>
    <col min="11523" max="11526" width="14.85546875" style="35" customWidth="1"/>
    <col min="11527" max="11776" width="9.140625" style="35"/>
    <col min="11777" max="11777" width="3.5703125" style="35" bestFit="1" customWidth="1"/>
    <col min="11778" max="11778" width="65.5703125" style="35" customWidth="1"/>
    <col min="11779" max="11782" width="14.85546875" style="35" customWidth="1"/>
    <col min="11783" max="12032" width="9.140625" style="35"/>
    <col min="12033" max="12033" width="3.5703125" style="35" bestFit="1" customWidth="1"/>
    <col min="12034" max="12034" width="65.5703125" style="35" customWidth="1"/>
    <col min="12035" max="12038" width="14.85546875" style="35" customWidth="1"/>
    <col min="12039" max="12288" width="9.140625" style="35"/>
    <col min="12289" max="12289" width="3.5703125" style="35" bestFit="1" customWidth="1"/>
    <col min="12290" max="12290" width="65.5703125" style="35" customWidth="1"/>
    <col min="12291" max="12294" width="14.85546875" style="35" customWidth="1"/>
    <col min="12295" max="12544" width="9.140625" style="35"/>
    <col min="12545" max="12545" width="3.5703125" style="35" bestFit="1" customWidth="1"/>
    <col min="12546" max="12546" width="65.5703125" style="35" customWidth="1"/>
    <col min="12547" max="12550" width="14.85546875" style="35" customWidth="1"/>
    <col min="12551" max="12800" width="9.140625" style="35"/>
    <col min="12801" max="12801" width="3.5703125" style="35" bestFit="1" customWidth="1"/>
    <col min="12802" max="12802" width="65.5703125" style="35" customWidth="1"/>
    <col min="12803" max="12806" width="14.85546875" style="35" customWidth="1"/>
    <col min="12807" max="13056" width="9.140625" style="35"/>
    <col min="13057" max="13057" width="3.5703125" style="35" bestFit="1" customWidth="1"/>
    <col min="13058" max="13058" width="65.5703125" style="35" customWidth="1"/>
    <col min="13059" max="13062" width="14.85546875" style="35" customWidth="1"/>
    <col min="13063" max="13312" width="9.140625" style="35"/>
    <col min="13313" max="13313" width="3.5703125" style="35" bestFit="1" customWidth="1"/>
    <col min="13314" max="13314" width="65.5703125" style="35" customWidth="1"/>
    <col min="13315" max="13318" width="14.85546875" style="35" customWidth="1"/>
    <col min="13319" max="13568" width="9.140625" style="35"/>
    <col min="13569" max="13569" width="3.5703125" style="35" bestFit="1" customWidth="1"/>
    <col min="13570" max="13570" width="65.5703125" style="35" customWidth="1"/>
    <col min="13571" max="13574" width="14.85546875" style="35" customWidth="1"/>
    <col min="13575" max="13824" width="9.140625" style="35"/>
    <col min="13825" max="13825" width="3.5703125" style="35" bestFit="1" customWidth="1"/>
    <col min="13826" max="13826" width="65.5703125" style="35" customWidth="1"/>
    <col min="13827" max="13830" width="14.85546875" style="35" customWidth="1"/>
    <col min="13831" max="14080" width="9.140625" style="35"/>
    <col min="14081" max="14081" width="3.5703125" style="35" bestFit="1" customWidth="1"/>
    <col min="14082" max="14082" width="65.5703125" style="35" customWidth="1"/>
    <col min="14083" max="14086" width="14.85546875" style="35" customWidth="1"/>
    <col min="14087" max="14336" width="9.140625" style="35"/>
    <col min="14337" max="14337" width="3.5703125" style="35" bestFit="1" customWidth="1"/>
    <col min="14338" max="14338" width="65.5703125" style="35" customWidth="1"/>
    <col min="14339" max="14342" width="14.85546875" style="35" customWidth="1"/>
    <col min="14343" max="14592" width="9.140625" style="35"/>
    <col min="14593" max="14593" width="3.5703125" style="35" bestFit="1" customWidth="1"/>
    <col min="14594" max="14594" width="65.5703125" style="35" customWidth="1"/>
    <col min="14595" max="14598" width="14.85546875" style="35" customWidth="1"/>
    <col min="14599" max="14848" width="9.140625" style="35"/>
    <col min="14849" max="14849" width="3.5703125" style="35" bestFit="1" customWidth="1"/>
    <col min="14850" max="14850" width="65.5703125" style="35" customWidth="1"/>
    <col min="14851" max="14854" width="14.85546875" style="35" customWidth="1"/>
    <col min="14855" max="15104" width="9.140625" style="35"/>
    <col min="15105" max="15105" width="3.5703125" style="35" bestFit="1" customWidth="1"/>
    <col min="15106" max="15106" width="65.5703125" style="35" customWidth="1"/>
    <col min="15107" max="15110" width="14.85546875" style="35" customWidth="1"/>
    <col min="15111" max="15360" width="9.140625" style="35"/>
    <col min="15361" max="15361" width="3.5703125" style="35" bestFit="1" customWidth="1"/>
    <col min="15362" max="15362" width="65.5703125" style="35" customWidth="1"/>
    <col min="15363" max="15366" width="14.85546875" style="35" customWidth="1"/>
    <col min="15367" max="15616" width="9.140625" style="35"/>
    <col min="15617" max="15617" width="3.5703125" style="35" bestFit="1" customWidth="1"/>
    <col min="15618" max="15618" width="65.5703125" style="35" customWidth="1"/>
    <col min="15619" max="15622" width="14.85546875" style="35" customWidth="1"/>
    <col min="15623" max="15872" width="9.140625" style="35"/>
    <col min="15873" max="15873" width="3.5703125" style="35" bestFit="1" customWidth="1"/>
    <col min="15874" max="15874" width="65.5703125" style="35" customWidth="1"/>
    <col min="15875" max="15878" width="14.85546875" style="35" customWidth="1"/>
    <col min="15879" max="16128" width="9.140625" style="35"/>
    <col min="16129" max="16129" width="3.5703125" style="35" bestFit="1" customWidth="1"/>
    <col min="16130" max="16130" width="65.5703125" style="35" customWidth="1"/>
    <col min="16131" max="16134" width="14.85546875" style="35" customWidth="1"/>
    <col min="16135" max="16384" width="9.140625" style="35"/>
  </cols>
  <sheetData>
    <row r="1" spans="1:9" x14ac:dyDescent="0.25">
      <c r="B1" s="1578" t="s">
        <v>2107</v>
      </c>
      <c r="C1" s="1578"/>
      <c r="D1" s="1578"/>
      <c r="E1" s="1578"/>
      <c r="F1" s="1578"/>
    </row>
    <row r="2" spans="1:9" x14ac:dyDescent="0.25">
      <c r="B2" s="1737" t="s">
        <v>178</v>
      </c>
      <c r="C2" s="1737"/>
      <c r="D2" s="1737"/>
      <c r="E2" s="1737"/>
      <c r="F2" s="1737"/>
    </row>
    <row r="3" spans="1:9" x14ac:dyDescent="0.25">
      <c r="B3" s="1788" t="s">
        <v>2099</v>
      </c>
      <c r="C3" s="1788"/>
      <c r="D3" s="1788"/>
      <c r="E3" s="1788"/>
      <c r="F3" s="1788"/>
    </row>
    <row r="4" spans="1:9" x14ac:dyDescent="0.25">
      <c r="B4" s="1737" t="s">
        <v>2002</v>
      </c>
      <c r="C4" s="1737"/>
      <c r="D4" s="1737"/>
      <c r="E4" s="1737"/>
      <c r="F4" s="1737"/>
    </row>
    <row r="5" spans="1:9" x14ac:dyDescent="0.25">
      <c r="B5" s="1267"/>
      <c r="C5" s="1267"/>
      <c r="D5" s="1267"/>
      <c r="E5" s="1267"/>
      <c r="F5" s="1267"/>
    </row>
    <row r="6" spans="1:9" x14ac:dyDescent="0.25">
      <c r="A6" s="1782" t="s">
        <v>839</v>
      </c>
      <c r="B6" s="1286" t="s">
        <v>588</v>
      </c>
      <c r="C6" s="1286" t="s">
        <v>589</v>
      </c>
      <c r="D6" s="1286" t="s">
        <v>590</v>
      </c>
      <c r="E6" s="1286" t="s">
        <v>591</v>
      </c>
      <c r="F6" s="1352"/>
      <c r="G6" s="1353"/>
    </row>
    <row r="7" spans="1:9" ht="63.75" x14ac:dyDescent="0.25">
      <c r="A7" s="1783"/>
      <c r="B7" s="1287" t="s">
        <v>739</v>
      </c>
      <c r="C7" s="1265" t="s">
        <v>2100</v>
      </c>
      <c r="D7" s="1265" t="s">
        <v>2101</v>
      </c>
      <c r="E7" s="1265" t="s">
        <v>2102</v>
      </c>
      <c r="F7" s="1354"/>
      <c r="G7" s="1353"/>
    </row>
    <row r="8" spans="1:9" x14ac:dyDescent="0.25">
      <c r="A8" s="35"/>
      <c r="B8" s="1289"/>
      <c r="C8" s="1290"/>
      <c r="D8" s="1290"/>
      <c r="E8" s="35"/>
      <c r="F8" s="35"/>
      <c r="I8" s="36"/>
    </row>
    <row r="9" spans="1:9" x14ac:dyDescent="0.25">
      <c r="A9" s="22">
        <v>1</v>
      </c>
      <c r="B9" s="1291" t="s">
        <v>2006</v>
      </c>
      <c r="C9" s="1292">
        <v>34664</v>
      </c>
      <c r="D9" s="1292">
        <v>32589</v>
      </c>
      <c r="E9" s="41">
        <f>D9-C9</f>
        <v>-2075</v>
      </c>
      <c r="F9" s="41"/>
    </row>
    <row r="10" spans="1:9" x14ac:dyDescent="0.25">
      <c r="A10" s="22"/>
      <c r="B10" s="1293"/>
      <c r="C10" s="41"/>
      <c r="D10" s="41"/>
      <c r="E10" s="41"/>
      <c r="F10" s="41"/>
    </row>
    <row r="11" spans="1:9" x14ac:dyDescent="0.25">
      <c r="A11" s="22">
        <v>2</v>
      </c>
      <c r="B11" s="1295" t="s">
        <v>2012</v>
      </c>
      <c r="C11" s="821">
        <f>SUM(C9:C10)</f>
        <v>34664</v>
      </c>
      <c r="D11" s="821">
        <f>SUM(D9:D10)</f>
        <v>32589</v>
      </c>
      <c r="E11" s="821">
        <f>SUM(E9:E10)</f>
        <v>-2075</v>
      </c>
      <c r="F11" s="1296"/>
    </row>
    <row r="12" spans="1:9" x14ac:dyDescent="0.25">
      <c r="A12" s="22"/>
      <c r="B12" s="1297"/>
      <c r="C12" s="43"/>
      <c r="D12" s="43"/>
      <c r="E12" s="821"/>
      <c r="F12" s="41"/>
    </row>
    <row r="13" spans="1:9" x14ac:dyDescent="0.25">
      <c r="A13" s="1397">
        <v>3</v>
      </c>
      <c r="B13" s="1297" t="s">
        <v>2018</v>
      </c>
      <c r="C13" s="43">
        <f>C11</f>
        <v>34664</v>
      </c>
      <c r="D13" s="43">
        <f>D11</f>
        <v>32589</v>
      </c>
      <c r="E13" s="821">
        <f t="shared" ref="E13" si="0">SUM(E11:E12)</f>
        <v>-2075</v>
      </c>
      <c r="F13" s="43"/>
      <c r="G13" s="13"/>
    </row>
    <row r="14" spans="1:9" x14ac:dyDescent="0.25">
      <c r="A14" s="1299"/>
      <c r="B14" s="1300"/>
    </row>
    <row r="15" spans="1:9" x14ac:dyDescent="0.25">
      <c r="A15" s="1299"/>
      <c r="B15" s="1300"/>
    </row>
    <row r="16" spans="1:9" x14ac:dyDescent="0.25">
      <c r="A16" s="1299"/>
      <c r="B16" s="1300"/>
    </row>
    <row r="17" spans="1:1" x14ac:dyDescent="0.25">
      <c r="A17" s="1299"/>
    </row>
  </sheetData>
  <mergeCells count="5">
    <mergeCell ref="B1:F1"/>
    <mergeCell ref="B2:F2"/>
    <mergeCell ref="B3:F3"/>
    <mergeCell ref="B4:F4"/>
    <mergeCell ref="A6:A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20"/>
  <sheetViews>
    <sheetView workbookViewId="0">
      <selection sqref="A1:I1"/>
    </sheetView>
  </sheetViews>
  <sheetFormatPr defaultRowHeight="11.25" x14ac:dyDescent="0.2"/>
  <cols>
    <col min="1" max="1" width="4.85546875" style="250" customWidth="1"/>
    <col min="2" max="2" width="57.5703125" style="342" customWidth="1"/>
    <col min="3" max="3" width="10.42578125" style="244" customWidth="1"/>
    <col min="4" max="4" width="10.85546875" style="244" customWidth="1"/>
    <col min="5" max="5" width="10.140625" style="244" customWidth="1"/>
    <col min="6" max="6" width="10.5703125" style="342" customWidth="1"/>
    <col min="7" max="7" width="10.85546875" style="6" customWidth="1"/>
    <col min="8" max="8" width="10.140625" style="6" customWidth="1"/>
    <col min="9" max="9" width="7.28515625" style="6" customWidth="1"/>
    <col min="10" max="16384" width="9.140625" style="6"/>
  </cols>
  <sheetData>
    <row r="1" spans="1:9" ht="12.75" x14ac:dyDescent="0.2">
      <c r="A1" s="1425" t="s">
        <v>2139</v>
      </c>
      <c r="B1" s="1416"/>
      <c r="C1" s="1416"/>
      <c r="D1" s="1416"/>
      <c r="E1" s="1416"/>
      <c r="F1" s="1416"/>
      <c r="G1" s="1416"/>
      <c r="H1" s="1416"/>
      <c r="I1" s="1416"/>
    </row>
    <row r="2" spans="1:9" x14ac:dyDescent="0.2">
      <c r="B2" s="343"/>
    </row>
    <row r="3" spans="1:9" x14ac:dyDescent="0.2">
      <c r="B3" s="343"/>
    </row>
    <row r="4" spans="1:9" ht="12.75" x14ac:dyDescent="0.2">
      <c r="A4" s="1426" t="s">
        <v>712</v>
      </c>
      <c r="B4" s="1419"/>
      <c r="C4" s="1419"/>
      <c r="D4" s="1419"/>
      <c r="E4" s="1419"/>
      <c r="F4" s="1419"/>
      <c r="G4" s="1419"/>
      <c r="H4" s="1419"/>
      <c r="I4" s="1419"/>
    </row>
    <row r="5" spans="1:9" ht="11.25" customHeight="1" x14ac:dyDescent="0.2">
      <c r="A5" s="1426" t="s">
        <v>738</v>
      </c>
      <c r="B5" s="1419"/>
      <c r="C5" s="1419"/>
      <c r="D5" s="1419"/>
      <c r="E5" s="1419"/>
      <c r="F5" s="1419"/>
      <c r="G5" s="1419"/>
      <c r="H5" s="1419"/>
      <c r="I5" s="1419"/>
    </row>
    <row r="6" spans="1:9" ht="12.75" x14ac:dyDescent="0.2">
      <c r="A6" s="1426" t="s">
        <v>494</v>
      </c>
      <c r="B6" s="1426"/>
      <c r="C6" s="1426"/>
      <c r="D6" s="1426"/>
      <c r="E6" s="1426"/>
      <c r="F6" s="1419"/>
      <c r="G6" s="1419"/>
      <c r="H6" s="1419"/>
      <c r="I6" s="1419"/>
    </row>
    <row r="7" spans="1:9" x14ac:dyDescent="0.2">
      <c r="B7" s="344"/>
    </row>
    <row r="8" spans="1:9" x14ac:dyDescent="0.2">
      <c r="B8" s="344"/>
      <c r="C8" s="1427"/>
      <c r="D8" s="1427"/>
      <c r="E8" s="1427"/>
      <c r="G8" s="1431" t="s">
        <v>586</v>
      </c>
      <c r="H8" s="1431"/>
      <c r="I8" s="1431"/>
    </row>
    <row r="9" spans="1:9" ht="33" customHeight="1" x14ac:dyDescent="0.2">
      <c r="A9" s="1399" t="s">
        <v>711</v>
      </c>
      <c r="B9" s="1429" t="s">
        <v>739</v>
      </c>
      <c r="C9" s="1430" t="s">
        <v>1</v>
      </c>
      <c r="D9" s="1430"/>
      <c r="E9" s="1430"/>
      <c r="F9" s="1424" t="s">
        <v>2</v>
      </c>
      <c r="G9" s="1424"/>
      <c r="H9" s="1424"/>
      <c r="I9" s="1406" t="s">
        <v>3</v>
      </c>
    </row>
    <row r="10" spans="1:9" ht="33" customHeight="1" x14ac:dyDescent="0.2">
      <c r="A10" s="1399"/>
      <c r="B10" s="1429"/>
      <c r="C10" s="346" t="s">
        <v>593</v>
      </c>
      <c r="D10" s="346" t="s">
        <v>594</v>
      </c>
      <c r="E10" s="346" t="s">
        <v>595</v>
      </c>
      <c r="F10" s="346" t="s">
        <v>593</v>
      </c>
      <c r="G10" s="346" t="s">
        <v>594</v>
      </c>
      <c r="H10" s="743" t="s">
        <v>11</v>
      </c>
      <c r="I10" s="1428"/>
    </row>
    <row r="11" spans="1:9" x14ac:dyDescent="0.2">
      <c r="A11" s="250" t="s">
        <v>849</v>
      </c>
      <c r="B11" s="347" t="s">
        <v>741</v>
      </c>
    </row>
    <row r="12" spans="1:9" x14ac:dyDescent="0.2">
      <c r="A12" s="250" t="s">
        <v>859</v>
      </c>
      <c r="B12" s="348" t="s">
        <v>742</v>
      </c>
    </row>
    <row r="13" spans="1:9" s="7" customFormat="1" x14ac:dyDescent="0.2">
      <c r="A13" s="250" t="s">
        <v>860</v>
      </c>
      <c r="B13" s="348" t="s">
        <v>820</v>
      </c>
      <c r="C13" s="268">
        <v>184980</v>
      </c>
      <c r="D13" s="268">
        <v>80732</v>
      </c>
      <c r="E13" s="268">
        <f>SUM(C13:D13)</f>
        <v>265712</v>
      </c>
      <c r="F13" s="611">
        <v>184980</v>
      </c>
      <c r="G13" s="612">
        <v>80732</v>
      </c>
      <c r="H13" s="268">
        <f>SUM(F13:G13)</f>
        <v>265712</v>
      </c>
      <c r="I13" s="612">
        <f>H13/E13*100</f>
        <v>100</v>
      </c>
    </row>
    <row r="14" spans="1:9" x14ac:dyDescent="0.2">
      <c r="A14" s="250" t="s">
        <v>861</v>
      </c>
      <c r="B14" s="349" t="s">
        <v>19</v>
      </c>
      <c r="C14" s="244">
        <v>6473</v>
      </c>
      <c r="E14" s="268">
        <f>SUM(C14:D14)</f>
        <v>6473</v>
      </c>
      <c r="F14" s="613">
        <v>6473</v>
      </c>
      <c r="G14" s="614"/>
      <c r="H14" s="268">
        <f>SUM(F14:G14)</f>
        <v>6473</v>
      </c>
      <c r="I14" s="612">
        <f t="shared" ref="I14:I77" si="0">H14/E14*100</f>
        <v>100</v>
      </c>
    </row>
    <row r="15" spans="1:9" x14ac:dyDescent="0.2">
      <c r="A15" s="250" t="s">
        <v>862</v>
      </c>
      <c r="B15" s="348" t="s">
        <v>905</v>
      </c>
      <c r="C15" s="268">
        <f>C13+C14</f>
        <v>191453</v>
      </c>
      <c r="D15" s="268">
        <f>D13+D14</f>
        <v>80732</v>
      </c>
      <c r="E15" s="268">
        <f>E13+E14</f>
        <v>272185</v>
      </c>
      <c r="F15" s="268">
        <f>F13+F14</f>
        <v>191453</v>
      </c>
      <c r="G15" s="268">
        <f>G13+G14</f>
        <v>80732</v>
      </c>
      <c r="H15" s="268">
        <f>SUM(F15:G15)</f>
        <v>272185</v>
      </c>
      <c r="I15" s="612">
        <f t="shared" si="0"/>
        <v>100</v>
      </c>
    </row>
    <row r="16" spans="1:9" x14ac:dyDescent="0.2">
      <c r="A16" s="250" t="s">
        <v>863</v>
      </c>
      <c r="B16" s="349" t="s">
        <v>906</v>
      </c>
      <c r="C16" s="244">
        <v>717635</v>
      </c>
      <c r="E16" s="268">
        <f>C16+D16</f>
        <v>717635</v>
      </c>
      <c r="F16" s="613">
        <v>717635</v>
      </c>
      <c r="G16" s="614"/>
      <c r="H16" s="268">
        <f>SUM(F16:G16)</f>
        <v>717635</v>
      </c>
      <c r="I16" s="612">
        <f t="shared" si="0"/>
        <v>100</v>
      </c>
    </row>
    <row r="17" spans="1:10" x14ac:dyDescent="0.2">
      <c r="A17" s="250" t="s">
        <v>865</v>
      </c>
      <c r="B17" s="349" t="s">
        <v>973</v>
      </c>
      <c r="C17" s="244">
        <v>22843</v>
      </c>
      <c r="E17" s="268">
        <f>C17+D17</f>
        <v>22843</v>
      </c>
      <c r="F17" s="613">
        <v>22843</v>
      </c>
      <c r="G17" s="614"/>
      <c r="H17" s="268">
        <f>SUM(F17:G17)</f>
        <v>22843</v>
      </c>
      <c r="I17" s="612">
        <f t="shared" si="0"/>
        <v>100</v>
      </c>
    </row>
    <row r="18" spans="1:10" x14ac:dyDescent="0.2">
      <c r="A18" s="250" t="s">
        <v>867</v>
      </c>
      <c r="B18" s="348"/>
      <c r="F18" s="613"/>
      <c r="G18" s="614"/>
      <c r="H18" s="614"/>
      <c r="I18" s="612"/>
    </row>
    <row r="19" spans="1:10" x14ac:dyDescent="0.2">
      <c r="A19" s="250" t="s">
        <v>868</v>
      </c>
      <c r="B19" s="348" t="s">
        <v>530</v>
      </c>
      <c r="C19" s="268">
        <f>SUM(C21:C32)</f>
        <v>647</v>
      </c>
      <c r="D19" s="268">
        <f>D34</f>
        <v>568</v>
      </c>
      <c r="E19" s="268">
        <f>SUM(E21:E34)</f>
        <v>1215</v>
      </c>
      <c r="F19" s="268">
        <f>SUM(F21:F34)</f>
        <v>591</v>
      </c>
      <c r="G19" s="268">
        <f>SUM(G21:G34)</f>
        <v>625</v>
      </c>
      <c r="H19" s="268">
        <f>SUM(H21:H34)</f>
        <v>1216</v>
      </c>
      <c r="I19" s="612">
        <f t="shared" si="0"/>
        <v>100.08230452674897</v>
      </c>
    </row>
    <row r="20" spans="1:10" x14ac:dyDescent="0.2">
      <c r="A20" s="250" t="s">
        <v>55</v>
      </c>
      <c r="B20" s="350" t="s">
        <v>743</v>
      </c>
      <c r="F20" s="613"/>
      <c r="G20" s="614"/>
      <c r="H20" s="614"/>
      <c r="I20" s="612"/>
    </row>
    <row r="21" spans="1:10" x14ac:dyDescent="0.2">
      <c r="A21" s="250" t="s">
        <v>85</v>
      </c>
      <c r="B21" s="266" t="s">
        <v>744</v>
      </c>
      <c r="F21" s="613"/>
      <c r="G21" s="614"/>
      <c r="H21" s="614"/>
      <c r="I21" s="612"/>
    </row>
    <row r="22" spans="1:10" x14ac:dyDescent="0.2">
      <c r="A22" s="250" t="s">
        <v>87</v>
      </c>
      <c r="B22" s="266" t="s">
        <v>1007</v>
      </c>
      <c r="C22" s="244">
        <v>52</v>
      </c>
      <c r="E22" s="244">
        <f>C22+D22</f>
        <v>52</v>
      </c>
      <c r="F22" s="613">
        <v>52</v>
      </c>
      <c r="G22" s="614"/>
      <c r="H22" s="244">
        <f>F22+G22</f>
        <v>52</v>
      </c>
      <c r="I22" s="612">
        <f t="shared" si="0"/>
        <v>100</v>
      </c>
    </row>
    <row r="23" spans="1:10" x14ac:dyDescent="0.2">
      <c r="A23" s="250" t="s">
        <v>89</v>
      </c>
      <c r="B23" s="266" t="s">
        <v>1087</v>
      </c>
      <c r="C23" s="244">
        <v>539</v>
      </c>
      <c r="E23" s="244">
        <f>C23+D23</f>
        <v>539</v>
      </c>
      <c r="F23" s="613">
        <v>539</v>
      </c>
      <c r="G23" s="614"/>
      <c r="H23" s="244">
        <f t="shared" ref="H23:H34" si="1">F23+G23</f>
        <v>539</v>
      </c>
      <c r="I23" s="612">
        <f t="shared" si="0"/>
        <v>100</v>
      </c>
    </row>
    <row r="24" spans="1:10" x14ac:dyDescent="0.2">
      <c r="A24" s="250" t="s">
        <v>90</v>
      </c>
      <c r="B24" s="266" t="s">
        <v>1088</v>
      </c>
      <c r="C24" s="244">
        <v>56</v>
      </c>
      <c r="E24" s="244">
        <f>C24+D24</f>
        <v>56</v>
      </c>
      <c r="F24" s="613"/>
      <c r="G24" s="614">
        <v>56</v>
      </c>
      <c r="H24" s="244">
        <f t="shared" si="1"/>
        <v>56</v>
      </c>
      <c r="I24" s="612">
        <f t="shared" si="0"/>
        <v>100</v>
      </c>
    </row>
    <row r="25" spans="1:10" x14ac:dyDescent="0.2">
      <c r="A25" s="250" t="s">
        <v>92</v>
      </c>
      <c r="B25" s="350" t="s">
        <v>745</v>
      </c>
      <c r="F25" s="613"/>
      <c r="G25" s="614"/>
      <c r="H25" s="244">
        <f t="shared" si="1"/>
        <v>0</v>
      </c>
      <c r="I25" s="612"/>
    </row>
    <row r="26" spans="1:10" x14ac:dyDescent="0.2">
      <c r="A26" s="250" t="s">
        <v>94</v>
      </c>
      <c r="B26" s="349" t="s">
        <v>746</v>
      </c>
      <c r="C26" s="244">
        <v>0</v>
      </c>
      <c r="E26" s="244">
        <f>C26+D26</f>
        <v>0</v>
      </c>
      <c r="F26" s="613"/>
      <c r="G26" s="614"/>
      <c r="H26" s="244">
        <f t="shared" si="1"/>
        <v>0</v>
      </c>
      <c r="I26" s="612"/>
    </row>
    <row r="27" spans="1:10" x14ac:dyDescent="0.2">
      <c r="A27" s="250" t="s">
        <v>96</v>
      </c>
      <c r="B27" s="349" t="s">
        <v>747</v>
      </c>
      <c r="C27" s="244">
        <v>0</v>
      </c>
      <c r="E27" s="244">
        <f>C27+D27</f>
        <v>0</v>
      </c>
      <c r="F27" s="613"/>
      <c r="G27" s="614"/>
      <c r="H27" s="244">
        <f t="shared" si="1"/>
        <v>0</v>
      </c>
      <c r="I27" s="612"/>
    </row>
    <row r="28" spans="1:10" x14ac:dyDescent="0.2">
      <c r="A28" s="250" t="s">
        <v>98</v>
      </c>
      <c r="B28" s="349" t="s">
        <v>748</v>
      </c>
      <c r="C28" s="244">
        <v>0</v>
      </c>
      <c r="E28" s="244">
        <f>C28+D28</f>
        <v>0</v>
      </c>
      <c r="F28" s="613"/>
      <c r="G28" s="614"/>
      <c r="H28" s="244">
        <f t="shared" si="1"/>
        <v>0</v>
      </c>
      <c r="I28" s="612"/>
    </row>
    <row r="29" spans="1:10" x14ac:dyDescent="0.2">
      <c r="A29" s="250" t="s">
        <v>100</v>
      </c>
      <c r="B29" s="349" t="s">
        <v>754</v>
      </c>
      <c r="C29" s="244">
        <v>0</v>
      </c>
      <c r="E29" s="244">
        <f t="shared" ref="E29:E34" si="2">SUM(C29:D29)</f>
        <v>0</v>
      </c>
      <c r="F29" s="613"/>
      <c r="G29" s="614"/>
      <c r="H29" s="244">
        <f t="shared" si="1"/>
        <v>0</v>
      </c>
      <c r="I29" s="612"/>
    </row>
    <row r="30" spans="1:10" x14ac:dyDescent="0.2">
      <c r="A30" s="250" t="s">
        <v>102</v>
      </c>
      <c r="B30" s="350" t="s">
        <v>907</v>
      </c>
      <c r="C30" s="244">
        <v>0</v>
      </c>
      <c r="E30" s="244">
        <f t="shared" si="2"/>
        <v>0</v>
      </c>
      <c r="F30" s="613"/>
      <c r="G30" s="614"/>
      <c r="H30" s="244">
        <f t="shared" si="1"/>
        <v>0</v>
      </c>
      <c r="I30" s="612"/>
    </row>
    <row r="31" spans="1:10" x14ac:dyDescent="0.2">
      <c r="A31" s="250" t="s">
        <v>104</v>
      </c>
      <c r="B31" s="351" t="s">
        <v>908</v>
      </c>
      <c r="C31" s="244">
        <v>0</v>
      </c>
      <c r="E31" s="244">
        <f t="shared" si="2"/>
        <v>0</v>
      </c>
      <c r="F31" s="613"/>
      <c r="G31" s="614"/>
      <c r="H31" s="244">
        <f t="shared" si="1"/>
        <v>0</v>
      </c>
      <c r="I31" s="612"/>
    </row>
    <row r="32" spans="1:10" x14ac:dyDescent="0.2">
      <c r="A32" s="250" t="s">
        <v>106</v>
      </c>
      <c r="B32" s="351" t="s">
        <v>909</v>
      </c>
      <c r="C32" s="244">
        <v>0</v>
      </c>
      <c r="E32" s="244">
        <f t="shared" si="2"/>
        <v>0</v>
      </c>
      <c r="F32" s="613"/>
      <c r="G32" s="614"/>
      <c r="H32" s="244">
        <f t="shared" si="1"/>
        <v>0</v>
      </c>
      <c r="I32" s="612"/>
      <c r="J32" s="6" t="s">
        <v>143</v>
      </c>
    </row>
    <row r="33" spans="1:9" x14ac:dyDescent="0.2">
      <c r="A33" s="250" t="s">
        <v>108</v>
      </c>
      <c r="B33" s="564" t="s">
        <v>1186</v>
      </c>
      <c r="E33" s="244">
        <f t="shared" si="2"/>
        <v>0</v>
      </c>
      <c r="F33" s="613"/>
      <c r="G33" s="614"/>
      <c r="H33" s="244">
        <f t="shared" si="1"/>
        <v>0</v>
      </c>
      <c r="I33" s="612"/>
    </row>
    <row r="34" spans="1:9" x14ac:dyDescent="0.2">
      <c r="A34" s="250" t="s">
        <v>110</v>
      </c>
      <c r="B34" s="351" t="s">
        <v>1187</v>
      </c>
      <c r="D34" s="244">
        <v>568</v>
      </c>
      <c r="E34" s="244">
        <f t="shared" si="2"/>
        <v>568</v>
      </c>
      <c r="F34" s="613"/>
      <c r="G34" s="614">
        <v>569</v>
      </c>
      <c r="H34" s="244">
        <f t="shared" si="1"/>
        <v>569</v>
      </c>
      <c r="I34" s="612">
        <f t="shared" si="0"/>
        <v>100.17605633802818</v>
      </c>
    </row>
    <row r="35" spans="1:9" x14ac:dyDescent="0.2">
      <c r="A35" s="250" t="s">
        <v>112</v>
      </c>
      <c r="B35" s="352"/>
      <c r="F35" s="613"/>
      <c r="G35" s="614" t="s">
        <v>143</v>
      </c>
      <c r="H35" s="614"/>
      <c r="I35" s="612"/>
    </row>
    <row r="36" spans="1:9" x14ac:dyDescent="0.2">
      <c r="A36" s="250" t="s">
        <v>114</v>
      </c>
      <c r="B36" s="348" t="s">
        <v>609</v>
      </c>
      <c r="C36" s="268">
        <f>SUM(C37:C54)</f>
        <v>30612</v>
      </c>
      <c r="D36" s="268">
        <f>SUM(D37:D54)</f>
        <v>1343</v>
      </c>
      <c r="E36" s="268">
        <f>SUM(E37:E54)</f>
        <v>31955</v>
      </c>
      <c r="F36" s="268">
        <v>23044</v>
      </c>
      <c r="G36" s="268">
        <v>1081</v>
      </c>
      <c r="H36" s="268">
        <v>24125</v>
      </c>
      <c r="I36" s="612">
        <f t="shared" si="0"/>
        <v>75.496792364262248</v>
      </c>
    </row>
    <row r="37" spans="1:9" x14ac:dyDescent="0.2">
      <c r="A37" s="250" t="s">
        <v>116</v>
      </c>
      <c r="B37" s="493" t="s">
        <v>755</v>
      </c>
      <c r="C37" s="244">
        <v>4273</v>
      </c>
      <c r="E37" s="244">
        <v>4273</v>
      </c>
      <c r="F37" s="613">
        <v>4273</v>
      </c>
      <c r="G37" s="614"/>
      <c r="H37" s="614">
        <f>F37+G37</f>
        <v>4273</v>
      </c>
      <c r="I37" s="612">
        <f t="shared" si="0"/>
        <v>100</v>
      </c>
    </row>
    <row r="38" spans="1:9" x14ac:dyDescent="0.2">
      <c r="A38" s="250" t="s">
        <v>118</v>
      </c>
      <c r="B38" s="351" t="s">
        <v>756</v>
      </c>
      <c r="C38" s="244">
        <v>373</v>
      </c>
      <c r="E38" s="244">
        <f>SUM(C38:D38)</f>
        <v>373</v>
      </c>
      <c r="F38" s="613">
        <v>373</v>
      </c>
      <c r="G38" s="614"/>
      <c r="H38" s="614">
        <f t="shared" ref="H38:H56" si="3">F38+G38</f>
        <v>373</v>
      </c>
      <c r="I38" s="612">
        <f t="shared" si="0"/>
        <v>100</v>
      </c>
    </row>
    <row r="39" spans="1:9" x14ac:dyDescent="0.2">
      <c r="A39" s="250" t="s">
        <v>120</v>
      </c>
      <c r="B39" s="246" t="s">
        <v>757</v>
      </c>
      <c r="C39" s="244">
        <v>167</v>
      </c>
      <c r="E39" s="244">
        <v>167</v>
      </c>
      <c r="F39" s="613">
        <v>167</v>
      </c>
      <c r="G39" s="614"/>
      <c r="H39" s="614">
        <f t="shared" si="3"/>
        <v>167</v>
      </c>
      <c r="I39" s="612">
        <f t="shared" si="0"/>
        <v>100</v>
      </c>
    </row>
    <row r="40" spans="1:9" ht="22.5" x14ac:dyDescent="0.2">
      <c r="A40" s="250" t="s">
        <v>121</v>
      </c>
      <c r="B40" s="12" t="s">
        <v>1089</v>
      </c>
      <c r="C40" s="244">
        <v>0</v>
      </c>
      <c r="D40" s="244">
        <v>0</v>
      </c>
      <c r="E40" s="244">
        <f>SUM(C40:D40)</f>
        <v>0</v>
      </c>
      <c r="F40" s="613"/>
      <c r="G40" s="614"/>
      <c r="H40" s="614">
        <f t="shared" si="3"/>
        <v>0</v>
      </c>
      <c r="I40" s="612"/>
    </row>
    <row r="41" spans="1:9" ht="22.5" x14ac:dyDescent="0.2">
      <c r="A41" s="250" t="s">
        <v>123</v>
      </c>
      <c r="B41" s="12" t="s">
        <v>1090</v>
      </c>
      <c r="C41" s="244">
        <v>3721</v>
      </c>
      <c r="D41" s="244">
        <v>304</v>
      </c>
      <c r="E41" s="244">
        <f>C41+D41</f>
        <v>4025</v>
      </c>
      <c r="F41" s="613">
        <v>3721</v>
      </c>
      <c r="G41" s="614">
        <v>304</v>
      </c>
      <c r="H41" s="614">
        <f t="shared" si="3"/>
        <v>4025</v>
      </c>
      <c r="I41" s="612">
        <f t="shared" si="0"/>
        <v>100</v>
      </c>
    </row>
    <row r="42" spans="1:9" ht="22.5" x14ac:dyDescent="0.2">
      <c r="A42" s="250" t="s">
        <v>125</v>
      </c>
      <c r="B42" s="12" t="s">
        <v>1091</v>
      </c>
      <c r="C42" s="244">
        <v>600</v>
      </c>
      <c r="D42" s="244">
        <v>33</v>
      </c>
      <c r="E42" s="244">
        <f t="shared" ref="E42:E53" si="4">C42+D42</f>
        <v>633</v>
      </c>
      <c r="F42" s="613">
        <v>600</v>
      </c>
      <c r="G42" s="614">
        <v>33</v>
      </c>
      <c r="H42" s="614">
        <f t="shared" si="3"/>
        <v>633</v>
      </c>
      <c r="I42" s="612">
        <f t="shared" si="0"/>
        <v>100</v>
      </c>
    </row>
    <row r="43" spans="1:9" ht="22.5" x14ac:dyDescent="0.2">
      <c r="A43" s="250" t="s">
        <v>127</v>
      </c>
      <c r="B43" s="12" t="s">
        <v>1092</v>
      </c>
      <c r="C43" s="244">
        <v>5603</v>
      </c>
      <c r="D43" s="244">
        <v>50</v>
      </c>
      <c r="E43" s="244">
        <f t="shared" si="4"/>
        <v>5653</v>
      </c>
      <c r="F43" s="613">
        <v>5603</v>
      </c>
      <c r="G43" s="614">
        <v>50</v>
      </c>
      <c r="H43" s="614">
        <f t="shared" si="3"/>
        <v>5653</v>
      </c>
      <c r="I43" s="612">
        <f t="shared" si="0"/>
        <v>100</v>
      </c>
    </row>
    <row r="44" spans="1:9" ht="22.5" x14ac:dyDescent="0.2">
      <c r="A44" s="250" t="s">
        <v>129</v>
      </c>
      <c r="B44" s="12" t="s">
        <v>1093</v>
      </c>
      <c r="C44" s="244">
        <v>697</v>
      </c>
      <c r="D44" s="244">
        <v>96</v>
      </c>
      <c r="E44" s="244">
        <f t="shared" si="4"/>
        <v>793</v>
      </c>
      <c r="F44" s="613">
        <v>697</v>
      </c>
      <c r="G44" s="614">
        <v>96</v>
      </c>
      <c r="H44" s="614">
        <f t="shared" si="3"/>
        <v>793</v>
      </c>
      <c r="I44" s="612">
        <f t="shared" si="0"/>
        <v>100</v>
      </c>
    </row>
    <row r="45" spans="1:9" ht="22.5" x14ac:dyDescent="0.2">
      <c r="A45" s="250" t="s">
        <v>229</v>
      </c>
      <c r="B45" s="12" t="s">
        <v>1094</v>
      </c>
      <c r="C45" s="244">
        <v>4520</v>
      </c>
      <c r="D45" s="244">
        <v>560</v>
      </c>
      <c r="E45" s="244">
        <f t="shared" si="4"/>
        <v>5080</v>
      </c>
      <c r="F45" s="613">
        <v>4520</v>
      </c>
      <c r="G45" s="614">
        <v>560</v>
      </c>
      <c r="H45" s="614">
        <f t="shared" si="3"/>
        <v>5080</v>
      </c>
      <c r="I45" s="612">
        <f t="shared" si="0"/>
        <v>100</v>
      </c>
    </row>
    <row r="46" spans="1:9" ht="22.5" x14ac:dyDescent="0.2">
      <c r="A46" s="250" t="s">
        <v>230</v>
      </c>
      <c r="B46" s="12" t="s">
        <v>1095</v>
      </c>
      <c r="C46" s="244">
        <v>6287</v>
      </c>
      <c r="D46" s="244">
        <v>262</v>
      </c>
      <c r="E46" s="244">
        <f t="shared" si="4"/>
        <v>6549</v>
      </c>
      <c r="F46" s="613"/>
      <c r="G46" s="614"/>
      <c r="H46" s="614">
        <f t="shared" si="3"/>
        <v>0</v>
      </c>
      <c r="I46" s="612">
        <f t="shared" si="0"/>
        <v>0</v>
      </c>
    </row>
    <row r="47" spans="1:9" x14ac:dyDescent="0.2">
      <c r="A47" s="250" t="s">
        <v>231</v>
      </c>
      <c r="B47" s="12" t="s">
        <v>1188</v>
      </c>
      <c r="C47" s="244">
        <v>24</v>
      </c>
      <c r="E47" s="244">
        <f t="shared" si="4"/>
        <v>24</v>
      </c>
      <c r="F47" s="613">
        <v>24</v>
      </c>
      <c r="G47" s="614"/>
      <c r="H47" s="614">
        <f t="shared" si="3"/>
        <v>24</v>
      </c>
      <c r="I47" s="612">
        <f t="shared" si="0"/>
        <v>100</v>
      </c>
    </row>
    <row r="48" spans="1:9" x14ac:dyDescent="0.2">
      <c r="A48" s="250" t="s">
        <v>232</v>
      </c>
      <c r="B48" s="12" t="s">
        <v>1189</v>
      </c>
      <c r="C48" s="244">
        <v>197</v>
      </c>
      <c r="E48" s="244">
        <f t="shared" si="4"/>
        <v>197</v>
      </c>
      <c r="F48" s="613"/>
      <c r="G48" s="614"/>
      <c r="H48" s="614">
        <f t="shared" si="3"/>
        <v>0</v>
      </c>
      <c r="I48" s="612">
        <f t="shared" si="0"/>
        <v>0</v>
      </c>
    </row>
    <row r="49" spans="1:9" x14ac:dyDescent="0.2">
      <c r="A49" s="250" t="s">
        <v>918</v>
      </c>
      <c r="B49" s="12" t="s">
        <v>1190</v>
      </c>
      <c r="C49" s="244">
        <v>10</v>
      </c>
      <c r="E49" s="244">
        <f t="shared" si="4"/>
        <v>10</v>
      </c>
      <c r="F49" s="613">
        <v>10</v>
      </c>
      <c r="G49" s="614"/>
      <c r="H49" s="614">
        <f t="shared" si="3"/>
        <v>10</v>
      </c>
      <c r="I49" s="612">
        <f t="shared" si="0"/>
        <v>100</v>
      </c>
    </row>
    <row r="50" spans="1:9" ht="22.5" x14ac:dyDescent="0.2">
      <c r="A50" s="250" t="s">
        <v>403</v>
      </c>
      <c r="B50" s="12" t="s">
        <v>1096</v>
      </c>
      <c r="C50" s="244">
        <v>112</v>
      </c>
      <c r="D50" s="244">
        <v>38</v>
      </c>
      <c r="E50" s="244">
        <f t="shared" si="4"/>
        <v>150</v>
      </c>
      <c r="F50" s="613">
        <v>112</v>
      </c>
      <c r="G50" s="614">
        <v>38</v>
      </c>
      <c r="H50" s="614">
        <f t="shared" si="3"/>
        <v>150</v>
      </c>
      <c r="I50" s="612">
        <f t="shared" si="0"/>
        <v>100</v>
      </c>
    </row>
    <row r="51" spans="1:9" ht="22.5" x14ac:dyDescent="0.2">
      <c r="A51" s="250" t="s">
        <v>404</v>
      </c>
      <c r="B51" s="12" t="s">
        <v>1097</v>
      </c>
      <c r="C51" s="244">
        <v>1097</v>
      </c>
      <c r="E51" s="244">
        <f t="shared" si="4"/>
        <v>1097</v>
      </c>
      <c r="F51" s="613"/>
      <c r="G51" s="614"/>
      <c r="H51" s="614">
        <f t="shared" si="3"/>
        <v>0</v>
      </c>
      <c r="I51" s="612">
        <f t="shared" si="0"/>
        <v>0</v>
      </c>
    </row>
    <row r="52" spans="1:9" ht="22.5" x14ac:dyDescent="0.2">
      <c r="A52" s="250" t="s">
        <v>919</v>
      </c>
      <c r="B52" s="12" t="s">
        <v>1098</v>
      </c>
      <c r="C52" s="244">
        <v>517</v>
      </c>
      <c r="E52" s="244">
        <f t="shared" si="4"/>
        <v>517</v>
      </c>
      <c r="F52" s="613">
        <v>435</v>
      </c>
      <c r="G52" s="614"/>
      <c r="H52" s="614">
        <f t="shared" si="3"/>
        <v>435</v>
      </c>
      <c r="I52" s="612">
        <f t="shared" si="0"/>
        <v>84.139264990328826</v>
      </c>
    </row>
    <row r="53" spans="1:9" ht="22.5" x14ac:dyDescent="0.2">
      <c r="A53" s="250" t="s">
        <v>920</v>
      </c>
      <c r="B53" s="12" t="s">
        <v>1099</v>
      </c>
      <c r="C53" s="244">
        <v>2339</v>
      </c>
      <c r="E53" s="244">
        <f t="shared" si="4"/>
        <v>2339</v>
      </c>
      <c r="F53" s="613">
        <v>2339</v>
      </c>
      <c r="G53" s="614"/>
      <c r="H53" s="614">
        <f t="shared" si="3"/>
        <v>2339</v>
      </c>
      <c r="I53" s="612">
        <f t="shared" si="0"/>
        <v>100</v>
      </c>
    </row>
    <row r="54" spans="1:9" ht="22.5" x14ac:dyDescent="0.2">
      <c r="A54" s="250" t="s">
        <v>921</v>
      </c>
      <c r="B54" s="12" t="s">
        <v>910</v>
      </c>
      <c r="C54" s="244">
        <v>75</v>
      </c>
      <c r="E54" s="244">
        <f>SUM(C54:D54)</f>
        <v>75</v>
      </c>
      <c r="F54" s="613">
        <v>76</v>
      </c>
      <c r="G54" s="614"/>
      <c r="H54" s="614">
        <f t="shared" si="3"/>
        <v>76</v>
      </c>
      <c r="I54" s="612">
        <f t="shared" si="0"/>
        <v>101.33333333333334</v>
      </c>
    </row>
    <row r="55" spans="1:9" x14ac:dyDescent="0.2">
      <c r="A55" s="250" t="s">
        <v>922</v>
      </c>
      <c r="B55" s="12" t="s">
        <v>25</v>
      </c>
      <c r="F55" s="611">
        <v>94</v>
      </c>
      <c r="G55" s="612"/>
      <c r="H55" s="612">
        <f t="shared" si="3"/>
        <v>94</v>
      </c>
      <c r="I55" s="612"/>
    </row>
    <row r="56" spans="1:9" ht="24.75" customHeight="1" x14ac:dyDescent="0.2">
      <c r="A56" s="250" t="s">
        <v>923</v>
      </c>
      <c r="B56" s="362" t="s">
        <v>1008</v>
      </c>
      <c r="C56" s="530">
        <v>0</v>
      </c>
      <c r="D56" s="530"/>
      <c r="E56" s="530">
        <v>0</v>
      </c>
      <c r="F56" s="613"/>
      <c r="G56" s="614"/>
      <c r="H56" s="614">
        <f t="shared" si="3"/>
        <v>0</v>
      </c>
      <c r="I56" s="612"/>
    </row>
    <row r="57" spans="1:9" x14ac:dyDescent="0.2">
      <c r="A57" s="250" t="s">
        <v>924</v>
      </c>
      <c r="B57" s="12"/>
      <c r="F57" s="613"/>
      <c r="G57" s="614"/>
      <c r="H57" s="614"/>
      <c r="I57" s="612"/>
    </row>
    <row r="58" spans="1:9" x14ac:dyDescent="0.2">
      <c r="A58" s="250" t="s">
        <v>925</v>
      </c>
      <c r="B58" s="362" t="s">
        <v>912</v>
      </c>
      <c r="C58" s="268">
        <f>C61+C60+C59+C62+C63+C64</f>
        <v>2137</v>
      </c>
      <c r="D58" s="268">
        <f>D61+D60+D59+D62+D63+D64</f>
        <v>5943</v>
      </c>
      <c r="E58" s="268">
        <f t="shared" ref="E58:E64" si="5">C58+D58</f>
        <v>8080</v>
      </c>
      <c r="F58" s="268">
        <f>F61+F60+F59+F62+F63+F64</f>
        <v>2136</v>
      </c>
      <c r="G58" s="268">
        <f>G61+G60+G59+G62+G63+G64</f>
        <v>5943</v>
      </c>
      <c r="H58" s="268">
        <f t="shared" ref="H58:H64" si="6">F58+G58</f>
        <v>8079</v>
      </c>
      <c r="I58" s="612">
        <f t="shared" si="0"/>
        <v>99.987623762376245</v>
      </c>
    </row>
    <row r="59" spans="1:9" ht="22.5" x14ac:dyDescent="0.2">
      <c r="A59" s="250" t="s">
        <v>926</v>
      </c>
      <c r="B59" s="12" t="s">
        <v>911</v>
      </c>
      <c r="D59" s="244">
        <v>320</v>
      </c>
      <c r="E59" s="244">
        <f t="shared" si="5"/>
        <v>320</v>
      </c>
      <c r="F59" s="613"/>
      <c r="G59" s="614">
        <v>320</v>
      </c>
      <c r="H59" s="244">
        <f t="shared" si="6"/>
        <v>320</v>
      </c>
      <c r="I59" s="612">
        <f t="shared" si="0"/>
        <v>100</v>
      </c>
    </row>
    <row r="60" spans="1:9" ht="22.5" x14ac:dyDescent="0.2">
      <c r="A60" s="250" t="s">
        <v>927</v>
      </c>
      <c r="B60" s="12" t="s">
        <v>913</v>
      </c>
      <c r="D60" s="244">
        <v>201</v>
      </c>
      <c r="E60" s="244">
        <f t="shared" si="5"/>
        <v>201</v>
      </c>
      <c r="F60" s="613"/>
      <c r="G60" s="614">
        <v>201</v>
      </c>
      <c r="H60" s="244">
        <f t="shared" si="6"/>
        <v>201</v>
      </c>
      <c r="I60" s="612">
        <f t="shared" si="0"/>
        <v>100</v>
      </c>
    </row>
    <row r="61" spans="1:9" x14ac:dyDescent="0.2">
      <c r="A61" s="250" t="s">
        <v>928</v>
      </c>
      <c r="B61" s="12" t="s">
        <v>914</v>
      </c>
      <c r="D61" s="244">
        <v>2036</v>
      </c>
      <c r="E61" s="244">
        <f t="shared" si="5"/>
        <v>2036</v>
      </c>
      <c r="F61" s="613"/>
      <c r="G61" s="614">
        <v>2036</v>
      </c>
      <c r="H61" s="244">
        <f t="shared" si="6"/>
        <v>2036</v>
      </c>
      <c r="I61" s="612">
        <f t="shared" si="0"/>
        <v>100</v>
      </c>
    </row>
    <row r="62" spans="1:9" x14ac:dyDescent="0.2">
      <c r="A62" s="250" t="s">
        <v>929</v>
      </c>
      <c r="B62" s="12" t="s">
        <v>1009</v>
      </c>
      <c r="D62" s="244">
        <v>3334</v>
      </c>
      <c r="E62" s="244">
        <f t="shared" si="5"/>
        <v>3334</v>
      </c>
      <c r="F62" s="613"/>
      <c r="G62" s="614">
        <v>3334</v>
      </c>
      <c r="H62" s="244">
        <f t="shared" si="6"/>
        <v>3334</v>
      </c>
      <c r="I62" s="612">
        <f t="shared" si="0"/>
        <v>100</v>
      </c>
    </row>
    <row r="63" spans="1:9" x14ac:dyDescent="0.2">
      <c r="A63" s="250" t="s">
        <v>930</v>
      </c>
      <c r="B63" s="12" t="s">
        <v>1100</v>
      </c>
      <c r="D63" s="244">
        <v>52</v>
      </c>
      <c r="E63" s="244">
        <f t="shared" si="5"/>
        <v>52</v>
      </c>
      <c r="F63" s="613"/>
      <c r="G63" s="614">
        <v>52</v>
      </c>
      <c r="H63" s="244">
        <f t="shared" si="6"/>
        <v>52</v>
      </c>
      <c r="I63" s="612">
        <f t="shared" si="0"/>
        <v>100</v>
      </c>
    </row>
    <row r="64" spans="1:9" x14ac:dyDescent="0.2">
      <c r="A64" s="250" t="s">
        <v>931</v>
      </c>
      <c r="B64" s="12" t="s">
        <v>1101</v>
      </c>
      <c r="C64" s="244">
        <v>2137</v>
      </c>
      <c r="E64" s="244">
        <f t="shared" si="5"/>
        <v>2137</v>
      </c>
      <c r="F64" s="613">
        <v>2136</v>
      </c>
      <c r="G64" s="614"/>
      <c r="H64" s="244">
        <f t="shared" si="6"/>
        <v>2136</v>
      </c>
      <c r="I64" s="612">
        <f t="shared" si="0"/>
        <v>99.953205428170335</v>
      </c>
    </row>
    <row r="65" spans="1:9" x14ac:dyDescent="0.2">
      <c r="A65" s="250" t="s">
        <v>932</v>
      </c>
      <c r="B65" s="12"/>
      <c r="F65" s="613"/>
      <c r="G65" s="614"/>
      <c r="H65" s="614"/>
      <c r="I65" s="612"/>
    </row>
    <row r="66" spans="1:9" x14ac:dyDescent="0.2">
      <c r="A66" s="250" t="s">
        <v>933</v>
      </c>
      <c r="B66" s="269" t="s">
        <v>758</v>
      </c>
      <c r="C66" s="268">
        <f>C15+C16+C17+C19+C36+C58+C56</f>
        <v>965327</v>
      </c>
      <c r="D66" s="268">
        <f>D15+D16+D17+D19+D36+D58</f>
        <v>88586</v>
      </c>
      <c r="E66" s="268">
        <f>E15+E16+E17+E19+E36+E58+E56</f>
        <v>1053913</v>
      </c>
      <c r="F66" s="268">
        <f>F15+F16+F17+F19+F36+F58+F56+G70</f>
        <v>957702</v>
      </c>
      <c r="G66" s="268">
        <f>G15+G16+G17+G19+G36+G58+G56</f>
        <v>88381</v>
      </c>
      <c r="H66" s="268">
        <f>H15+H16+H17+H19+H36+H58+H56</f>
        <v>1046083</v>
      </c>
      <c r="I66" s="612">
        <f t="shared" si="0"/>
        <v>99.257054424795982</v>
      </c>
    </row>
    <row r="67" spans="1:9" x14ac:dyDescent="0.2">
      <c r="A67" s="250" t="s">
        <v>934</v>
      </c>
      <c r="B67" s="269"/>
      <c r="C67" s="268"/>
      <c r="D67" s="268"/>
      <c r="E67" s="268"/>
      <c r="F67" s="613"/>
      <c r="G67" s="614"/>
      <c r="H67" s="614"/>
      <c r="I67" s="612"/>
    </row>
    <row r="68" spans="1:9" x14ac:dyDescent="0.2">
      <c r="A68" s="250" t="s">
        <v>935</v>
      </c>
      <c r="B68" s="353" t="s">
        <v>275</v>
      </c>
      <c r="C68" s="268"/>
      <c r="D68" s="268"/>
      <c r="E68" s="268"/>
      <c r="F68" s="613"/>
      <c r="G68" s="614"/>
      <c r="H68" s="614"/>
      <c r="I68" s="612"/>
    </row>
    <row r="69" spans="1:9" x14ac:dyDescent="0.2">
      <c r="A69" s="250" t="s">
        <v>936</v>
      </c>
      <c r="B69" s="269" t="s">
        <v>530</v>
      </c>
      <c r="F69" s="613"/>
      <c r="G69" s="614"/>
      <c r="H69" s="614"/>
      <c r="I69" s="612"/>
    </row>
    <row r="70" spans="1:9" x14ac:dyDescent="0.2">
      <c r="A70" s="250" t="s">
        <v>981</v>
      </c>
      <c r="B70" s="243" t="s">
        <v>1010</v>
      </c>
      <c r="C70" s="244">
        <v>840</v>
      </c>
      <c r="E70" s="244">
        <f>C70+D70</f>
        <v>840</v>
      </c>
      <c r="F70" s="613">
        <v>840</v>
      </c>
      <c r="G70" s="614"/>
      <c r="H70" s="244">
        <f>F70+G70</f>
        <v>840</v>
      </c>
      <c r="I70" s="612">
        <f t="shared" si="0"/>
        <v>100</v>
      </c>
    </row>
    <row r="71" spans="1:9" x14ac:dyDescent="0.2">
      <c r="A71" s="250" t="s">
        <v>982</v>
      </c>
      <c r="B71" s="243" t="s">
        <v>1103</v>
      </c>
      <c r="C71" s="244">
        <v>871</v>
      </c>
      <c r="E71" s="244">
        <f>C71+D71</f>
        <v>871</v>
      </c>
      <c r="F71" s="613">
        <v>871</v>
      </c>
      <c r="G71" s="614"/>
      <c r="H71" s="244">
        <f>F71+G71</f>
        <v>871</v>
      </c>
      <c r="I71" s="612">
        <f t="shared" si="0"/>
        <v>100</v>
      </c>
    </row>
    <row r="72" spans="1:9" x14ac:dyDescent="0.2">
      <c r="A72" s="250" t="s">
        <v>983</v>
      </c>
      <c r="B72" s="243" t="s">
        <v>1104</v>
      </c>
      <c r="C72" s="244">
        <v>1060</v>
      </c>
      <c r="E72" s="244">
        <f>C72+D72</f>
        <v>1060</v>
      </c>
      <c r="F72" s="613">
        <v>1060</v>
      </c>
      <c r="G72" s="614"/>
      <c r="H72" s="244">
        <f>F72+G72</f>
        <v>1060</v>
      </c>
      <c r="I72" s="612">
        <f t="shared" si="0"/>
        <v>100</v>
      </c>
    </row>
    <row r="73" spans="1:9" x14ac:dyDescent="0.2">
      <c r="A73" s="250" t="s">
        <v>984</v>
      </c>
      <c r="B73" s="354" t="s">
        <v>1011</v>
      </c>
      <c r="C73" s="268">
        <f>C70+C71+C72</f>
        <v>2771</v>
      </c>
      <c r="D73" s="268"/>
      <c r="E73" s="268">
        <f>C73+D73</f>
        <v>2771</v>
      </c>
      <c r="F73" s="268">
        <f>F70+F71+F72</f>
        <v>2771</v>
      </c>
      <c r="G73" s="268">
        <f>G70+G71+G72</f>
        <v>0</v>
      </c>
      <c r="H73" s="268">
        <f>F73+G73</f>
        <v>2771</v>
      </c>
      <c r="I73" s="612">
        <f t="shared" si="0"/>
        <v>100</v>
      </c>
    </row>
    <row r="74" spans="1:9" x14ac:dyDescent="0.2">
      <c r="A74" s="250" t="s">
        <v>985</v>
      </c>
      <c r="B74" s="269"/>
      <c r="F74" s="613"/>
      <c r="G74" s="614"/>
      <c r="H74" s="614"/>
      <c r="I74" s="612"/>
    </row>
    <row r="75" spans="1:9" x14ac:dyDescent="0.2">
      <c r="A75" s="250" t="s">
        <v>986</v>
      </c>
      <c r="B75" s="353" t="s">
        <v>759</v>
      </c>
      <c r="F75" s="613"/>
      <c r="G75" s="614"/>
      <c r="H75" s="614"/>
      <c r="I75" s="612"/>
    </row>
    <row r="76" spans="1:9" x14ac:dyDescent="0.2">
      <c r="A76" s="250" t="s">
        <v>987</v>
      </c>
      <c r="B76" s="269" t="s">
        <v>530</v>
      </c>
      <c r="F76" s="613"/>
      <c r="G76" s="614"/>
      <c r="H76" s="614"/>
      <c r="I76" s="612"/>
    </row>
    <row r="77" spans="1:9" x14ac:dyDescent="0.2">
      <c r="A77" s="250" t="s">
        <v>994</v>
      </c>
      <c r="B77" s="243" t="s">
        <v>760</v>
      </c>
      <c r="C77" s="1432">
        <f>'püm. GAMESZ. '!C14</f>
        <v>4143</v>
      </c>
      <c r="E77" s="1432">
        <f>C77</f>
        <v>4143</v>
      </c>
      <c r="F77" s="1432">
        <v>4147</v>
      </c>
      <c r="G77" s="1433"/>
      <c r="H77" s="1433">
        <f>F77+G77</f>
        <v>4147</v>
      </c>
      <c r="I77" s="612">
        <f t="shared" si="0"/>
        <v>100.09654839488293</v>
      </c>
    </row>
    <row r="78" spans="1:9" x14ac:dyDescent="0.2">
      <c r="A78" s="250" t="s">
        <v>995</v>
      </c>
      <c r="B78" s="243" t="s">
        <v>761</v>
      </c>
      <c r="C78" s="1432"/>
      <c r="E78" s="1432"/>
      <c r="F78" s="1432"/>
      <c r="G78" s="1433"/>
      <c r="H78" s="1433"/>
      <c r="I78" s="612"/>
    </row>
    <row r="79" spans="1:9" x14ac:dyDescent="0.2">
      <c r="A79" s="250" t="s">
        <v>996</v>
      </c>
      <c r="B79" s="243" t="s">
        <v>915</v>
      </c>
      <c r="C79" s="492"/>
      <c r="D79" s="244">
        <v>8070</v>
      </c>
      <c r="E79" s="492">
        <f>C79+D79</f>
        <v>8070</v>
      </c>
      <c r="F79" s="613"/>
      <c r="G79" s="614">
        <v>8070</v>
      </c>
      <c r="H79" s="614">
        <f>F79+G79</f>
        <v>8070</v>
      </c>
      <c r="I79" s="612">
        <f t="shared" ref="I79:I102" si="7">H79/E79*100</f>
        <v>100</v>
      </c>
    </row>
    <row r="80" spans="1:9" x14ac:dyDescent="0.2">
      <c r="A80" s="250" t="s">
        <v>997</v>
      </c>
      <c r="B80" s="243" t="s">
        <v>1146</v>
      </c>
      <c r="C80" s="492"/>
      <c r="D80" s="244">
        <v>220</v>
      </c>
      <c r="E80" s="492">
        <f>C80+D80</f>
        <v>220</v>
      </c>
      <c r="F80" s="613"/>
      <c r="G80" s="614">
        <v>220</v>
      </c>
      <c r="H80" s="614">
        <f>F80+G80</f>
        <v>220</v>
      </c>
      <c r="I80" s="612">
        <f t="shared" si="7"/>
        <v>100</v>
      </c>
    </row>
    <row r="81" spans="1:9" x14ac:dyDescent="0.2">
      <c r="A81" s="250" t="s">
        <v>998</v>
      </c>
      <c r="B81" s="354" t="s">
        <v>531</v>
      </c>
      <c r="C81" s="268">
        <f t="shared" ref="C81:E81" si="8">C77+C79+C80</f>
        <v>4143</v>
      </c>
      <c r="D81" s="268">
        <f t="shared" si="8"/>
        <v>8290</v>
      </c>
      <c r="E81" s="268">
        <f t="shared" si="8"/>
        <v>12433</v>
      </c>
      <c r="F81" s="268">
        <f>F77+F79+F80</f>
        <v>4147</v>
      </c>
      <c r="G81" s="268">
        <f>G77+G79+G80</f>
        <v>8290</v>
      </c>
      <c r="H81" s="268">
        <f t="shared" ref="H81" si="9">H77+H79+H80</f>
        <v>12437</v>
      </c>
      <c r="I81" s="612">
        <f t="shared" si="7"/>
        <v>100.03217244430145</v>
      </c>
    </row>
    <row r="82" spans="1:9" x14ac:dyDescent="0.2">
      <c r="A82" s="250" t="s">
        <v>999</v>
      </c>
      <c r="B82" s="269"/>
      <c r="F82" s="613"/>
      <c r="G82" s="614"/>
      <c r="H82" s="614"/>
      <c r="I82" s="612"/>
    </row>
    <row r="83" spans="1:9" x14ac:dyDescent="0.2">
      <c r="A83" s="250" t="s">
        <v>1000</v>
      </c>
      <c r="B83" s="353" t="s">
        <v>762</v>
      </c>
      <c r="F83" s="613"/>
      <c r="G83" s="614"/>
      <c r="H83" s="614"/>
      <c r="I83" s="612"/>
    </row>
    <row r="84" spans="1:9" x14ac:dyDescent="0.2">
      <c r="A84" s="250" t="s">
        <v>1001</v>
      </c>
      <c r="B84" s="269" t="s">
        <v>530</v>
      </c>
      <c r="F84" s="613"/>
      <c r="G84" s="614"/>
      <c r="H84" s="614"/>
      <c r="I84" s="612"/>
    </row>
    <row r="85" spans="1:9" x14ac:dyDescent="0.2">
      <c r="A85" s="250" t="s">
        <v>1002</v>
      </c>
      <c r="B85" s="243" t="s">
        <v>1068</v>
      </c>
      <c r="C85" s="244">
        <v>12357</v>
      </c>
      <c r="E85" s="244">
        <f>SUM(C85:D85)</f>
        <v>12357</v>
      </c>
      <c r="F85" s="613">
        <v>12357</v>
      </c>
      <c r="G85" s="614"/>
      <c r="H85" s="244">
        <f>SUM(F85:G85)</f>
        <v>12357</v>
      </c>
      <c r="I85" s="612">
        <f t="shared" si="7"/>
        <v>100</v>
      </c>
    </row>
    <row r="86" spans="1:9" x14ac:dyDescent="0.2">
      <c r="A86" s="250" t="s">
        <v>1003</v>
      </c>
      <c r="B86" s="243" t="s">
        <v>915</v>
      </c>
      <c r="D86" s="244">
        <v>5059</v>
      </c>
      <c r="E86" s="244">
        <f>C86+D86</f>
        <v>5059</v>
      </c>
      <c r="F86" s="613"/>
      <c r="G86" s="614">
        <v>5059</v>
      </c>
      <c r="H86" s="244">
        <f>SUM(F86:G86)</f>
        <v>5059</v>
      </c>
      <c r="I86" s="612">
        <f t="shared" si="7"/>
        <v>100</v>
      </c>
    </row>
    <row r="87" spans="1:9" x14ac:dyDescent="0.2">
      <c r="A87" s="250" t="s">
        <v>1004</v>
      </c>
      <c r="B87" s="243" t="s">
        <v>1105</v>
      </c>
      <c r="C87" s="244">
        <v>1923</v>
      </c>
      <c r="E87" s="244">
        <f>C87+D87</f>
        <v>1923</v>
      </c>
      <c r="F87" s="613">
        <v>1923</v>
      </c>
      <c r="G87" s="614"/>
      <c r="H87" s="244">
        <f>SUM(F87:G87)</f>
        <v>1923</v>
      </c>
      <c r="I87" s="612">
        <f t="shared" si="7"/>
        <v>100</v>
      </c>
    </row>
    <row r="88" spans="1:9" x14ac:dyDescent="0.2">
      <c r="A88" s="250" t="s">
        <v>1005</v>
      </c>
      <c r="B88" s="243" t="s">
        <v>1147</v>
      </c>
      <c r="C88" s="244">
        <v>53</v>
      </c>
      <c r="E88" s="244">
        <f>C88+D88</f>
        <v>53</v>
      </c>
      <c r="F88" s="613">
        <v>53</v>
      </c>
      <c r="G88" s="614"/>
      <c r="H88" s="244">
        <f>SUM(F88:G88)</f>
        <v>53</v>
      </c>
      <c r="I88" s="612">
        <f t="shared" si="7"/>
        <v>100</v>
      </c>
    </row>
    <row r="89" spans="1:9" x14ac:dyDescent="0.2">
      <c r="A89" s="250" t="s">
        <v>1006</v>
      </c>
      <c r="B89" s="243" t="s">
        <v>1191</v>
      </c>
      <c r="D89" s="244">
        <v>876</v>
      </c>
      <c r="E89" s="244">
        <f>C89+D89</f>
        <v>876</v>
      </c>
      <c r="F89" s="613"/>
      <c r="G89" s="614">
        <v>876</v>
      </c>
      <c r="H89" s="244">
        <f>SUM(F89:G89)</f>
        <v>876</v>
      </c>
      <c r="I89" s="612">
        <f t="shared" si="7"/>
        <v>100</v>
      </c>
    </row>
    <row r="90" spans="1:9" x14ac:dyDescent="0.2">
      <c r="A90" s="250" t="s">
        <v>1102</v>
      </c>
      <c r="B90" s="269" t="s">
        <v>532</v>
      </c>
      <c r="C90" s="268">
        <f t="shared" ref="C90:H90" si="10">C85+C86+C87+C88+C89</f>
        <v>14333</v>
      </c>
      <c r="D90" s="268">
        <f t="shared" si="10"/>
        <v>5935</v>
      </c>
      <c r="E90" s="268">
        <f t="shared" si="10"/>
        <v>20268</v>
      </c>
      <c r="F90" s="268">
        <f t="shared" si="10"/>
        <v>14333</v>
      </c>
      <c r="G90" s="268">
        <f t="shared" si="10"/>
        <v>5935</v>
      </c>
      <c r="H90" s="268">
        <f t="shared" si="10"/>
        <v>20268</v>
      </c>
      <c r="I90" s="612">
        <f t="shared" si="7"/>
        <v>100</v>
      </c>
    </row>
    <row r="91" spans="1:9" x14ac:dyDescent="0.2">
      <c r="A91" s="250" t="s">
        <v>1148</v>
      </c>
      <c r="B91" s="269" t="s">
        <v>763</v>
      </c>
      <c r="F91" s="613"/>
      <c r="G91" s="614"/>
      <c r="H91" s="268"/>
      <c r="I91" s="612"/>
    </row>
    <row r="92" spans="1:9" x14ac:dyDescent="0.2">
      <c r="A92" s="250" t="s">
        <v>1149</v>
      </c>
      <c r="B92" s="354" t="s">
        <v>764</v>
      </c>
      <c r="C92" s="268">
        <f>C90</f>
        <v>14333</v>
      </c>
      <c r="D92" s="268">
        <f>D90</f>
        <v>5935</v>
      </c>
      <c r="E92" s="268">
        <f>E90</f>
        <v>20268</v>
      </c>
      <c r="F92" s="268">
        <f>F90</f>
        <v>14333</v>
      </c>
      <c r="G92" s="268">
        <f>G90</f>
        <v>5935</v>
      </c>
      <c r="H92" s="268">
        <f>H87+H88+H89+H90+H91</f>
        <v>23120</v>
      </c>
      <c r="I92" s="612">
        <f t="shared" si="7"/>
        <v>114.07144266824551</v>
      </c>
    </row>
    <row r="93" spans="1:9" x14ac:dyDescent="0.2">
      <c r="A93" s="250" t="s">
        <v>1150</v>
      </c>
      <c r="B93" s="243"/>
      <c r="F93" s="613"/>
      <c r="G93" s="614"/>
      <c r="H93" s="614"/>
      <c r="I93" s="612"/>
    </row>
    <row r="94" spans="1:9" x14ac:dyDescent="0.2">
      <c r="A94" s="250" t="s">
        <v>1151</v>
      </c>
      <c r="B94" s="353" t="s">
        <v>916</v>
      </c>
      <c r="F94" s="613"/>
      <c r="G94" s="614"/>
      <c r="H94" s="614"/>
      <c r="I94" s="612"/>
    </row>
    <row r="95" spans="1:9" x14ac:dyDescent="0.2">
      <c r="A95" s="250" t="s">
        <v>1152</v>
      </c>
      <c r="B95" s="269" t="s">
        <v>530</v>
      </c>
      <c r="F95" s="613"/>
      <c r="G95" s="614"/>
      <c r="H95" s="614"/>
      <c r="I95" s="612"/>
    </row>
    <row r="96" spans="1:9" s="7" customFormat="1" x14ac:dyDescent="0.2">
      <c r="A96" s="250" t="s">
        <v>1185</v>
      </c>
      <c r="B96" s="243" t="s">
        <v>915</v>
      </c>
      <c r="C96" s="244"/>
      <c r="D96" s="244">
        <v>295</v>
      </c>
      <c r="E96" s="244">
        <f>C96+D96</f>
        <v>295</v>
      </c>
      <c r="F96" s="611"/>
      <c r="G96" s="614">
        <v>295</v>
      </c>
      <c r="H96" s="612">
        <f>F96+G96</f>
        <v>295</v>
      </c>
      <c r="I96" s="612">
        <f t="shared" si="7"/>
        <v>100</v>
      </c>
    </row>
    <row r="97" spans="1:9" s="7" customFormat="1" ht="21.75" x14ac:dyDescent="0.2">
      <c r="A97" s="250" t="s">
        <v>1192</v>
      </c>
      <c r="B97" s="362" t="s">
        <v>917</v>
      </c>
      <c r="C97" s="268">
        <f t="shared" ref="C97:H97" si="11">C96</f>
        <v>0</v>
      </c>
      <c r="D97" s="268">
        <f t="shared" si="11"/>
        <v>295</v>
      </c>
      <c r="E97" s="268">
        <f t="shared" si="11"/>
        <v>295</v>
      </c>
      <c r="F97" s="268">
        <f t="shared" si="11"/>
        <v>0</v>
      </c>
      <c r="G97" s="268">
        <f t="shared" si="11"/>
        <v>295</v>
      </c>
      <c r="H97" s="268">
        <f t="shared" si="11"/>
        <v>295</v>
      </c>
      <c r="I97" s="612">
        <f t="shared" si="7"/>
        <v>100</v>
      </c>
    </row>
    <row r="98" spans="1:9" s="7" customFormat="1" x14ac:dyDescent="0.2">
      <c r="A98" s="250" t="s">
        <v>1193</v>
      </c>
      <c r="B98" s="243"/>
      <c r="C98" s="268"/>
      <c r="D98" s="268"/>
      <c r="E98" s="268"/>
      <c r="F98" s="611"/>
      <c r="G98" s="612"/>
      <c r="H98" s="612"/>
      <c r="I98" s="612"/>
    </row>
    <row r="99" spans="1:9" s="7" customFormat="1" x14ac:dyDescent="0.2">
      <c r="A99" s="250" t="s">
        <v>1194</v>
      </c>
      <c r="B99" s="269" t="s">
        <v>532</v>
      </c>
      <c r="C99" s="268">
        <f>C15+C16+C17+C19+C36+C81+C90+C97+C73+C56</f>
        <v>984437</v>
      </c>
      <c r="D99" s="268">
        <f>D15+D16+D17+D19+D36+D81+D90+D97+D56+D73</f>
        <v>97163</v>
      </c>
      <c r="E99" s="268">
        <f>E15+E16+E17+E19+E36+E81+E90+E97+E56+E73</f>
        <v>1081600</v>
      </c>
      <c r="F99" s="268">
        <f>F15+F16+F17+F19+F36+F81+F90+F97+F73+F56</f>
        <v>976817</v>
      </c>
      <c r="G99" s="268">
        <f>G15+G16+G17+G19+G36+G81+G90+G97+G56+G73</f>
        <v>96958</v>
      </c>
      <c r="H99" s="268">
        <f>H15+H16+H17+H19+H36+H81+H90+H97+H56+H73</f>
        <v>1073775</v>
      </c>
      <c r="I99" s="612">
        <f t="shared" si="7"/>
        <v>99.276534763313606</v>
      </c>
    </row>
    <row r="100" spans="1:9" x14ac:dyDescent="0.2">
      <c r="A100" s="250" t="s">
        <v>1195</v>
      </c>
      <c r="B100" s="269" t="s">
        <v>765</v>
      </c>
      <c r="C100" s="268">
        <f t="shared" ref="C100:H100" si="12">C58</f>
        <v>2137</v>
      </c>
      <c r="D100" s="268">
        <f t="shared" si="12"/>
        <v>5943</v>
      </c>
      <c r="E100" s="268">
        <f t="shared" si="12"/>
        <v>8080</v>
      </c>
      <c r="F100" s="268">
        <f t="shared" si="12"/>
        <v>2136</v>
      </c>
      <c r="G100" s="268">
        <f t="shared" si="12"/>
        <v>5943</v>
      </c>
      <c r="H100" s="268">
        <f t="shared" si="12"/>
        <v>8079</v>
      </c>
      <c r="I100" s="612">
        <f t="shared" si="7"/>
        <v>99.987623762376245</v>
      </c>
    </row>
    <row r="101" spans="1:9" ht="12" thickBot="1" x14ac:dyDescent="0.25">
      <c r="A101" s="250" t="s">
        <v>1196</v>
      </c>
      <c r="B101" s="269"/>
      <c r="F101" s="613"/>
      <c r="G101" s="614"/>
      <c r="H101" s="614"/>
      <c r="I101" s="612"/>
    </row>
    <row r="102" spans="1:9" s="8" customFormat="1" ht="12" thickBot="1" x14ac:dyDescent="0.25">
      <c r="A102" s="250" t="s">
        <v>1197</v>
      </c>
      <c r="B102" s="355" t="s">
        <v>768</v>
      </c>
      <c r="C102" s="356">
        <f t="shared" ref="C102:H102" si="13">C99+C100</f>
        <v>986574</v>
      </c>
      <c r="D102" s="356">
        <f t="shared" si="13"/>
        <v>103106</v>
      </c>
      <c r="E102" s="356">
        <f t="shared" si="13"/>
        <v>1089680</v>
      </c>
      <c r="F102" s="356">
        <f t="shared" si="13"/>
        <v>978953</v>
      </c>
      <c r="G102" s="356">
        <f t="shared" si="13"/>
        <v>102901</v>
      </c>
      <c r="H102" s="610">
        <f t="shared" si="13"/>
        <v>1081854</v>
      </c>
      <c r="I102" s="615">
        <f t="shared" si="7"/>
        <v>99.281807503120177</v>
      </c>
    </row>
    <row r="103" spans="1:9" s="8" customFormat="1" x14ac:dyDescent="0.2">
      <c r="A103" s="250"/>
      <c r="B103" s="269"/>
      <c r="C103" s="244"/>
      <c r="D103" s="244"/>
      <c r="E103" s="244"/>
      <c r="F103" s="244"/>
      <c r="G103" s="549"/>
      <c r="H103" s="549"/>
      <c r="I103" s="612"/>
    </row>
    <row r="104" spans="1:9" s="8" customFormat="1" x14ac:dyDescent="0.2">
      <c r="A104" s="250"/>
      <c r="B104" s="243"/>
      <c r="C104" s="244"/>
      <c r="D104" s="244"/>
      <c r="E104" s="244"/>
      <c r="F104" s="243"/>
    </row>
    <row r="105" spans="1:9" s="8" customFormat="1" x14ac:dyDescent="0.2">
      <c r="A105" s="250"/>
      <c r="B105" s="243"/>
      <c r="C105" s="244"/>
      <c r="D105" s="244"/>
      <c r="E105" s="244"/>
      <c r="F105" s="243"/>
    </row>
    <row r="106" spans="1:9" x14ac:dyDescent="0.2">
      <c r="B106" s="243"/>
    </row>
    <row r="107" spans="1:9" x14ac:dyDescent="0.2">
      <c r="B107" s="243"/>
    </row>
    <row r="108" spans="1:9" x14ac:dyDescent="0.2">
      <c r="B108" s="269"/>
    </row>
    <row r="109" spans="1:9" x14ac:dyDescent="0.2">
      <c r="B109" s="269"/>
    </row>
    <row r="111" spans="1:9" x14ac:dyDescent="0.2">
      <c r="B111" s="269"/>
    </row>
    <row r="112" spans="1:9" x14ac:dyDescent="0.2">
      <c r="B112" s="269"/>
    </row>
    <row r="113" spans="2:2" x14ac:dyDescent="0.2">
      <c r="B113" s="269"/>
    </row>
    <row r="114" spans="2:2" x14ac:dyDescent="0.2">
      <c r="B114" s="269"/>
    </row>
    <row r="115" spans="2:2" x14ac:dyDescent="0.2">
      <c r="B115" s="269"/>
    </row>
    <row r="116" spans="2:2" x14ac:dyDescent="0.2">
      <c r="B116" s="243"/>
    </row>
    <row r="117" spans="2:2" x14ac:dyDescent="0.2">
      <c r="B117" s="269"/>
    </row>
    <row r="118" spans="2:2" x14ac:dyDescent="0.2">
      <c r="B118" s="269"/>
    </row>
    <row r="119" spans="2:2" x14ac:dyDescent="0.2">
      <c r="B119" s="269"/>
    </row>
    <row r="120" spans="2:2" x14ac:dyDescent="0.2">
      <c r="B120" s="269"/>
    </row>
  </sheetData>
  <sheetProtection selectLockedCells="1" selectUnlockedCells="1"/>
  <mergeCells count="16">
    <mergeCell ref="F77:F78"/>
    <mergeCell ref="G77:G78"/>
    <mergeCell ref="H77:H78"/>
    <mergeCell ref="C77:C78"/>
    <mergeCell ref="E77:E78"/>
    <mergeCell ref="F9:H9"/>
    <mergeCell ref="A1:I1"/>
    <mergeCell ref="A4:I4"/>
    <mergeCell ref="C8:E8"/>
    <mergeCell ref="I9:I10"/>
    <mergeCell ref="A9:A10"/>
    <mergeCell ref="B9:B10"/>
    <mergeCell ref="C9:E9"/>
    <mergeCell ref="A5:I5"/>
    <mergeCell ref="A6:I6"/>
    <mergeCell ref="G8:I8"/>
  </mergeCells>
  <phoneticPr fontId="35" type="noConversion"/>
  <pageMargins left="0.78740157480314965" right="0.78740157480314965" top="0.78740157480314965" bottom="0.78740157480314965" header="0.51181102362204722" footer="0.51181102362204722"/>
  <pageSetup paperSize="9" scale="60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9"/>
  <sheetViews>
    <sheetView workbookViewId="0">
      <pane ySplit="7" topLeftCell="A23" activePane="bottomLeft" state="frozen"/>
      <selection pane="bottomLeft" sqref="A1:I1"/>
    </sheetView>
  </sheetViews>
  <sheetFormatPr defaultRowHeight="14.45" customHeight="1" x14ac:dyDescent="0.2"/>
  <cols>
    <col min="1" max="1" width="9.140625" style="243"/>
    <col min="2" max="2" width="50.42578125" style="12" customWidth="1"/>
    <col min="3" max="4" width="8.28515625" style="243" customWidth="1"/>
    <col min="5" max="5" width="7.85546875" style="243" customWidth="1"/>
    <col min="6" max="7" width="9.140625" style="240"/>
    <col min="8" max="16384" width="9.140625" style="8"/>
  </cols>
  <sheetData>
    <row r="1" spans="1:9" ht="14.45" customHeight="1" x14ac:dyDescent="0.2">
      <c r="A1" s="1437" t="s">
        <v>2140</v>
      </c>
      <c r="B1" s="1418"/>
      <c r="C1" s="1418"/>
      <c r="D1" s="1418"/>
      <c r="E1" s="1418"/>
      <c r="F1" s="1418"/>
      <c r="G1" s="1418"/>
      <c r="H1" s="1418"/>
      <c r="I1" s="1418"/>
    </row>
    <row r="2" spans="1:9" ht="14.45" customHeight="1" x14ac:dyDescent="0.2">
      <c r="B2" s="618"/>
      <c r="C2" s="618"/>
      <c r="D2" s="618"/>
      <c r="E2" s="618"/>
      <c r="F2" s="616"/>
      <c r="G2" s="616"/>
      <c r="H2" s="617"/>
      <c r="I2" s="617"/>
    </row>
    <row r="3" spans="1:9" ht="14.45" customHeight="1" x14ac:dyDescent="0.2">
      <c r="B3" s="1426" t="s">
        <v>581</v>
      </c>
      <c r="C3" s="1426"/>
      <c r="D3" s="1426"/>
      <c r="E3" s="1426"/>
      <c r="F3" s="1419"/>
      <c r="G3" s="1419"/>
      <c r="H3" s="1419"/>
      <c r="I3" s="1419"/>
    </row>
    <row r="4" spans="1:9" s="9" customFormat="1" ht="14.45" customHeight="1" x14ac:dyDescent="0.2">
      <c r="A4" s="269"/>
      <c r="B4" s="1434" t="s">
        <v>769</v>
      </c>
      <c r="C4" s="1434"/>
      <c r="D4" s="1434"/>
      <c r="E4" s="1434"/>
      <c r="F4" s="1419"/>
      <c r="G4" s="1419"/>
      <c r="H4" s="1419"/>
      <c r="I4" s="1419"/>
    </row>
    <row r="5" spans="1:9" s="9" customFormat="1" ht="14.45" customHeight="1" x14ac:dyDescent="0.15">
      <c r="A5" s="269"/>
      <c r="B5" s="1435" t="s">
        <v>770</v>
      </c>
      <c r="C5" s="1435"/>
      <c r="D5" s="1435"/>
      <c r="E5" s="1435"/>
      <c r="F5" s="1436"/>
      <c r="G5" s="1436"/>
      <c r="H5" s="1436"/>
      <c r="I5" s="1436"/>
    </row>
    <row r="6" spans="1:9" ht="14.45" customHeight="1" x14ac:dyDescent="0.2">
      <c r="B6" s="1412" t="s">
        <v>586</v>
      </c>
      <c r="C6" s="1412"/>
      <c r="D6" s="1412"/>
      <c r="E6" s="1412"/>
      <c r="F6" s="1418"/>
      <c r="G6" s="1418"/>
      <c r="H6" s="1418"/>
      <c r="I6" s="1418"/>
    </row>
    <row r="7" spans="1:9" s="10" customFormat="1" ht="39" customHeight="1" x14ac:dyDescent="0.2">
      <c r="A7" s="260"/>
      <c r="B7" s="1440" t="s">
        <v>739</v>
      </c>
      <c r="C7" s="1430" t="s">
        <v>1</v>
      </c>
      <c r="D7" s="1430"/>
      <c r="E7" s="1430"/>
      <c r="F7" s="1424" t="s">
        <v>2</v>
      </c>
      <c r="G7" s="1424"/>
      <c r="H7" s="1424"/>
      <c r="I7" s="1438" t="s">
        <v>3</v>
      </c>
    </row>
    <row r="8" spans="1:9" s="10" customFormat="1" ht="40.9" customHeight="1" x14ac:dyDescent="0.2">
      <c r="A8" s="260"/>
      <c r="B8" s="1440"/>
      <c r="C8" s="234" t="s">
        <v>593</v>
      </c>
      <c r="D8" s="234" t="s">
        <v>594</v>
      </c>
      <c r="E8" s="234" t="s">
        <v>740</v>
      </c>
      <c r="F8" s="345" t="s">
        <v>593</v>
      </c>
      <c r="G8" s="345" t="s">
        <v>594</v>
      </c>
      <c r="H8" s="639" t="s">
        <v>12</v>
      </c>
      <c r="I8" s="1439"/>
    </row>
    <row r="9" spans="1:9" s="10" customFormat="1" ht="14.45" customHeight="1" x14ac:dyDescent="0.2">
      <c r="A9" s="260"/>
      <c r="B9" s="357" t="s">
        <v>771</v>
      </c>
      <c r="C9" s="358"/>
      <c r="D9" s="358"/>
      <c r="E9" s="358"/>
      <c r="F9" s="242"/>
      <c r="G9" s="242"/>
    </row>
    <row r="10" spans="1:9" s="10" customFormat="1" ht="10.5" customHeight="1" x14ac:dyDescent="0.2">
      <c r="A10" s="260"/>
      <c r="B10" s="357"/>
      <c r="C10" s="358"/>
      <c r="D10" s="358"/>
      <c r="E10" s="358"/>
      <c r="F10" s="242"/>
      <c r="G10" s="242"/>
    </row>
    <row r="11" spans="1:9" s="10" customFormat="1" ht="14.45" customHeight="1" x14ac:dyDescent="0.2">
      <c r="A11" s="260"/>
      <c r="B11" s="359" t="s">
        <v>741</v>
      </c>
      <c r="C11" s="358"/>
      <c r="D11" s="358"/>
      <c r="E11" s="358"/>
      <c r="F11" s="242"/>
      <c r="G11" s="242"/>
    </row>
    <row r="12" spans="1:9" s="10" customFormat="1" ht="14.45" customHeight="1" x14ac:dyDescent="0.2">
      <c r="A12" s="260"/>
      <c r="B12" s="360" t="s">
        <v>772</v>
      </c>
      <c r="C12" s="358"/>
      <c r="D12" s="358"/>
      <c r="E12" s="358"/>
      <c r="F12" s="242"/>
      <c r="G12" s="242"/>
    </row>
    <row r="13" spans="1:9" s="10" customFormat="1" ht="14.45" customHeight="1" x14ac:dyDescent="0.2">
      <c r="A13" s="260"/>
      <c r="B13" s="361" t="s">
        <v>773</v>
      </c>
      <c r="C13" s="358"/>
      <c r="D13" s="244">
        <v>5122</v>
      </c>
      <c r="E13" s="244">
        <f>C13+D13</f>
        <v>5122</v>
      </c>
      <c r="F13" s="619"/>
      <c r="G13" s="549">
        <v>5122</v>
      </c>
      <c r="H13" s="549">
        <v>5122</v>
      </c>
      <c r="I13" s="549">
        <f>H13/E13*100</f>
        <v>100</v>
      </c>
    </row>
    <row r="14" spans="1:9" s="10" customFormat="1" ht="14.45" customHeight="1" x14ac:dyDescent="0.2">
      <c r="A14" s="260"/>
      <c r="B14" s="361" t="s">
        <v>1106</v>
      </c>
      <c r="C14" s="358"/>
      <c r="D14" s="244">
        <v>40</v>
      </c>
      <c r="E14" s="244">
        <f>C14+D14</f>
        <v>40</v>
      </c>
      <c r="F14" s="619"/>
      <c r="G14" s="549">
        <v>40</v>
      </c>
      <c r="H14" s="549">
        <f>F14+G14</f>
        <v>40</v>
      </c>
      <c r="I14" s="549">
        <f t="shared" ref="I14:I59" si="0">H14/E14*100</f>
        <v>100</v>
      </c>
    </row>
    <row r="15" spans="1:9" s="10" customFormat="1" ht="14.45" customHeight="1" x14ac:dyDescent="0.2">
      <c r="A15" s="260"/>
      <c r="B15" s="361" t="s">
        <v>1107</v>
      </c>
      <c r="C15" s="358"/>
      <c r="D15" s="244">
        <v>100</v>
      </c>
      <c r="E15" s="244">
        <f>C15+D15</f>
        <v>100</v>
      </c>
      <c r="F15" s="619"/>
      <c r="G15" s="549">
        <v>101</v>
      </c>
      <c r="H15" s="549">
        <v>101</v>
      </c>
      <c r="I15" s="549">
        <f t="shared" si="0"/>
        <v>101</v>
      </c>
    </row>
    <row r="16" spans="1:9" s="10" customFormat="1" ht="14.45" customHeight="1" x14ac:dyDescent="0.2">
      <c r="A16" s="260"/>
      <c r="B16" s="12" t="s">
        <v>774</v>
      </c>
      <c r="C16" s="358"/>
      <c r="D16" s="244">
        <v>0</v>
      </c>
      <c r="E16" s="358">
        <v>0</v>
      </c>
      <c r="F16" s="619"/>
      <c r="G16" s="549">
        <v>0</v>
      </c>
      <c r="H16" s="549">
        <f>F16+G16</f>
        <v>0</v>
      </c>
      <c r="I16" s="620"/>
    </row>
    <row r="17" spans="1:9" s="10" customFormat="1" ht="14.45" customHeight="1" x14ac:dyDescent="0.2">
      <c r="A17" s="260"/>
      <c r="B17" s="12" t="s">
        <v>775</v>
      </c>
      <c r="C17" s="358"/>
      <c r="D17" s="244">
        <v>1738</v>
      </c>
      <c r="E17" s="244">
        <f>SUM(C17:D17)</f>
        <v>1738</v>
      </c>
      <c r="F17" s="619"/>
      <c r="G17" s="549">
        <v>1739</v>
      </c>
      <c r="H17" s="549">
        <v>1739</v>
      </c>
      <c r="I17" s="549">
        <f t="shared" si="0"/>
        <v>100.05753739930955</v>
      </c>
    </row>
    <row r="18" spans="1:9" s="10" customFormat="1" ht="14.45" customHeight="1" x14ac:dyDescent="0.2">
      <c r="A18" s="260"/>
      <c r="B18" s="362" t="s">
        <v>776</v>
      </c>
      <c r="C18" s="268">
        <f t="shared" ref="C18:H18" si="1">SUM(C13:C17)</f>
        <v>0</v>
      </c>
      <c r="D18" s="268">
        <f t="shared" si="1"/>
        <v>7000</v>
      </c>
      <c r="E18" s="268">
        <f t="shared" si="1"/>
        <v>7000</v>
      </c>
      <c r="F18" s="268">
        <f t="shared" si="1"/>
        <v>0</v>
      </c>
      <c r="G18" s="279">
        <f>SUM(G13:G17)</f>
        <v>7002</v>
      </c>
      <c r="H18" s="268">
        <f t="shared" si="1"/>
        <v>7002</v>
      </c>
      <c r="I18" s="279">
        <f t="shared" si="0"/>
        <v>100.02857142857142</v>
      </c>
    </row>
    <row r="19" spans="1:9" s="10" customFormat="1" ht="14.45" customHeight="1" x14ac:dyDescent="0.2">
      <c r="A19" s="260"/>
      <c r="B19" s="362"/>
      <c r="C19" s="268"/>
      <c r="D19" s="268"/>
      <c r="E19" s="268"/>
      <c r="F19" s="619"/>
      <c r="G19" s="549"/>
      <c r="H19" s="620"/>
      <c r="I19" s="620"/>
    </row>
    <row r="20" spans="1:9" s="10" customFormat="1" ht="14.45" customHeight="1" x14ac:dyDescent="0.2">
      <c r="A20" s="260"/>
      <c r="B20" s="362" t="s">
        <v>1108</v>
      </c>
      <c r="C20" s="268"/>
      <c r="D20" s="268">
        <v>2300</v>
      </c>
      <c r="E20" s="268">
        <f>D20+C20</f>
        <v>2300</v>
      </c>
      <c r="F20" s="619"/>
      <c r="G20" s="279">
        <v>2300</v>
      </c>
      <c r="H20" s="279">
        <v>2300</v>
      </c>
      <c r="I20" s="549">
        <f t="shared" si="0"/>
        <v>100</v>
      </c>
    </row>
    <row r="21" spans="1:9" s="10" customFormat="1" ht="12" customHeight="1" x14ac:dyDescent="0.2">
      <c r="A21" s="260"/>
      <c r="B21" s="363"/>
      <c r="C21" s="358"/>
      <c r="D21" s="358"/>
      <c r="E21" s="358"/>
      <c r="F21" s="619"/>
      <c r="G21" s="619"/>
      <c r="H21" s="620"/>
      <c r="I21" s="549"/>
    </row>
    <row r="22" spans="1:9" s="10" customFormat="1" ht="12" customHeight="1" x14ac:dyDescent="0.2">
      <c r="A22" s="260"/>
      <c r="B22" s="364" t="s">
        <v>1012</v>
      </c>
      <c r="C22" s="358"/>
      <c r="D22" s="358"/>
      <c r="E22" s="358"/>
      <c r="F22" s="619"/>
      <c r="G22" s="619"/>
      <c r="H22" s="620"/>
      <c r="I22" s="549"/>
    </row>
    <row r="23" spans="1:9" s="10" customFormat="1" ht="12" customHeight="1" x14ac:dyDescent="0.2">
      <c r="A23" s="260"/>
      <c r="B23" s="12" t="s">
        <v>1013</v>
      </c>
      <c r="C23" s="358">
        <v>2405</v>
      </c>
      <c r="D23" s="358"/>
      <c r="E23" s="358">
        <f>C23+D23</f>
        <v>2405</v>
      </c>
      <c r="F23" s="620">
        <v>2405</v>
      </c>
      <c r="G23" s="620"/>
      <c r="H23" s="549">
        <f>F23+G23</f>
        <v>2405</v>
      </c>
      <c r="I23" s="549">
        <f t="shared" si="0"/>
        <v>100</v>
      </c>
    </row>
    <row r="24" spans="1:9" s="10" customFormat="1" ht="12" customHeight="1" x14ac:dyDescent="0.2">
      <c r="A24" s="260"/>
      <c r="B24" s="12" t="s">
        <v>1109</v>
      </c>
      <c r="C24" s="358">
        <v>196</v>
      </c>
      <c r="D24" s="358"/>
      <c r="E24" s="358">
        <f>C24+D24</f>
        <v>196</v>
      </c>
      <c r="F24" s="620">
        <v>196</v>
      </c>
      <c r="G24" s="620"/>
      <c r="H24" s="549">
        <f>F24+G24</f>
        <v>196</v>
      </c>
      <c r="I24" s="549">
        <f t="shared" si="0"/>
        <v>100</v>
      </c>
    </row>
    <row r="25" spans="1:9" ht="14.25" customHeight="1" x14ac:dyDescent="0.2">
      <c r="B25" s="362" t="s">
        <v>1014</v>
      </c>
      <c r="C25" s="268">
        <f t="shared" ref="C25:H25" si="2">C23+C24</f>
        <v>2601</v>
      </c>
      <c r="D25" s="268">
        <f t="shared" si="2"/>
        <v>0</v>
      </c>
      <c r="E25" s="268">
        <f t="shared" si="2"/>
        <v>2601</v>
      </c>
      <c r="F25" s="279">
        <f t="shared" si="2"/>
        <v>2601</v>
      </c>
      <c r="G25" s="279">
        <f t="shared" si="2"/>
        <v>0</v>
      </c>
      <c r="H25" s="268">
        <f t="shared" si="2"/>
        <v>2601</v>
      </c>
      <c r="I25" s="279">
        <f t="shared" si="0"/>
        <v>100</v>
      </c>
    </row>
    <row r="26" spans="1:9" ht="14.25" customHeight="1" x14ac:dyDescent="0.2">
      <c r="B26" s="362"/>
      <c r="C26" s="244"/>
      <c r="D26" s="244"/>
      <c r="E26" s="244"/>
      <c r="F26" s="549"/>
      <c r="G26" s="549"/>
      <c r="H26" s="549"/>
      <c r="I26" s="549"/>
    </row>
    <row r="27" spans="1:9" s="9" customFormat="1" ht="14.45" customHeight="1" x14ac:dyDescent="0.2">
      <c r="A27" s="269"/>
      <c r="B27" s="364" t="s">
        <v>777</v>
      </c>
      <c r="C27" s="268"/>
      <c r="D27" s="268"/>
      <c r="E27" s="268"/>
      <c r="F27" s="279"/>
      <c r="G27" s="279"/>
      <c r="H27" s="279"/>
      <c r="I27" s="549"/>
    </row>
    <row r="28" spans="1:9" ht="14.45" customHeight="1" x14ac:dyDescent="0.2">
      <c r="B28" s="365" t="s">
        <v>821</v>
      </c>
      <c r="C28" s="244"/>
      <c r="D28" s="244">
        <v>73012</v>
      </c>
      <c r="E28" s="244">
        <f t="shared" ref="E28:E34" si="3">SUM(C28:D28)</f>
        <v>73012</v>
      </c>
      <c r="F28" s="549"/>
      <c r="G28" s="549">
        <v>58166</v>
      </c>
      <c r="H28" s="549">
        <f>F28+G28</f>
        <v>58166</v>
      </c>
      <c r="I28" s="549">
        <f t="shared" si="0"/>
        <v>79.666356215416641</v>
      </c>
    </row>
    <row r="29" spans="1:9" ht="26.25" customHeight="1" x14ac:dyDescent="0.2">
      <c r="B29" s="365" t="s">
        <v>822</v>
      </c>
      <c r="C29" s="244"/>
      <c r="D29" s="244">
        <v>331123</v>
      </c>
      <c r="E29" s="244">
        <f t="shared" si="3"/>
        <v>331123</v>
      </c>
      <c r="F29" s="549"/>
      <c r="G29" s="549">
        <v>172762</v>
      </c>
      <c r="H29" s="549">
        <f t="shared" ref="H29:H34" si="4">F29+G29</f>
        <v>172762</v>
      </c>
      <c r="I29" s="549">
        <f t="shared" si="0"/>
        <v>52.174569570824133</v>
      </c>
    </row>
    <row r="30" spans="1:9" ht="23.25" customHeight="1" x14ac:dyDescent="0.2">
      <c r="B30" s="365" t="s">
        <v>69</v>
      </c>
      <c r="C30" s="244">
        <v>212826</v>
      </c>
      <c r="D30" s="244"/>
      <c r="E30" s="244">
        <f t="shared" si="3"/>
        <v>212826</v>
      </c>
      <c r="F30" s="549">
        <v>180095</v>
      </c>
      <c r="G30" s="549"/>
      <c r="H30" s="549">
        <f t="shared" si="4"/>
        <v>180095</v>
      </c>
      <c r="I30" s="549">
        <f t="shared" si="0"/>
        <v>84.620770018700725</v>
      </c>
    </row>
    <row r="31" spans="1:9" ht="26.25" customHeight="1" x14ac:dyDescent="0.2">
      <c r="B31" s="365" t="s">
        <v>823</v>
      </c>
      <c r="C31" s="244">
        <v>186501</v>
      </c>
      <c r="D31" s="244"/>
      <c r="E31" s="244">
        <f t="shared" si="3"/>
        <v>186501</v>
      </c>
      <c r="F31" s="549">
        <v>186109</v>
      </c>
      <c r="G31" s="549"/>
      <c r="H31" s="549">
        <f t="shared" si="4"/>
        <v>186109</v>
      </c>
      <c r="I31" s="549">
        <f t="shared" si="0"/>
        <v>99.789813459445256</v>
      </c>
    </row>
    <row r="32" spans="1:9" ht="27" customHeight="1" x14ac:dyDescent="0.2">
      <c r="B32" s="365" t="s">
        <v>824</v>
      </c>
      <c r="C32" s="244">
        <v>50316</v>
      </c>
      <c r="D32" s="244"/>
      <c r="E32" s="244">
        <f t="shared" si="3"/>
        <v>50316</v>
      </c>
      <c r="F32" s="549">
        <v>14155</v>
      </c>
      <c r="G32" s="549"/>
      <c r="H32" s="549">
        <f t="shared" si="4"/>
        <v>14155</v>
      </c>
      <c r="I32" s="549">
        <f t="shared" si="0"/>
        <v>28.132204467763732</v>
      </c>
    </row>
    <row r="33" spans="1:9" ht="14.45" customHeight="1" x14ac:dyDescent="0.2">
      <c r="B33" s="365" t="s">
        <v>825</v>
      </c>
      <c r="C33" s="244"/>
      <c r="D33" s="244">
        <v>10665</v>
      </c>
      <c r="E33" s="244">
        <f t="shared" si="3"/>
        <v>10665</v>
      </c>
      <c r="F33" s="549"/>
      <c r="G33" s="549">
        <v>6677</v>
      </c>
      <c r="H33" s="549">
        <f t="shared" si="4"/>
        <v>6677</v>
      </c>
      <c r="I33" s="549">
        <f t="shared" si="0"/>
        <v>62.606657290201596</v>
      </c>
    </row>
    <row r="34" spans="1:9" ht="14.45" customHeight="1" x14ac:dyDescent="0.2">
      <c r="B34" s="365" t="s">
        <v>937</v>
      </c>
      <c r="C34" s="244"/>
      <c r="D34" s="244">
        <v>7717</v>
      </c>
      <c r="E34" s="244">
        <f t="shared" si="3"/>
        <v>7717</v>
      </c>
      <c r="F34" s="549"/>
      <c r="G34" s="549">
        <v>7717</v>
      </c>
      <c r="H34" s="549">
        <f t="shared" si="4"/>
        <v>7717</v>
      </c>
      <c r="I34" s="549">
        <f t="shared" si="0"/>
        <v>100</v>
      </c>
    </row>
    <row r="35" spans="1:9" ht="14.45" customHeight="1" x14ac:dyDescent="0.2">
      <c r="B35" s="365"/>
      <c r="C35" s="244"/>
      <c r="D35" s="244"/>
      <c r="E35" s="244"/>
      <c r="F35" s="549"/>
      <c r="G35" s="549"/>
      <c r="H35" s="549"/>
      <c r="I35" s="549"/>
    </row>
    <row r="36" spans="1:9" ht="14.45" customHeight="1" x14ac:dyDescent="0.2">
      <c r="B36" s="362" t="s">
        <v>778</v>
      </c>
      <c r="C36" s="268">
        <f t="shared" ref="C36:H36" si="5">SUM(C28:C34)</f>
        <v>449643</v>
      </c>
      <c r="D36" s="268">
        <f t="shared" si="5"/>
        <v>422517</v>
      </c>
      <c r="E36" s="268">
        <f t="shared" si="5"/>
        <v>872160</v>
      </c>
      <c r="F36" s="268">
        <f t="shared" si="5"/>
        <v>380359</v>
      </c>
      <c r="G36" s="268">
        <f t="shared" si="5"/>
        <v>245322</v>
      </c>
      <c r="H36" s="268">
        <f t="shared" si="5"/>
        <v>625681</v>
      </c>
      <c r="I36" s="279">
        <f t="shared" si="0"/>
        <v>71.739245092643557</v>
      </c>
    </row>
    <row r="37" spans="1:9" ht="10.5" customHeight="1" x14ac:dyDescent="0.2">
      <c r="B37" s="362"/>
      <c r="C37" s="244"/>
      <c r="D37" s="244"/>
      <c r="E37" s="244"/>
      <c r="F37" s="621"/>
      <c r="G37" s="621"/>
      <c r="H37" s="549"/>
      <c r="I37" s="549"/>
    </row>
    <row r="38" spans="1:9" ht="14.45" customHeight="1" x14ac:dyDescent="0.2">
      <c r="B38" s="362" t="s">
        <v>779</v>
      </c>
      <c r="C38" s="268">
        <v>0</v>
      </c>
      <c r="D38" s="268">
        <v>0</v>
      </c>
      <c r="E38" s="268">
        <v>0</v>
      </c>
      <c r="F38" s="622"/>
      <c r="G38" s="622"/>
      <c r="H38" s="279">
        <f>F38+G38</f>
        <v>0</v>
      </c>
      <c r="I38" s="549"/>
    </row>
    <row r="39" spans="1:9" ht="14.25" customHeight="1" x14ac:dyDescent="0.2">
      <c r="B39" s="362"/>
      <c r="C39" s="244"/>
      <c r="D39" s="244"/>
      <c r="E39" s="244"/>
      <c r="F39" s="621"/>
      <c r="G39" s="621"/>
      <c r="H39" s="549"/>
      <c r="I39" s="549"/>
    </row>
    <row r="40" spans="1:9" s="10" customFormat="1" ht="14.45" customHeight="1" x14ac:dyDescent="0.2">
      <c r="A40" s="260"/>
      <c r="B40" s="364" t="s">
        <v>780</v>
      </c>
      <c r="C40" s="260"/>
      <c r="D40" s="260"/>
      <c r="E40" s="260"/>
      <c r="F40" s="619"/>
      <c r="G40" s="619"/>
      <c r="H40" s="620"/>
      <c r="I40" s="549"/>
    </row>
    <row r="41" spans="1:9" s="10" customFormat="1" ht="14.45" customHeight="1" x14ac:dyDescent="0.2">
      <c r="A41" s="260"/>
      <c r="B41" s="12" t="s">
        <v>781</v>
      </c>
      <c r="C41" s="260"/>
      <c r="D41" s="244">
        <v>2732</v>
      </c>
      <c r="E41" s="244">
        <f>SUM(D41)</f>
        <v>2732</v>
      </c>
      <c r="F41" s="619"/>
      <c r="G41" s="549">
        <v>2732</v>
      </c>
      <c r="H41" s="549">
        <f>F41+G41</f>
        <v>2732</v>
      </c>
      <c r="I41" s="549">
        <f t="shared" si="0"/>
        <v>100</v>
      </c>
    </row>
    <row r="42" spans="1:9" s="10" customFormat="1" ht="14.45" customHeight="1" x14ac:dyDescent="0.2">
      <c r="A42" s="260"/>
      <c r="B42" s="12" t="s">
        <v>782</v>
      </c>
      <c r="C42" s="244">
        <v>3665</v>
      </c>
      <c r="D42" s="358"/>
      <c r="E42" s="244">
        <f>SUM(C42:D42)</f>
        <v>3665</v>
      </c>
      <c r="F42" s="549">
        <v>3665</v>
      </c>
      <c r="G42" s="619"/>
      <c r="H42" s="549">
        <f>F42+G42</f>
        <v>3665</v>
      </c>
      <c r="I42" s="549">
        <f t="shared" si="0"/>
        <v>100</v>
      </c>
    </row>
    <row r="43" spans="1:9" s="10" customFormat="1" ht="14.45" customHeight="1" x14ac:dyDescent="0.2">
      <c r="A43" s="260"/>
      <c r="B43" s="362" t="s">
        <v>783</v>
      </c>
      <c r="C43" s="268">
        <f t="shared" ref="C43:H43" si="6">SUM(C41:C42)</f>
        <v>3665</v>
      </c>
      <c r="D43" s="268">
        <f t="shared" si="6"/>
        <v>2732</v>
      </c>
      <c r="E43" s="268">
        <f t="shared" si="6"/>
        <v>6397</v>
      </c>
      <c r="F43" s="268">
        <f t="shared" si="6"/>
        <v>3665</v>
      </c>
      <c r="G43" s="268">
        <f t="shared" si="6"/>
        <v>2732</v>
      </c>
      <c r="H43" s="268">
        <f t="shared" si="6"/>
        <v>6397</v>
      </c>
      <c r="I43" s="549">
        <f t="shared" si="0"/>
        <v>100</v>
      </c>
    </row>
    <row r="44" spans="1:9" s="10" customFormat="1" ht="15.75" customHeight="1" x14ac:dyDescent="0.2">
      <c r="A44" s="260"/>
      <c r="B44" s="362"/>
      <c r="C44" s="260"/>
      <c r="D44" s="260"/>
      <c r="E44" s="260"/>
      <c r="F44" s="619"/>
      <c r="G44" s="619"/>
      <c r="H44" s="620"/>
      <c r="I44" s="549"/>
    </row>
    <row r="45" spans="1:9" s="10" customFormat="1" ht="14.45" customHeight="1" x14ac:dyDescent="0.2">
      <c r="A45" s="260"/>
      <c r="B45" s="362" t="s">
        <v>940</v>
      </c>
      <c r="C45" s="268">
        <f t="shared" ref="C45:H45" si="7">C36+C38+C43+C18+C25+C20</f>
        <v>455909</v>
      </c>
      <c r="D45" s="268">
        <f t="shared" si="7"/>
        <v>434549</v>
      </c>
      <c r="E45" s="268">
        <f t="shared" si="7"/>
        <v>890458</v>
      </c>
      <c r="F45" s="268">
        <f t="shared" si="7"/>
        <v>386625</v>
      </c>
      <c r="G45" s="268">
        <f t="shared" si="7"/>
        <v>257356</v>
      </c>
      <c r="H45" s="268">
        <f t="shared" si="7"/>
        <v>643981</v>
      </c>
      <c r="I45" s="549">
        <f t="shared" si="0"/>
        <v>72.320199268241737</v>
      </c>
    </row>
    <row r="46" spans="1:9" s="10" customFormat="1" ht="14.45" customHeight="1" x14ac:dyDescent="0.2">
      <c r="A46" s="260"/>
      <c r="B46" s="362"/>
      <c r="C46" s="260"/>
      <c r="D46" s="260"/>
      <c r="E46" s="260"/>
      <c r="F46" s="619"/>
      <c r="G46" s="619"/>
      <c r="H46" s="620"/>
      <c r="I46" s="549"/>
    </row>
    <row r="47" spans="1:9" ht="14.45" customHeight="1" x14ac:dyDescent="0.2">
      <c r="B47" s="359" t="s">
        <v>938</v>
      </c>
      <c r="F47" s="621"/>
      <c r="G47" s="621"/>
      <c r="H47" s="549"/>
      <c r="I47" s="549"/>
    </row>
    <row r="48" spans="1:9" ht="14.45" customHeight="1" x14ac:dyDescent="0.2">
      <c r="B48" s="360" t="s">
        <v>772</v>
      </c>
      <c r="F48" s="621"/>
      <c r="G48" s="621"/>
      <c r="H48" s="549"/>
      <c r="I48" s="549"/>
    </row>
    <row r="49" spans="2:9" ht="14.45" customHeight="1" x14ac:dyDescent="0.2">
      <c r="B49" s="12" t="s">
        <v>774</v>
      </c>
      <c r="D49" s="243">
        <v>0</v>
      </c>
      <c r="E49" s="243">
        <f>C49+D49</f>
        <v>0</v>
      </c>
      <c r="F49" s="621"/>
      <c r="G49" s="621"/>
      <c r="H49" s="549">
        <f>F49+G49</f>
        <v>0</v>
      </c>
      <c r="I49" s="549"/>
    </row>
    <row r="50" spans="2:9" ht="14.45" customHeight="1" x14ac:dyDescent="0.2">
      <c r="B50" s="362" t="s">
        <v>776</v>
      </c>
      <c r="C50" s="269">
        <f t="shared" ref="C50:H50" si="8">C49</f>
        <v>0</v>
      </c>
      <c r="D50" s="269">
        <f t="shared" si="8"/>
        <v>0</v>
      </c>
      <c r="E50" s="269">
        <f t="shared" si="8"/>
        <v>0</v>
      </c>
      <c r="F50" s="268">
        <f t="shared" si="8"/>
        <v>0</v>
      </c>
      <c r="G50" s="268">
        <f t="shared" si="8"/>
        <v>0</v>
      </c>
      <c r="H50" s="268">
        <f t="shared" si="8"/>
        <v>0</v>
      </c>
      <c r="I50" s="549"/>
    </row>
    <row r="51" spans="2:9" ht="14.45" customHeight="1" x14ac:dyDescent="0.2">
      <c r="B51" s="362"/>
      <c r="F51" s="621"/>
      <c r="G51" s="621"/>
      <c r="H51" s="549"/>
      <c r="I51" s="549"/>
    </row>
    <row r="52" spans="2:9" ht="14.45" customHeight="1" x14ac:dyDescent="0.2">
      <c r="B52" s="362" t="s">
        <v>939</v>
      </c>
      <c r="C52" s="269">
        <f t="shared" ref="C52:H52" si="9">C50</f>
        <v>0</v>
      </c>
      <c r="D52" s="269">
        <f t="shared" si="9"/>
        <v>0</v>
      </c>
      <c r="E52" s="269">
        <f t="shared" si="9"/>
        <v>0</v>
      </c>
      <c r="F52" s="268">
        <f t="shared" si="9"/>
        <v>0</v>
      </c>
      <c r="G52" s="268">
        <f t="shared" si="9"/>
        <v>0</v>
      </c>
      <c r="H52" s="268">
        <f t="shared" si="9"/>
        <v>0</v>
      </c>
      <c r="I52" s="549"/>
    </row>
    <row r="53" spans="2:9" ht="14.45" customHeight="1" x14ac:dyDescent="0.2">
      <c r="B53" s="362"/>
      <c r="C53" s="269"/>
      <c r="D53" s="269"/>
      <c r="E53" s="269"/>
      <c r="F53" s="621"/>
      <c r="G53" s="621"/>
      <c r="H53" s="549"/>
      <c r="I53" s="549"/>
    </row>
    <row r="54" spans="2:9" ht="14.45" customHeight="1" x14ac:dyDescent="0.2">
      <c r="B54" s="362" t="s">
        <v>1153</v>
      </c>
      <c r="C54" s="269"/>
      <c r="D54" s="269"/>
      <c r="E54" s="269"/>
      <c r="F54" s="621"/>
      <c r="G54" s="621"/>
      <c r="H54" s="549"/>
      <c r="I54" s="549"/>
    </row>
    <row r="55" spans="2:9" ht="14.45" customHeight="1" x14ac:dyDescent="0.2">
      <c r="B55" s="360" t="s">
        <v>772</v>
      </c>
      <c r="C55" s="269"/>
      <c r="D55" s="269"/>
      <c r="E55" s="269"/>
      <c r="F55" s="621"/>
      <c r="G55" s="621"/>
      <c r="H55" s="549"/>
      <c r="I55" s="549"/>
    </row>
    <row r="56" spans="2:9" ht="14.45" customHeight="1" x14ac:dyDescent="0.2">
      <c r="B56" s="12" t="s">
        <v>1160</v>
      </c>
      <c r="C56" s="243">
        <v>951</v>
      </c>
      <c r="D56" s="269"/>
      <c r="E56" s="269">
        <f>C56+D56</f>
        <v>951</v>
      </c>
      <c r="F56" s="549">
        <v>1090</v>
      </c>
      <c r="G56" s="549"/>
      <c r="H56" s="549">
        <v>1090</v>
      </c>
      <c r="I56" s="549"/>
    </row>
    <row r="57" spans="2:9" ht="14.45" customHeight="1" x14ac:dyDescent="0.2">
      <c r="B57" s="362" t="s">
        <v>776</v>
      </c>
      <c r="C57" s="243">
        <f>SUM(C56:C56)</f>
        <v>951</v>
      </c>
      <c r="D57" s="269"/>
      <c r="E57" s="269">
        <f>C57+D57</f>
        <v>951</v>
      </c>
      <c r="F57" s="268">
        <f>SUM(F56:F56)</f>
        <v>1090</v>
      </c>
      <c r="G57" s="268"/>
      <c r="H57" s="268">
        <f>SUM(H56:H56)</f>
        <v>1090</v>
      </c>
      <c r="I57" s="268">
        <f>SUM(I56:I56)</f>
        <v>0</v>
      </c>
    </row>
    <row r="58" spans="2:9" ht="14.45" customHeight="1" x14ac:dyDescent="0.2">
      <c r="E58" s="269"/>
      <c r="F58" s="621"/>
      <c r="G58" s="621"/>
      <c r="H58" s="549"/>
      <c r="I58" s="549"/>
    </row>
    <row r="59" spans="2:9" ht="14.45" customHeight="1" x14ac:dyDescent="0.2">
      <c r="B59" s="362" t="s">
        <v>941</v>
      </c>
      <c r="C59" s="268">
        <f t="shared" ref="C59:E59" si="10">C45+C52+C57</f>
        <v>456860</v>
      </c>
      <c r="D59" s="268">
        <f t="shared" si="10"/>
        <v>434549</v>
      </c>
      <c r="E59" s="268">
        <f t="shared" si="10"/>
        <v>891409</v>
      </c>
      <c r="F59" s="268">
        <f>F45+F52+F57</f>
        <v>387715</v>
      </c>
      <c r="G59" s="268">
        <f t="shared" ref="G59:H59" si="11">G45+G52+G57</f>
        <v>257356</v>
      </c>
      <c r="H59" s="268">
        <f t="shared" si="11"/>
        <v>645071</v>
      </c>
      <c r="I59" s="549">
        <f t="shared" si="0"/>
        <v>72.365322764297872</v>
      </c>
    </row>
  </sheetData>
  <sheetProtection selectLockedCells="1" selectUnlockedCells="1"/>
  <mergeCells count="9">
    <mergeCell ref="B4:I4"/>
    <mergeCell ref="B5:I5"/>
    <mergeCell ref="A1:I1"/>
    <mergeCell ref="F7:H7"/>
    <mergeCell ref="I7:I8"/>
    <mergeCell ref="B7:B8"/>
    <mergeCell ref="C7:E7"/>
    <mergeCell ref="B6:I6"/>
    <mergeCell ref="B3:I3"/>
  </mergeCells>
  <phoneticPr fontId="35" type="noConversion"/>
  <pageMargins left="0.19685039370078741" right="0.19685039370078741" top="0.39370078740157483" bottom="0.39370078740157483" header="0.51181102362204722" footer="0.51181102362204722"/>
  <pageSetup paperSize="9" scale="80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71"/>
  <sheetViews>
    <sheetView workbookViewId="0">
      <selection activeCell="B3" sqref="B3:J3"/>
    </sheetView>
  </sheetViews>
  <sheetFormatPr defaultRowHeight="12" x14ac:dyDescent="0.2"/>
  <cols>
    <col min="1" max="1" width="9" style="194" customWidth="1"/>
    <col min="2" max="2" width="5.7109375" style="199" customWidth="1"/>
    <col min="3" max="3" width="54.85546875" style="185" customWidth="1"/>
    <col min="4" max="4" width="9" style="183" customWidth="1"/>
    <col min="5" max="5" width="9.140625" style="183"/>
    <col min="6" max="6" width="10.7109375" style="183" customWidth="1"/>
    <col min="7" max="8" width="9.28515625" style="11" bestFit="1" customWidth="1"/>
    <col min="9" max="9" width="10.7109375" style="11" customWidth="1"/>
    <col min="10" max="10" width="8.5703125" style="11" customWidth="1"/>
    <col min="11" max="16384" width="9.140625" style="11"/>
  </cols>
  <sheetData>
    <row r="1" spans="1:10" x14ac:dyDescent="0.2">
      <c r="B1" s="1441"/>
      <c r="C1" s="1441"/>
      <c r="D1" s="1441"/>
      <c r="E1" s="1441"/>
      <c r="F1" s="1441"/>
    </row>
    <row r="2" spans="1:10" x14ac:dyDescent="0.2">
      <c r="B2" s="195"/>
      <c r="C2" s="195"/>
      <c r="D2" s="196"/>
      <c r="E2" s="196"/>
      <c r="F2" s="196"/>
    </row>
    <row r="3" spans="1:10" ht="12.75" x14ac:dyDescent="0.2">
      <c r="B3" s="1441" t="s">
        <v>2141</v>
      </c>
      <c r="C3" s="1441"/>
      <c r="D3" s="1441"/>
      <c r="E3" s="1441"/>
      <c r="F3" s="1441"/>
      <c r="G3" s="1418"/>
      <c r="H3" s="1418"/>
      <c r="I3" s="1418"/>
      <c r="J3" s="1418"/>
    </row>
    <row r="4" spans="1:10" ht="12" customHeight="1" x14ac:dyDescent="0.2">
      <c r="A4" s="1444" t="s">
        <v>826</v>
      </c>
      <c r="B4" s="1445"/>
      <c r="C4" s="1445"/>
      <c r="D4" s="1445"/>
      <c r="E4" s="1445"/>
      <c r="F4" s="1445"/>
      <c r="G4" s="1445"/>
      <c r="H4" s="1445"/>
      <c r="I4" s="1445"/>
      <c r="J4" s="1445"/>
    </row>
    <row r="5" spans="1:10" ht="12.75" x14ac:dyDescent="0.2">
      <c r="A5" s="1446" t="s">
        <v>1110</v>
      </c>
      <c r="B5" s="1419"/>
      <c r="C5" s="1419"/>
      <c r="D5" s="1419"/>
      <c r="E5" s="1419"/>
      <c r="F5" s="1419"/>
      <c r="G5" s="1419"/>
      <c r="H5" s="1419"/>
      <c r="I5" s="1419"/>
      <c r="J5" s="1419"/>
    </row>
    <row r="6" spans="1:10" ht="12.75" x14ac:dyDescent="0.2">
      <c r="B6" s="182"/>
      <c r="C6" s="181"/>
      <c r="D6" s="1447" t="s">
        <v>586</v>
      </c>
      <c r="E6" s="1447"/>
      <c r="F6" s="1447"/>
      <c r="G6" s="1418"/>
      <c r="H6" s="1418"/>
      <c r="I6" s="1418"/>
      <c r="J6" s="1418"/>
    </row>
    <row r="7" spans="1:10" ht="19.149999999999999" customHeight="1" x14ac:dyDescent="0.2">
      <c r="B7" s="1442" t="s">
        <v>711</v>
      </c>
      <c r="C7" s="1442" t="s">
        <v>739</v>
      </c>
      <c r="D7" s="1443" t="s">
        <v>4</v>
      </c>
      <c r="E7" s="1443"/>
      <c r="F7" s="1443"/>
      <c r="G7" s="1448" t="s">
        <v>2</v>
      </c>
      <c r="H7" s="1448"/>
      <c r="I7" s="1448"/>
      <c r="J7" s="1443" t="s">
        <v>3</v>
      </c>
    </row>
    <row r="8" spans="1:10" s="6" customFormat="1" ht="42.75" customHeight="1" x14ac:dyDescent="0.2">
      <c r="A8" s="197"/>
      <c r="B8" s="1442"/>
      <c r="C8" s="1442"/>
      <c r="D8" s="201" t="s">
        <v>593</v>
      </c>
      <c r="E8" s="201" t="s">
        <v>594</v>
      </c>
      <c r="F8" s="201" t="s">
        <v>595</v>
      </c>
      <c r="G8" s="369" t="s">
        <v>593</v>
      </c>
      <c r="H8" s="369" t="s">
        <v>594</v>
      </c>
      <c r="I8" s="638" t="s">
        <v>11</v>
      </c>
      <c r="J8" s="1449"/>
    </row>
    <row r="9" spans="1:10" ht="14.25" customHeight="1" x14ac:dyDescent="0.2">
      <c r="B9" s="198">
        <v>1</v>
      </c>
      <c r="C9" s="200" t="s">
        <v>785</v>
      </c>
      <c r="D9" s="202"/>
      <c r="F9" s="207"/>
      <c r="G9" s="630"/>
      <c r="H9" s="626"/>
      <c r="I9" s="630"/>
      <c r="J9" s="632"/>
    </row>
    <row r="10" spans="1:10" ht="28.9" customHeight="1" x14ac:dyDescent="0.2">
      <c r="B10" s="504">
        <f t="shared" ref="B10:B66" si="0">1+B9</f>
        <v>2</v>
      </c>
      <c r="C10" s="184" t="s">
        <v>812</v>
      </c>
      <c r="D10" s="203"/>
      <c r="F10" s="203"/>
      <c r="G10" s="631"/>
      <c r="H10" s="627"/>
      <c r="I10" s="631"/>
      <c r="J10" s="631"/>
    </row>
    <row r="11" spans="1:10" x14ac:dyDescent="0.2">
      <c r="B11" s="198">
        <f t="shared" si="0"/>
        <v>3</v>
      </c>
      <c r="C11" s="185" t="s">
        <v>786</v>
      </c>
      <c r="D11" s="203"/>
      <c r="F11" s="203"/>
      <c r="G11" s="631"/>
      <c r="H11" s="627"/>
      <c r="I11" s="631"/>
      <c r="J11" s="631"/>
    </row>
    <row r="12" spans="1:10" x14ac:dyDescent="0.2">
      <c r="B12" s="198">
        <f t="shared" si="0"/>
        <v>4</v>
      </c>
      <c r="C12" s="185" t="s">
        <v>787</v>
      </c>
      <c r="D12" s="203"/>
      <c r="E12" s="183">
        <v>22318</v>
      </c>
      <c r="F12" s="203">
        <f>SUM(D12:E12)</f>
        <v>22318</v>
      </c>
      <c r="G12" s="633"/>
      <c r="H12" s="634">
        <v>22317</v>
      </c>
      <c r="I12" s="203">
        <f>SUM(G12:H12)</f>
        <v>22317</v>
      </c>
      <c r="J12" s="635">
        <f>I12/F12*100</f>
        <v>99.995519311766287</v>
      </c>
    </row>
    <row r="13" spans="1:10" x14ac:dyDescent="0.2">
      <c r="B13" s="198">
        <f t="shared" si="0"/>
        <v>5</v>
      </c>
      <c r="C13" s="185" t="s">
        <v>788</v>
      </c>
      <c r="D13" s="203"/>
      <c r="E13" s="186">
        <v>23872</v>
      </c>
      <c r="F13" s="203">
        <f>SUM(D13:E13)</f>
        <v>23872</v>
      </c>
      <c r="G13" s="633"/>
      <c r="H13" s="634">
        <v>23871</v>
      </c>
      <c r="I13" s="203">
        <f t="shared" ref="I13:I25" si="1">SUM(G13:H13)</f>
        <v>23871</v>
      </c>
      <c r="J13" s="635">
        <f t="shared" ref="J13:J64" si="2">I13/F13*100</f>
        <v>99.9958109919571</v>
      </c>
    </row>
    <row r="14" spans="1:10" x14ac:dyDescent="0.2">
      <c r="B14" s="198">
        <f t="shared" si="0"/>
        <v>6</v>
      </c>
      <c r="C14" s="185" t="s">
        <v>789</v>
      </c>
      <c r="D14" s="203">
        <v>2500</v>
      </c>
      <c r="F14" s="203">
        <f>SUM(D14:E14)</f>
        <v>2500</v>
      </c>
      <c r="G14" s="633">
        <v>2500</v>
      </c>
      <c r="H14" s="634"/>
      <c r="I14" s="203">
        <f t="shared" si="1"/>
        <v>2500</v>
      </c>
      <c r="J14" s="635">
        <f t="shared" si="2"/>
        <v>100</v>
      </c>
    </row>
    <row r="15" spans="1:10" x14ac:dyDescent="0.2">
      <c r="B15" s="198">
        <f t="shared" si="0"/>
        <v>7</v>
      </c>
      <c r="C15" s="185" t="s">
        <v>790</v>
      </c>
      <c r="D15" s="203">
        <v>4500</v>
      </c>
      <c r="F15" s="203">
        <f>SUM(D15:E15)</f>
        <v>4500</v>
      </c>
      <c r="G15" s="633">
        <v>4500</v>
      </c>
      <c r="H15" s="634"/>
      <c r="I15" s="203">
        <f t="shared" si="1"/>
        <v>4500</v>
      </c>
      <c r="J15" s="635">
        <f t="shared" si="2"/>
        <v>100</v>
      </c>
    </row>
    <row r="16" spans="1:10" x14ac:dyDescent="0.2">
      <c r="B16" s="198">
        <f t="shared" si="0"/>
        <v>8</v>
      </c>
      <c r="C16" s="185" t="s">
        <v>265</v>
      </c>
      <c r="D16" s="204"/>
      <c r="E16" s="183">
        <v>1450</v>
      </c>
      <c r="F16" s="203">
        <f>SUM(E16:E16)</f>
        <v>1450</v>
      </c>
      <c r="G16" s="633"/>
      <c r="H16" s="634">
        <v>1450</v>
      </c>
      <c r="I16" s="203">
        <f t="shared" si="1"/>
        <v>1450</v>
      </c>
      <c r="J16" s="635">
        <f t="shared" si="2"/>
        <v>100</v>
      </c>
    </row>
    <row r="17" spans="1:10" x14ac:dyDescent="0.2">
      <c r="B17" s="198">
        <f t="shared" si="0"/>
        <v>9</v>
      </c>
      <c r="C17" s="185" t="s">
        <v>1166</v>
      </c>
      <c r="D17" s="204"/>
      <c r="E17" s="183">
        <v>600</v>
      </c>
      <c r="F17" s="203">
        <f>SUM(E17:E17)</f>
        <v>600</v>
      </c>
      <c r="G17" s="633"/>
      <c r="H17" s="634"/>
      <c r="I17" s="203">
        <f t="shared" si="1"/>
        <v>0</v>
      </c>
      <c r="J17" s="635">
        <f t="shared" si="2"/>
        <v>0</v>
      </c>
    </row>
    <row r="18" spans="1:10" s="6" customFormat="1" ht="26.25" customHeight="1" x14ac:dyDescent="0.2">
      <c r="A18" s="197"/>
      <c r="B18" s="198">
        <f t="shared" si="0"/>
        <v>10</v>
      </c>
      <c r="C18" s="185" t="s">
        <v>791</v>
      </c>
      <c r="D18" s="205">
        <v>1086</v>
      </c>
      <c r="E18" s="183"/>
      <c r="F18" s="203">
        <f>D18+E18</f>
        <v>1086</v>
      </c>
      <c r="G18" s="635">
        <v>1086</v>
      </c>
      <c r="H18" s="614"/>
      <c r="I18" s="203">
        <f t="shared" si="1"/>
        <v>1086</v>
      </c>
      <c r="J18" s="635">
        <f t="shared" si="2"/>
        <v>100</v>
      </c>
    </row>
    <row r="19" spans="1:10" x14ac:dyDescent="0.2">
      <c r="B19" s="198">
        <f t="shared" si="0"/>
        <v>11</v>
      </c>
      <c r="C19" s="185" t="s">
        <v>574</v>
      </c>
      <c r="D19" s="205"/>
      <c r="E19" s="183">
        <v>498</v>
      </c>
      <c r="F19" s="203">
        <f>SUM(D19:E19)</f>
        <v>498</v>
      </c>
      <c r="G19" s="633"/>
      <c r="H19" s="634"/>
      <c r="I19" s="203">
        <f t="shared" si="1"/>
        <v>0</v>
      </c>
      <c r="J19" s="635">
        <f t="shared" si="2"/>
        <v>0</v>
      </c>
    </row>
    <row r="20" spans="1:10" x14ac:dyDescent="0.2">
      <c r="B20" s="198">
        <f t="shared" si="0"/>
        <v>12</v>
      </c>
      <c r="C20" s="187" t="s">
        <v>792</v>
      </c>
      <c r="D20" s="203">
        <v>2980</v>
      </c>
      <c r="F20" s="203">
        <v>2980</v>
      </c>
      <c r="G20" s="633">
        <v>2263</v>
      </c>
      <c r="H20" s="634"/>
      <c r="I20" s="203">
        <f t="shared" si="1"/>
        <v>2263</v>
      </c>
      <c r="J20" s="635">
        <f t="shared" si="2"/>
        <v>75.939597315436245</v>
      </c>
    </row>
    <row r="21" spans="1:10" x14ac:dyDescent="0.2">
      <c r="B21" s="198">
        <f t="shared" si="0"/>
        <v>13</v>
      </c>
      <c r="C21" s="187" t="s">
        <v>835</v>
      </c>
      <c r="D21" s="203">
        <v>1070</v>
      </c>
      <c r="F21" s="203">
        <f>SUM(D21:E21)</f>
        <v>1070</v>
      </c>
      <c r="G21" s="633">
        <v>1070</v>
      </c>
      <c r="H21" s="634"/>
      <c r="I21" s="203">
        <f t="shared" si="1"/>
        <v>1070</v>
      </c>
      <c r="J21" s="635">
        <f t="shared" si="2"/>
        <v>100</v>
      </c>
    </row>
    <row r="22" spans="1:10" ht="24" x14ac:dyDescent="0.2">
      <c r="B22" s="504">
        <f t="shared" si="0"/>
        <v>14</v>
      </c>
      <c r="C22" s="188" t="s">
        <v>603</v>
      </c>
      <c r="D22" s="203">
        <v>0</v>
      </c>
      <c r="E22" s="189">
        <v>0</v>
      </c>
      <c r="F22" s="203">
        <f>SUM(D22:E22)</f>
        <v>0</v>
      </c>
      <c r="G22" s="633"/>
      <c r="H22" s="634"/>
      <c r="I22" s="203">
        <f t="shared" si="1"/>
        <v>0</v>
      </c>
      <c r="J22" s="635"/>
    </row>
    <row r="23" spans="1:10" x14ac:dyDescent="0.2">
      <c r="B23" s="198">
        <f t="shared" si="0"/>
        <v>15</v>
      </c>
      <c r="C23" s="188" t="s">
        <v>611</v>
      </c>
      <c r="D23" s="203"/>
      <c r="E23" s="189">
        <v>400</v>
      </c>
      <c r="F23" s="203">
        <f>SUM(D23:E23)</f>
        <v>400</v>
      </c>
      <c r="G23" s="633"/>
      <c r="H23" s="634">
        <v>400</v>
      </c>
      <c r="I23" s="203">
        <f t="shared" si="1"/>
        <v>400</v>
      </c>
      <c r="J23" s="635">
        <f t="shared" si="2"/>
        <v>100</v>
      </c>
    </row>
    <row r="24" spans="1:10" x14ac:dyDescent="0.2">
      <c r="B24" s="198">
        <f t="shared" si="0"/>
        <v>16</v>
      </c>
      <c r="C24" s="188" t="s">
        <v>1015</v>
      </c>
      <c r="D24" s="203">
        <v>509</v>
      </c>
      <c r="E24" s="189"/>
      <c r="F24" s="203">
        <f>SUM(D24:E24)</f>
        <v>509</v>
      </c>
      <c r="G24" s="633">
        <v>509</v>
      </c>
      <c r="H24" s="634"/>
      <c r="I24" s="203">
        <f t="shared" si="1"/>
        <v>509</v>
      </c>
      <c r="J24" s="635">
        <f t="shared" si="2"/>
        <v>100</v>
      </c>
    </row>
    <row r="25" spans="1:10" x14ac:dyDescent="0.2">
      <c r="B25" s="198">
        <f t="shared" si="0"/>
        <v>17</v>
      </c>
      <c r="C25" s="188" t="s">
        <v>1111</v>
      </c>
      <c r="D25" s="203">
        <v>24</v>
      </c>
      <c r="E25" s="189"/>
      <c r="F25" s="203">
        <f>SUM(D25:E25)</f>
        <v>24</v>
      </c>
      <c r="G25" s="633">
        <v>24</v>
      </c>
      <c r="H25" s="634"/>
      <c r="I25" s="203">
        <f t="shared" si="1"/>
        <v>24</v>
      </c>
      <c r="J25" s="635">
        <f t="shared" si="2"/>
        <v>100</v>
      </c>
    </row>
    <row r="26" spans="1:10" ht="15" customHeight="1" x14ac:dyDescent="0.2">
      <c r="B26" s="198">
        <f t="shared" si="0"/>
        <v>18</v>
      </c>
      <c r="C26" s="184" t="s">
        <v>813</v>
      </c>
      <c r="D26" s="206">
        <f>SUM(D12:D25)</f>
        <v>12669</v>
      </c>
      <c r="E26" s="190">
        <f>SUM(E12:E23)</f>
        <v>49138</v>
      </c>
      <c r="F26" s="206">
        <f>SUM(F12:F25)</f>
        <v>61807</v>
      </c>
      <c r="G26" s="206">
        <f>SUM(G12:G25)</f>
        <v>11952</v>
      </c>
      <c r="H26" s="628">
        <f>SUM(H12:H25)</f>
        <v>48038</v>
      </c>
      <c r="I26" s="206">
        <f>SUM(I12:I25)</f>
        <v>59990</v>
      </c>
      <c r="J26" s="635">
        <f t="shared" si="2"/>
        <v>97.060203536816218</v>
      </c>
    </row>
    <row r="27" spans="1:10" x14ac:dyDescent="0.2">
      <c r="B27" s="198">
        <f t="shared" si="0"/>
        <v>19</v>
      </c>
      <c r="C27" s="188"/>
      <c r="D27" s="203"/>
      <c r="E27" s="189"/>
      <c r="F27" s="203"/>
      <c r="G27" s="633"/>
      <c r="H27" s="633"/>
      <c r="I27" s="633"/>
      <c r="J27" s="635"/>
    </row>
    <row r="28" spans="1:10" x14ac:dyDescent="0.2">
      <c r="B28" s="198">
        <f t="shared" si="0"/>
        <v>20</v>
      </c>
      <c r="C28" s="191" t="s">
        <v>814</v>
      </c>
      <c r="D28" s="203"/>
      <c r="E28" s="189"/>
      <c r="F28" s="203"/>
      <c r="G28" s="633"/>
      <c r="H28" s="633"/>
      <c r="I28" s="633"/>
      <c r="J28" s="635"/>
    </row>
    <row r="29" spans="1:10" s="6" customFormat="1" ht="15.6" customHeight="1" x14ac:dyDescent="0.2">
      <c r="A29" s="197"/>
      <c r="B29" s="198">
        <f t="shared" si="0"/>
        <v>21</v>
      </c>
      <c r="C29" s="192" t="s">
        <v>836</v>
      </c>
      <c r="D29" s="203">
        <v>105199</v>
      </c>
      <c r="E29" s="189"/>
      <c r="F29" s="203">
        <f>SUM(D29:E29)</f>
        <v>105199</v>
      </c>
      <c r="G29" s="635">
        <v>97200</v>
      </c>
      <c r="H29" s="635"/>
      <c r="I29" s="203">
        <f>SUM(G29:H29)</f>
        <v>97200</v>
      </c>
      <c r="J29" s="635">
        <f t="shared" si="2"/>
        <v>92.396315554330371</v>
      </c>
    </row>
    <row r="30" spans="1:10" s="6" customFormat="1" ht="15.6" customHeight="1" x14ac:dyDescent="0.2">
      <c r="A30" s="197"/>
      <c r="B30" s="198">
        <f t="shared" si="0"/>
        <v>22</v>
      </c>
      <c r="C30" s="192" t="s">
        <v>1112</v>
      </c>
      <c r="D30" s="203">
        <v>2296</v>
      </c>
      <c r="E30" s="189"/>
      <c r="F30" s="203">
        <f>SUM(D30:E30)</f>
        <v>2296</v>
      </c>
      <c r="G30" s="635">
        <v>2296</v>
      </c>
      <c r="H30" s="614"/>
      <c r="I30" s="203">
        <f t="shared" ref="I30:I59" si="3">SUM(G30:H30)</f>
        <v>2296</v>
      </c>
      <c r="J30" s="635">
        <f t="shared" si="2"/>
        <v>100</v>
      </c>
    </row>
    <row r="31" spans="1:10" s="6" customFormat="1" x14ac:dyDescent="0.2">
      <c r="A31" s="197"/>
      <c r="B31" s="198">
        <f t="shared" si="0"/>
        <v>23</v>
      </c>
      <c r="C31" s="188" t="s">
        <v>837</v>
      </c>
      <c r="D31" s="203"/>
      <c r="E31" s="189">
        <v>100000</v>
      </c>
      <c r="F31" s="203">
        <f>SUM(D31:E31)</f>
        <v>100000</v>
      </c>
      <c r="G31" s="635"/>
      <c r="H31" s="614">
        <v>100000</v>
      </c>
      <c r="I31" s="203">
        <f t="shared" si="3"/>
        <v>100000</v>
      </c>
      <c r="J31" s="635">
        <f t="shared" si="2"/>
        <v>100</v>
      </c>
    </row>
    <row r="32" spans="1:10" s="6" customFormat="1" x14ac:dyDescent="0.2">
      <c r="A32" s="197"/>
      <c r="B32" s="198">
        <f t="shared" si="0"/>
        <v>24</v>
      </c>
      <c r="C32" s="188" t="s">
        <v>612</v>
      </c>
      <c r="D32" s="203"/>
      <c r="E32" s="189">
        <v>4000</v>
      </c>
      <c r="F32" s="203">
        <f t="shared" ref="F32:F44" si="4">SUM(D32:E32)</f>
        <v>4000</v>
      </c>
      <c r="G32" s="635"/>
      <c r="H32" s="614">
        <v>4000</v>
      </c>
      <c r="I32" s="203">
        <f t="shared" si="3"/>
        <v>4000</v>
      </c>
      <c r="J32" s="635">
        <f t="shared" si="2"/>
        <v>100</v>
      </c>
    </row>
    <row r="33" spans="1:10" s="6" customFormat="1" x14ac:dyDescent="0.2">
      <c r="A33" s="197"/>
      <c r="B33" s="198">
        <f t="shared" si="0"/>
        <v>25</v>
      </c>
      <c r="C33" s="188" t="s">
        <v>613</v>
      </c>
      <c r="D33" s="203"/>
      <c r="E33" s="189">
        <v>2700</v>
      </c>
      <c r="F33" s="203">
        <f t="shared" si="4"/>
        <v>2700</v>
      </c>
      <c r="G33" s="635"/>
      <c r="H33" s="614">
        <v>2700</v>
      </c>
      <c r="I33" s="203">
        <f t="shared" si="3"/>
        <v>2700</v>
      </c>
      <c r="J33" s="635">
        <f t="shared" si="2"/>
        <v>100</v>
      </c>
    </row>
    <row r="34" spans="1:10" s="6" customFormat="1" x14ac:dyDescent="0.2">
      <c r="A34" s="197"/>
      <c r="B34" s="198">
        <f t="shared" si="0"/>
        <v>26</v>
      </c>
      <c r="C34" s="188" t="s">
        <v>614</v>
      </c>
      <c r="D34" s="203"/>
      <c r="E34" s="189">
        <v>415</v>
      </c>
      <c r="F34" s="203">
        <f t="shared" si="4"/>
        <v>415</v>
      </c>
      <c r="G34" s="635"/>
      <c r="H34" s="614">
        <v>415</v>
      </c>
      <c r="I34" s="203">
        <f t="shared" si="3"/>
        <v>415</v>
      </c>
      <c r="J34" s="635">
        <f t="shared" si="2"/>
        <v>100</v>
      </c>
    </row>
    <row r="35" spans="1:10" s="6" customFormat="1" x14ac:dyDescent="0.2">
      <c r="A35" s="197"/>
      <c r="B35" s="198">
        <f t="shared" si="0"/>
        <v>27</v>
      </c>
      <c r="C35" s="188" t="s">
        <v>615</v>
      </c>
      <c r="D35" s="203"/>
      <c r="E35" s="189">
        <v>3000</v>
      </c>
      <c r="F35" s="203">
        <f t="shared" si="4"/>
        <v>3000</v>
      </c>
      <c r="G35" s="635"/>
      <c r="H35" s="614">
        <v>3000</v>
      </c>
      <c r="I35" s="203">
        <f t="shared" si="3"/>
        <v>3000</v>
      </c>
      <c r="J35" s="635">
        <f t="shared" si="2"/>
        <v>100</v>
      </c>
    </row>
    <row r="36" spans="1:10" s="6" customFormat="1" x14ac:dyDescent="0.2">
      <c r="A36" s="197"/>
      <c r="B36" s="198">
        <f t="shared" si="0"/>
        <v>28</v>
      </c>
      <c r="C36" s="188" t="s">
        <v>616</v>
      </c>
      <c r="D36" s="203"/>
      <c r="E36" s="189">
        <v>500</v>
      </c>
      <c r="F36" s="203">
        <f t="shared" si="4"/>
        <v>500</v>
      </c>
      <c r="G36" s="635"/>
      <c r="H36" s="614">
        <v>500</v>
      </c>
      <c r="I36" s="203">
        <f t="shared" si="3"/>
        <v>500</v>
      </c>
      <c r="J36" s="635">
        <f t="shared" si="2"/>
        <v>100</v>
      </c>
    </row>
    <row r="37" spans="1:10" s="6" customFormat="1" x14ac:dyDescent="0.2">
      <c r="A37" s="197"/>
      <c r="B37" s="198">
        <f t="shared" si="0"/>
        <v>29</v>
      </c>
      <c r="C37" s="188" t="s">
        <v>617</v>
      </c>
      <c r="D37" s="203"/>
      <c r="E37" s="189">
        <v>50000</v>
      </c>
      <c r="F37" s="203">
        <f t="shared" si="4"/>
        <v>50000</v>
      </c>
      <c r="G37" s="635"/>
      <c r="H37" s="614">
        <v>50000</v>
      </c>
      <c r="I37" s="203">
        <f t="shared" si="3"/>
        <v>50000</v>
      </c>
      <c r="J37" s="635">
        <f t="shared" si="2"/>
        <v>100</v>
      </c>
    </row>
    <row r="38" spans="1:10" s="6" customFormat="1" x14ac:dyDescent="0.2">
      <c r="A38" s="197"/>
      <c r="B38" s="198">
        <f t="shared" si="0"/>
        <v>30</v>
      </c>
      <c r="C38" s="188" t="s">
        <v>618</v>
      </c>
      <c r="D38" s="203"/>
      <c r="E38" s="189">
        <v>300</v>
      </c>
      <c r="F38" s="203">
        <f t="shared" si="4"/>
        <v>300</v>
      </c>
      <c r="G38" s="635"/>
      <c r="H38" s="614">
        <v>300</v>
      </c>
      <c r="I38" s="203">
        <f t="shared" si="3"/>
        <v>300</v>
      </c>
      <c r="J38" s="635">
        <f t="shared" si="2"/>
        <v>100</v>
      </c>
    </row>
    <row r="39" spans="1:10" s="6" customFormat="1" x14ac:dyDescent="0.2">
      <c r="A39" s="197"/>
      <c r="B39" s="198">
        <f t="shared" si="0"/>
        <v>31</v>
      </c>
      <c r="C39" s="188" t="s">
        <v>619</v>
      </c>
      <c r="D39" s="203"/>
      <c r="E39" s="189">
        <v>5000</v>
      </c>
      <c r="F39" s="203">
        <f t="shared" si="4"/>
        <v>5000</v>
      </c>
      <c r="G39" s="635"/>
      <c r="H39" s="614">
        <v>5000</v>
      </c>
      <c r="I39" s="203">
        <f t="shared" si="3"/>
        <v>5000</v>
      </c>
      <c r="J39" s="635">
        <f t="shared" si="2"/>
        <v>100</v>
      </c>
    </row>
    <row r="40" spans="1:10" s="6" customFormat="1" x14ac:dyDescent="0.2">
      <c r="A40" s="197"/>
      <c r="B40" s="198">
        <f t="shared" si="0"/>
        <v>32</v>
      </c>
      <c r="C40" s="188" t="s">
        <v>620</v>
      </c>
      <c r="D40" s="203"/>
      <c r="E40" s="189">
        <v>100</v>
      </c>
      <c r="F40" s="203">
        <f t="shared" si="4"/>
        <v>100</v>
      </c>
      <c r="G40" s="635"/>
      <c r="H40" s="614">
        <v>100</v>
      </c>
      <c r="I40" s="203">
        <f t="shared" si="3"/>
        <v>100</v>
      </c>
      <c r="J40" s="635">
        <f t="shared" si="2"/>
        <v>100</v>
      </c>
    </row>
    <row r="41" spans="1:10" s="6" customFormat="1" ht="24" x14ac:dyDescent="0.2">
      <c r="A41" s="197"/>
      <c r="B41" s="198">
        <f t="shared" si="0"/>
        <v>33</v>
      </c>
      <c r="C41" s="188" t="s">
        <v>971</v>
      </c>
      <c r="D41" s="203"/>
      <c r="E41" s="189">
        <v>50</v>
      </c>
      <c r="F41" s="203">
        <f t="shared" si="4"/>
        <v>50</v>
      </c>
      <c r="G41" s="635"/>
      <c r="H41" s="614"/>
      <c r="I41" s="203">
        <f t="shared" si="3"/>
        <v>0</v>
      </c>
      <c r="J41" s="635">
        <f t="shared" si="2"/>
        <v>0</v>
      </c>
    </row>
    <row r="42" spans="1:10" s="6" customFormat="1" ht="24" x14ac:dyDescent="0.2">
      <c r="A42" s="197"/>
      <c r="B42" s="198">
        <f t="shared" si="0"/>
        <v>34</v>
      </c>
      <c r="C42" s="188" t="s">
        <v>1017</v>
      </c>
      <c r="D42" s="203"/>
      <c r="E42" s="524">
        <v>400</v>
      </c>
      <c r="F42" s="525">
        <f t="shared" si="4"/>
        <v>400</v>
      </c>
      <c r="G42" s="635"/>
      <c r="H42" s="614">
        <v>400</v>
      </c>
      <c r="I42" s="203">
        <f t="shared" si="3"/>
        <v>400</v>
      </c>
      <c r="J42" s="635">
        <f t="shared" si="2"/>
        <v>100</v>
      </c>
    </row>
    <row r="43" spans="1:10" s="6" customFormat="1" x14ac:dyDescent="0.2">
      <c r="A43" s="197"/>
      <c r="B43" s="198">
        <f t="shared" si="0"/>
        <v>35</v>
      </c>
      <c r="C43" s="188" t="s">
        <v>710</v>
      </c>
      <c r="D43" s="203"/>
      <c r="E43" s="189">
        <v>300</v>
      </c>
      <c r="F43" s="203">
        <f t="shared" si="4"/>
        <v>300</v>
      </c>
      <c r="G43" s="635"/>
      <c r="H43" s="614"/>
      <c r="I43" s="203">
        <f t="shared" si="3"/>
        <v>0</v>
      </c>
      <c r="J43" s="635">
        <f t="shared" si="2"/>
        <v>0</v>
      </c>
    </row>
    <row r="44" spans="1:10" s="6" customFormat="1" x14ac:dyDescent="0.2">
      <c r="A44" s="197"/>
      <c r="B44" s="198">
        <f t="shared" si="0"/>
        <v>36</v>
      </c>
      <c r="C44" s="213" t="s">
        <v>631</v>
      </c>
      <c r="D44" s="203"/>
      <c r="E44" s="189">
        <v>1000</v>
      </c>
      <c r="F44" s="203">
        <f t="shared" si="4"/>
        <v>1000</v>
      </c>
      <c r="G44" s="635"/>
      <c r="H44" s="614">
        <v>1000</v>
      </c>
      <c r="I44" s="203">
        <f t="shared" si="3"/>
        <v>1000</v>
      </c>
      <c r="J44" s="635">
        <f t="shared" si="2"/>
        <v>100</v>
      </c>
    </row>
    <row r="45" spans="1:10" s="6" customFormat="1" x14ac:dyDescent="0.2">
      <c r="A45" s="197"/>
      <c r="B45" s="198">
        <f t="shared" si="0"/>
        <v>37</v>
      </c>
      <c r="C45" s="188" t="s">
        <v>632</v>
      </c>
      <c r="D45" s="203"/>
      <c r="E45" s="189">
        <v>1000</v>
      </c>
      <c r="F45" s="203">
        <v>1000</v>
      </c>
      <c r="G45" s="635"/>
      <c r="H45" s="614">
        <v>1000</v>
      </c>
      <c r="I45" s="203">
        <f t="shared" si="3"/>
        <v>1000</v>
      </c>
      <c r="J45" s="635">
        <f t="shared" si="2"/>
        <v>100</v>
      </c>
    </row>
    <row r="46" spans="1:10" s="6" customFormat="1" x14ac:dyDescent="0.2">
      <c r="A46" s="197"/>
      <c r="B46" s="198">
        <f t="shared" si="0"/>
        <v>38</v>
      </c>
      <c r="C46" s="188" t="s">
        <v>942</v>
      </c>
      <c r="D46" s="203">
        <v>36510</v>
      </c>
      <c r="E46" s="189"/>
      <c r="F46" s="203">
        <f>D46+E46</f>
        <v>36510</v>
      </c>
      <c r="G46" s="635">
        <v>33710</v>
      </c>
      <c r="H46" s="614"/>
      <c r="I46" s="203">
        <f t="shared" si="3"/>
        <v>33710</v>
      </c>
      <c r="J46" s="635">
        <f t="shared" si="2"/>
        <v>92.33086825527252</v>
      </c>
    </row>
    <row r="47" spans="1:10" s="6" customFormat="1" x14ac:dyDescent="0.2">
      <c r="A47" s="197"/>
      <c r="B47" s="198">
        <f t="shared" si="0"/>
        <v>39</v>
      </c>
      <c r="C47" s="188" t="s">
        <v>943</v>
      </c>
      <c r="D47" s="203"/>
      <c r="E47" s="189">
        <v>50</v>
      </c>
      <c r="F47" s="203">
        <f t="shared" ref="F47:F53" si="5">D47+E47</f>
        <v>50</v>
      </c>
      <c r="G47" s="635"/>
      <c r="H47" s="614">
        <v>50</v>
      </c>
      <c r="I47" s="203">
        <f t="shared" si="3"/>
        <v>50</v>
      </c>
      <c r="J47" s="635">
        <f t="shared" si="2"/>
        <v>100</v>
      </c>
    </row>
    <row r="48" spans="1:10" s="6" customFormat="1" x14ac:dyDescent="0.2">
      <c r="A48" s="197"/>
      <c r="B48" s="198">
        <f t="shared" si="0"/>
        <v>40</v>
      </c>
      <c r="C48" s="188" t="s">
        <v>944</v>
      </c>
      <c r="D48" s="203"/>
      <c r="E48" s="189">
        <v>152</v>
      </c>
      <c r="F48" s="203">
        <f t="shared" si="5"/>
        <v>152</v>
      </c>
      <c r="G48" s="635"/>
      <c r="H48" s="614">
        <v>152</v>
      </c>
      <c r="I48" s="203">
        <f t="shared" si="3"/>
        <v>152</v>
      </c>
      <c r="J48" s="635">
        <f t="shared" si="2"/>
        <v>100</v>
      </c>
    </row>
    <row r="49" spans="1:10" s="6" customFormat="1" x14ac:dyDescent="0.2">
      <c r="A49" s="197"/>
      <c r="B49" s="198">
        <f t="shared" si="0"/>
        <v>41</v>
      </c>
      <c r="C49" s="188" t="s">
        <v>945</v>
      </c>
      <c r="D49" s="203"/>
      <c r="E49" s="189">
        <v>400</v>
      </c>
      <c r="F49" s="203">
        <f t="shared" si="5"/>
        <v>400</v>
      </c>
      <c r="G49" s="635"/>
      <c r="H49" s="614">
        <v>400</v>
      </c>
      <c r="I49" s="203">
        <f t="shared" si="3"/>
        <v>400</v>
      </c>
      <c r="J49" s="635">
        <f t="shared" si="2"/>
        <v>100</v>
      </c>
    </row>
    <row r="50" spans="1:10" s="6" customFormat="1" x14ac:dyDescent="0.2">
      <c r="A50" s="197"/>
      <c r="B50" s="198">
        <f t="shared" si="0"/>
        <v>42</v>
      </c>
      <c r="C50" s="188" t="s">
        <v>946</v>
      </c>
      <c r="D50" s="203"/>
      <c r="E50" s="189">
        <v>1200</v>
      </c>
      <c r="F50" s="203">
        <f t="shared" si="5"/>
        <v>1200</v>
      </c>
      <c r="G50" s="635"/>
      <c r="H50" s="614">
        <v>1200</v>
      </c>
      <c r="I50" s="203">
        <f t="shared" si="3"/>
        <v>1200</v>
      </c>
      <c r="J50" s="635">
        <f t="shared" si="2"/>
        <v>100</v>
      </c>
    </row>
    <row r="51" spans="1:10" s="6" customFormat="1" x14ac:dyDescent="0.2">
      <c r="A51" s="197"/>
      <c r="B51" s="198">
        <f t="shared" si="0"/>
        <v>43</v>
      </c>
      <c r="C51" s="188" t="s">
        <v>947</v>
      </c>
      <c r="D51" s="203"/>
      <c r="E51" s="189">
        <v>1400</v>
      </c>
      <c r="F51" s="203">
        <f t="shared" si="5"/>
        <v>1400</v>
      </c>
      <c r="G51" s="635"/>
      <c r="H51" s="614">
        <v>1400</v>
      </c>
      <c r="I51" s="203">
        <f t="shared" si="3"/>
        <v>1400</v>
      </c>
      <c r="J51" s="635">
        <f t="shared" si="2"/>
        <v>100</v>
      </c>
    </row>
    <row r="52" spans="1:10" s="6" customFormat="1" x14ac:dyDescent="0.2">
      <c r="A52" s="197"/>
      <c r="B52" s="198">
        <f t="shared" si="0"/>
        <v>44</v>
      </c>
      <c r="C52" s="188" t="s">
        <v>948</v>
      </c>
      <c r="D52" s="203"/>
      <c r="E52" s="189">
        <v>700</v>
      </c>
      <c r="F52" s="203">
        <f t="shared" si="5"/>
        <v>700</v>
      </c>
      <c r="G52" s="635"/>
      <c r="H52" s="614">
        <v>700</v>
      </c>
      <c r="I52" s="203">
        <f t="shared" si="3"/>
        <v>700</v>
      </c>
      <c r="J52" s="635">
        <f t="shared" si="2"/>
        <v>100</v>
      </c>
    </row>
    <row r="53" spans="1:10" s="6" customFormat="1" x14ac:dyDescent="0.2">
      <c r="A53" s="197"/>
      <c r="B53" s="198">
        <f t="shared" si="0"/>
        <v>45</v>
      </c>
      <c r="C53" s="188" t="s">
        <v>1016</v>
      </c>
      <c r="D53" s="203"/>
      <c r="E53" s="189">
        <v>50</v>
      </c>
      <c r="F53" s="203">
        <f t="shared" si="5"/>
        <v>50</v>
      </c>
      <c r="G53" s="635"/>
      <c r="H53" s="614">
        <v>50</v>
      </c>
      <c r="I53" s="203">
        <f t="shared" si="3"/>
        <v>50</v>
      </c>
      <c r="J53" s="635">
        <f t="shared" si="2"/>
        <v>100</v>
      </c>
    </row>
    <row r="54" spans="1:10" s="6" customFormat="1" x14ac:dyDescent="0.2">
      <c r="A54" s="197"/>
      <c r="B54" s="198">
        <f t="shared" si="0"/>
        <v>46</v>
      </c>
      <c r="C54" s="188" t="s">
        <v>1073</v>
      </c>
      <c r="D54" s="203"/>
      <c r="E54" s="189">
        <v>848</v>
      </c>
      <c r="F54" s="203">
        <f>D54+E54</f>
        <v>848</v>
      </c>
      <c r="G54" s="635"/>
      <c r="H54" s="614">
        <v>848</v>
      </c>
      <c r="I54" s="203">
        <f t="shared" si="3"/>
        <v>848</v>
      </c>
      <c r="J54" s="635">
        <f t="shared" si="2"/>
        <v>100</v>
      </c>
    </row>
    <row r="55" spans="1:10" s="6" customFormat="1" ht="24" x14ac:dyDescent="0.2">
      <c r="A55" s="197"/>
      <c r="B55" s="504">
        <f t="shared" si="0"/>
        <v>47</v>
      </c>
      <c r="C55" s="558" t="s">
        <v>1113</v>
      </c>
      <c r="D55" s="525"/>
      <c r="E55" s="524">
        <v>400</v>
      </c>
      <c r="F55" s="525">
        <f>D55+E55</f>
        <v>400</v>
      </c>
      <c r="G55" s="635"/>
      <c r="H55" s="614">
        <v>400</v>
      </c>
      <c r="I55" s="203">
        <f t="shared" si="3"/>
        <v>400</v>
      </c>
      <c r="J55" s="635">
        <f t="shared" si="2"/>
        <v>100</v>
      </c>
    </row>
    <row r="56" spans="1:10" s="6" customFormat="1" x14ac:dyDescent="0.2">
      <c r="A56" s="197"/>
      <c r="B56" s="504">
        <f t="shared" si="0"/>
        <v>48</v>
      </c>
      <c r="C56" s="558" t="s">
        <v>1035</v>
      </c>
      <c r="D56" s="525"/>
      <c r="E56" s="524">
        <v>1000</v>
      </c>
      <c r="F56" s="525">
        <f>D56+E56</f>
        <v>1000</v>
      </c>
      <c r="G56" s="635"/>
      <c r="H56" s="614">
        <v>1000</v>
      </c>
      <c r="I56" s="203">
        <f t="shared" si="3"/>
        <v>1000</v>
      </c>
      <c r="J56" s="635">
        <f t="shared" si="2"/>
        <v>100</v>
      </c>
    </row>
    <row r="57" spans="1:10" s="6" customFormat="1" x14ac:dyDescent="0.2">
      <c r="A57" s="197"/>
      <c r="B57" s="504">
        <f t="shared" si="0"/>
        <v>49</v>
      </c>
      <c r="C57" s="558" t="s">
        <v>1154</v>
      </c>
      <c r="D57" s="525"/>
      <c r="E57" s="524">
        <v>2000</v>
      </c>
      <c r="F57" s="525">
        <f>D57+E57</f>
        <v>2000</v>
      </c>
      <c r="G57" s="635"/>
      <c r="H57" s="614">
        <v>2000</v>
      </c>
      <c r="I57" s="203">
        <f>SUM(G57:H57)</f>
        <v>2000</v>
      </c>
      <c r="J57" s="635">
        <f t="shared" si="2"/>
        <v>100</v>
      </c>
    </row>
    <row r="58" spans="1:10" s="6" customFormat="1" x14ac:dyDescent="0.2">
      <c r="A58" s="197"/>
      <c r="B58" s="504">
        <f t="shared" si="0"/>
        <v>50</v>
      </c>
      <c r="C58" s="558" t="s">
        <v>1198</v>
      </c>
      <c r="D58" s="525"/>
      <c r="E58" s="524">
        <v>405</v>
      </c>
      <c r="F58" s="525">
        <f>D58+E58</f>
        <v>405</v>
      </c>
      <c r="G58" s="635"/>
      <c r="H58" s="614">
        <v>306</v>
      </c>
      <c r="I58" s="203">
        <f t="shared" si="3"/>
        <v>306</v>
      </c>
      <c r="J58" s="635">
        <f t="shared" si="2"/>
        <v>75.555555555555557</v>
      </c>
    </row>
    <row r="59" spans="1:10" x14ac:dyDescent="0.2">
      <c r="B59" s="504">
        <f t="shared" si="0"/>
        <v>51</v>
      </c>
      <c r="C59" s="188" t="s">
        <v>838</v>
      </c>
      <c r="D59" s="203"/>
      <c r="E59" s="6">
        <v>0</v>
      </c>
      <c r="F59" s="203">
        <f>SUM(D59:E59)</f>
        <v>0</v>
      </c>
      <c r="G59" s="633"/>
      <c r="H59" s="634"/>
      <c r="I59" s="203">
        <f t="shared" si="3"/>
        <v>0</v>
      </c>
      <c r="J59" s="635"/>
    </row>
    <row r="60" spans="1:10" s="6" customFormat="1" x14ac:dyDescent="0.2">
      <c r="A60" s="197"/>
      <c r="B60" s="504">
        <f t="shared" si="0"/>
        <v>52</v>
      </c>
      <c r="C60" s="191" t="s">
        <v>815</v>
      </c>
      <c r="D60" s="206">
        <f>SUM(D28:D59)</f>
        <v>144005</v>
      </c>
      <c r="E60" s="190">
        <f>SUM(E31:E59)</f>
        <v>177370</v>
      </c>
      <c r="F60" s="206">
        <f>SUM(D60:E60)</f>
        <v>321375</v>
      </c>
      <c r="G60" s="206">
        <f>SUM(G28:G59)</f>
        <v>133206</v>
      </c>
      <c r="H60" s="206">
        <f>SUM(H28:H59)</f>
        <v>176921</v>
      </c>
      <c r="I60" s="628">
        <f>SUM(I28:I59)</f>
        <v>310127</v>
      </c>
      <c r="J60" s="635">
        <f t="shared" si="2"/>
        <v>96.500038895371461</v>
      </c>
    </row>
    <row r="61" spans="1:10" x14ac:dyDescent="0.2">
      <c r="B61" s="504">
        <f t="shared" si="0"/>
        <v>53</v>
      </c>
      <c r="C61" s="193"/>
      <c r="D61" s="203"/>
      <c r="E61" s="189"/>
      <c r="F61" s="203"/>
      <c r="G61" s="633"/>
      <c r="H61" s="633"/>
      <c r="I61" s="633"/>
      <c r="J61" s="635"/>
    </row>
    <row r="62" spans="1:10" x14ac:dyDescent="0.2">
      <c r="B62" s="504">
        <f t="shared" si="0"/>
        <v>54</v>
      </c>
      <c r="C62" s="193"/>
      <c r="D62" s="203"/>
      <c r="E62" s="189"/>
      <c r="F62" s="203"/>
      <c r="G62" s="633"/>
      <c r="H62" s="633"/>
      <c r="I62" s="633"/>
      <c r="J62" s="635"/>
    </row>
    <row r="63" spans="1:10" ht="14.25" customHeight="1" x14ac:dyDescent="0.2">
      <c r="B63" s="504">
        <f t="shared" si="0"/>
        <v>55</v>
      </c>
      <c r="C63" s="184" t="s">
        <v>816</v>
      </c>
      <c r="D63" s="203">
        <f t="shared" ref="D63:I63" si="6">D26</f>
        <v>12669</v>
      </c>
      <c r="E63" s="189">
        <f t="shared" si="6"/>
        <v>49138</v>
      </c>
      <c r="F63" s="203">
        <f t="shared" si="6"/>
        <v>61807</v>
      </c>
      <c r="G63" s="203">
        <f t="shared" si="6"/>
        <v>11952</v>
      </c>
      <c r="H63" s="203">
        <f t="shared" si="6"/>
        <v>48038</v>
      </c>
      <c r="I63" s="203">
        <f t="shared" si="6"/>
        <v>59990</v>
      </c>
      <c r="J63" s="635">
        <f t="shared" si="2"/>
        <v>97.060203536816218</v>
      </c>
    </row>
    <row r="64" spans="1:10" ht="14.25" customHeight="1" x14ac:dyDescent="0.2">
      <c r="B64" s="504">
        <f t="shared" si="0"/>
        <v>56</v>
      </c>
      <c r="C64" s="191" t="s">
        <v>817</v>
      </c>
      <c r="D64" s="203">
        <f t="shared" ref="D64:I64" si="7">D60</f>
        <v>144005</v>
      </c>
      <c r="E64" s="183">
        <f t="shared" si="7"/>
        <v>177370</v>
      </c>
      <c r="F64" s="203">
        <f t="shared" si="7"/>
        <v>321375</v>
      </c>
      <c r="G64" s="203">
        <f t="shared" si="7"/>
        <v>133206</v>
      </c>
      <c r="H64" s="203">
        <f t="shared" si="7"/>
        <v>176921</v>
      </c>
      <c r="I64" s="203">
        <f t="shared" si="7"/>
        <v>310127</v>
      </c>
      <c r="J64" s="635">
        <f t="shared" si="2"/>
        <v>96.500038895371461</v>
      </c>
    </row>
    <row r="65" spans="2:10" ht="12.75" thickBot="1" x14ac:dyDescent="0.25">
      <c r="B65" s="504">
        <f t="shared" si="0"/>
        <v>57</v>
      </c>
      <c r="D65" s="203"/>
      <c r="F65" s="203"/>
      <c r="G65" s="633"/>
      <c r="H65" s="636"/>
      <c r="I65" s="636"/>
      <c r="J65" s="636"/>
    </row>
    <row r="66" spans="2:10" ht="12.75" thickBot="1" x14ac:dyDescent="0.25">
      <c r="B66" s="623">
        <f t="shared" si="0"/>
        <v>58</v>
      </c>
      <c r="C66" s="624" t="s">
        <v>236</v>
      </c>
      <c r="D66" s="625">
        <f t="shared" ref="D66:I66" si="8">D63+D64</f>
        <v>156674</v>
      </c>
      <c r="E66" s="625">
        <f t="shared" si="8"/>
        <v>226508</v>
      </c>
      <c r="F66" s="625">
        <f t="shared" si="8"/>
        <v>383182</v>
      </c>
      <c r="G66" s="625">
        <f t="shared" si="8"/>
        <v>145158</v>
      </c>
      <c r="H66" s="629">
        <f t="shared" si="8"/>
        <v>224959</v>
      </c>
      <c r="I66" s="625">
        <f t="shared" si="8"/>
        <v>370117</v>
      </c>
      <c r="J66" s="637">
        <f>I66/F66*100</f>
        <v>96.590393076919057</v>
      </c>
    </row>
    <row r="67" spans="2:10" x14ac:dyDescent="0.2">
      <c r="B67" s="198"/>
    </row>
    <row r="68" spans="2:10" x14ac:dyDescent="0.2">
      <c r="B68" s="198"/>
    </row>
    <row r="69" spans="2:10" x14ac:dyDescent="0.2">
      <c r="B69" s="198"/>
    </row>
    <row r="70" spans="2:10" x14ac:dyDescent="0.2">
      <c r="B70" s="198"/>
    </row>
    <row r="71" spans="2:10" x14ac:dyDescent="0.2">
      <c r="B71" s="198"/>
    </row>
  </sheetData>
  <sheetProtection selectLockedCells="1" selectUnlockedCells="1"/>
  <mergeCells count="10">
    <mergeCell ref="B1:F1"/>
    <mergeCell ref="B7:B8"/>
    <mergeCell ref="C7:C8"/>
    <mergeCell ref="D7:F7"/>
    <mergeCell ref="B3:J3"/>
    <mergeCell ref="A4:J4"/>
    <mergeCell ref="A5:J5"/>
    <mergeCell ref="D6:J6"/>
    <mergeCell ref="G7:I7"/>
    <mergeCell ref="J7:J8"/>
  </mergeCells>
  <phoneticPr fontId="35" type="noConversion"/>
  <pageMargins left="0.55118110236220474" right="0.55118110236220474" top="0.98425196850393704" bottom="0.98425196850393704" header="0.51181102362204722" footer="0.51181102362204722"/>
  <pageSetup paperSize="9" scale="65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23"/>
  <sheetViews>
    <sheetView workbookViewId="0">
      <pane xSplit="2" ySplit="8" topLeftCell="C190" activePane="bottomRight" state="frozen"/>
      <selection pane="topRight" activeCell="C1" sqref="C1"/>
      <selection pane="bottomLeft" activeCell="A8" sqref="A8"/>
      <selection pane="bottomRight" sqref="A1:L1"/>
    </sheetView>
  </sheetViews>
  <sheetFormatPr defaultRowHeight="14.1" customHeight="1" x14ac:dyDescent="0.2"/>
  <cols>
    <col min="1" max="1" width="5.5703125" style="159" customWidth="1"/>
    <col min="2" max="2" width="45.140625" style="109" customWidth="1"/>
    <col min="3" max="3" width="10.5703125" style="109" customWidth="1"/>
    <col min="4" max="4" width="9.7109375" style="109" customWidth="1"/>
    <col min="5" max="5" width="9.28515625" style="109" customWidth="1"/>
    <col min="6" max="6" width="11.85546875" style="121" customWidth="1"/>
    <col min="7" max="8" width="9.140625" style="141"/>
    <col min="9" max="9" width="7.85546875" style="108" customWidth="1"/>
    <col min="10" max="10" width="8" style="108" customWidth="1"/>
    <col min="11" max="11" width="10.42578125" style="108" customWidth="1"/>
    <col min="12" max="12" width="7.140625" style="108" customWidth="1"/>
    <col min="13" max="16384" width="9.140625" style="108"/>
  </cols>
  <sheetData>
    <row r="1" spans="1:16" ht="12.75" customHeight="1" x14ac:dyDescent="0.2">
      <c r="A1" s="1453" t="s">
        <v>2142</v>
      </c>
      <c r="B1" s="1453"/>
      <c r="C1" s="1453"/>
      <c r="D1" s="1453"/>
      <c r="E1" s="1453"/>
      <c r="F1" s="1453"/>
      <c r="G1" s="1418"/>
      <c r="H1" s="1418"/>
      <c r="I1" s="1418"/>
      <c r="J1" s="1418"/>
      <c r="K1" s="1418"/>
      <c r="L1" s="1418"/>
    </row>
    <row r="2" spans="1:16" ht="14.1" customHeight="1" x14ac:dyDescent="0.2">
      <c r="A2" s="1454" t="s">
        <v>712</v>
      </c>
      <c r="B2" s="1454"/>
      <c r="C2" s="1454"/>
      <c r="D2" s="1454"/>
      <c r="E2" s="1454"/>
      <c r="F2" s="1454"/>
      <c r="G2" s="1419"/>
      <c r="H2" s="1419"/>
      <c r="I2" s="1419"/>
      <c r="J2" s="1419"/>
      <c r="K2" s="1419"/>
      <c r="L2" s="1419"/>
      <c r="P2" s="641"/>
    </row>
    <row r="3" spans="1:16" ht="14.1" customHeight="1" x14ac:dyDescent="0.2">
      <c r="A3" s="1454" t="s">
        <v>83</v>
      </c>
      <c r="B3" s="1454"/>
      <c r="C3" s="1454"/>
      <c r="D3" s="1454"/>
      <c r="E3" s="1454"/>
      <c r="F3" s="1454"/>
      <c r="G3" s="1419"/>
      <c r="H3" s="1419"/>
      <c r="I3" s="1419"/>
      <c r="J3" s="1419"/>
      <c r="K3" s="1419"/>
      <c r="L3" s="1419"/>
      <c r="P3" s="641"/>
    </row>
    <row r="4" spans="1:16" ht="14.25" customHeight="1" thickBot="1" x14ac:dyDescent="0.25">
      <c r="A4" s="1455" t="s">
        <v>586</v>
      </c>
      <c r="B4" s="1455"/>
      <c r="C4" s="1455"/>
      <c r="D4" s="1455"/>
      <c r="E4" s="1455"/>
      <c r="F4" s="1455"/>
      <c r="G4" s="1456"/>
      <c r="H4" s="1456"/>
      <c r="I4" s="1456"/>
      <c r="J4" s="1456"/>
      <c r="K4" s="1456"/>
      <c r="L4" s="1456"/>
    </row>
    <row r="5" spans="1:16" ht="24" customHeight="1" thickBot="1" x14ac:dyDescent="0.25">
      <c r="A5" s="1460" t="s">
        <v>839</v>
      </c>
      <c r="B5" s="642" t="s">
        <v>588</v>
      </c>
      <c r="C5" s="642" t="s">
        <v>589</v>
      </c>
      <c r="D5" s="642" t="s">
        <v>590</v>
      </c>
      <c r="E5" s="642" t="s">
        <v>591</v>
      </c>
      <c r="F5" s="643" t="s">
        <v>840</v>
      </c>
      <c r="G5" s="643" t="s">
        <v>841</v>
      </c>
      <c r="H5" s="643" t="s">
        <v>842</v>
      </c>
      <c r="I5" s="651" t="s">
        <v>163</v>
      </c>
      <c r="J5" s="651" t="s">
        <v>205</v>
      </c>
      <c r="K5" s="651" t="s">
        <v>206</v>
      </c>
      <c r="L5" s="672" t="s">
        <v>207</v>
      </c>
    </row>
    <row r="6" spans="1:16" ht="1.9" hidden="1" customHeight="1" thickBot="1" x14ac:dyDescent="0.25">
      <c r="A6" s="1461"/>
      <c r="B6" s="174"/>
      <c r="C6" s="174"/>
      <c r="D6" s="174"/>
      <c r="E6" s="174"/>
      <c r="F6" s="175"/>
      <c r="G6" s="644"/>
      <c r="H6" s="644"/>
      <c r="I6" s="640"/>
      <c r="J6" s="640"/>
      <c r="K6" s="640"/>
      <c r="L6" s="673"/>
    </row>
    <row r="7" spans="1:16" s="107" customFormat="1" ht="30.75" customHeight="1" thickBot="1" x14ac:dyDescent="0.25">
      <c r="A7" s="1461"/>
      <c r="B7" s="1463" t="s">
        <v>739</v>
      </c>
      <c r="C7" s="1465" t="s">
        <v>843</v>
      </c>
      <c r="D7" s="1457" t="s">
        <v>1</v>
      </c>
      <c r="E7" s="1458"/>
      <c r="F7" s="1458"/>
      <c r="G7" s="1458"/>
      <c r="H7" s="1459"/>
      <c r="I7" s="1450" t="s">
        <v>2</v>
      </c>
      <c r="J7" s="1450"/>
      <c r="K7" s="1450"/>
      <c r="L7" s="1451" t="s">
        <v>3</v>
      </c>
    </row>
    <row r="8" spans="1:16" s="107" customFormat="1" ht="58.5" customHeight="1" thickBot="1" x14ac:dyDescent="0.25">
      <c r="A8" s="1462"/>
      <c r="B8" s="1464"/>
      <c r="C8" s="1466"/>
      <c r="D8" s="646" t="s">
        <v>844</v>
      </c>
      <c r="E8" s="646" t="s">
        <v>845</v>
      </c>
      <c r="F8" s="688" t="s">
        <v>846</v>
      </c>
      <c r="G8" s="688" t="s">
        <v>593</v>
      </c>
      <c r="H8" s="689" t="s">
        <v>594</v>
      </c>
      <c r="I8" s="652" t="s">
        <v>846</v>
      </c>
      <c r="J8" s="647" t="s">
        <v>593</v>
      </c>
      <c r="K8" s="648" t="s">
        <v>594</v>
      </c>
      <c r="L8" s="1452"/>
      <c r="N8" s="649"/>
    </row>
    <row r="9" spans="1:16" ht="14.1" customHeight="1" x14ac:dyDescent="0.2">
      <c r="A9" s="155"/>
      <c r="B9" s="111" t="s">
        <v>712</v>
      </c>
      <c r="C9" s="112"/>
      <c r="D9" s="112"/>
      <c r="E9" s="112"/>
      <c r="F9" s="657"/>
      <c r="I9" s="653"/>
      <c r="K9" s="670"/>
      <c r="L9" s="645"/>
    </row>
    <row r="10" spans="1:16" ht="14.1" customHeight="1" x14ac:dyDescent="0.2">
      <c r="A10" s="155"/>
      <c r="B10" s="111"/>
      <c r="C10" s="112"/>
      <c r="D10" s="112"/>
      <c r="E10" s="112"/>
      <c r="F10" s="657"/>
      <c r="H10" s="656"/>
      <c r="K10" s="670"/>
      <c r="L10" s="645"/>
    </row>
    <row r="11" spans="1:16" ht="14.1" customHeight="1" x14ac:dyDescent="0.2">
      <c r="A11" s="156" t="s">
        <v>847</v>
      </c>
      <c r="B11" s="111" t="s">
        <v>848</v>
      </c>
      <c r="C11" s="112"/>
      <c r="D11" s="112"/>
      <c r="E11" s="112"/>
      <c r="F11" s="657"/>
      <c r="H11" s="656"/>
      <c r="K11" s="670"/>
      <c r="L11" s="645"/>
    </row>
    <row r="12" spans="1:16" ht="14.1" customHeight="1" x14ac:dyDescent="0.2">
      <c r="A12" s="155" t="s">
        <v>849</v>
      </c>
      <c r="B12" s="114" t="s">
        <v>850</v>
      </c>
      <c r="C12" s="112" t="s">
        <v>851</v>
      </c>
      <c r="D12" s="112">
        <v>5500</v>
      </c>
      <c r="E12" s="112">
        <v>1486</v>
      </c>
      <c r="F12" s="657">
        <f>SUM(D12:E12)</f>
        <v>6986</v>
      </c>
      <c r="H12" s="657">
        <v>6986</v>
      </c>
      <c r="I12" s="110">
        <v>6985</v>
      </c>
      <c r="J12" s="110"/>
      <c r="K12" s="664">
        <v>6985</v>
      </c>
      <c r="L12" s="684">
        <f>I12/F12*100</f>
        <v>99.985685657028341</v>
      </c>
    </row>
    <row r="13" spans="1:16" ht="21.6" customHeight="1" x14ac:dyDescent="0.2">
      <c r="A13" s="155" t="s">
        <v>859</v>
      </c>
      <c r="B13" s="114" t="s">
        <v>623</v>
      </c>
      <c r="C13" s="112" t="s">
        <v>851</v>
      </c>
      <c r="D13" s="112">
        <v>6900</v>
      </c>
      <c r="E13" s="112">
        <v>1863</v>
      </c>
      <c r="F13" s="657">
        <f>SUM(D13:E13)</f>
        <v>8763</v>
      </c>
      <c r="H13" s="657">
        <v>8763</v>
      </c>
      <c r="I13" s="110">
        <v>3505</v>
      </c>
      <c r="J13" s="110"/>
      <c r="K13" s="664">
        <v>3505</v>
      </c>
      <c r="L13" s="685">
        <f t="shared" ref="L13:L66" si="0">I13/F13*100</f>
        <v>39.997717676594775</v>
      </c>
    </row>
    <row r="14" spans="1:16" s="124" customFormat="1" ht="17.45" customHeight="1" x14ac:dyDescent="0.2">
      <c r="A14" s="158" t="s">
        <v>860</v>
      </c>
      <c r="B14" s="114" t="s">
        <v>630</v>
      </c>
      <c r="C14" s="112" t="s">
        <v>851</v>
      </c>
      <c r="D14" s="112">
        <v>4330</v>
      </c>
      <c r="E14" s="112">
        <v>1170</v>
      </c>
      <c r="F14" s="657">
        <f>SUM(D14:E14)</f>
        <v>5500</v>
      </c>
      <c r="G14" s="109"/>
      <c r="H14" s="657">
        <v>5500</v>
      </c>
      <c r="I14" s="110"/>
      <c r="J14" s="110"/>
      <c r="K14" s="664"/>
      <c r="L14" s="685">
        <f t="shared" si="0"/>
        <v>0</v>
      </c>
      <c r="M14" s="650"/>
      <c r="N14" s="650"/>
    </row>
    <row r="15" spans="1:16" s="124" customFormat="1" ht="38.25" customHeight="1" x14ac:dyDescent="0.2">
      <c r="A15" s="158" t="s">
        <v>861</v>
      </c>
      <c r="B15" s="129" t="s">
        <v>873</v>
      </c>
      <c r="C15" s="112" t="s">
        <v>851</v>
      </c>
      <c r="D15" s="112">
        <v>3382</v>
      </c>
      <c r="E15" s="112">
        <v>913</v>
      </c>
      <c r="F15" s="657">
        <f>SUM(D15:E15)</f>
        <v>4295</v>
      </c>
      <c r="G15" s="109"/>
      <c r="H15" s="657">
        <v>4295</v>
      </c>
      <c r="I15" s="110">
        <v>4295</v>
      </c>
      <c r="J15" s="110"/>
      <c r="K15" s="664">
        <v>4295</v>
      </c>
      <c r="L15" s="685">
        <f t="shared" si="0"/>
        <v>100</v>
      </c>
    </row>
    <row r="16" spans="1:16" s="124" customFormat="1" ht="22.5" customHeight="1" x14ac:dyDescent="0.2">
      <c r="A16" s="158" t="s">
        <v>862</v>
      </c>
      <c r="B16" s="163" t="s">
        <v>64</v>
      </c>
      <c r="C16" s="112" t="s">
        <v>629</v>
      </c>
      <c r="D16" s="112">
        <v>390</v>
      </c>
      <c r="E16" s="112">
        <v>105</v>
      </c>
      <c r="F16" s="657">
        <f>SUM(D16:E16)</f>
        <v>495</v>
      </c>
      <c r="G16" s="109">
        <v>495</v>
      </c>
      <c r="H16" s="657"/>
      <c r="I16" s="110">
        <v>495</v>
      </c>
      <c r="J16" s="153">
        <v>495</v>
      </c>
      <c r="K16" s="664"/>
      <c r="L16" s="685">
        <f t="shared" si="0"/>
        <v>100</v>
      </c>
    </row>
    <row r="17" spans="1:12" s="124" customFormat="1" ht="15" customHeight="1" thickBot="1" x14ac:dyDescent="0.25">
      <c r="C17" s="112"/>
      <c r="D17" s="112"/>
      <c r="E17" s="112"/>
      <c r="F17" s="657"/>
      <c r="G17" s="109"/>
      <c r="H17" s="657"/>
      <c r="I17" s="110"/>
      <c r="J17" s="110"/>
      <c r="K17" s="664"/>
      <c r="L17" s="683"/>
    </row>
    <row r="18" spans="1:12" ht="14.1" customHeight="1" thickBot="1" x14ac:dyDescent="0.25">
      <c r="A18" s="157"/>
      <c r="B18" s="115" t="s">
        <v>852</v>
      </c>
      <c r="C18" s="116"/>
      <c r="D18" s="116">
        <f t="shared" ref="D18:K18" si="1">SUM(D12:D17)</f>
        <v>20502</v>
      </c>
      <c r="E18" s="116">
        <f t="shared" si="1"/>
        <v>5537</v>
      </c>
      <c r="F18" s="658">
        <f t="shared" si="1"/>
        <v>26039</v>
      </c>
      <c r="G18" s="116">
        <f t="shared" si="1"/>
        <v>495</v>
      </c>
      <c r="H18" s="658">
        <f t="shared" si="1"/>
        <v>25544</v>
      </c>
      <c r="I18" s="547">
        <f t="shared" si="1"/>
        <v>15280</v>
      </c>
      <c r="J18" s="547">
        <f t="shared" si="1"/>
        <v>495</v>
      </c>
      <c r="K18" s="669">
        <f t="shared" si="1"/>
        <v>14785</v>
      </c>
      <c r="L18" s="682">
        <f t="shared" si="0"/>
        <v>58.681208955797068</v>
      </c>
    </row>
    <row r="19" spans="1:12" ht="14.1" customHeight="1" x14ac:dyDescent="0.2">
      <c r="A19" s="156"/>
      <c r="B19" s="114"/>
      <c r="C19" s="112"/>
      <c r="D19" s="112"/>
      <c r="E19" s="112"/>
      <c r="F19" s="657"/>
      <c r="H19" s="656"/>
      <c r="I19" s="110"/>
      <c r="J19" s="110"/>
      <c r="K19" s="667"/>
      <c r="L19" s="685"/>
    </row>
    <row r="20" spans="1:12" ht="12" customHeight="1" x14ac:dyDescent="0.2">
      <c r="A20" s="156" t="s">
        <v>853</v>
      </c>
      <c r="B20" s="111" t="s">
        <v>854</v>
      </c>
      <c r="C20" s="112"/>
      <c r="D20" s="112"/>
      <c r="E20" s="112"/>
      <c r="F20" s="657"/>
      <c r="H20" s="656"/>
      <c r="I20" s="110"/>
      <c r="J20" s="110"/>
      <c r="K20" s="667"/>
      <c r="L20" s="685"/>
    </row>
    <row r="21" spans="1:12" ht="20.45" customHeight="1" x14ac:dyDescent="0.2">
      <c r="A21" s="158" t="s">
        <v>1036</v>
      </c>
      <c r="B21" s="132" t="s">
        <v>628</v>
      </c>
      <c r="C21" s="112" t="s">
        <v>629</v>
      </c>
      <c r="D21" s="112">
        <v>797</v>
      </c>
      <c r="E21" s="112">
        <v>216</v>
      </c>
      <c r="F21" s="657">
        <f>SUM(D21:E21)</f>
        <v>1013</v>
      </c>
      <c r="H21" s="657">
        <v>1013</v>
      </c>
      <c r="I21" s="110">
        <v>980</v>
      </c>
      <c r="J21" s="110"/>
      <c r="K21" s="667">
        <v>980</v>
      </c>
      <c r="L21" s="685">
        <f t="shared" si="0"/>
        <v>96.742349457058239</v>
      </c>
    </row>
    <row r="22" spans="1:12" ht="20.45" customHeight="1" x14ac:dyDescent="0.2">
      <c r="A22" s="158" t="s">
        <v>59</v>
      </c>
      <c r="B22" s="132" t="s">
        <v>1199</v>
      </c>
      <c r="C22" s="112" t="s">
        <v>629</v>
      </c>
      <c r="D22" s="112">
        <v>187</v>
      </c>
      <c r="E22" s="112">
        <v>50</v>
      </c>
      <c r="F22" s="657">
        <f>SUM(D22:E22)</f>
        <v>237</v>
      </c>
      <c r="H22" s="657">
        <v>237</v>
      </c>
      <c r="I22" s="110">
        <v>237</v>
      </c>
      <c r="J22" s="110"/>
      <c r="K22" s="667">
        <v>237</v>
      </c>
      <c r="L22" s="685">
        <f t="shared" si="0"/>
        <v>100</v>
      </c>
    </row>
    <row r="23" spans="1:12" ht="20.45" customHeight="1" x14ac:dyDescent="0.2">
      <c r="A23" s="158" t="s">
        <v>859</v>
      </c>
      <c r="B23" s="132" t="s">
        <v>949</v>
      </c>
      <c r="C23" s="526" t="s">
        <v>629</v>
      </c>
      <c r="D23" s="526">
        <v>0</v>
      </c>
      <c r="E23" s="526">
        <v>0</v>
      </c>
      <c r="F23" s="659">
        <f>SUM(D23:E23)</f>
        <v>0</v>
      </c>
      <c r="G23" s="528">
        <v>0</v>
      </c>
      <c r="H23" s="659"/>
      <c r="I23" s="110"/>
      <c r="J23" s="110"/>
      <c r="K23" s="667"/>
      <c r="L23" s="685"/>
    </row>
    <row r="24" spans="1:12" ht="25.5" customHeight="1" x14ac:dyDescent="0.2">
      <c r="A24" s="158" t="s">
        <v>860</v>
      </c>
      <c r="B24" s="132" t="s">
        <v>1018</v>
      </c>
      <c r="C24" s="526" t="s">
        <v>629</v>
      </c>
      <c r="D24" s="526">
        <v>0</v>
      </c>
      <c r="E24" s="526">
        <v>0</v>
      </c>
      <c r="F24" s="659">
        <v>0</v>
      </c>
      <c r="G24" s="528">
        <v>0</v>
      </c>
      <c r="H24" s="659"/>
      <c r="I24" s="110"/>
      <c r="J24" s="110"/>
      <c r="K24" s="667"/>
      <c r="L24" s="685"/>
    </row>
    <row r="25" spans="1:12" ht="25.5" customHeight="1" x14ac:dyDescent="0.2">
      <c r="A25" s="158" t="s">
        <v>861</v>
      </c>
      <c r="B25" s="132" t="s">
        <v>1061</v>
      </c>
      <c r="C25" s="526" t="s">
        <v>629</v>
      </c>
      <c r="D25" s="526">
        <v>6293</v>
      </c>
      <c r="E25" s="526">
        <v>1699</v>
      </c>
      <c r="F25" s="659">
        <f>D25+E25</f>
        <v>7992</v>
      </c>
      <c r="G25" s="528">
        <v>7992</v>
      </c>
      <c r="H25" s="659"/>
      <c r="I25" s="110"/>
      <c r="J25" s="110"/>
      <c r="K25" s="667"/>
      <c r="L25" s="685">
        <f t="shared" si="0"/>
        <v>0</v>
      </c>
    </row>
    <row r="26" spans="1:12" ht="20.45" customHeight="1" thickBot="1" x14ac:dyDescent="0.25">
      <c r="A26" s="155"/>
      <c r="B26" s="132"/>
      <c r="C26" s="112"/>
      <c r="D26" s="112"/>
      <c r="E26" s="112"/>
      <c r="F26" s="657"/>
      <c r="H26" s="657"/>
      <c r="I26" s="110"/>
      <c r="J26" s="110"/>
      <c r="K26" s="667"/>
      <c r="L26" s="683"/>
    </row>
    <row r="27" spans="1:12" ht="12" customHeight="1" thickBot="1" x14ac:dyDescent="0.25">
      <c r="A27" s="156"/>
      <c r="B27" s="209" t="s">
        <v>855</v>
      </c>
      <c r="C27" s="210"/>
      <c r="D27" s="210">
        <f t="shared" ref="D27:K27" si="2">D21+D23+D24+D25+D22</f>
        <v>7277</v>
      </c>
      <c r="E27" s="210">
        <f t="shared" si="2"/>
        <v>1965</v>
      </c>
      <c r="F27" s="655">
        <f t="shared" si="2"/>
        <v>9242</v>
      </c>
      <c r="G27" s="210">
        <f t="shared" si="2"/>
        <v>7992</v>
      </c>
      <c r="H27" s="655">
        <f t="shared" si="2"/>
        <v>1250</v>
      </c>
      <c r="I27" s="674">
        <f t="shared" si="2"/>
        <v>1217</v>
      </c>
      <c r="J27" s="674">
        <f t="shared" si="2"/>
        <v>0</v>
      </c>
      <c r="K27" s="675">
        <f t="shared" si="2"/>
        <v>1217</v>
      </c>
      <c r="L27" s="682">
        <f t="shared" si="0"/>
        <v>13.1681454230686</v>
      </c>
    </row>
    <row r="28" spans="1:12" ht="12" customHeight="1" x14ac:dyDescent="0.2">
      <c r="A28" s="156"/>
      <c r="B28" s="118"/>
      <c r="C28" s="112"/>
      <c r="D28" s="112"/>
      <c r="E28" s="112"/>
      <c r="F28" s="657"/>
      <c r="H28" s="656"/>
      <c r="I28" s="110"/>
      <c r="J28" s="110"/>
      <c r="K28" s="667"/>
      <c r="L28" s="685"/>
    </row>
    <row r="29" spans="1:12" ht="11.25" customHeight="1" x14ac:dyDescent="0.2">
      <c r="A29" s="156"/>
      <c r="B29" s="123"/>
      <c r="C29" s="120"/>
      <c r="D29" s="112"/>
      <c r="E29" s="112"/>
      <c r="F29" s="657"/>
      <c r="H29" s="656"/>
      <c r="I29" s="110"/>
      <c r="J29" s="110"/>
      <c r="K29" s="667"/>
      <c r="L29" s="685"/>
    </row>
    <row r="30" spans="1:12" ht="12.75" customHeight="1" x14ac:dyDescent="0.2">
      <c r="A30" s="156" t="s">
        <v>856</v>
      </c>
      <c r="B30" s="123" t="s">
        <v>857</v>
      </c>
      <c r="C30" s="120"/>
      <c r="D30" s="112"/>
      <c r="E30" s="112"/>
      <c r="F30" s="657"/>
      <c r="H30" s="656"/>
      <c r="I30" s="110"/>
      <c r="J30" s="110"/>
      <c r="K30" s="667"/>
      <c r="L30" s="685"/>
    </row>
    <row r="31" spans="1:12" s="124" customFormat="1" ht="29.25" customHeight="1" x14ac:dyDescent="0.2">
      <c r="A31" s="158" t="s">
        <v>58</v>
      </c>
      <c r="B31" s="119" t="s">
        <v>858</v>
      </c>
      <c r="C31" s="120" t="s">
        <v>851</v>
      </c>
      <c r="D31" s="112">
        <v>15371</v>
      </c>
      <c r="E31" s="112">
        <v>4150</v>
      </c>
      <c r="F31" s="657">
        <f>SUM(D31:E31)</f>
        <v>19521</v>
      </c>
      <c r="G31" s="109"/>
      <c r="H31" s="657">
        <v>19521</v>
      </c>
      <c r="I31" s="110">
        <v>19521</v>
      </c>
      <c r="J31" s="110"/>
      <c r="K31" s="667">
        <v>19521</v>
      </c>
      <c r="L31" s="685">
        <f t="shared" si="0"/>
        <v>100</v>
      </c>
    </row>
    <row r="32" spans="1:12" s="124" customFormat="1" ht="22.5" customHeight="1" x14ac:dyDescent="0.2">
      <c r="A32" s="158" t="s">
        <v>60</v>
      </c>
      <c r="B32" s="114" t="s">
        <v>70</v>
      </c>
      <c r="C32" s="120" t="s">
        <v>864</v>
      </c>
      <c r="D32" s="112">
        <v>152563</v>
      </c>
      <c r="E32" s="112">
        <v>729</v>
      </c>
      <c r="F32" s="657">
        <f>SUM(D32:E32)</f>
        <v>153292</v>
      </c>
      <c r="G32" s="109"/>
      <c r="H32" s="657">
        <v>153292</v>
      </c>
      <c r="I32" s="110">
        <v>532</v>
      </c>
      <c r="J32" s="110"/>
      <c r="K32" s="667">
        <v>532</v>
      </c>
      <c r="L32" s="685">
        <f t="shared" si="0"/>
        <v>0.34705007436787305</v>
      </c>
    </row>
    <row r="33" spans="1:12" s="124" customFormat="1" ht="22.5" customHeight="1" x14ac:dyDescent="0.2">
      <c r="A33" s="158" t="s">
        <v>61</v>
      </c>
      <c r="B33" s="114" t="s">
        <v>71</v>
      </c>
      <c r="C33" s="120" t="s">
        <v>864</v>
      </c>
      <c r="D33" s="112">
        <v>128236</v>
      </c>
      <c r="E33" s="112">
        <v>34624</v>
      </c>
      <c r="F33" s="657">
        <f>D33+E33</f>
        <v>162860</v>
      </c>
      <c r="G33" s="121"/>
      <c r="H33" s="657">
        <v>162860</v>
      </c>
      <c r="I33" s="110">
        <v>153039</v>
      </c>
      <c r="J33" s="110"/>
      <c r="K33" s="667">
        <v>153039</v>
      </c>
      <c r="L33" s="685">
        <f t="shared" si="0"/>
        <v>93.969667198821071</v>
      </c>
    </row>
    <row r="34" spans="1:12" s="124" customFormat="1" ht="13.9" customHeight="1" x14ac:dyDescent="0.2">
      <c r="A34" s="158" t="s">
        <v>62</v>
      </c>
      <c r="B34" s="114" t="s">
        <v>78</v>
      </c>
      <c r="C34" s="120" t="s">
        <v>864</v>
      </c>
      <c r="D34" s="112">
        <v>72415</v>
      </c>
      <c r="E34" s="112">
        <v>19550</v>
      </c>
      <c r="F34" s="657">
        <f>D34+E34</f>
        <v>91965</v>
      </c>
      <c r="G34" s="121"/>
      <c r="H34" s="657">
        <f>F34</f>
        <v>91965</v>
      </c>
      <c r="I34" s="110">
        <v>17773</v>
      </c>
      <c r="J34" s="110"/>
      <c r="K34" s="667">
        <v>17773</v>
      </c>
      <c r="L34" s="685">
        <f t="shared" si="0"/>
        <v>19.325830478986571</v>
      </c>
    </row>
    <row r="35" spans="1:12" s="124" customFormat="1" ht="13.9" customHeight="1" x14ac:dyDescent="0.2">
      <c r="A35" s="158" t="s">
        <v>63</v>
      </c>
      <c r="B35" s="114" t="s">
        <v>624</v>
      </c>
      <c r="C35" s="120" t="s">
        <v>851</v>
      </c>
      <c r="D35" s="112">
        <v>200</v>
      </c>
      <c r="E35" s="112">
        <v>54</v>
      </c>
      <c r="F35" s="657">
        <v>254</v>
      </c>
      <c r="G35" s="121"/>
      <c r="H35" s="657">
        <v>254</v>
      </c>
      <c r="I35" s="110">
        <v>254</v>
      </c>
      <c r="J35" s="110"/>
      <c r="K35" s="667">
        <v>254</v>
      </c>
      <c r="L35" s="685">
        <f t="shared" si="0"/>
        <v>100</v>
      </c>
    </row>
    <row r="36" spans="1:12" s="124" customFormat="1" ht="15" customHeight="1" x14ac:dyDescent="0.2">
      <c r="A36" s="158" t="s">
        <v>860</v>
      </c>
      <c r="B36" s="119" t="s">
        <v>72</v>
      </c>
      <c r="C36" s="120" t="s">
        <v>864</v>
      </c>
      <c r="D36" s="112">
        <v>159</v>
      </c>
      <c r="E36" s="112">
        <v>43</v>
      </c>
      <c r="F36" s="657">
        <f>D36+E36</f>
        <v>202</v>
      </c>
      <c r="G36" s="113">
        <v>202</v>
      </c>
      <c r="H36" s="657"/>
      <c r="I36" s="110">
        <v>202</v>
      </c>
      <c r="J36" s="110">
        <v>202</v>
      </c>
      <c r="K36" s="667"/>
      <c r="L36" s="685">
        <f t="shared" si="0"/>
        <v>100</v>
      </c>
    </row>
    <row r="37" spans="1:12" s="124" customFormat="1" ht="25.5" customHeight="1" x14ac:dyDescent="0.2">
      <c r="A37" s="158" t="s">
        <v>1144</v>
      </c>
      <c r="B37" s="239" t="s">
        <v>69</v>
      </c>
      <c r="C37" s="559" t="s">
        <v>851</v>
      </c>
      <c r="D37" s="526">
        <v>252320</v>
      </c>
      <c r="E37" s="526">
        <v>16428</v>
      </c>
      <c r="F37" s="659">
        <f>SUM(D37:E37)</f>
        <v>268748</v>
      </c>
      <c r="G37" s="527">
        <f>F37</f>
        <v>268748</v>
      </c>
      <c r="H37" s="659"/>
      <c r="I37" s="110">
        <v>245707</v>
      </c>
      <c r="J37" s="110">
        <v>245707</v>
      </c>
      <c r="K37" s="667"/>
      <c r="L37" s="685">
        <f t="shared" si="0"/>
        <v>91.426540848676083</v>
      </c>
    </row>
    <row r="38" spans="1:12" s="124" customFormat="1" ht="23.25" customHeight="1" x14ac:dyDescent="0.2">
      <c r="A38" s="542" t="s">
        <v>73</v>
      </c>
      <c r="B38" s="163" t="s">
        <v>65</v>
      </c>
      <c r="C38" s="554" t="s">
        <v>851</v>
      </c>
      <c r="D38" s="560">
        <v>84165</v>
      </c>
      <c r="E38" s="560">
        <v>22723</v>
      </c>
      <c r="F38" s="660">
        <f t="shared" ref="F38:F43" si="3">D38+E38</f>
        <v>106888</v>
      </c>
      <c r="G38" s="528">
        <v>95809</v>
      </c>
      <c r="H38" s="660">
        <v>11079</v>
      </c>
      <c r="I38" s="110">
        <v>70070</v>
      </c>
      <c r="J38" s="110">
        <v>70070</v>
      </c>
      <c r="K38" s="667"/>
      <c r="L38" s="685">
        <f t="shared" si="0"/>
        <v>65.554599206646216</v>
      </c>
    </row>
    <row r="39" spans="1:12" s="124" customFormat="1" ht="14.45" customHeight="1" x14ac:dyDescent="0.2">
      <c r="A39" s="158" t="s">
        <v>418</v>
      </c>
      <c r="B39" s="163" t="s">
        <v>74</v>
      </c>
      <c r="C39" s="120" t="s">
        <v>864</v>
      </c>
      <c r="D39" s="112">
        <v>1780</v>
      </c>
      <c r="E39" s="112">
        <v>481</v>
      </c>
      <c r="F39" s="657">
        <f t="shared" si="3"/>
        <v>2261</v>
      </c>
      <c r="G39" s="121">
        <v>2261</v>
      </c>
      <c r="H39" s="657"/>
      <c r="I39" s="110">
        <v>2261</v>
      </c>
      <c r="J39" s="110">
        <v>2261</v>
      </c>
      <c r="K39" s="667"/>
      <c r="L39" s="685">
        <f t="shared" si="0"/>
        <v>100</v>
      </c>
    </row>
    <row r="40" spans="1:12" s="124" customFormat="1" ht="18.75" customHeight="1" x14ac:dyDescent="0.2">
      <c r="A40" s="158" t="s">
        <v>75</v>
      </c>
      <c r="B40" s="119" t="s">
        <v>1163</v>
      </c>
      <c r="C40" s="120" t="s">
        <v>864</v>
      </c>
      <c r="D40" s="112">
        <v>1645</v>
      </c>
      <c r="E40" s="112">
        <v>444</v>
      </c>
      <c r="F40" s="657">
        <f t="shared" si="3"/>
        <v>2089</v>
      </c>
      <c r="G40" s="121">
        <f>F40</f>
        <v>2089</v>
      </c>
      <c r="H40" s="657"/>
      <c r="I40" s="110">
        <v>889</v>
      </c>
      <c r="J40" s="110">
        <v>889</v>
      </c>
      <c r="K40" s="667"/>
      <c r="L40" s="685">
        <f t="shared" si="0"/>
        <v>42.556247008137866</v>
      </c>
    </row>
    <row r="41" spans="1:12" s="124" customFormat="1" ht="14.45" customHeight="1" x14ac:dyDescent="0.2">
      <c r="A41" s="158" t="s">
        <v>868</v>
      </c>
      <c r="B41" s="163" t="s">
        <v>76</v>
      </c>
      <c r="C41" s="120" t="s">
        <v>864</v>
      </c>
      <c r="D41" s="112">
        <v>9426</v>
      </c>
      <c r="E41" s="112">
        <v>2549</v>
      </c>
      <c r="F41" s="657">
        <f t="shared" si="3"/>
        <v>11975</v>
      </c>
      <c r="G41" s="121">
        <f>F41</f>
        <v>11975</v>
      </c>
      <c r="H41" s="657"/>
      <c r="I41" s="110"/>
      <c r="J41" s="110"/>
      <c r="K41" s="667"/>
      <c r="L41" s="685">
        <f t="shared" si="0"/>
        <v>0</v>
      </c>
    </row>
    <row r="42" spans="1:12" s="124" customFormat="1" ht="15.6" customHeight="1" x14ac:dyDescent="0.2">
      <c r="A42" s="158" t="s">
        <v>77</v>
      </c>
      <c r="B42" s="163" t="s">
        <v>950</v>
      </c>
      <c r="C42" s="120" t="s">
        <v>864</v>
      </c>
      <c r="D42" s="112">
        <v>7735</v>
      </c>
      <c r="E42" s="112">
        <v>2089</v>
      </c>
      <c r="F42" s="657">
        <f t="shared" si="3"/>
        <v>9824</v>
      </c>
      <c r="G42" s="121"/>
      <c r="H42" s="657">
        <f>F42</f>
        <v>9824</v>
      </c>
      <c r="I42" s="110">
        <v>8550</v>
      </c>
      <c r="J42" s="110"/>
      <c r="K42" s="667">
        <v>8550</v>
      </c>
      <c r="L42" s="685">
        <f t="shared" si="0"/>
        <v>87.031758957654731</v>
      </c>
    </row>
    <row r="43" spans="1:12" s="124" customFormat="1" ht="14.45" customHeight="1" x14ac:dyDescent="0.2">
      <c r="A43" s="158" t="s">
        <v>79</v>
      </c>
      <c r="B43" s="163" t="s">
        <v>951</v>
      </c>
      <c r="C43" s="120" t="s">
        <v>864</v>
      </c>
      <c r="D43" s="112">
        <v>10900</v>
      </c>
      <c r="E43" s="112">
        <v>2900</v>
      </c>
      <c r="F43" s="657">
        <f t="shared" si="3"/>
        <v>13800</v>
      </c>
      <c r="G43" s="121">
        <f>F43</f>
        <v>13800</v>
      </c>
      <c r="H43" s="657"/>
      <c r="I43" s="110">
        <v>13697</v>
      </c>
      <c r="J43" s="110">
        <v>13697</v>
      </c>
      <c r="K43" s="667"/>
      <c r="L43" s="685">
        <f t="shared" si="0"/>
        <v>99.253623188405797</v>
      </c>
    </row>
    <row r="44" spans="1:12" s="124" customFormat="1" ht="21" customHeight="1" x14ac:dyDescent="0.2">
      <c r="A44" s="158" t="s">
        <v>1019</v>
      </c>
      <c r="B44" s="163" t="s">
        <v>80</v>
      </c>
      <c r="C44" s="120" t="s">
        <v>864</v>
      </c>
      <c r="D44" s="112">
        <v>0</v>
      </c>
      <c r="E44" s="112">
        <v>0</v>
      </c>
      <c r="F44" s="657">
        <v>0</v>
      </c>
      <c r="G44" s="113">
        <v>0</v>
      </c>
      <c r="H44" s="657"/>
      <c r="I44" s="110"/>
      <c r="J44" s="110"/>
      <c r="K44" s="667"/>
      <c r="L44" s="685"/>
    </row>
    <row r="45" spans="1:12" s="124" customFormat="1" ht="21" customHeight="1" x14ac:dyDescent="0.2">
      <c r="A45" s="158" t="s">
        <v>1020</v>
      </c>
      <c r="B45" s="163" t="s">
        <v>1021</v>
      </c>
      <c r="C45" s="120" t="s">
        <v>864</v>
      </c>
      <c r="D45" s="112">
        <v>2331</v>
      </c>
      <c r="E45" s="112">
        <v>0</v>
      </c>
      <c r="F45" s="657">
        <f>D45+E45</f>
        <v>2331</v>
      </c>
      <c r="G45" s="113">
        <f>F45</f>
        <v>2331</v>
      </c>
      <c r="H45" s="657"/>
      <c r="I45" s="110"/>
      <c r="J45" s="110"/>
      <c r="K45" s="667"/>
      <c r="L45" s="685">
        <f t="shared" si="0"/>
        <v>0</v>
      </c>
    </row>
    <row r="46" spans="1:12" s="124" customFormat="1" ht="22.15" customHeight="1" x14ac:dyDescent="0.2">
      <c r="A46" s="158" t="s">
        <v>251</v>
      </c>
      <c r="B46" s="163" t="s">
        <v>81</v>
      </c>
      <c r="C46" s="120" t="s">
        <v>864</v>
      </c>
      <c r="D46" s="112">
        <v>2276</v>
      </c>
      <c r="E46" s="112">
        <v>613</v>
      </c>
      <c r="F46" s="657">
        <f>D46+E46</f>
        <v>2889</v>
      </c>
      <c r="G46" s="113">
        <f>F46</f>
        <v>2889</v>
      </c>
      <c r="H46" s="657"/>
      <c r="I46" s="110">
        <v>2476</v>
      </c>
      <c r="J46" s="110">
        <v>2476</v>
      </c>
      <c r="K46" s="667"/>
      <c r="L46" s="685">
        <f t="shared" si="0"/>
        <v>85.704395984769818</v>
      </c>
    </row>
    <row r="47" spans="1:12" s="124" customFormat="1" ht="26.25" customHeight="1" x14ac:dyDescent="0.2">
      <c r="A47" s="158" t="s">
        <v>252</v>
      </c>
      <c r="B47" s="163" t="s">
        <v>529</v>
      </c>
      <c r="C47" s="120" t="s">
        <v>864</v>
      </c>
      <c r="D47" s="112">
        <v>0</v>
      </c>
      <c r="E47" s="112">
        <v>0</v>
      </c>
      <c r="F47" s="657">
        <v>0</v>
      </c>
      <c r="G47" s="113">
        <v>0</v>
      </c>
      <c r="H47" s="657"/>
      <c r="I47" s="110"/>
      <c r="J47" s="110"/>
      <c r="K47" s="667"/>
      <c r="L47" s="685"/>
    </row>
    <row r="48" spans="1:12" ht="13.9" customHeight="1" x14ac:dyDescent="0.2">
      <c r="A48" s="158" t="s">
        <v>253</v>
      </c>
      <c r="B48" s="119" t="s">
        <v>866</v>
      </c>
      <c r="C48" s="120" t="s">
        <v>864</v>
      </c>
      <c r="D48" s="112">
        <v>1338</v>
      </c>
      <c r="E48" s="112">
        <v>362</v>
      </c>
      <c r="F48" s="657">
        <v>1700</v>
      </c>
      <c r="G48" s="113"/>
      <c r="H48" s="657">
        <v>1700</v>
      </c>
      <c r="I48" s="110">
        <v>1651</v>
      </c>
      <c r="J48" s="110"/>
      <c r="K48" s="667">
        <v>1651</v>
      </c>
      <c r="L48" s="685">
        <f t="shared" si="0"/>
        <v>97.117647058823536</v>
      </c>
    </row>
    <row r="49" spans="1:12" s="124" customFormat="1" ht="23.25" customHeight="1" x14ac:dyDescent="0.2">
      <c r="A49" s="158" t="s">
        <v>954</v>
      </c>
      <c r="B49" s="494" t="s">
        <v>1164</v>
      </c>
      <c r="C49" s="120" t="s">
        <v>864</v>
      </c>
      <c r="D49" s="124">
        <v>4724</v>
      </c>
      <c r="E49" s="124">
        <v>1276</v>
      </c>
      <c r="F49" s="661">
        <f>D49+E49</f>
        <v>6000</v>
      </c>
      <c r="H49" s="661">
        <f>F49</f>
        <v>6000</v>
      </c>
      <c r="I49" s="110">
        <v>4615</v>
      </c>
      <c r="J49" s="110">
        <v>4615</v>
      </c>
      <c r="K49" s="667"/>
      <c r="L49" s="685">
        <f t="shared" si="0"/>
        <v>76.916666666666671</v>
      </c>
    </row>
    <row r="50" spans="1:12" s="124" customFormat="1" ht="13.5" customHeight="1" x14ac:dyDescent="0.2">
      <c r="A50" s="158" t="s">
        <v>1023</v>
      </c>
      <c r="B50" s="494" t="s">
        <v>1025</v>
      </c>
      <c r="C50" s="120" t="s">
        <v>864</v>
      </c>
      <c r="D50" s="124">
        <v>160</v>
      </c>
      <c r="E50" s="124">
        <v>43</v>
      </c>
      <c r="F50" s="661">
        <v>203</v>
      </c>
      <c r="H50" s="661">
        <v>203</v>
      </c>
      <c r="I50" s="110"/>
      <c r="J50" s="110"/>
      <c r="K50" s="667"/>
      <c r="L50" s="685">
        <f t="shared" si="0"/>
        <v>0</v>
      </c>
    </row>
    <row r="51" spans="1:12" s="124" customFormat="1" ht="13.5" customHeight="1" x14ac:dyDescent="0.2">
      <c r="A51" s="158" t="s">
        <v>1024</v>
      </c>
      <c r="B51" s="494" t="s">
        <v>1026</v>
      </c>
      <c r="C51" s="120" t="s">
        <v>864</v>
      </c>
      <c r="E51" s="124">
        <v>114</v>
      </c>
      <c r="F51" s="661">
        <f t="shared" ref="F51:F57" si="4">D51+E51</f>
        <v>114</v>
      </c>
      <c r="G51" s="449">
        <v>114</v>
      </c>
      <c r="H51" s="661"/>
      <c r="I51" s="110"/>
      <c r="J51" s="110"/>
      <c r="K51" s="667"/>
      <c r="L51" s="685">
        <f t="shared" si="0"/>
        <v>0</v>
      </c>
    </row>
    <row r="52" spans="1:12" s="124" customFormat="1" ht="13.5" customHeight="1" x14ac:dyDescent="0.2">
      <c r="A52" s="158" t="s">
        <v>1070</v>
      </c>
      <c r="B52" s="494" t="s">
        <v>1062</v>
      </c>
      <c r="C52" s="120" t="s">
        <v>864</v>
      </c>
      <c r="D52" s="124">
        <v>1269</v>
      </c>
      <c r="E52" s="124">
        <v>343</v>
      </c>
      <c r="F52" s="661">
        <f t="shared" si="4"/>
        <v>1612</v>
      </c>
      <c r="G52" s="449"/>
      <c r="H52" s="661">
        <v>1612</v>
      </c>
      <c r="I52" s="110"/>
      <c r="J52" s="110"/>
      <c r="K52" s="667"/>
      <c r="L52" s="685">
        <f t="shared" si="0"/>
        <v>0</v>
      </c>
    </row>
    <row r="53" spans="1:12" s="124" customFormat="1" ht="25.5" customHeight="1" x14ac:dyDescent="0.2">
      <c r="A53" s="544" t="s">
        <v>1071</v>
      </c>
      <c r="B53" s="545" t="s">
        <v>1074</v>
      </c>
      <c r="C53" s="554" t="s">
        <v>864</v>
      </c>
      <c r="D53" s="555">
        <v>10236</v>
      </c>
      <c r="E53" s="555">
        <v>2764</v>
      </c>
      <c r="F53" s="662">
        <f t="shared" si="4"/>
        <v>13000</v>
      </c>
      <c r="G53" s="556"/>
      <c r="H53" s="662">
        <v>13000</v>
      </c>
      <c r="I53" s="110"/>
      <c r="J53" s="110"/>
      <c r="K53" s="667"/>
      <c r="L53" s="685">
        <f t="shared" si="0"/>
        <v>0</v>
      </c>
    </row>
    <row r="54" spans="1:12" s="124" customFormat="1" ht="13.5" customHeight="1" x14ac:dyDescent="0.2">
      <c r="A54" s="158" t="s">
        <v>1063</v>
      </c>
      <c r="B54" s="494" t="s">
        <v>1064</v>
      </c>
      <c r="C54" s="120" t="s">
        <v>864</v>
      </c>
      <c r="D54" s="124">
        <v>9449</v>
      </c>
      <c r="E54" s="124">
        <v>2551</v>
      </c>
      <c r="F54" s="661">
        <f t="shared" si="4"/>
        <v>12000</v>
      </c>
      <c r="G54" s="449"/>
      <c r="H54" s="661">
        <v>12000</v>
      </c>
      <c r="I54" s="110"/>
      <c r="J54" s="110"/>
      <c r="K54" s="667"/>
      <c r="L54" s="685">
        <f t="shared" si="0"/>
        <v>0</v>
      </c>
    </row>
    <row r="55" spans="1:12" s="124" customFormat="1" ht="13.5" customHeight="1" x14ac:dyDescent="0.2">
      <c r="A55" s="158" t="s">
        <v>1065</v>
      </c>
      <c r="B55" s="494" t="s">
        <v>1066</v>
      </c>
      <c r="C55" s="120" t="s">
        <v>864</v>
      </c>
      <c r="D55" s="124">
        <v>389</v>
      </c>
      <c r="E55" s="124">
        <v>104</v>
      </c>
      <c r="F55" s="661">
        <f t="shared" si="4"/>
        <v>493</v>
      </c>
      <c r="G55" s="449"/>
      <c r="H55" s="661">
        <f>F55</f>
        <v>493</v>
      </c>
      <c r="I55" s="110"/>
      <c r="J55" s="110"/>
      <c r="K55" s="667"/>
      <c r="L55" s="685">
        <f t="shared" si="0"/>
        <v>0</v>
      </c>
    </row>
    <row r="56" spans="1:12" s="124" customFormat="1" ht="13.5" customHeight="1" x14ac:dyDescent="0.2">
      <c r="A56" s="544" t="s">
        <v>1072</v>
      </c>
      <c r="B56" s="545" t="s">
        <v>1182</v>
      </c>
      <c r="C56" s="543" t="s">
        <v>864</v>
      </c>
      <c r="D56" s="107">
        <v>7868</v>
      </c>
      <c r="E56" s="107">
        <v>2124</v>
      </c>
      <c r="F56" s="663">
        <f t="shared" si="4"/>
        <v>9992</v>
      </c>
      <c r="G56" s="138"/>
      <c r="H56" s="663">
        <f>F56</f>
        <v>9992</v>
      </c>
      <c r="I56" s="110">
        <v>1603</v>
      </c>
      <c r="J56" s="110"/>
      <c r="K56" s="667">
        <v>1603</v>
      </c>
      <c r="L56" s="685">
        <f t="shared" si="0"/>
        <v>16.04283426741393</v>
      </c>
    </row>
    <row r="57" spans="1:12" s="124" customFormat="1" ht="13.5" customHeight="1" x14ac:dyDescent="0.2">
      <c r="A57" s="544" t="s">
        <v>1075</v>
      </c>
      <c r="B57" s="545" t="s">
        <v>1076</v>
      </c>
      <c r="C57" s="543" t="s">
        <v>864</v>
      </c>
      <c r="D57" s="107">
        <v>0</v>
      </c>
      <c r="E57" s="107">
        <v>0</v>
      </c>
      <c r="F57" s="663">
        <f t="shared" si="4"/>
        <v>0</v>
      </c>
      <c r="G57" s="138">
        <v>0</v>
      </c>
      <c r="H57" s="663">
        <v>0</v>
      </c>
      <c r="I57" s="110"/>
      <c r="J57" s="110"/>
      <c r="K57" s="667"/>
      <c r="L57" s="685"/>
    </row>
    <row r="58" spans="1:12" s="124" customFormat="1" ht="36" customHeight="1" x14ac:dyDescent="0.2">
      <c r="A58" s="544" t="s">
        <v>1078</v>
      </c>
      <c r="B58" s="545" t="s">
        <v>1165</v>
      </c>
      <c r="C58" s="554" t="s">
        <v>864</v>
      </c>
      <c r="D58" s="557">
        <v>18897</v>
      </c>
      <c r="E58" s="557">
        <v>5103</v>
      </c>
      <c r="F58" s="660">
        <f t="shared" ref="F58:F67" si="5">D58+E58</f>
        <v>24000</v>
      </c>
      <c r="G58" s="528"/>
      <c r="H58" s="660">
        <f>F58</f>
        <v>24000</v>
      </c>
      <c r="I58" s="110"/>
      <c r="J58" s="110"/>
      <c r="K58" s="667"/>
      <c r="L58" s="685">
        <f t="shared" si="0"/>
        <v>0</v>
      </c>
    </row>
    <row r="59" spans="1:12" s="124" customFormat="1" ht="27" customHeight="1" x14ac:dyDescent="0.2">
      <c r="A59" s="544" t="s">
        <v>1077</v>
      </c>
      <c r="B59" s="545" t="s">
        <v>1079</v>
      </c>
      <c r="C59" s="554" t="s">
        <v>864</v>
      </c>
      <c r="D59" s="557">
        <v>1842</v>
      </c>
      <c r="E59" s="557">
        <v>498</v>
      </c>
      <c r="F59" s="660">
        <f t="shared" si="5"/>
        <v>2340</v>
      </c>
      <c r="G59" s="528"/>
      <c r="H59" s="660">
        <f>F59</f>
        <v>2340</v>
      </c>
      <c r="I59" s="110"/>
      <c r="J59" s="110"/>
      <c r="K59" s="667"/>
      <c r="L59" s="685">
        <f t="shared" si="0"/>
        <v>0</v>
      </c>
    </row>
    <row r="60" spans="1:12" s="124" customFormat="1" ht="13.5" customHeight="1" x14ac:dyDescent="0.2">
      <c r="A60" s="544" t="s">
        <v>1080</v>
      </c>
      <c r="B60" s="545" t="s">
        <v>1081</v>
      </c>
      <c r="C60" s="554" t="s">
        <v>864</v>
      </c>
      <c r="D60" s="110">
        <v>394</v>
      </c>
      <c r="E60" s="110">
        <v>106</v>
      </c>
      <c r="F60" s="660">
        <f t="shared" si="5"/>
        <v>500</v>
      </c>
      <c r="G60" s="122">
        <f>F60</f>
        <v>500</v>
      </c>
      <c r="H60" s="664"/>
      <c r="I60" s="110"/>
      <c r="J60" s="110"/>
      <c r="K60" s="667"/>
      <c r="L60" s="685">
        <f t="shared" si="0"/>
        <v>0</v>
      </c>
    </row>
    <row r="61" spans="1:12" s="124" customFormat="1" ht="13.5" customHeight="1" x14ac:dyDescent="0.2">
      <c r="A61" s="544" t="s">
        <v>1082</v>
      </c>
      <c r="B61" s="545" t="s">
        <v>1083</v>
      </c>
      <c r="C61" s="543"/>
      <c r="D61" s="110">
        <v>11074</v>
      </c>
      <c r="E61" s="110">
        <v>3515</v>
      </c>
      <c r="F61" s="660">
        <f t="shared" si="5"/>
        <v>14589</v>
      </c>
      <c r="G61" s="122">
        <v>6400</v>
      </c>
      <c r="H61" s="664">
        <v>8189</v>
      </c>
      <c r="I61" s="110"/>
      <c r="J61" s="110"/>
      <c r="K61" s="667"/>
      <c r="L61" s="685">
        <f t="shared" si="0"/>
        <v>0</v>
      </c>
    </row>
    <row r="62" spans="1:12" s="124" customFormat="1" ht="36" customHeight="1" x14ac:dyDescent="0.2">
      <c r="A62" s="544" t="s">
        <v>1114</v>
      </c>
      <c r="B62" s="129" t="s">
        <v>873</v>
      </c>
      <c r="C62" s="554" t="s">
        <v>1115</v>
      </c>
      <c r="D62" s="557">
        <v>6710</v>
      </c>
      <c r="E62" s="557">
        <v>1812</v>
      </c>
      <c r="F62" s="660">
        <f t="shared" si="5"/>
        <v>8522</v>
      </c>
      <c r="G62" s="528"/>
      <c r="H62" s="660">
        <v>8522</v>
      </c>
      <c r="I62" s="110">
        <v>8522</v>
      </c>
      <c r="J62" s="110"/>
      <c r="K62" s="667">
        <v>8522</v>
      </c>
      <c r="L62" s="685">
        <f t="shared" si="0"/>
        <v>100</v>
      </c>
    </row>
    <row r="63" spans="1:12" s="124" customFormat="1" ht="13.5" customHeight="1" x14ac:dyDescent="0.2">
      <c r="A63" s="544" t="s">
        <v>1116</v>
      </c>
      <c r="B63" s="545" t="s">
        <v>1117</v>
      </c>
      <c r="C63" s="554" t="s">
        <v>864</v>
      </c>
      <c r="D63" s="110"/>
      <c r="E63" s="110">
        <v>124</v>
      </c>
      <c r="F63" s="660">
        <f t="shared" si="5"/>
        <v>124</v>
      </c>
      <c r="G63" s="122">
        <v>124</v>
      </c>
      <c r="H63" s="664"/>
      <c r="I63" s="110"/>
      <c r="J63" s="110"/>
      <c r="K63" s="667"/>
      <c r="L63" s="685">
        <f t="shared" si="0"/>
        <v>0</v>
      </c>
    </row>
    <row r="64" spans="1:12" s="124" customFormat="1" ht="24" customHeight="1" x14ac:dyDescent="0.2">
      <c r="A64" s="544" t="s">
        <v>1118</v>
      </c>
      <c r="B64" s="132" t="s">
        <v>0</v>
      </c>
      <c r="C64" s="554" t="s">
        <v>864</v>
      </c>
      <c r="D64" s="557">
        <v>129</v>
      </c>
      <c r="E64" s="557">
        <v>35</v>
      </c>
      <c r="F64" s="660">
        <f t="shared" si="5"/>
        <v>164</v>
      </c>
      <c r="G64" s="528">
        <v>164</v>
      </c>
      <c r="H64" s="660"/>
      <c r="I64" s="110">
        <v>164</v>
      </c>
      <c r="J64" s="110">
        <v>164</v>
      </c>
      <c r="K64" s="667"/>
      <c r="L64" s="685">
        <f t="shared" si="0"/>
        <v>100</v>
      </c>
    </row>
    <row r="65" spans="1:12" s="124" customFormat="1" ht="13.5" customHeight="1" x14ac:dyDescent="0.2">
      <c r="A65" s="544" t="s">
        <v>1119</v>
      </c>
      <c r="B65" s="132" t="s">
        <v>949</v>
      </c>
      <c r="C65" s="554" t="s">
        <v>864</v>
      </c>
      <c r="D65" s="110">
        <v>433</v>
      </c>
      <c r="E65" s="110">
        <v>117</v>
      </c>
      <c r="F65" s="660">
        <f t="shared" si="5"/>
        <v>550</v>
      </c>
      <c r="G65" s="122">
        <v>550</v>
      </c>
      <c r="H65" s="664"/>
      <c r="I65" s="110">
        <v>546</v>
      </c>
      <c r="J65" s="110">
        <v>546</v>
      </c>
      <c r="K65" s="667"/>
      <c r="L65" s="685">
        <f t="shared" si="0"/>
        <v>99.272727272727266</v>
      </c>
    </row>
    <row r="66" spans="1:12" s="124" customFormat="1" ht="13.5" customHeight="1" x14ac:dyDescent="0.2">
      <c r="A66" s="544" t="s">
        <v>1120</v>
      </c>
      <c r="B66" s="545" t="s">
        <v>1121</v>
      </c>
      <c r="C66" s="554" t="s">
        <v>864</v>
      </c>
      <c r="D66" s="110">
        <v>58</v>
      </c>
      <c r="E66" s="110">
        <v>16</v>
      </c>
      <c r="F66" s="660">
        <f t="shared" si="5"/>
        <v>74</v>
      </c>
      <c r="G66" s="122">
        <v>74</v>
      </c>
      <c r="H66" s="664"/>
      <c r="I66" s="110">
        <v>73</v>
      </c>
      <c r="J66" s="110">
        <v>73</v>
      </c>
      <c r="K66" s="667"/>
      <c r="L66" s="685">
        <f t="shared" si="0"/>
        <v>98.648648648648646</v>
      </c>
    </row>
    <row r="67" spans="1:12" s="124" customFormat="1" ht="23.25" customHeight="1" x14ac:dyDescent="0.2">
      <c r="A67" s="544" t="s">
        <v>1200</v>
      </c>
      <c r="B67" s="545" t="s">
        <v>1201</v>
      </c>
      <c r="C67" s="554" t="s">
        <v>864</v>
      </c>
      <c r="D67" s="557">
        <v>169</v>
      </c>
      <c r="E67" s="557"/>
      <c r="F67" s="660">
        <f t="shared" si="5"/>
        <v>169</v>
      </c>
      <c r="G67" s="528">
        <v>169</v>
      </c>
      <c r="H67" s="664"/>
      <c r="I67" s="110"/>
      <c r="J67" s="110"/>
      <c r="K67" s="667"/>
      <c r="L67" s="685">
        <f t="shared" ref="L67:L130" si="6">I67/F67*100</f>
        <v>0</v>
      </c>
    </row>
    <row r="68" spans="1:12" s="124" customFormat="1" ht="13.9" customHeight="1" thickBot="1" x14ac:dyDescent="0.25">
      <c r="A68" s="238"/>
      <c r="C68" s="120"/>
      <c r="D68" s="110"/>
      <c r="E68" s="110"/>
      <c r="F68" s="664"/>
      <c r="G68" s="110"/>
      <c r="H68" s="664"/>
      <c r="I68" s="110"/>
      <c r="J68" s="110"/>
      <c r="K68" s="667"/>
      <c r="L68" s="683"/>
    </row>
    <row r="69" spans="1:12" s="124" customFormat="1" ht="13.9" customHeight="1" thickBot="1" x14ac:dyDescent="0.25">
      <c r="A69" s="157"/>
      <c r="B69" s="115" t="s">
        <v>869</v>
      </c>
      <c r="C69" s="125"/>
      <c r="D69" s="116">
        <f t="shared" ref="D69:K69" si="7">SUM(D31:D68)</f>
        <v>816661</v>
      </c>
      <c r="E69" s="116">
        <f t="shared" si="7"/>
        <v>128384</v>
      </c>
      <c r="F69" s="658">
        <f t="shared" si="7"/>
        <v>945045</v>
      </c>
      <c r="G69" s="116">
        <f t="shared" si="7"/>
        <v>408199</v>
      </c>
      <c r="H69" s="658">
        <f t="shared" si="7"/>
        <v>536846</v>
      </c>
      <c r="I69" s="547">
        <f t="shared" si="7"/>
        <v>552145</v>
      </c>
      <c r="J69" s="547">
        <f t="shared" si="7"/>
        <v>340700</v>
      </c>
      <c r="K69" s="669">
        <f t="shared" si="7"/>
        <v>211445</v>
      </c>
      <c r="L69" s="682">
        <f t="shared" si="6"/>
        <v>58.425260172796001</v>
      </c>
    </row>
    <row r="70" spans="1:12" s="124" customFormat="1" ht="13.9" customHeight="1" x14ac:dyDescent="0.2">
      <c r="A70" s="155"/>
      <c r="B70" s="114"/>
      <c r="C70" s="120"/>
      <c r="D70" s="112"/>
      <c r="E70" s="112"/>
      <c r="F70" s="657"/>
      <c r="G70" s="109"/>
      <c r="H70" s="665"/>
      <c r="I70" s="110"/>
      <c r="J70" s="110"/>
      <c r="K70" s="667"/>
      <c r="L70" s="685"/>
    </row>
    <row r="71" spans="1:12" s="128" customFormat="1" ht="15.75" customHeight="1" x14ac:dyDescent="0.15">
      <c r="A71" s="156" t="s">
        <v>870</v>
      </c>
      <c r="B71" s="126" t="s">
        <v>871</v>
      </c>
      <c r="C71" s="127"/>
      <c r="D71" s="113"/>
      <c r="E71" s="113"/>
      <c r="F71" s="657"/>
      <c r="G71" s="142"/>
      <c r="H71" s="666"/>
      <c r="I71" s="122"/>
      <c r="J71" s="122"/>
      <c r="K71" s="664"/>
      <c r="L71" s="685"/>
    </row>
    <row r="72" spans="1:12" s="128" customFormat="1" ht="21" customHeight="1" x14ac:dyDescent="0.2">
      <c r="A72" s="158" t="s">
        <v>872</v>
      </c>
      <c r="B72" s="129" t="s">
        <v>873</v>
      </c>
      <c r="C72" s="120" t="s">
        <v>851</v>
      </c>
      <c r="D72" s="112">
        <v>35324</v>
      </c>
      <c r="E72" s="112">
        <v>9537</v>
      </c>
      <c r="F72" s="657">
        <f>D72+E72</f>
        <v>44861</v>
      </c>
      <c r="G72" s="142"/>
      <c r="H72" s="657">
        <v>44861</v>
      </c>
      <c r="I72" s="122">
        <v>25660</v>
      </c>
      <c r="J72" s="122"/>
      <c r="K72" s="664">
        <v>25660</v>
      </c>
      <c r="L72" s="685">
        <f t="shared" si="6"/>
        <v>57.198903279017408</v>
      </c>
    </row>
    <row r="73" spans="1:12" s="128" customFormat="1" ht="19.5" customHeight="1" x14ac:dyDescent="0.2">
      <c r="A73" s="158" t="s">
        <v>60</v>
      </c>
      <c r="B73" s="129" t="s">
        <v>874</v>
      </c>
      <c r="C73" s="120" t="s">
        <v>864</v>
      </c>
      <c r="D73" s="112">
        <v>2750</v>
      </c>
      <c r="E73" s="112">
        <v>743</v>
      </c>
      <c r="F73" s="657">
        <v>3493</v>
      </c>
      <c r="G73" s="121">
        <v>3493</v>
      </c>
      <c r="H73" s="666"/>
      <c r="I73" s="122"/>
      <c r="J73" s="122"/>
      <c r="K73" s="664"/>
      <c r="L73" s="685">
        <f t="shared" si="6"/>
        <v>0</v>
      </c>
    </row>
    <row r="74" spans="1:12" s="128" customFormat="1" ht="25.15" customHeight="1" x14ac:dyDescent="0.2">
      <c r="A74" s="158" t="s">
        <v>61</v>
      </c>
      <c r="B74" s="163" t="s">
        <v>64</v>
      </c>
      <c r="C74" s="120" t="s">
        <v>875</v>
      </c>
      <c r="D74" s="112">
        <v>144435</v>
      </c>
      <c r="E74" s="112">
        <v>38470</v>
      </c>
      <c r="F74" s="657">
        <f>D74+E74</f>
        <v>182905</v>
      </c>
      <c r="G74" s="121">
        <f>F74</f>
        <v>182905</v>
      </c>
      <c r="H74" s="666"/>
      <c r="I74" s="122">
        <v>172289</v>
      </c>
      <c r="J74" s="122">
        <v>172289</v>
      </c>
      <c r="K74" s="664"/>
      <c r="L74" s="685">
        <f t="shared" si="6"/>
        <v>94.19589404335585</v>
      </c>
    </row>
    <row r="75" spans="1:12" s="128" customFormat="1" ht="25.15" customHeight="1" x14ac:dyDescent="0.2">
      <c r="A75" s="158" t="s">
        <v>528</v>
      </c>
      <c r="B75" s="163" t="s">
        <v>1084</v>
      </c>
      <c r="C75" s="120" t="s">
        <v>875</v>
      </c>
      <c r="D75" s="112">
        <v>4609</v>
      </c>
      <c r="E75" s="112">
        <v>1245</v>
      </c>
      <c r="F75" s="657">
        <f>D75+E75</f>
        <v>5854</v>
      </c>
      <c r="G75" s="121"/>
      <c r="H75" s="657">
        <f>F75</f>
        <v>5854</v>
      </c>
      <c r="I75" s="122"/>
      <c r="J75" s="122"/>
      <c r="K75" s="664"/>
      <c r="L75" s="685">
        <f t="shared" si="6"/>
        <v>0</v>
      </c>
    </row>
    <row r="76" spans="1:12" s="128" customFormat="1" ht="18.600000000000001" customHeight="1" x14ac:dyDescent="0.2">
      <c r="A76" s="158" t="s">
        <v>861</v>
      </c>
      <c r="B76" s="163" t="s">
        <v>888</v>
      </c>
      <c r="C76" s="120" t="s">
        <v>875</v>
      </c>
      <c r="D76" s="112">
        <v>0</v>
      </c>
      <c r="E76" s="112">
        <v>0</v>
      </c>
      <c r="F76" s="657">
        <f>D76+E76</f>
        <v>0</v>
      </c>
      <c r="G76" s="121"/>
      <c r="H76" s="657">
        <v>0</v>
      </c>
      <c r="I76" s="122"/>
      <c r="J76" s="122"/>
      <c r="K76" s="664"/>
      <c r="L76" s="685"/>
    </row>
    <row r="77" spans="1:12" s="128" customFormat="1" ht="18.75" customHeight="1" x14ac:dyDescent="0.2">
      <c r="A77" s="158" t="s">
        <v>416</v>
      </c>
      <c r="B77" s="114" t="s">
        <v>583</v>
      </c>
      <c r="C77" s="120" t="s">
        <v>864</v>
      </c>
      <c r="D77" s="112">
        <v>787</v>
      </c>
      <c r="E77" s="112">
        <v>213</v>
      </c>
      <c r="F77" s="657">
        <v>1000</v>
      </c>
      <c r="G77" s="121">
        <v>1000</v>
      </c>
      <c r="H77" s="666"/>
      <c r="I77" s="122"/>
      <c r="J77" s="122"/>
      <c r="K77" s="664"/>
      <c r="L77" s="685">
        <f t="shared" si="6"/>
        <v>0</v>
      </c>
    </row>
    <row r="78" spans="1:12" s="128" customFormat="1" ht="18.75" customHeight="1" x14ac:dyDescent="0.2">
      <c r="A78" s="158" t="s">
        <v>73</v>
      </c>
      <c r="B78" s="114" t="s">
        <v>955</v>
      </c>
      <c r="C78" s="120" t="s">
        <v>864</v>
      </c>
      <c r="D78" s="112">
        <v>7717</v>
      </c>
      <c r="E78" s="112">
        <v>2084</v>
      </c>
      <c r="F78" s="657">
        <f t="shared" ref="F78:F83" si="8">D78+E78</f>
        <v>9801</v>
      </c>
      <c r="G78" s="121"/>
      <c r="H78" s="664">
        <f>F78</f>
        <v>9801</v>
      </c>
      <c r="I78" s="122">
        <v>9800</v>
      </c>
      <c r="J78" s="122"/>
      <c r="K78" s="664">
        <v>9800</v>
      </c>
      <c r="L78" s="685">
        <f t="shared" si="6"/>
        <v>99.98979695949393</v>
      </c>
    </row>
    <row r="79" spans="1:12" s="128" customFormat="1" ht="18.75" customHeight="1" x14ac:dyDescent="0.2">
      <c r="A79" s="158" t="s">
        <v>418</v>
      </c>
      <c r="B79" s="114" t="s">
        <v>1027</v>
      </c>
      <c r="C79" s="120" t="s">
        <v>864</v>
      </c>
      <c r="D79" s="112">
        <v>394</v>
      </c>
      <c r="E79" s="112">
        <v>106</v>
      </c>
      <c r="F79" s="657">
        <f t="shared" si="8"/>
        <v>500</v>
      </c>
      <c r="G79" s="121"/>
      <c r="H79" s="664">
        <v>500</v>
      </c>
      <c r="I79" s="122">
        <v>498</v>
      </c>
      <c r="J79" s="122"/>
      <c r="K79" s="664">
        <v>498</v>
      </c>
      <c r="L79" s="685">
        <f t="shared" si="6"/>
        <v>99.6</v>
      </c>
    </row>
    <row r="80" spans="1:12" s="128" customFormat="1" ht="18.75" customHeight="1" x14ac:dyDescent="0.2">
      <c r="A80" s="158" t="s">
        <v>75</v>
      </c>
      <c r="B80" s="114" t="s">
        <v>1028</v>
      </c>
      <c r="C80" s="120" t="s">
        <v>851</v>
      </c>
      <c r="D80" s="112">
        <v>3857</v>
      </c>
      <c r="E80" s="112">
        <v>1042</v>
      </c>
      <c r="F80" s="657">
        <f t="shared" si="8"/>
        <v>4899</v>
      </c>
      <c r="G80" s="121"/>
      <c r="H80" s="664">
        <v>4899</v>
      </c>
      <c r="I80" s="122">
        <v>4898</v>
      </c>
      <c r="J80" s="122"/>
      <c r="K80" s="664">
        <v>4898</v>
      </c>
      <c r="L80" s="685">
        <f t="shared" si="6"/>
        <v>99.979587670953251</v>
      </c>
    </row>
    <row r="81" spans="1:12" s="128" customFormat="1" ht="18.75" customHeight="1" x14ac:dyDescent="0.2">
      <c r="A81" s="158" t="s">
        <v>767</v>
      </c>
      <c r="B81" s="124" t="s">
        <v>1022</v>
      </c>
      <c r="C81" s="120" t="s">
        <v>864</v>
      </c>
      <c r="D81" s="112">
        <v>394</v>
      </c>
      <c r="E81" s="112">
        <v>106</v>
      </c>
      <c r="F81" s="657">
        <f t="shared" si="8"/>
        <v>500</v>
      </c>
      <c r="G81" s="121"/>
      <c r="H81" s="664">
        <v>500</v>
      </c>
      <c r="I81" s="122">
        <v>480</v>
      </c>
      <c r="J81" s="122"/>
      <c r="K81" s="664">
        <v>480</v>
      </c>
      <c r="L81" s="685">
        <f t="shared" si="6"/>
        <v>96</v>
      </c>
    </row>
    <row r="82" spans="1:12" s="128" customFormat="1" ht="18.75" customHeight="1" x14ac:dyDescent="0.2">
      <c r="A82" s="158" t="s">
        <v>77</v>
      </c>
      <c r="B82" s="124" t="s">
        <v>1067</v>
      </c>
      <c r="C82" s="120" t="s">
        <v>864</v>
      </c>
      <c r="D82" s="112">
        <v>4725</v>
      </c>
      <c r="E82" s="112">
        <v>1275</v>
      </c>
      <c r="F82" s="657">
        <f t="shared" si="8"/>
        <v>6000</v>
      </c>
      <c r="G82" s="121"/>
      <c r="H82" s="664">
        <f>F82</f>
        <v>6000</v>
      </c>
      <c r="I82" s="122">
        <v>5995</v>
      </c>
      <c r="J82" s="122"/>
      <c r="K82" s="664">
        <v>5995</v>
      </c>
      <c r="L82" s="685">
        <f t="shared" si="6"/>
        <v>99.916666666666671</v>
      </c>
    </row>
    <row r="83" spans="1:12" s="128" customFormat="1" ht="18.75" customHeight="1" x14ac:dyDescent="0.2">
      <c r="A83" s="158" t="s">
        <v>79</v>
      </c>
      <c r="B83" s="132" t="s">
        <v>750</v>
      </c>
      <c r="C83" s="120"/>
      <c r="D83" s="112">
        <v>790</v>
      </c>
      <c r="E83" s="112">
        <v>213</v>
      </c>
      <c r="F83" s="657">
        <f t="shared" si="8"/>
        <v>1003</v>
      </c>
      <c r="G83" s="121"/>
      <c r="H83" s="664">
        <v>1003</v>
      </c>
      <c r="I83" s="122">
        <v>306</v>
      </c>
      <c r="J83" s="122"/>
      <c r="K83" s="664">
        <v>306</v>
      </c>
      <c r="L83" s="685">
        <f t="shared" si="6"/>
        <v>30.508474576271187</v>
      </c>
    </row>
    <row r="84" spans="1:12" s="128" customFormat="1" ht="18.75" customHeight="1" x14ac:dyDescent="0.2">
      <c r="A84" s="158" t="s">
        <v>1122</v>
      </c>
      <c r="B84" s="132" t="s">
        <v>956</v>
      </c>
      <c r="C84" s="120" t="s">
        <v>864</v>
      </c>
      <c r="D84" s="112">
        <v>1687</v>
      </c>
      <c r="E84" s="112">
        <v>456</v>
      </c>
      <c r="F84" s="657">
        <v>2143</v>
      </c>
      <c r="G84" s="121">
        <v>2143</v>
      </c>
      <c r="H84" s="664"/>
      <c r="I84" s="122">
        <v>2003</v>
      </c>
      <c r="J84" s="122">
        <v>2003</v>
      </c>
      <c r="K84" s="664"/>
      <c r="L84" s="685">
        <f t="shared" si="6"/>
        <v>93.467102193187117</v>
      </c>
    </row>
    <row r="85" spans="1:12" s="128" customFormat="1" ht="25.5" customHeight="1" x14ac:dyDescent="0.2">
      <c r="A85" s="158" t="s">
        <v>1123</v>
      </c>
      <c r="B85" s="239" t="s">
        <v>1124</v>
      </c>
      <c r="C85" s="120"/>
      <c r="D85" s="112">
        <v>170</v>
      </c>
      <c r="E85" s="112">
        <v>46</v>
      </c>
      <c r="F85" s="657">
        <v>216</v>
      </c>
      <c r="G85" s="121">
        <v>216</v>
      </c>
      <c r="H85" s="664"/>
      <c r="I85" s="122">
        <v>63</v>
      </c>
      <c r="J85" s="122">
        <v>63</v>
      </c>
      <c r="K85" s="664"/>
      <c r="L85" s="685">
        <f t="shared" si="6"/>
        <v>29.166666666666668</v>
      </c>
    </row>
    <row r="86" spans="1:12" s="128" customFormat="1" ht="25.5" customHeight="1" x14ac:dyDescent="0.2">
      <c r="A86" s="158" t="s">
        <v>253</v>
      </c>
      <c r="B86" s="163" t="s">
        <v>1125</v>
      </c>
      <c r="C86" s="120"/>
      <c r="D86" s="112">
        <v>373</v>
      </c>
      <c r="E86" s="112">
        <v>101</v>
      </c>
      <c r="F86" s="657">
        <f>D86+E86</f>
        <v>474</v>
      </c>
      <c r="G86" s="121">
        <v>474</v>
      </c>
      <c r="H86" s="664"/>
      <c r="I86" s="122">
        <v>474</v>
      </c>
      <c r="J86" s="122">
        <v>474</v>
      </c>
      <c r="K86" s="664"/>
      <c r="L86" s="685">
        <f t="shared" si="6"/>
        <v>100</v>
      </c>
    </row>
    <row r="87" spans="1:12" s="128" customFormat="1" ht="24" customHeight="1" x14ac:dyDescent="0.2">
      <c r="A87" s="158" t="s">
        <v>82</v>
      </c>
      <c r="B87" s="163" t="s">
        <v>1131</v>
      </c>
      <c r="C87" s="120"/>
      <c r="D87" s="112">
        <v>50</v>
      </c>
      <c r="E87" s="112">
        <v>14</v>
      </c>
      <c r="F87" s="657">
        <f>D87+E87</f>
        <v>64</v>
      </c>
      <c r="G87" s="121"/>
      <c r="H87" s="664">
        <v>64</v>
      </c>
      <c r="I87" s="122"/>
      <c r="J87" s="122"/>
      <c r="K87" s="664"/>
      <c r="L87" s="685">
        <f t="shared" si="6"/>
        <v>0</v>
      </c>
    </row>
    <row r="88" spans="1:12" s="128" customFormat="1" ht="29.25" customHeight="1" x14ac:dyDescent="0.2">
      <c r="A88" s="158" t="s">
        <v>952</v>
      </c>
      <c r="B88" s="494" t="s">
        <v>1126</v>
      </c>
      <c r="C88" s="120"/>
      <c r="D88" s="112">
        <v>0</v>
      </c>
      <c r="E88" s="112">
        <v>0</v>
      </c>
      <c r="F88" s="657">
        <v>0</v>
      </c>
      <c r="G88" s="121">
        <v>0</v>
      </c>
      <c r="H88" s="664"/>
      <c r="I88" s="122"/>
      <c r="J88" s="122"/>
      <c r="K88" s="664"/>
      <c r="L88" s="685"/>
    </row>
    <row r="89" spans="1:12" s="128" customFormat="1" ht="18.75" customHeight="1" x14ac:dyDescent="0.2">
      <c r="A89" s="158" t="s">
        <v>953</v>
      </c>
      <c r="B89" s="124" t="s">
        <v>1127</v>
      </c>
      <c r="C89" s="120"/>
      <c r="D89" s="112">
        <v>315</v>
      </c>
      <c r="E89" s="112">
        <v>85</v>
      </c>
      <c r="F89" s="657">
        <v>400</v>
      </c>
      <c r="G89" s="121">
        <v>400</v>
      </c>
      <c r="H89" s="664"/>
      <c r="I89" s="122">
        <v>296</v>
      </c>
      <c r="J89" s="122">
        <v>296</v>
      </c>
      <c r="K89" s="664"/>
      <c r="L89" s="685">
        <f t="shared" si="6"/>
        <v>74</v>
      </c>
    </row>
    <row r="90" spans="1:12" s="128" customFormat="1" ht="25.5" customHeight="1" x14ac:dyDescent="0.2">
      <c r="A90" s="158" t="s">
        <v>1128</v>
      </c>
      <c r="B90" s="494" t="s">
        <v>1129</v>
      </c>
      <c r="C90" s="120"/>
      <c r="D90" s="112">
        <v>194</v>
      </c>
      <c r="E90" s="112">
        <v>53</v>
      </c>
      <c r="F90" s="657">
        <f>D90+E90</f>
        <v>247</v>
      </c>
      <c r="G90" s="121"/>
      <c r="H90" s="664">
        <v>247</v>
      </c>
      <c r="I90" s="122"/>
      <c r="J90" s="122"/>
      <c r="K90" s="664"/>
      <c r="L90" s="685">
        <f t="shared" si="6"/>
        <v>0</v>
      </c>
    </row>
    <row r="91" spans="1:12" s="128" customFormat="1" ht="15" customHeight="1" x14ac:dyDescent="0.2">
      <c r="A91" s="158" t="s">
        <v>1023</v>
      </c>
      <c r="B91" s="494" t="s">
        <v>1155</v>
      </c>
      <c r="C91" s="120"/>
      <c r="D91" s="112">
        <v>787</v>
      </c>
      <c r="E91" s="112">
        <v>213</v>
      </c>
      <c r="F91" s="657">
        <f>D91+E91</f>
        <v>1000</v>
      </c>
      <c r="G91" s="121"/>
      <c r="H91" s="664">
        <v>1000</v>
      </c>
      <c r="I91" s="122"/>
      <c r="J91" s="122"/>
      <c r="K91" s="664"/>
      <c r="L91" s="685">
        <f t="shared" si="6"/>
        <v>0</v>
      </c>
    </row>
    <row r="92" spans="1:12" s="128" customFormat="1" ht="15" customHeight="1" x14ac:dyDescent="0.2">
      <c r="A92" s="158" t="s">
        <v>1024</v>
      </c>
      <c r="B92" s="494" t="s">
        <v>1203</v>
      </c>
      <c r="C92" s="120"/>
      <c r="D92" s="112">
        <v>157</v>
      </c>
      <c r="E92" s="112">
        <v>43</v>
      </c>
      <c r="F92" s="657">
        <f>D92+E92</f>
        <v>200</v>
      </c>
      <c r="G92" s="121">
        <v>200</v>
      </c>
      <c r="H92" s="664"/>
      <c r="I92" s="122"/>
      <c r="J92" s="122"/>
      <c r="K92" s="664"/>
      <c r="L92" s="685">
        <f t="shared" si="6"/>
        <v>0</v>
      </c>
    </row>
    <row r="93" spans="1:12" s="128" customFormat="1" ht="16.5" customHeight="1" x14ac:dyDescent="0.2">
      <c r="A93" s="158" t="s">
        <v>1202</v>
      </c>
      <c r="B93" s="239" t="s">
        <v>1145</v>
      </c>
      <c r="C93" s="120"/>
      <c r="D93" s="112">
        <v>6239</v>
      </c>
      <c r="E93" s="112">
        <v>1684</v>
      </c>
      <c r="F93" s="657">
        <f>D93+E93</f>
        <v>7923</v>
      </c>
      <c r="G93" s="121">
        <v>7923</v>
      </c>
      <c r="H93" s="664"/>
      <c r="I93" s="122">
        <v>85</v>
      </c>
      <c r="J93" s="122">
        <v>85</v>
      </c>
      <c r="K93" s="664"/>
      <c r="L93" s="685">
        <f t="shared" si="6"/>
        <v>1.0728259497665027</v>
      </c>
    </row>
    <row r="94" spans="1:12" s="128" customFormat="1" ht="25.5" customHeight="1" x14ac:dyDescent="0.2">
      <c r="A94" s="158" t="s">
        <v>1063</v>
      </c>
      <c r="B94" s="114" t="s">
        <v>1204</v>
      </c>
      <c r="C94" s="120"/>
      <c r="D94" s="112">
        <v>40</v>
      </c>
      <c r="E94" s="112">
        <v>11</v>
      </c>
      <c r="F94" s="657">
        <f>D94+E94</f>
        <v>51</v>
      </c>
      <c r="G94" s="121"/>
      <c r="H94" s="664">
        <v>51</v>
      </c>
      <c r="I94" s="122">
        <v>51</v>
      </c>
      <c r="J94" s="122"/>
      <c r="K94" s="664">
        <v>51</v>
      </c>
      <c r="L94" s="685">
        <f t="shared" si="6"/>
        <v>100</v>
      </c>
    </row>
    <row r="95" spans="1:12" s="128" customFormat="1" ht="18.75" customHeight="1" thickBot="1" x14ac:dyDescent="0.25">
      <c r="A95" s="158"/>
      <c r="B95" s="114" t="s">
        <v>22</v>
      </c>
      <c r="C95" s="120"/>
      <c r="D95" s="112"/>
      <c r="E95" s="112"/>
      <c r="F95" s="657"/>
      <c r="G95" s="121"/>
      <c r="H95" s="666"/>
      <c r="I95" s="122">
        <v>1612</v>
      </c>
      <c r="J95" s="122"/>
      <c r="K95" s="664">
        <v>1612</v>
      </c>
      <c r="L95" s="683"/>
    </row>
    <row r="96" spans="1:12" s="128" customFormat="1" ht="12" customHeight="1" thickBot="1" x14ac:dyDescent="0.2">
      <c r="A96" s="157"/>
      <c r="B96" s="115" t="s">
        <v>876</v>
      </c>
      <c r="C96" s="125"/>
      <c r="D96" s="116">
        <f>SUM(D72:D94)</f>
        <v>215794</v>
      </c>
      <c r="E96" s="116">
        <f>SUM(E72:E94)</f>
        <v>57740</v>
      </c>
      <c r="F96" s="658">
        <f>SUM(F72:F94)</f>
        <v>273534</v>
      </c>
      <c r="G96" s="116">
        <f>SUM(G72:G94)</f>
        <v>198754</v>
      </c>
      <c r="H96" s="658">
        <f>SUM(H72:H94)</f>
        <v>74780</v>
      </c>
      <c r="I96" s="547">
        <f>SUM(I72:I95)</f>
        <v>224510</v>
      </c>
      <c r="J96" s="547">
        <f>SUM(J72:J95)</f>
        <v>175210</v>
      </c>
      <c r="K96" s="547">
        <f>SUM(K72:K95)</f>
        <v>49300</v>
      </c>
      <c r="L96" s="682">
        <f t="shared" si="6"/>
        <v>82.077547946507565</v>
      </c>
    </row>
    <row r="97" spans="1:12" s="128" customFormat="1" ht="12" customHeight="1" x14ac:dyDescent="0.15">
      <c r="A97" s="156"/>
      <c r="B97" s="126"/>
      <c r="C97" s="127"/>
      <c r="D97" s="113"/>
      <c r="E97" s="113"/>
      <c r="F97" s="657"/>
      <c r="G97" s="142"/>
      <c r="H97" s="666"/>
      <c r="I97" s="122"/>
      <c r="J97" s="122"/>
      <c r="K97" s="664"/>
      <c r="L97" s="685"/>
    </row>
    <row r="98" spans="1:12" s="107" customFormat="1" ht="15" customHeight="1" x14ac:dyDescent="0.2">
      <c r="A98" s="156" t="s">
        <v>877</v>
      </c>
      <c r="B98" s="111" t="s">
        <v>878</v>
      </c>
      <c r="C98" s="113"/>
      <c r="D98" s="113"/>
      <c r="E98" s="113"/>
      <c r="F98" s="657"/>
      <c r="G98" s="110"/>
      <c r="H98" s="667"/>
      <c r="I98" s="110"/>
      <c r="J98" s="110"/>
      <c r="K98" s="667"/>
      <c r="L98" s="685"/>
    </row>
    <row r="99" spans="1:12" s="107" customFormat="1" ht="39" customHeight="1" x14ac:dyDescent="0.2">
      <c r="A99" s="158" t="s">
        <v>1130</v>
      </c>
      <c r="B99" s="561" t="s">
        <v>1137</v>
      </c>
      <c r="C99" s="526" t="s">
        <v>1115</v>
      </c>
      <c r="D99" s="526">
        <v>8400</v>
      </c>
      <c r="E99" s="526">
        <v>2268</v>
      </c>
      <c r="F99" s="659">
        <f>D99+E99</f>
        <v>10668</v>
      </c>
      <c r="G99" s="557"/>
      <c r="H99" s="660">
        <v>10668</v>
      </c>
      <c r="I99" s="110">
        <v>10667</v>
      </c>
      <c r="J99" s="110"/>
      <c r="K99" s="667">
        <v>10667</v>
      </c>
      <c r="L99" s="685">
        <f t="shared" si="6"/>
        <v>99.990626171728536</v>
      </c>
    </row>
    <row r="100" spans="1:12" s="107" customFormat="1" ht="34.5" customHeight="1" x14ac:dyDescent="0.2">
      <c r="A100" s="158" t="s">
        <v>417</v>
      </c>
      <c r="B100" s="561" t="s">
        <v>1132</v>
      </c>
      <c r="C100" s="526" t="s">
        <v>1115</v>
      </c>
      <c r="D100" s="526">
        <v>4968</v>
      </c>
      <c r="E100" s="526">
        <v>1342</v>
      </c>
      <c r="F100" s="659">
        <f>D100+E100</f>
        <v>6310</v>
      </c>
      <c r="G100" s="557"/>
      <c r="H100" s="660">
        <v>6310</v>
      </c>
      <c r="I100" s="110">
        <v>6310</v>
      </c>
      <c r="J100" s="110"/>
      <c r="K100" s="667">
        <v>6310</v>
      </c>
      <c r="L100" s="685">
        <f t="shared" si="6"/>
        <v>100</v>
      </c>
    </row>
    <row r="101" spans="1:12" s="107" customFormat="1" ht="26.25" customHeight="1" x14ac:dyDescent="0.2">
      <c r="A101" s="158" t="s">
        <v>766</v>
      </c>
      <c r="B101" s="163" t="s">
        <v>1131</v>
      </c>
      <c r="C101" s="526"/>
      <c r="D101" s="526">
        <v>626</v>
      </c>
      <c r="E101" s="526">
        <v>169</v>
      </c>
      <c r="F101" s="659">
        <f>D101+E101</f>
        <v>795</v>
      </c>
      <c r="G101" s="557"/>
      <c r="H101" s="660">
        <v>795</v>
      </c>
      <c r="I101" s="110">
        <v>795</v>
      </c>
      <c r="J101" s="110"/>
      <c r="K101" s="667">
        <v>795</v>
      </c>
      <c r="L101" s="685">
        <f t="shared" si="6"/>
        <v>100</v>
      </c>
    </row>
    <row r="102" spans="1:12" s="107" customFormat="1" ht="15" customHeight="1" thickBot="1" x14ac:dyDescent="0.25">
      <c r="A102" s="156"/>
      <c r="B102" s="111"/>
      <c r="C102" s="113"/>
      <c r="D102" s="113"/>
      <c r="E102" s="113"/>
      <c r="F102" s="657"/>
      <c r="G102" s="110"/>
      <c r="H102" s="667"/>
      <c r="I102" s="110"/>
      <c r="J102" s="110"/>
      <c r="K102" s="667"/>
      <c r="L102" s="683"/>
    </row>
    <row r="103" spans="1:12" s="107" customFormat="1" ht="13.5" customHeight="1" thickBot="1" x14ac:dyDescent="0.25">
      <c r="A103" s="157"/>
      <c r="B103" s="131" t="s">
        <v>879</v>
      </c>
      <c r="C103" s="116"/>
      <c r="D103" s="116">
        <f t="shared" ref="D103:K103" si="9">D99+D100+D101</f>
        <v>13994</v>
      </c>
      <c r="E103" s="116">
        <f t="shared" si="9"/>
        <v>3779</v>
      </c>
      <c r="F103" s="658">
        <f t="shared" si="9"/>
        <v>17773</v>
      </c>
      <c r="G103" s="116">
        <f t="shared" si="9"/>
        <v>0</v>
      </c>
      <c r="H103" s="658">
        <f t="shared" si="9"/>
        <v>17773</v>
      </c>
      <c r="I103" s="547">
        <f t="shared" si="9"/>
        <v>17772</v>
      </c>
      <c r="J103" s="547">
        <f t="shared" si="9"/>
        <v>0</v>
      </c>
      <c r="K103" s="669">
        <f t="shared" si="9"/>
        <v>17772</v>
      </c>
      <c r="L103" s="682">
        <f t="shared" si="6"/>
        <v>99.994373487874867</v>
      </c>
    </row>
    <row r="104" spans="1:12" s="107" customFormat="1" ht="13.5" customHeight="1" x14ac:dyDescent="0.2">
      <c r="A104" s="156"/>
      <c r="B104" s="111"/>
      <c r="C104" s="113"/>
      <c r="D104" s="113"/>
      <c r="E104" s="113"/>
      <c r="F104" s="657"/>
      <c r="G104" s="110"/>
      <c r="H104" s="667"/>
      <c r="I104" s="110"/>
      <c r="J104" s="110"/>
      <c r="K104" s="667"/>
      <c r="L104" s="685"/>
    </row>
    <row r="105" spans="1:12" s="107" customFormat="1" ht="13.5" customHeight="1" x14ac:dyDescent="0.2">
      <c r="A105" s="156" t="s">
        <v>751</v>
      </c>
      <c r="B105" s="111" t="s">
        <v>749</v>
      </c>
      <c r="C105" s="113"/>
      <c r="D105" s="112">
        <v>500</v>
      </c>
      <c r="E105" s="112">
        <v>135</v>
      </c>
      <c r="F105" s="657">
        <f>SUM(D105:E105)</f>
        <v>635</v>
      </c>
      <c r="G105" s="122"/>
      <c r="H105" s="657">
        <f>SUM(F105:G105)</f>
        <v>635</v>
      </c>
      <c r="I105" s="110"/>
      <c r="J105" s="110"/>
      <c r="K105" s="667"/>
      <c r="L105" s="685">
        <f t="shared" si="6"/>
        <v>0</v>
      </c>
    </row>
    <row r="106" spans="1:12" s="107" customFormat="1" ht="30.75" customHeight="1" x14ac:dyDescent="0.2">
      <c r="A106" s="156"/>
      <c r="B106" s="561" t="s">
        <v>1205</v>
      </c>
      <c r="C106" s="113"/>
      <c r="D106" s="526">
        <v>8200</v>
      </c>
      <c r="E106" s="526">
        <v>2214</v>
      </c>
      <c r="F106" s="659">
        <f>SUM(D106:E106)</f>
        <v>10414</v>
      </c>
      <c r="G106" s="528"/>
      <c r="H106" s="659">
        <v>10414</v>
      </c>
      <c r="I106" s="110">
        <v>10414</v>
      </c>
      <c r="J106" s="110"/>
      <c r="K106" s="667">
        <v>10414</v>
      </c>
      <c r="L106" s="685">
        <f t="shared" si="6"/>
        <v>100</v>
      </c>
    </row>
    <row r="107" spans="1:12" s="107" customFormat="1" ht="13.5" customHeight="1" x14ac:dyDescent="0.2">
      <c r="A107" s="156"/>
      <c r="B107" s="111" t="s">
        <v>750</v>
      </c>
      <c r="C107" s="113"/>
      <c r="D107" s="112">
        <v>0</v>
      </c>
      <c r="E107" s="112">
        <v>0</v>
      </c>
      <c r="F107" s="657">
        <f>SUM(D107:E107)</f>
        <v>0</v>
      </c>
      <c r="G107" s="122">
        <v>0</v>
      </c>
      <c r="H107" s="657">
        <v>0</v>
      </c>
      <c r="I107" s="110"/>
      <c r="J107" s="110"/>
      <c r="K107" s="667"/>
      <c r="L107" s="685"/>
    </row>
    <row r="108" spans="1:12" s="107" customFormat="1" ht="13.5" customHeight="1" x14ac:dyDescent="0.2">
      <c r="A108" s="156"/>
      <c r="B108" s="132" t="s">
        <v>1029</v>
      </c>
      <c r="C108" s="113"/>
      <c r="D108" s="112"/>
      <c r="E108" s="112"/>
      <c r="F108" s="657"/>
      <c r="G108" s="122"/>
      <c r="H108" s="657"/>
      <c r="I108" s="110"/>
      <c r="J108" s="110"/>
      <c r="K108" s="667"/>
      <c r="L108" s="685"/>
    </row>
    <row r="109" spans="1:12" s="107" customFormat="1" ht="13.5" customHeight="1" x14ac:dyDescent="0.2">
      <c r="A109" s="156"/>
      <c r="B109" s="111" t="s">
        <v>956</v>
      </c>
      <c r="C109" s="113"/>
      <c r="D109" s="112">
        <v>0</v>
      </c>
      <c r="E109" s="112">
        <v>0</v>
      </c>
      <c r="F109" s="657">
        <v>0</v>
      </c>
      <c r="G109" s="122">
        <f>F109</f>
        <v>0</v>
      </c>
      <c r="H109" s="657"/>
      <c r="I109" s="110"/>
      <c r="J109" s="110"/>
      <c r="K109" s="667"/>
      <c r="L109" s="685"/>
    </row>
    <row r="110" spans="1:12" s="107" customFormat="1" ht="13.5" customHeight="1" x14ac:dyDescent="0.2">
      <c r="A110" s="156"/>
      <c r="B110" s="163" t="s">
        <v>888</v>
      </c>
      <c r="C110" s="113"/>
      <c r="D110" s="112">
        <v>2205</v>
      </c>
      <c r="E110" s="112">
        <v>595</v>
      </c>
      <c r="F110" s="657">
        <f>D110+E110</f>
        <v>2800</v>
      </c>
      <c r="G110" s="122"/>
      <c r="H110" s="657">
        <v>2800</v>
      </c>
      <c r="I110" s="110"/>
      <c r="J110" s="110"/>
      <c r="K110" s="667"/>
      <c r="L110" s="685">
        <f t="shared" si="6"/>
        <v>0</v>
      </c>
    </row>
    <row r="111" spans="1:12" s="107" customFormat="1" ht="13.5" customHeight="1" thickBot="1" x14ac:dyDescent="0.25">
      <c r="A111" s="156"/>
      <c r="B111" s="111"/>
      <c r="C111" s="113"/>
      <c r="D111" s="112"/>
      <c r="E111" s="112"/>
      <c r="F111" s="665"/>
      <c r="G111" s="122"/>
      <c r="H111" s="657"/>
      <c r="I111" s="110"/>
      <c r="J111" s="110"/>
      <c r="K111" s="667"/>
      <c r="L111" s="683"/>
    </row>
    <row r="112" spans="1:12" s="107" customFormat="1" ht="12.75" customHeight="1" thickBot="1" x14ac:dyDescent="0.25">
      <c r="A112" s="155"/>
      <c r="B112" s="209" t="s">
        <v>186</v>
      </c>
      <c r="C112" s="210"/>
      <c r="D112" s="210">
        <f t="shared" ref="D112:K112" si="10">SUM(D105:D110)</f>
        <v>10905</v>
      </c>
      <c r="E112" s="210">
        <f t="shared" si="10"/>
        <v>2944</v>
      </c>
      <c r="F112" s="655">
        <f t="shared" si="10"/>
        <v>13849</v>
      </c>
      <c r="G112" s="210">
        <f t="shared" si="10"/>
        <v>0</v>
      </c>
      <c r="H112" s="655">
        <f t="shared" si="10"/>
        <v>13849</v>
      </c>
      <c r="I112" s="674">
        <f t="shared" si="10"/>
        <v>10414</v>
      </c>
      <c r="J112" s="674">
        <f t="shared" si="10"/>
        <v>0</v>
      </c>
      <c r="K112" s="675">
        <f t="shared" si="10"/>
        <v>10414</v>
      </c>
      <c r="L112" s="682">
        <f t="shared" si="6"/>
        <v>75.196765109394178</v>
      </c>
    </row>
    <row r="113" spans="1:12" s="107" customFormat="1" ht="12.75" customHeight="1" x14ac:dyDescent="0.2">
      <c r="A113" s="155"/>
      <c r="B113" s="111"/>
      <c r="C113" s="113"/>
      <c r="D113" s="113"/>
      <c r="E113" s="113"/>
      <c r="F113" s="657"/>
      <c r="G113" s="110"/>
      <c r="H113" s="667"/>
      <c r="I113" s="110"/>
      <c r="J113" s="110"/>
      <c r="K113" s="667"/>
      <c r="L113" s="685"/>
    </row>
    <row r="114" spans="1:12" s="107" customFormat="1" ht="24" customHeight="1" x14ac:dyDescent="0.2">
      <c r="A114" s="156" t="s">
        <v>752</v>
      </c>
      <c r="B114" s="111" t="s">
        <v>625</v>
      </c>
      <c r="C114" s="113"/>
      <c r="D114" s="113"/>
      <c r="E114" s="113"/>
      <c r="F114" s="657"/>
      <c r="G114" s="110"/>
      <c r="H114" s="667"/>
      <c r="I114" s="110"/>
      <c r="J114" s="110"/>
      <c r="K114" s="667"/>
      <c r="L114" s="685"/>
    </row>
    <row r="115" spans="1:12" s="107" customFormat="1" ht="13.5" customHeight="1" x14ac:dyDescent="0.2">
      <c r="A115" s="155" t="s">
        <v>872</v>
      </c>
      <c r="B115" s="132" t="s">
        <v>957</v>
      </c>
      <c r="C115" s="112"/>
      <c r="D115" s="112">
        <v>0</v>
      </c>
      <c r="E115" s="112"/>
      <c r="F115" s="657">
        <v>0</v>
      </c>
      <c r="G115" s="122">
        <f>F115</f>
        <v>0</v>
      </c>
      <c r="H115" s="667"/>
      <c r="I115" s="110"/>
      <c r="J115" s="110"/>
      <c r="K115" s="667"/>
      <c r="L115" s="685"/>
    </row>
    <row r="116" spans="1:12" s="107" customFormat="1" ht="15.75" customHeight="1" x14ac:dyDescent="0.2">
      <c r="A116" s="155" t="s">
        <v>417</v>
      </c>
      <c r="B116" s="132" t="s">
        <v>1030</v>
      </c>
      <c r="C116" s="112"/>
      <c r="D116" s="112">
        <v>108</v>
      </c>
      <c r="E116" s="112"/>
      <c r="F116" s="657">
        <f>D116+E116</f>
        <v>108</v>
      </c>
      <c r="G116" s="122">
        <f>F116</f>
        <v>108</v>
      </c>
      <c r="H116" s="667"/>
      <c r="I116" s="110">
        <v>108</v>
      </c>
      <c r="J116" s="110">
        <v>108</v>
      </c>
      <c r="K116" s="667"/>
      <c r="L116" s="685">
        <f t="shared" si="6"/>
        <v>100</v>
      </c>
    </row>
    <row r="117" spans="1:12" s="107" customFormat="1" ht="16.5" customHeight="1" x14ac:dyDescent="0.2">
      <c r="A117" s="155" t="s">
        <v>766</v>
      </c>
      <c r="B117" s="132" t="s">
        <v>1031</v>
      </c>
      <c r="C117" s="112"/>
      <c r="D117" s="112">
        <v>216</v>
      </c>
      <c r="E117" s="112"/>
      <c r="F117" s="657">
        <v>216</v>
      </c>
      <c r="G117" s="122">
        <v>216</v>
      </c>
      <c r="H117" s="667"/>
      <c r="I117" s="110">
        <v>216</v>
      </c>
      <c r="J117" s="110">
        <v>216</v>
      </c>
      <c r="K117" s="667"/>
      <c r="L117" s="685">
        <f t="shared" si="6"/>
        <v>100</v>
      </c>
    </row>
    <row r="118" spans="1:12" s="107" customFormat="1" ht="16.5" customHeight="1" x14ac:dyDescent="0.2">
      <c r="A118" s="155" t="s">
        <v>887</v>
      </c>
      <c r="B118" s="132" t="s">
        <v>1032</v>
      </c>
      <c r="C118" s="112"/>
      <c r="D118" s="112">
        <v>108</v>
      </c>
      <c r="E118" s="112"/>
      <c r="F118" s="657">
        <v>108</v>
      </c>
      <c r="G118" s="113">
        <v>108</v>
      </c>
      <c r="H118" s="667"/>
      <c r="I118" s="110">
        <v>108</v>
      </c>
      <c r="J118" s="110">
        <v>108</v>
      </c>
      <c r="K118" s="667"/>
      <c r="L118" s="685">
        <f t="shared" si="6"/>
        <v>100</v>
      </c>
    </row>
    <row r="119" spans="1:12" s="107" customFormat="1" ht="16.5" customHeight="1" x14ac:dyDescent="0.2">
      <c r="A119" s="155" t="s">
        <v>416</v>
      </c>
      <c r="B119" s="132" t="s">
        <v>1033</v>
      </c>
      <c r="C119" s="112"/>
      <c r="D119" s="112">
        <v>216</v>
      </c>
      <c r="E119" s="112"/>
      <c r="F119" s="657">
        <v>216</v>
      </c>
      <c r="G119" s="122">
        <v>216</v>
      </c>
      <c r="H119" s="667"/>
      <c r="I119" s="110">
        <v>216</v>
      </c>
      <c r="J119" s="110">
        <v>216</v>
      </c>
      <c r="K119" s="667"/>
      <c r="L119" s="685">
        <f t="shared" si="6"/>
        <v>100</v>
      </c>
    </row>
    <row r="120" spans="1:12" s="107" customFormat="1" ht="16.5" customHeight="1" x14ac:dyDescent="0.2">
      <c r="A120" s="155" t="s">
        <v>73</v>
      </c>
      <c r="B120" s="132" t="s">
        <v>1034</v>
      </c>
      <c r="C120" s="112"/>
      <c r="D120" s="112">
        <v>167</v>
      </c>
      <c r="E120" s="112"/>
      <c r="F120" s="657">
        <v>167</v>
      </c>
      <c r="G120" s="122">
        <v>167</v>
      </c>
      <c r="H120" s="667"/>
      <c r="I120" s="110">
        <v>167</v>
      </c>
      <c r="J120" s="110">
        <v>167</v>
      </c>
      <c r="K120" s="667"/>
      <c r="L120" s="685">
        <f t="shared" si="6"/>
        <v>100</v>
      </c>
    </row>
    <row r="121" spans="1:12" s="107" customFormat="1" ht="13.5" customHeight="1" thickBot="1" x14ac:dyDescent="0.25">
      <c r="A121" s="155"/>
      <c r="B121" s="114"/>
      <c r="C121" s="112"/>
      <c r="D121" s="113"/>
      <c r="E121" s="113"/>
      <c r="F121" s="657"/>
      <c r="G121" s="122"/>
      <c r="H121" s="667"/>
      <c r="I121" s="110"/>
      <c r="J121" s="110"/>
      <c r="K121" s="667"/>
      <c r="L121" s="683"/>
    </row>
    <row r="122" spans="1:12" s="107" customFormat="1" ht="22.5" customHeight="1" thickBot="1" x14ac:dyDescent="0.25">
      <c r="A122" s="155"/>
      <c r="B122" s="133" t="s">
        <v>880</v>
      </c>
      <c r="C122" s="134"/>
      <c r="D122" s="134">
        <f>SUM(D115:D120)</f>
        <v>815</v>
      </c>
      <c r="E122" s="134">
        <f>SUM(E115:E120)</f>
        <v>0</v>
      </c>
      <c r="F122" s="668">
        <f>SUM(F115:F120)</f>
        <v>815</v>
      </c>
      <c r="G122" s="654">
        <f>SUM(G115:G120)</f>
        <v>815</v>
      </c>
      <c r="H122" s="668">
        <f>H115</f>
        <v>0</v>
      </c>
      <c r="I122" s="676">
        <f>SUM(I115:I120)</f>
        <v>815</v>
      </c>
      <c r="J122" s="677">
        <f>SUM(J115:J120)</f>
        <v>815</v>
      </c>
      <c r="K122" s="678">
        <f>K115</f>
        <v>0</v>
      </c>
      <c r="L122" s="682">
        <f t="shared" si="6"/>
        <v>100</v>
      </c>
    </row>
    <row r="123" spans="1:12" s="107" customFormat="1" ht="12.75" customHeight="1" x14ac:dyDescent="0.2">
      <c r="A123" s="155"/>
      <c r="B123" s="135"/>
      <c r="C123" s="112"/>
      <c r="D123" s="113"/>
      <c r="E123" s="113"/>
      <c r="F123" s="657"/>
      <c r="G123" s="110"/>
      <c r="H123" s="667"/>
      <c r="I123" s="110"/>
      <c r="J123" s="110"/>
      <c r="K123" s="680"/>
      <c r="L123" s="685"/>
    </row>
    <row r="124" spans="1:12" s="107" customFormat="1" ht="12" customHeight="1" x14ac:dyDescent="0.2">
      <c r="A124" s="155"/>
      <c r="B124" s="132"/>
      <c r="C124" s="112"/>
      <c r="D124" s="112"/>
      <c r="E124" s="112"/>
      <c r="F124" s="657"/>
      <c r="G124" s="110"/>
      <c r="H124" s="667"/>
      <c r="I124" s="110"/>
      <c r="J124" s="110"/>
      <c r="K124" s="667"/>
      <c r="L124" s="685"/>
    </row>
    <row r="125" spans="1:12" s="107" customFormat="1" ht="12.75" customHeight="1" x14ac:dyDescent="0.2">
      <c r="A125" s="156" t="s">
        <v>753</v>
      </c>
      <c r="B125" s="111" t="s">
        <v>881</v>
      </c>
      <c r="C125" s="112"/>
      <c r="D125" s="112"/>
      <c r="E125" s="112"/>
      <c r="F125" s="657"/>
      <c r="G125" s="110"/>
      <c r="H125" s="667"/>
      <c r="I125" s="110"/>
      <c r="J125" s="110"/>
      <c r="K125" s="667"/>
      <c r="L125" s="685"/>
    </row>
    <row r="126" spans="1:12" s="136" customFormat="1" ht="13.5" customHeight="1" x14ac:dyDescent="0.2">
      <c r="A126" s="155" t="s">
        <v>849</v>
      </c>
      <c r="B126" s="132" t="s">
        <v>882</v>
      </c>
      <c r="C126" s="112" t="s">
        <v>851</v>
      </c>
      <c r="D126" s="112">
        <v>10199</v>
      </c>
      <c r="E126" s="112">
        <v>2754</v>
      </c>
      <c r="F126" s="657">
        <f>SUM(D126:E126)</f>
        <v>12953</v>
      </c>
      <c r="G126" s="208"/>
      <c r="H126" s="657">
        <v>12953</v>
      </c>
      <c r="I126" s="110">
        <v>10876</v>
      </c>
      <c r="J126" s="110"/>
      <c r="K126" s="667">
        <v>10876</v>
      </c>
      <c r="L126" s="685">
        <f t="shared" si="6"/>
        <v>83.965104608970904</v>
      </c>
    </row>
    <row r="127" spans="1:12" s="136" customFormat="1" ht="13.5" customHeight="1" x14ac:dyDescent="0.2">
      <c r="A127" s="155" t="s">
        <v>859</v>
      </c>
      <c r="B127" s="132" t="s">
        <v>626</v>
      </c>
      <c r="C127" s="112" t="s">
        <v>851</v>
      </c>
      <c r="D127" s="112">
        <v>7467</v>
      </c>
      <c r="E127" s="112"/>
      <c r="F127" s="657">
        <f>D127+E127</f>
        <v>7467</v>
      </c>
      <c r="G127" s="121">
        <v>7467</v>
      </c>
      <c r="H127" s="657"/>
      <c r="I127" s="110">
        <v>7466</v>
      </c>
      <c r="J127" s="110">
        <v>7466</v>
      </c>
      <c r="K127" s="667"/>
      <c r="L127" s="685">
        <f t="shared" si="6"/>
        <v>99.986607740725859</v>
      </c>
    </row>
    <row r="128" spans="1:12" s="136" customFormat="1" ht="13.5" customHeight="1" x14ac:dyDescent="0.2">
      <c r="A128" s="155" t="s">
        <v>860</v>
      </c>
      <c r="B128" s="546" t="s">
        <v>622</v>
      </c>
      <c r="C128" s="112" t="s">
        <v>627</v>
      </c>
      <c r="D128" s="153">
        <v>6269</v>
      </c>
      <c r="E128" s="153"/>
      <c r="F128" s="664">
        <v>6269</v>
      </c>
      <c r="G128" s="110"/>
      <c r="H128" s="664">
        <v>6269</v>
      </c>
      <c r="I128" s="110">
        <v>6269</v>
      </c>
      <c r="J128" s="110"/>
      <c r="K128" s="667">
        <v>6269</v>
      </c>
      <c r="L128" s="685">
        <f t="shared" si="6"/>
        <v>100</v>
      </c>
    </row>
    <row r="129" spans="1:12" s="136" customFormat="1" ht="21" customHeight="1" x14ac:dyDescent="0.2">
      <c r="A129" s="158" t="s">
        <v>861</v>
      </c>
      <c r="B129" s="132" t="s">
        <v>958</v>
      </c>
      <c r="C129" s="112" t="s">
        <v>851</v>
      </c>
      <c r="D129" s="112">
        <v>400</v>
      </c>
      <c r="E129" s="112"/>
      <c r="F129" s="657">
        <f>D129+E129</f>
        <v>400</v>
      </c>
      <c r="G129" s="208"/>
      <c r="H129" s="657">
        <f>F129</f>
        <v>400</v>
      </c>
      <c r="I129" s="110">
        <v>400</v>
      </c>
      <c r="J129" s="110"/>
      <c r="K129" s="667">
        <v>400</v>
      </c>
      <c r="L129" s="685">
        <f t="shared" si="6"/>
        <v>100</v>
      </c>
    </row>
    <row r="130" spans="1:12" s="136" customFormat="1" ht="13.5" customHeight="1" x14ac:dyDescent="0.2">
      <c r="A130" s="155" t="s">
        <v>862</v>
      </c>
      <c r="B130" s="132" t="s">
        <v>959</v>
      </c>
      <c r="C130" s="112" t="s">
        <v>627</v>
      </c>
      <c r="D130" s="112">
        <v>2000</v>
      </c>
      <c r="E130" s="112"/>
      <c r="F130" s="657">
        <f>D130+E130</f>
        <v>2000</v>
      </c>
      <c r="G130" s="208"/>
      <c r="H130" s="657">
        <f>F130</f>
        <v>2000</v>
      </c>
      <c r="I130" s="110"/>
      <c r="J130" s="110"/>
      <c r="K130" s="667"/>
      <c r="L130" s="685">
        <f t="shared" si="6"/>
        <v>0</v>
      </c>
    </row>
    <row r="131" spans="1:12" s="136" customFormat="1" ht="13.5" customHeight="1" x14ac:dyDescent="0.2">
      <c r="A131" s="155" t="s">
        <v>863</v>
      </c>
      <c r="B131" s="132" t="s">
        <v>960</v>
      </c>
      <c r="C131" s="112"/>
      <c r="D131" s="112">
        <v>13000</v>
      </c>
      <c r="E131" s="112"/>
      <c r="F131" s="657">
        <f>D131+E131</f>
        <v>13000</v>
      </c>
      <c r="G131" s="208"/>
      <c r="H131" s="657">
        <f>F131</f>
        <v>13000</v>
      </c>
      <c r="I131" s="110">
        <v>12220</v>
      </c>
      <c r="J131" s="110"/>
      <c r="K131" s="667">
        <v>12220</v>
      </c>
      <c r="L131" s="685">
        <f t="shared" ref="L131:L194" si="11">I131/F131*100</f>
        <v>94</v>
      </c>
    </row>
    <row r="132" spans="1:12" s="136" customFormat="1" ht="13.5" customHeight="1" x14ac:dyDescent="0.2">
      <c r="A132" s="155" t="s">
        <v>865</v>
      </c>
      <c r="B132" s="132" t="s">
        <v>1035</v>
      </c>
      <c r="C132" s="112" t="s">
        <v>627</v>
      </c>
      <c r="D132" s="112">
        <v>640</v>
      </c>
      <c r="E132" s="112"/>
      <c r="F132" s="657">
        <f>D132+E132</f>
        <v>640</v>
      </c>
      <c r="G132" s="208"/>
      <c r="H132" s="657">
        <v>640</v>
      </c>
      <c r="I132" s="110">
        <v>640</v>
      </c>
      <c r="J132" s="110"/>
      <c r="K132" s="667">
        <v>640</v>
      </c>
      <c r="L132" s="685">
        <f t="shared" si="11"/>
        <v>100</v>
      </c>
    </row>
    <row r="133" spans="1:12" s="136" customFormat="1" ht="13.5" customHeight="1" thickBot="1" x14ac:dyDescent="0.25">
      <c r="A133" s="155"/>
      <c r="B133" s="132"/>
      <c r="C133" s="112"/>
      <c r="D133" s="112"/>
      <c r="E133" s="112"/>
      <c r="F133" s="657"/>
      <c r="G133" s="208"/>
      <c r="H133" s="657"/>
      <c r="I133" s="110"/>
      <c r="J133" s="110"/>
      <c r="K133" s="667"/>
      <c r="L133" s="683"/>
    </row>
    <row r="134" spans="1:12" s="107" customFormat="1" ht="13.5" customHeight="1" thickBot="1" x14ac:dyDescent="0.25">
      <c r="A134" s="155"/>
      <c r="B134" s="117" t="s">
        <v>883</v>
      </c>
      <c r="C134" s="116"/>
      <c r="D134" s="116">
        <f>SUM(D126:D132)</f>
        <v>39975</v>
      </c>
      <c r="E134" s="116">
        <f>SUM(E126:E131)</f>
        <v>2754</v>
      </c>
      <c r="F134" s="658">
        <f>SUM(F126:F132)</f>
        <v>42729</v>
      </c>
      <c r="G134" s="116">
        <f>SUM(G126:G131)</f>
        <v>7467</v>
      </c>
      <c r="H134" s="658">
        <f>SUM(H126:H132)</f>
        <v>35262</v>
      </c>
      <c r="I134" s="547">
        <f>SUM(I126:I132)</f>
        <v>37871</v>
      </c>
      <c r="J134" s="547">
        <f>SUM(J126:J131)</f>
        <v>7466</v>
      </c>
      <c r="K134" s="669">
        <f>SUM(K126:K132)</f>
        <v>30405</v>
      </c>
      <c r="L134" s="682">
        <f t="shared" si="11"/>
        <v>88.63067237707412</v>
      </c>
    </row>
    <row r="135" spans="1:12" s="107" customFormat="1" ht="12.75" customHeight="1" x14ac:dyDescent="0.2">
      <c r="A135" s="155"/>
      <c r="B135" s="111"/>
      <c r="C135" s="112"/>
      <c r="D135" s="112"/>
      <c r="E135" s="112"/>
      <c r="F135" s="657"/>
      <c r="G135" s="110"/>
      <c r="H135" s="667"/>
      <c r="I135" s="110"/>
      <c r="J135" s="110"/>
      <c r="K135" s="667"/>
      <c r="L135" s="685"/>
    </row>
    <row r="136" spans="1:12" ht="12.75" customHeight="1" x14ac:dyDescent="0.2">
      <c r="A136" s="156" t="s">
        <v>890</v>
      </c>
      <c r="B136" s="137" t="s">
        <v>468</v>
      </c>
      <c r="C136" s="112"/>
      <c r="D136" s="112"/>
      <c r="E136" s="112"/>
      <c r="F136" s="657"/>
      <c r="H136" s="656"/>
      <c r="I136" s="110"/>
      <c r="J136" s="110"/>
      <c r="K136" s="667"/>
      <c r="L136" s="685"/>
    </row>
    <row r="137" spans="1:12" s="136" customFormat="1" ht="12.75" customHeight="1" x14ac:dyDescent="0.2">
      <c r="A137" s="155" t="s">
        <v>849</v>
      </c>
      <c r="B137" s="132" t="s">
        <v>884</v>
      </c>
      <c r="C137" s="112"/>
      <c r="D137" s="112">
        <v>400</v>
      </c>
      <c r="E137" s="112"/>
      <c r="F137" s="657">
        <f>D137+E137</f>
        <v>400</v>
      </c>
      <c r="G137" s="208"/>
      <c r="H137" s="657">
        <f>F137</f>
        <v>400</v>
      </c>
      <c r="I137" s="110"/>
      <c r="J137" s="110"/>
      <c r="K137" s="667"/>
      <c r="L137" s="685">
        <f t="shared" si="11"/>
        <v>0</v>
      </c>
    </row>
    <row r="138" spans="1:12" s="136" customFormat="1" ht="13.5" customHeight="1" thickBot="1" x14ac:dyDescent="0.25">
      <c r="A138" s="155" t="s">
        <v>859</v>
      </c>
      <c r="B138" s="132" t="s">
        <v>885</v>
      </c>
      <c r="C138" s="112"/>
      <c r="D138" s="112">
        <v>4600</v>
      </c>
      <c r="E138" s="112"/>
      <c r="F138" s="657">
        <f>D138+E138</f>
        <v>4600</v>
      </c>
      <c r="G138" s="208"/>
      <c r="H138" s="657">
        <f>F138</f>
        <v>4600</v>
      </c>
      <c r="I138" s="110">
        <v>4600</v>
      </c>
      <c r="J138" s="110"/>
      <c r="K138" s="667">
        <v>4600</v>
      </c>
      <c r="L138" s="683">
        <f t="shared" si="11"/>
        <v>100</v>
      </c>
    </row>
    <row r="139" spans="1:12" s="107" customFormat="1" ht="13.5" customHeight="1" thickBot="1" x14ac:dyDescent="0.25">
      <c r="A139" s="155"/>
      <c r="B139" s="117" t="s">
        <v>886</v>
      </c>
      <c r="C139" s="116"/>
      <c r="D139" s="116">
        <f t="shared" ref="D139:K139" si="12">SUM(D136:D138)</f>
        <v>5000</v>
      </c>
      <c r="E139" s="116">
        <f t="shared" si="12"/>
        <v>0</v>
      </c>
      <c r="F139" s="658">
        <f t="shared" si="12"/>
        <v>5000</v>
      </c>
      <c r="G139" s="116">
        <f t="shared" si="12"/>
        <v>0</v>
      </c>
      <c r="H139" s="658">
        <f t="shared" si="12"/>
        <v>5000</v>
      </c>
      <c r="I139" s="547">
        <f t="shared" si="12"/>
        <v>4600</v>
      </c>
      <c r="J139" s="547">
        <f t="shared" si="12"/>
        <v>0</v>
      </c>
      <c r="K139" s="669">
        <f t="shared" si="12"/>
        <v>4600</v>
      </c>
      <c r="L139" s="682">
        <f t="shared" si="11"/>
        <v>92</v>
      </c>
    </row>
    <row r="140" spans="1:12" s="107" customFormat="1" ht="13.5" customHeight="1" thickBot="1" x14ac:dyDescent="0.25">
      <c r="A140" s="155"/>
      <c r="B140" s="111"/>
      <c r="C140" s="113"/>
      <c r="D140" s="113"/>
      <c r="E140" s="113"/>
      <c r="F140" s="657"/>
      <c r="G140" s="153"/>
      <c r="H140" s="667"/>
      <c r="I140" s="110"/>
      <c r="J140" s="110"/>
      <c r="K140" s="667"/>
      <c r="L140" s="682"/>
    </row>
    <row r="141" spans="1:12" s="138" customFormat="1" ht="13.5" customHeight="1" thickBot="1" x14ac:dyDescent="0.2">
      <c r="A141" s="155"/>
      <c r="B141" s="117" t="s">
        <v>889</v>
      </c>
      <c r="C141" s="116"/>
      <c r="D141" s="116">
        <f t="shared" ref="D141:K141" si="13">D18+D69+D96+D134+D103+D27+D139+D112+D122</f>
        <v>1130923</v>
      </c>
      <c r="E141" s="116">
        <f t="shared" si="13"/>
        <v>203103</v>
      </c>
      <c r="F141" s="658">
        <f t="shared" si="13"/>
        <v>1334026</v>
      </c>
      <c r="G141" s="116">
        <f t="shared" si="13"/>
        <v>623722</v>
      </c>
      <c r="H141" s="658">
        <f t="shared" si="13"/>
        <v>710304</v>
      </c>
      <c r="I141" s="547">
        <f t="shared" si="13"/>
        <v>864624</v>
      </c>
      <c r="J141" s="547">
        <f t="shared" si="13"/>
        <v>524686</v>
      </c>
      <c r="K141" s="669">
        <f t="shared" si="13"/>
        <v>339938</v>
      </c>
      <c r="L141" s="682">
        <f t="shared" si="11"/>
        <v>64.81312957918361</v>
      </c>
    </row>
    <row r="142" spans="1:12" s="138" customFormat="1" ht="13.5" customHeight="1" x14ac:dyDescent="0.15">
      <c r="A142" s="155"/>
      <c r="B142" s="111"/>
      <c r="C142" s="113"/>
      <c r="D142" s="113"/>
      <c r="E142" s="113"/>
      <c r="F142" s="657"/>
      <c r="G142" s="130"/>
      <c r="H142" s="664"/>
      <c r="I142" s="122"/>
      <c r="J142" s="122"/>
      <c r="K142" s="664"/>
      <c r="L142" s="685"/>
    </row>
    <row r="143" spans="1:12" s="138" customFormat="1" ht="13.5" customHeight="1" x14ac:dyDescent="0.15">
      <c r="A143" s="156" t="s">
        <v>893</v>
      </c>
      <c r="B143" s="111" t="s">
        <v>891</v>
      </c>
      <c r="C143" s="113"/>
      <c r="D143" s="113"/>
      <c r="E143" s="113"/>
      <c r="F143" s="657"/>
      <c r="G143" s="130"/>
      <c r="H143" s="664"/>
      <c r="I143" s="122"/>
      <c r="J143" s="122"/>
      <c r="K143" s="664"/>
      <c r="L143" s="685"/>
    </row>
    <row r="144" spans="1:12" s="138" customFormat="1" ht="14.25" customHeight="1" x14ac:dyDescent="0.2">
      <c r="A144" s="158" t="s">
        <v>1036</v>
      </c>
      <c r="B144" s="132" t="s">
        <v>1037</v>
      </c>
      <c r="C144" s="112" t="s">
        <v>697</v>
      </c>
      <c r="D144" s="112">
        <v>12799</v>
      </c>
      <c r="E144" s="112">
        <v>3455</v>
      </c>
      <c r="F144" s="657">
        <f>SUM(D144:E144)</f>
        <v>16254</v>
      </c>
      <c r="G144" s="130">
        <v>16254</v>
      </c>
      <c r="H144" s="664"/>
      <c r="I144" s="122">
        <v>16229</v>
      </c>
      <c r="J144" s="122">
        <v>16229</v>
      </c>
      <c r="K144" s="664"/>
      <c r="L144" s="685">
        <f t="shared" si="11"/>
        <v>99.846191706656825</v>
      </c>
    </row>
    <row r="145" spans="1:12" s="138" customFormat="1" ht="22.5" customHeight="1" x14ac:dyDescent="0.2">
      <c r="A145" s="158" t="s">
        <v>1038</v>
      </c>
      <c r="B145" s="132" t="s">
        <v>621</v>
      </c>
      <c r="C145" s="112" t="s">
        <v>697</v>
      </c>
      <c r="D145" s="112">
        <v>20473</v>
      </c>
      <c r="E145" s="112">
        <v>5528</v>
      </c>
      <c r="F145" s="657">
        <f>D145+E145</f>
        <v>26001</v>
      </c>
      <c r="G145" s="113">
        <v>26001</v>
      </c>
      <c r="H145" s="664"/>
      <c r="I145" s="122">
        <v>26001</v>
      </c>
      <c r="J145" s="122">
        <v>26001</v>
      </c>
      <c r="K145" s="664"/>
      <c r="L145" s="685">
        <f t="shared" si="11"/>
        <v>100</v>
      </c>
    </row>
    <row r="146" spans="1:12" s="138" customFormat="1" ht="15" customHeight="1" x14ac:dyDescent="0.2">
      <c r="A146" s="158" t="s">
        <v>1041</v>
      </c>
      <c r="B146" s="119" t="s">
        <v>584</v>
      </c>
      <c r="C146" s="112" t="s">
        <v>697</v>
      </c>
      <c r="D146" s="112">
        <v>1628</v>
      </c>
      <c r="E146" s="112">
        <v>439</v>
      </c>
      <c r="F146" s="657">
        <f>D146+E146</f>
        <v>2067</v>
      </c>
      <c r="G146" s="113"/>
      <c r="H146" s="664">
        <v>2067</v>
      </c>
      <c r="I146" s="122">
        <v>2040</v>
      </c>
      <c r="J146" s="122"/>
      <c r="K146" s="664">
        <v>2040</v>
      </c>
      <c r="L146" s="685">
        <f t="shared" si="11"/>
        <v>98.693759071117555</v>
      </c>
    </row>
    <row r="147" spans="1:12" s="138" customFormat="1" ht="15" customHeight="1" x14ac:dyDescent="0.2">
      <c r="A147" s="158" t="s">
        <v>1206</v>
      </c>
      <c r="B147" s="119" t="s">
        <v>1207</v>
      </c>
      <c r="C147" s="112" t="s">
        <v>697</v>
      </c>
      <c r="D147" s="112">
        <v>138</v>
      </c>
      <c r="E147" s="112">
        <v>38</v>
      </c>
      <c r="F147" s="657">
        <f>D147+E147</f>
        <v>176</v>
      </c>
      <c r="G147" s="113">
        <v>176</v>
      </c>
      <c r="H147" s="664"/>
      <c r="I147" s="122">
        <v>176</v>
      </c>
      <c r="J147" s="122">
        <v>176</v>
      </c>
      <c r="K147" s="664"/>
      <c r="L147" s="685">
        <f t="shared" si="11"/>
        <v>100</v>
      </c>
    </row>
    <row r="148" spans="1:12" s="138" customFormat="1" ht="13.5" customHeight="1" x14ac:dyDescent="0.2">
      <c r="A148" s="155" t="s">
        <v>859</v>
      </c>
      <c r="B148" s="132" t="s">
        <v>56</v>
      </c>
      <c r="C148" s="112" t="s">
        <v>697</v>
      </c>
      <c r="D148" s="112">
        <v>3038</v>
      </c>
      <c r="E148" s="112">
        <v>820</v>
      </c>
      <c r="F148" s="657">
        <f>SUM(D148:E148)</f>
        <v>3858</v>
      </c>
      <c r="G148" s="130">
        <v>3858</v>
      </c>
      <c r="H148" s="664"/>
      <c r="I148" s="122">
        <v>1102</v>
      </c>
      <c r="J148" s="122">
        <v>1102</v>
      </c>
      <c r="K148" s="664"/>
      <c r="L148" s="685">
        <f t="shared" si="11"/>
        <v>28.564022809745982</v>
      </c>
    </row>
    <row r="149" spans="1:12" s="138" customFormat="1" ht="13.5" customHeight="1" x14ac:dyDescent="0.2">
      <c r="A149" s="155" t="s">
        <v>860</v>
      </c>
      <c r="B149" s="132" t="s">
        <v>1208</v>
      </c>
      <c r="C149" s="112" t="s">
        <v>697</v>
      </c>
      <c r="D149" s="112">
        <v>24</v>
      </c>
      <c r="E149" s="112">
        <v>6</v>
      </c>
      <c r="F149" s="657">
        <f>SUM(D149:E149)</f>
        <v>30</v>
      </c>
      <c r="G149" s="130">
        <v>30</v>
      </c>
      <c r="H149" s="664"/>
      <c r="I149" s="122">
        <v>30</v>
      </c>
      <c r="J149" s="122">
        <v>30</v>
      </c>
      <c r="K149" s="664"/>
      <c r="L149" s="685">
        <f t="shared" si="11"/>
        <v>100</v>
      </c>
    </row>
    <row r="150" spans="1:12" s="138" customFormat="1" ht="13.5" customHeight="1" x14ac:dyDescent="0.2">
      <c r="A150" s="155" t="s">
        <v>861</v>
      </c>
      <c r="B150" s="114" t="s">
        <v>57</v>
      </c>
      <c r="C150" s="112" t="s">
        <v>697</v>
      </c>
      <c r="D150" s="112">
        <v>1575</v>
      </c>
      <c r="E150" s="112">
        <v>425</v>
      </c>
      <c r="F150" s="657">
        <f>SUM(D150:E150)</f>
        <v>2000</v>
      </c>
      <c r="G150" s="130">
        <v>2000</v>
      </c>
      <c r="H150" s="664"/>
      <c r="I150" s="122">
        <v>1833</v>
      </c>
      <c r="J150" s="122">
        <v>1833</v>
      </c>
      <c r="K150" s="664"/>
      <c r="L150" s="685">
        <f t="shared" si="11"/>
        <v>91.649999999999991</v>
      </c>
    </row>
    <row r="151" spans="1:12" s="138" customFormat="1" ht="13.5" customHeight="1" x14ac:dyDescent="0.2">
      <c r="A151" s="155" t="s">
        <v>862</v>
      </c>
      <c r="B151" s="114" t="s">
        <v>1039</v>
      </c>
      <c r="C151" s="112" t="s">
        <v>697</v>
      </c>
      <c r="D151" s="112">
        <v>2551</v>
      </c>
      <c r="E151" s="112">
        <v>689</v>
      </c>
      <c r="F151" s="657">
        <f>SUM(D151:E151)</f>
        <v>3240</v>
      </c>
      <c r="G151" s="130">
        <f>F151</f>
        <v>3240</v>
      </c>
      <c r="H151" s="664"/>
      <c r="I151" s="122">
        <v>3083</v>
      </c>
      <c r="J151" s="122">
        <v>3083</v>
      </c>
      <c r="K151" s="664"/>
      <c r="L151" s="685">
        <f t="shared" si="11"/>
        <v>95.154320987654316</v>
      </c>
    </row>
    <row r="152" spans="1:12" s="138" customFormat="1" ht="13.5" customHeight="1" x14ac:dyDescent="0.2">
      <c r="A152" s="155" t="s">
        <v>863</v>
      </c>
      <c r="B152" s="114" t="s">
        <v>961</v>
      </c>
      <c r="C152" s="112" t="s">
        <v>697</v>
      </c>
      <c r="D152" s="112">
        <v>0</v>
      </c>
      <c r="E152" s="112">
        <v>0</v>
      </c>
      <c r="F152" s="657">
        <f>D152+E152</f>
        <v>0</v>
      </c>
      <c r="G152" s="130"/>
      <c r="H152" s="664">
        <f>F152</f>
        <v>0</v>
      </c>
      <c r="I152" s="122"/>
      <c r="J152" s="122"/>
      <c r="K152" s="664"/>
      <c r="L152" s="685"/>
    </row>
    <row r="153" spans="1:12" s="138" customFormat="1" ht="13.5" customHeight="1" x14ac:dyDescent="0.2">
      <c r="A153" s="155" t="s">
        <v>865</v>
      </c>
      <c r="B153" s="114" t="s">
        <v>1040</v>
      </c>
      <c r="C153" s="112" t="s">
        <v>697</v>
      </c>
      <c r="D153" s="112">
        <v>425</v>
      </c>
      <c r="E153" s="112">
        <v>115</v>
      </c>
      <c r="F153" s="657">
        <f>D153+E153</f>
        <v>540</v>
      </c>
      <c r="G153" s="113">
        <f>F153</f>
        <v>540</v>
      </c>
      <c r="H153" s="664"/>
      <c r="I153" s="122">
        <v>528</v>
      </c>
      <c r="J153" s="122">
        <v>528</v>
      </c>
      <c r="K153" s="664"/>
      <c r="L153" s="685">
        <f t="shared" si="11"/>
        <v>97.777777777777771</v>
      </c>
    </row>
    <row r="154" spans="1:12" s="138" customFormat="1" ht="13.5" customHeight="1" thickBot="1" x14ac:dyDescent="0.25">
      <c r="A154" s="155"/>
      <c r="B154" s="132"/>
      <c r="C154" s="112"/>
      <c r="D154" s="112"/>
      <c r="E154" s="112"/>
      <c r="F154" s="657"/>
      <c r="G154" s="122"/>
      <c r="H154" s="664"/>
      <c r="I154" s="122"/>
      <c r="J154" s="122"/>
      <c r="K154" s="681"/>
      <c r="L154" s="683"/>
    </row>
    <row r="155" spans="1:12" s="138" customFormat="1" ht="13.5" customHeight="1" thickBot="1" x14ac:dyDescent="0.2">
      <c r="A155" s="155"/>
      <c r="B155" s="117" t="s">
        <v>892</v>
      </c>
      <c r="C155" s="116"/>
      <c r="D155" s="116">
        <f t="shared" ref="D155:K155" si="14">SUM(D144:D154)</f>
        <v>42651</v>
      </c>
      <c r="E155" s="116">
        <f t="shared" si="14"/>
        <v>11515</v>
      </c>
      <c r="F155" s="658">
        <f t="shared" si="14"/>
        <v>54166</v>
      </c>
      <c r="G155" s="116">
        <f t="shared" si="14"/>
        <v>52099</v>
      </c>
      <c r="H155" s="658">
        <f t="shared" si="14"/>
        <v>2067</v>
      </c>
      <c r="I155" s="547">
        <f t="shared" si="14"/>
        <v>51022</v>
      </c>
      <c r="J155" s="547">
        <f t="shared" si="14"/>
        <v>48982</v>
      </c>
      <c r="K155" s="669">
        <f t="shared" si="14"/>
        <v>2040</v>
      </c>
      <c r="L155" s="682">
        <f t="shared" si="11"/>
        <v>94.195620869179933</v>
      </c>
    </row>
    <row r="156" spans="1:12" s="138" customFormat="1" ht="13.5" customHeight="1" x14ac:dyDescent="0.15">
      <c r="A156" s="155"/>
      <c r="B156" s="111"/>
      <c r="C156" s="113"/>
      <c r="D156" s="113"/>
      <c r="E156" s="113"/>
      <c r="F156" s="657"/>
      <c r="G156" s="122"/>
      <c r="H156" s="664"/>
      <c r="I156" s="122"/>
      <c r="J156" s="122"/>
      <c r="K156" s="664"/>
      <c r="L156" s="685"/>
    </row>
    <row r="157" spans="1:12" s="138" customFormat="1" ht="13.5" customHeight="1" x14ac:dyDescent="0.15">
      <c r="A157" s="156" t="s">
        <v>1224</v>
      </c>
      <c r="B157" s="111" t="s">
        <v>706</v>
      </c>
      <c r="C157" s="113"/>
      <c r="D157" s="113"/>
      <c r="E157" s="113"/>
      <c r="F157" s="657"/>
      <c r="G157" s="122"/>
      <c r="H157" s="664"/>
      <c r="I157" s="122"/>
      <c r="J157" s="122"/>
      <c r="K157" s="664"/>
      <c r="L157" s="685"/>
    </row>
    <row r="158" spans="1:12" s="138" customFormat="1" ht="13.5" customHeight="1" x14ac:dyDescent="0.15">
      <c r="A158" s="155"/>
      <c r="B158" s="111" t="s">
        <v>707</v>
      </c>
      <c r="C158" s="113"/>
      <c r="D158" s="113"/>
      <c r="E158" s="113"/>
      <c r="F158" s="657"/>
      <c r="G158" s="122"/>
      <c r="H158" s="664"/>
      <c r="I158" s="122"/>
      <c r="J158" s="122"/>
      <c r="K158" s="664"/>
      <c r="L158" s="685"/>
    </row>
    <row r="159" spans="1:12" s="138" customFormat="1" ht="13.5" customHeight="1" x14ac:dyDescent="0.2">
      <c r="A159" s="155" t="s">
        <v>872</v>
      </c>
      <c r="B159" s="114" t="s">
        <v>698</v>
      </c>
      <c r="C159" s="120" t="s">
        <v>864</v>
      </c>
      <c r="D159" s="112">
        <v>0</v>
      </c>
      <c r="E159" s="112">
        <v>0</v>
      </c>
      <c r="F159" s="657">
        <f>D159+E159</f>
        <v>0</v>
      </c>
      <c r="G159" s="109"/>
      <c r="H159" s="657">
        <f>F159</f>
        <v>0</v>
      </c>
      <c r="I159" s="122"/>
      <c r="J159" s="122"/>
      <c r="K159" s="664"/>
      <c r="L159" s="685"/>
    </row>
    <row r="160" spans="1:12" s="107" customFormat="1" ht="13.5" customHeight="1" x14ac:dyDescent="0.2">
      <c r="A160" s="155" t="s">
        <v>417</v>
      </c>
      <c r="B160" s="132" t="s">
        <v>700</v>
      </c>
      <c r="C160" s="112" t="s">
        <v>629</v>
      </c>
      <c r="D160" s="112">
        <v>0</v>
      </c>
      <c r="E160" s="112">
        <v>0</v>
      </c>
      <c r="F160" s="657">
        <f>D160+E160</f>
        <v>0</v>
      </c>
      <c r="G160" s="122">
        <f>F160</f>
        <v>0</v>
      </c>
      <c r="H160" s="667"/>
      <c r="I160" s="110"/>
      <c r="J160" s="110"/>
      <c r="K160" s="667"/>
      <c r="L160" s="685"/>
    </row>
    <row r="161" spans="1:12" s="107" customFormat="1" ht="13.5" customHeight="1" x14ac:dyDescent="0.2">
      <c r="A161" s="155" t="s">
        <v>766</v>
      </c>
      <c r="B161" s="132" t="s">
        <v>701</v>
      </c>
      <c r="C161" s="112" t="s">
        <v>629</v>
      </c>
      <c r="D161" s="112">
        <v>1276</v>
      </c>
      <c r="E161" s="112">
        <f>F161-D161</f>
        <v>344</v>
      </c>
      <c r="F161" s="657">
        <v>1620</v>
      </c>
      <c r="G161" s="122">
        <f>F161</f>
        <v>1620</v>
      </c>
      <c r="H161" s="667"/>
      <c r="I161" s="110">
        <v>1620</v>
      </c>
      <c r="J161" s="110">
        <v>1620</v>
      </c>
      <c r="K161" s="667"/>
      <c r="L161" s="685">
        <f t="shared" si="11"/>
        <v>100</v>
      </c>
    </row>
    <row r="162" spans="1:12" s="107" customFormat="1" ht="13.5" customHeight="1" x14ac:dyDescent="0.2">
      <c r="A162" s="155" t="s">
        <v>887</v>
      </c>
      <c r="B162" s="132" t="s">
        <v>702</v>
      </c>
      <c r="C162" s="112" t="s">
        <v>629</v>
      </c>
      <c r="D162" s="112">
        <v>414</v>
      </c>
      <c r="E162" s="112">
        <v>112</v>
      </c>
      <c r="F162" s="657">
        <v>526</v>
      </c>
      <c r="G162" s="122">
        <f>F162</f>
        <v>526</v>
      </c>
      <c r="H162" s="667"/>
      <c r="I162" s="110">
        <v>526</v>
      </c>
      <c r="J162" s="110">
        <v>526</v>
      </c>
      <c r="K162" s="667"/>
      <c r="L162" s="685">
        <f t="shared" si="11"/>
        <v>100</v>
      </c>
    </row>
    <row r="163" spans="1:12" s="107" customFormat="1" ht="13.5" customHeight="1" x14ac:dyDescent="0.2">
      <c r="A163" s="155" t="s">
        <v>416</v>
      </c>
      <c r="B163" s="132" t="s">
        <v>703</v>
      </c>
      <c r="C163" s="112" t="s">
        <v>629</v>
      </c>
      <c r="D163" s="112">
        <v>0</v>
      </c>
      <c r="E163" s="112">
        <v>0</v>
      </c>
      <c r="F163" s="657">
        <f>D163+E163</f>
        <v>0</v>
      </c>
      <c r="G163" s="122">
        <f>F163</f>
        <v>0</v>
      </c>
      <c r="H163" s="667"/>
      <c r="I163" s="110"/>
      <c r="J163" s="110"/>
      <c r="K163" s="667"/>
      <c r="L163" s="685"/>
    </row>
    <row r="164" spans="1:12" s="107" customFormat="1" ht="13.5" customHeight="1" x14ac:dyDescent="0.2">
      <c r="A164" s="155" t="s">
        <v>73</v>
      </c>
      <c r="B164" s="132" t="s">
        <v>704</v>
      </c>
      <c r="C164" s="112" t="s">
        <v>629</v>
      </c>
      <c r="D164" s="112">
        <v>182</v>
      </c>
      <c r="E164" s="112">
        <v>49</v>
      </c>
      <c r="F164" s="657">
        <f>D164+E164</f>
        <v>231</v>
      </c>
      <c r="G164" s="122">
        <v>231</v>
      </c>
      <c r="H164" s="667"/>
      <c r="I164" s="110">
        <v>231</v>
      </c>
      <c r="J164" s="110">
        <v>231</v>
      </c>
      <c r="K164" s="667"/>
      <c r="L164" s="685">
        <f t="shared" si="11"/>
        <v>100</v>
      </c>
    </row>
    <row r="165" spans="1:12" s="107" customFormat="1" ht="13.5" customHeight="1" x14ac:dyDescent="0.2">
      <c r="A165" s="155" t="s">
        <v>418</v>
      </c>
      <c r="B165" s="132" t="s">
        <v>1156</v>
      </c>
      <c r="C165" s="112" t="s">
        <v>629</v>
      </c>
      <c r="D165" s="112">
        <v>1080</v>
      </c>
      <c r="E165" s="112">
        <v>292</v>
      </c>
      <c r="F165" s="657">
        <f>D165+E165</f>
        <v>1372</v>
      </c>
      <c r="G165" s="122">
        <f>F165</f>
        <v>1372</v>
      </c>
      <c r="H165" s="667"/>
      <c r="I165" s="110">
        <v>1372</v>
      </c>
      <c r="J165" s="110">
        <v>1372</v>
      </c>
      <c r="K165" s="667"/>
      <c r="L165" s="685">
        <f t="shared" si="11"/>
        <v>100</v>
      </c>
    </row>
    <row r="166" spans="1:12" s="107" customFormat="1" ht="13.5" customHeight="1" x14ac:dyDescent="0.2">
      <c r="A166" s="155" t="s">
        <v>75</v>
      </c>
      <c r="B166" s="132" t="s">
        <v>709</v>
      </c>
      <c r="C166" s="112" t="s">
        <v>629</v>
      </c>
      <c r="D166" s="112">
        <v>0</v>
      </c>
      <c r="E166" s="112">
        <v>0</v>
      </c>
      <c r="F166" s="657">
        <v>0</v>
      </c>
      <c r="G166" s="122">
        <v>0</v>
      </c>
      <c r="H166" s="667"/>
      <c r="I166" s="110"/>
      <c r="J166" s="110"/>
      <c r="K166" s="667"/>
      <c r="L166" s="685"/>
    </row>
    <row r="167" spans="1:12" s="107" customFormat="1" ht="13.5" customHeight="1" x14ac:dyDescent="0.2">
      <c r="A167" s="155" t="s">
        <v>767</v>
      </c>
      <c r="B167" s="132" t="s">
        <v>1069</v>
      </c>
      <c r="C167" s="112" t="s">
        <v>629</v>
      </c>
      <c r="D167" s="112">
        <v>550</v>
      </c>
      <c r="E167" s="112">
        <v>149</v>
      </c>
      <c r="F167" s="657">
        <f>D167+E167</f>
        <v>699</v>
      </c>
      <c r="G167" s="122">
        <v>699</v>
      </c>
      <c r="H167" s="667"/>
      <c r="I167" s="110">
        <v>699</v>
      </c>
      <c r="J167" s="110">
        <v>699</v>
      </c>
      <c r="K167" s="667"/>
      <c r="L167" s="685">
        <f t="shared" si="11"/>
        <v>100</v>
      </c>
    </row>
    <row r="168" spans="1:12" s="107" customFormat="1" ht="13.5" customHeight="1" x14ac:dyDescent="0.2">
      <c r="A168" s="155" t="s">
        <v>77</v>
      </c>
      <c r="B168" s="132" t="s">
        <v>526</v>
      </c>
      <c r="C168" s="112" t="s">
        <v>629</v>
      </c>
      <c r="D168" s="112">
        <v>8135</v>
      </c>
      <c r="E168" s="112">
        <v>2145</v>
      </c>
      <c r="F168" s="657">
        <f t="shared" ref="F168:F174" si="15">D168+E168</f>
        <v>10280</v>
      </c>
      <c r="G168" s="122">
        <f>F168</f>
        <v>10280</v>
      </c>
      <c r="H168" s="667"/>
      <c r="I168" s="110">
        <v>10279</v>
      </c>
      <c r="J168" s="110">
        <v>10279</v>
      </c>
      <c r="K168" s="667"/>
      <c r="L168" s="685">
        <f t="shared" si="11"/>
        <v>99.990272373540861</v>
      </c>
    </row>
    <row r="169" spans="1:12" s="107" customFormat="1" ht="13.5" customHeight="1" x14ac:dyDescent="0.2">
      <c r="A169" s="155" t="s">
        <v>79</v>
      </c>
      <c r="B169" s="132" t="s">
        <v>962</v>
      </c>
      <c r="C169" s="112" t="s">
        <v>629</v>
      </c>
      <c r="D169" s="112">
        <v>590</v>
      </c>
      <c r="E169" s="112">
        <v>159</v>
      </c>
      <c r="F169" s="657">
        <f t="shared" si="15"/>
        <v>749</v>
      </c>
      <c r="G169" s="122"/>
      <c r="H169" s="667">
        <f>F169</f>
        <v>749</v>
      </c>
      <c r="I169" s="110">
        <v>749</v>
      </c>
      <c r="J169" s="110"/>
      <c r="K169" s="667">
        <v>749</v>
      </c>
      <c r="L169" s="685">
        <f t="shared" si="11"/>
        <v>100</v>
      </c>
    </row>
    <row r="170" spans="1:12" s="107" customFormat="1" ht="13.5" customHeight="1" x14ac:dyDescent="0.2">
      <c r="A170" s="155" t="s">
        <v>1059</v>
      </c>
      <c r="B170" s="132" t="s">
        <v>1133</v>
      </c>
      <c r="C170" s="112" t="s">
        <v>629</v>
      </c>
      <c r="D170" s="112">
        <v>5700</v>
      </c>
      <c r="E170" s="112">
        <v>1539</v>
      </c>
      <c r="F170" s="657">
        <f t="shared" si="15"/>
        <v>7239</v>
      </c>
      <c r="G170" s="122">
        <v>7239</v>
      </c>
      <c r="H170" s="667"/>
      <c r="I170" s="110">
        <v>7239</v>
      </c>
      <c r="J170" s="110">
        <v>7239</v>
      </c>
      <c r="K170" s="667"/>
      <c r="L170" s="685">
        <f t="shared" si="11"/>
        <v>100</v>
      </c>
    </row>
    <row r="171" spans="1:12" s="107" customFormat="1" ht="13.5" customHeight="1" x14ac:dyDescent="0.2">
      <c r="A171" s="155" t="s">
        <v>1123</v>
      </c>
      <c r="B171" s="132" t="s">
        <v>1157</v>
      </c>
      <c r="C171" s="112" t="s">
        <v>629</v>
      </c>
      <c r="D171" s="112">
        <v>5906</v>
      </c>
      <c r="E171" s="112">
        <v>1594</v>
      </c>
      <c r="F171" s="657">
        <f t="shared" si="15"/>
        <v>7500</v>
      </c>
      <c r="G171" s="122">
        <f>F171</f>
        <v>7500</v>
      </c>
      <c r="H171" s="667"/>
      <c r="I171" s="110">
        <v>7500</v>
      </c>
      <c r="J171" s="110">
        <v>7500</v>
      </c>
      <c r="K171" s="667"/>
      <c r="L171" s="685">
        <f t="shared" si="11"/>
        <v>100</v>
      </c>
    </row>
    <row r="172" spans="1:12" s="107" customFormat="1" ht="13.5" customHeight="1" x14ac:dyDescent="0.2">
      <c r="A172" s="155" t="s">
        <v>253</v>
      </c>
      <c r="B172" s="132" t="s">
        <v>1158</v>
      </c>
      <c r="C172" s="112" t="s">
        <v>629</v>
      </c>
      <c r="D172" s="112">
        <v>2720</v>
      </c>
      <c r="E172" s="112">
        <v>734</v>
      </c>
      <c r="F172" s="657">
        <f t="shared" si="15"/>
        <v>3454</v>
      </c>
      <c r="G172" s="122">
        <f>F172</f>
        <v>3454</v>
      </c>
      <c r="H172" s="667"/>
      <c r="I172" s="110">
        <v>3454</v>
      </c>
      <c r="J172" s="110">
        <v>3454</v>
      </c>
      <c r="K172" s="667"/>
      <c r="L172" s="685">
        <f t="shared" si="11"/>
        <v>100</v>
      </c>
    </row>
    <row r="173" spans="1:12" s="107" customFormat="1" ht="13.5" customHeight="1" x14ac:dyDescent="0.2">
      <c r="A173" s="155" t="s">
        <v>82</v>
      </c>
      <c r="B173" s="132" t="s">
        <v>1159</v>
      </c>
      <c r="C173" s="112" t="s">
        <v>629</v>
      </c>
      <c r="D173" s="112">
        <v>210</v>
      </c>
      <c r="E173" s="112">
        <v>57</v>
      </c>
      <c r="F173" s="657">
        <f t="shared" si="15"/>
        <v>267</v>
      </c>
      <c r="G173" s="122">
        <f>F173</f>
        <v>267</v>
      </c>
      <c r="H173" s="667"/>
      <c r="I173" s="110">
        <v>267</v>
      </c>
      <c r="J173" s="110">
        <v>267</v>
      </c>
      <c r="K173" s="667"/>
      <c r="L173" s="685">
        <f t="shared" si="11"/>
        <v>100</v>
      </c>
    </row>
    <row r="174" spans="1:12" s="107" customFormat="1" ht="13.5" customHeight="1" x14ac:dyDescent="0.2">
      <c r="A174" s="155" t="s">
        <v>952</v>
      </c>
      <c r="B174" s="132" t="s">
        <v>1209</v>
      </c>
      <c r="C174" s="112" t="s">
        <v>629</v>
      </c>
      <c r="D174" s="112">
        <v>0</v>
      </c>
      <c r="E174" s="112">
        <v>0</v>
      </c>
      <c r="F174" s="657">
        <f t="shared" si="15"/>
        <v>0</v>
      </c>
      <c r="G174" s="122">
        <v>0</v>
      </c>
      <c r="H174" s="667"/>
      <c r="I174" s="110"/>
      <c r="J174" s="110"/>
      <c r="K174" s="667"/>
      <c r="L174" s="685"/>
    </row>
    <row r="175" spans="1:12" s="107" customFormat="1" ht="13.5" customHeight="1" x14ac:dyDescent="0.2">
      <c r="A175" s="155" t="s">
        <v>953</v>
      </c>
      <c r="B175" s="132" t="s">
        <v>1210</v>
      </c>
      <c r="C175" s="112" t="s">
        <v>629</v>
      </c>
      <c r="D175" s="112">
        <v>0</v>
      </c>
      <c r="E175" s="112">
        <v>0</v>
      </c>
      <c r="F175" s="657">
        <v>0</v>
      </c>
      <c r="G175" s="122">
        <v>0</v>
      </c>
      <c r="H175" s="667"/>
      <c r="I175" s="110"/>
      <c r="J175" s="110"/>
      <c r="K175" s="667"/>
      <c r="L175" s="685"/>
    </row>
    <row r="176" spans="1:12" s="107" customFormat="1" ht="13.5" customHeight="1" x14ac:dyDescent="0.2">
      <c r="A176" s="155" t="s">
        <v>954</v>
      </c>
      <c r="B176" s="132" t="s">
        <v>1211</v>
      </c>
      <c r="C176" s="112" t="s">
        <v>629</v>
      </c>
      <c r="D176" s="112">
        <v>531</v>
      </c>
      <c r="E176" s="112">
        <v>143</v>
      </c>
      <c r="F176" s="657">
        <f>D176+E176</f>
        <v>674</v>
      </c>
      <c r="G176" s="122">
        <v>674</v>
      </c>
      <c r="H176" s="667"/>
      <c r="I176" s="110">
        <v>674</v>
      </c>
      <c r="J176" s="110">
        <v>674</v>
      </c>
      <c r="K176" s="667"/>
      <c r="L176" s="685">
        <f t="shared" si="11"/>
        <v>100</v>
      </c>
    </row>
    <row r="177" spans="1:12" s="107" customFormat="1" ht="13.5" customHeight="1" thickBot="1" x14ac:dyDescent="0.25">
      <c r="A177" s="155"/>
      <c r="B177" s="132"/>
      <c r="C177" s="112"/>
      <c r="D177" s="112"/>
      <c r="E177" s="112"/>
      <c r="F177" s="657"/>
      <c r="G177" s="122"/>
      <c r="H177" s="667"/>
      <c r="I177" s="110"/>
      <c r="J177" s="110"/>
      <c r="K177" s="667"/>
      <c r="L177" s="683"/>
    </row>
    <row r="178" spans="1:12" s="107" customFormat="1" ht="13.5" customHeight="1" thickBot="1" x14ac:dyDescent="0.25">
      <c r="A178" s="155"/>
      <c r="B178" s="209" t="s">
        <v>705</v>
      </c>
      <c r="C178" s="210"/>
      <c r="D178" s="210">
        <f t="shared" ref="D178:K178" si="16">SUM(D159:D176)</f>
        <v>27294</v>
      </c>
      <c r="E178" s="210">
        <f t="shared" si="16"/>
        <v>7317</v>
      </c>
      <c r="F178" s="655">
        <f t="shared" si="16"/>
        <v>34611</v>
      </c>
      <c r="G178" s="210">
        <f t="shared" si="16"/>
        <v>33862</v>
      </c>
      <c r="H178" s="655">
        <f t="shared" si="16"/>
        <v>749</v>
      </c>
      <c r="I178" s="674">
        <f t="shared" si="16"/>
        <v>34610</v>
      </c>
      <c r="J178" s="674">
        <f t="shared" si="16"/>
        <v>33861</v>
      </c>
      <c r="K178" s="674">
        <f t="shared" si="16"/>
        <v>749</v>
      </c>
      <c r="L178" s="682">
        <f t="shared" si="11"/>
        <v>99.997110745138826</v>
      </c>
    </row>
    <row r="179" spans="1:12" s="107" customFormat="1" ht="13.5" customHeight="1" x14ac:dyDescent="0.2">
      <c r="A179" s="155"/>
      <c r="B179" s="132"/>
      <c r="C179" s="112"/>
      <c r="D179" s="112"/>
      <c r="E179" s="112"/>
      <c r="F179" s="665"/>
      <c r="G179" s="110"/>
      <c r="H179" s="667"/>
      <c r="I179" s="110"/>
      <c r="J179" s="110"/>
      <c r="K179" s="667"/>
      <c r="L179" s="685"/>
    </row>
    <row r="180" spans="1:12" s="138" customFormat="1" ht="26.45" customHeight="1" x14ac:dyDescent="0.2">
      <c r="A180" s="155"/>
      <c r="B180" s="111" t="s">
        <v>696</v>
      </c>
      <c r="C180" s="113"/>
      <c r="D180" s="112">
        <f>F180/1.27</f>
        <v>0</v>
      </c>
      <c r="E180" s="112">
        <f>F180-D180</f>
        <v>0</v>
      </c>
      <c r="F180" s="657"/>
      <c r="G180" s="122"/>
      <c r="H180" s="664"/>
      <c r="I180" s="122"/>
      <c r="J180" s="122"/>
      <c r="K180" s="664"/>
      <c r="L180" s="685"/>
    </row>
    <row r="181" spans="1:12" s="138" customFormat="1" ht="15.6" customHeight="1" x14ac:dyDescent="0.2">
      <c r="A181" s="155"/>
      <c r="B181" s="132" t="s">
        <v>250</v>
      </c>
      <c r="C181" s="112" t="s">
        <v>697</v>
      </c>
      <c r="D181" s="112">
        <v>11000</v>
      </c>
      <c r="E181" s="112">
        <v>2970</v>
      </c>
      <c r="F181" s="657">
        <f>SUM(D181:E181)</f>
        <v>13970</v>
      </c>
      <c r="G181" s="122"/>
      <c r="H181" s="664">
        <f>D181+E181</f>
        <v>13970</v>
      </c>
      <c r="I181" s="122">
        <v>13970</v>
      </c>
      <c r="J181" s="122"/>
      <c r="K181" s="664">
        <v>13970</v>
      </c>
      <c r="L181" s="685">
        <f t="shared" si="11"/>
        <v>100</v>
      </c>
    </row>
    <row r="182" spans="1:12" s="138" customFormat="1" ht="15.6" customHeight="1" x14ac:dyDescent="0.2">
      <c r="A182" s="155"/>
      <c r="B182" s="132" t="s">
        <v>1060</v>
      </c>
      <c r="C182" s="112" t="s">
        <v>697</v>
      </c>
      <c r="D182" s="112">
        <v>811</v>
      </c>
      <c r="E182" s="112">
        <v>219</v>
      </c>
      <c r="F182" s="657">
        <f>SUM(D182:E182)</f>
        <v>1030</v>
      </c>
      <c r="G182" s="122"/>
      <c r="H182" s="664">
        <v>1030</v>
      </c>
      <c r="I182" s="122">
        <v>1030</v>
      </c>
      <c r="J182" s="122"/>
      <c r="K182" s="664">
        <v>1030</v>
      </c>
      <c r="L182" s="685">
        <f t="shared" si="11"/>
        <v>100</v>
      </c>
    </row>
    <row r="183" spans="1:12" s="138" customFormat="1" ht="15.6" customHeight="1" x14ac:dyDescent="0.2">
      <c r="A183" s="155"/>
      <c r="B183" s="132" t="s">
        <v>1042</v>
      </c>
      <c r="C183" s="112" t="s">
        <v>697</v>
      </c>
      <c r="D183" s="112">
        <v>0</v>
      </c>
      <c r="E183" s="112">
        <v>0</v>
      </c>
      <c r="F183" s="657">
        <f t="shared" ref="F183:F188" si="17">D183+E183</f>
        <v>0</v>
      </c>
      <c r="G183" s="113">
        <f>F183</f>
        <v>0</v>
      </c>
      <c r="H183" s="664"/>
      <c r="I183" s="122"/>
      <c r="J183" s="122"/>
      <c r="K183" s="664"/>
      <c r="L183" s="685"/>
    </row>
    <row r="184" spans="1:12" s="138" customFormat="1" ht="15.6" customHeight="1" x14ac:dyDescent="0.2">
      <c r="A184" s="155"/>
      <c r="B184" s="132" t="s">
        <v>1043</v>
      </c>
      <c r="C184" s="112" t="s">
        <v>697</v>
      </c>
      <c r="D184" s="112">
        <v>0</v>
      </c>
      <c r="E184" s="112">
        <v>0</v>
      </c>
      <c r="F184" s="657">
        <f t="shared" si="17"/>
        <v>0</v>
      </c>
      <c r="G184" s="122">
        <f>F184</f>
        <v>0</v>
      </c>
      <c r="H184" s="664"/>
      <c r="I184" s="122"/>
      <c r="J184" s="122"/>
      <c r="K184" s="664"/>
      <c r="L184" s="685"/>
    </row>
    <row r="185" spans="1:12" s="138" customFormat="1" ht="15.6" customHeight="1" x14ac:dyDescent="0.2">
      <c r="A185" s="155"/>
      <c r="B185" s="132" t="s">
        <v>1085</v>
      </c>
      <c r="C185" s="112" t="s">
        <v>697</v>
      </c>
      <c r="D185" s="112">
        <v>299</v>
      </c>
      <c r="E185" s="112">
        <v>81</v>
      </c>
      <c r="F185" s="657">
        <f t="shared" si="17"/>
        <v>380</v>
      </c>
      <c r="G185" s="122">
        <f>F185</f>
        <v>380</v>
      </c>
      <c r="H185" s="664"/>
      <c r="I185" s="122">
        <v>380</v>
      </c>
      <c r="J185" s="122">
        <v>380</v>
      </c>
      <c r="K185" s="664"/>
      <c r="L185" s="685">
        <f t="shared" si="11"/>
        <v>100</v>
      </c>
    </row>
    <row r="186" spans="1:12" s="138" customFormat="1" ht="15.6" customHeight="1" x14ac:dyDescent="0.2">
      <c r="A186" s="155"/>
      <c r="B186" s="132" t="s">
        <v>1086</v>
      </c>
      <c r="C186" s="112" t="s">
        <v>697</v>
      </c>
      <c r="D186" s="112">
        <v>0</v>
      </c>
      <c r="E186" s="112">
        <v>0</v>
      </c>
      <c r="F186" s="657">
        <f t="shared" si="17"/>
        <v>0</v>
      </c>
      <c r="G186" s="122">
        <f>F186</f>
        <v>0</v>
      </c>
      <c r="H186" s="664"/>
      <c r="I186" s="122"/>
      <c r="J186" s="122"/>
      <c r="K186" s="664"/>
      <c r="L186" s="685"/>
    </row>
    <row r="187" spans="1:12" s="138" customFormat="1" ht="13.5" customHeight="1" x14ac:dyDescent="0.2">
      <c r="A187" s="155"/>
      <c r="B187" s="132" t="s">
        <v>1044</v>
      </c>
      <c r="C187" s="112" t="s">
        <v>697</v>
      </c>
      <c r="D187" s="112">
        <v>2056</v>
      </c>
      <c r="E187" s="112">
        <v>554</v>
      </c>
      <c r="F187" s="657">
        <f t="shared" si="17"/>
        <v>2610</v>
      </c>
      <c r="G187" s="122">
        <v>1190</v>
      </c>
      <c r="H187" s="664">
        <v>1420</v>
      </c>
      <c r="I187" s="122">
        <v>2548</v>
      </c>
      <c r="J187" s="122">
        <v>1190</v>
      </c>
      <c r="K187" s="664">
        <v>1358</v>
      </c>
      <c r="L187" s="685">
        <f t="shared" si="11"/>
        <v>97.624521072796938</v>
      </c>
    </row>
    <row r="188" spans="1:12" s="138" customFormat="1" ht="13.5" customHeight="1" x14ac:dyDescent="0.2">
      <c r="A188" s="155"/>
      <c r="B188" s="132" t="s">
        <v>1162</v>
      </c>
      <c r="C188" s="112" t="s">
        <v>697</v>
      </c>
      <c r="D188" s="112">
        <v>658</v>
      </c>
      <c r="E188" s="112">
        <v>177</v>
      </c>
      <c r="F188" s="657">
        <f t="shared" si="17"/>
        <v>835</v>
      </c>
      <c r="G188" s="122">
        <v>835</v>
      </c>
      <c r="H188" s="664"/>
      <c r="I188" s="122">
        <v>835</v>
      </c>
      <c r="J188" s="122">
        <v>835</v>
      </c>
      <c r="K188" s="664"/>
      <c r="L188" s="685">
        <f t="shared" si="11"/>
        <v>100</v>
      </c>
    </row>
    <row r="189" spans="1:12" s="138" customFormat="1" ht="13.5" customHeight="1" thickBot="1" x14ac:dyDescent="0.25">
      <c r="A189" s="155"/>
      <c r="B189" s="132"/>
      <c r="C189" s="112"/>
      <c r="D189" s="112"/>
      <c r="E189" s="112"/>
      <c r="F189" s="657"/>
      <c r="G189" s="122"/>
      <c r="H189" s="664"/>
      <c r="I189" s="122"/>
      <c r="J189" s="122"/>
      <c r="K189" s="664"/>
      <c r="L189" s="683"/>
    </row>
    <row r="190" spans="1:12" s="138" customFormat="1" ht="13.5" customHeight="1" thickBot="1" x14ac:dyDescent="0.2">
      <c r="A190" s="156"/>
      <c r="B190" s="211" t="s">
        <v>699</v>
      </c>
      <c r="C190" s="212"/>
      <c r="D190" s="212">
        <f>SUM(D181:D188)</f>
        <v>14824</v>
      </c>
      <c r="E190" s="212">
        <f>SUM(E181:E188)</f>
        <v>4001</v>
      </c>
      <c r="F190" s="212">
        <f>SUM(F181:F188)</f>
        <v>18825</v>
      </c>
      <c r="G190" s="655">
        <f>SUM(G181:G188)</f>
        <v>2405</v>
      </c>
      <c r="H190" s="212">
        <f>SUM(H181:H187)</f>
        <v>16420</v>
      </c>
      <c r="I190" s="675">
        <f>SUM(I181:I188)</f>
        <v>18763</v>
      </c>
      <c r="J190" s="679">
        <f>SUM(J181:J188)</f>
        <v>2405</v>
      </c>
      <c r="K190" s="679">
        <f>SUM(K181:K187)</f>
        <v>16358</v>
      </c>
      <c r="L190" s="682">
        <f t="shared" si="11"/>
        <v>99.670650730411694</v>
      </c>
    </row>
    <row r="191" spans="1:12" s="138" customFormat="1" ht="13.5" customHeight="1" x14ac:dyDescent="0.15">
      <c r="A191" s="156"/>
      <c r="B191" s="111"/>
      <c r="C191" s="113"/>
      <c r="D191" s="113"/>
      <c r="E191" s="113"/>
      <c r="F191" s="657"/>
      <c r="G191" s="113"/>
      <c r="H191" s="657"/>
      <c r="I191" s="122"/>
      <c r="J191" s="122"/>
      <c r="K191" s="664"/>
      <c r="L191" s="685"/>
    </row>
    <row r="192" spans="1:12" s="138" customFormat="1" ht="13.5" customHeight="1" x14ac:dyDescent="0.15">
      <c r="A192" s="156"/>
      <c r="B192" s="111" t="s">
        <v>1048</v>
      </c>
      <c r="C192" s="113"/>
      <c r="D192" s="113"/>
      <c r="E192" s="113"/>
      <c r="F192" s="657"/>
      <c r="G192" s="113"/>
      <c r="H192" s="657"/>
      <c r="I192" s="122"/>
      <c r="J192" s="122"/>
      <c r="K192" s="664"/>
      <c r="L192" s="685"/>
    </row>
    <row r="193" spans="1:12" s="138" customFormat="1" ht="13.5" customHeight="1" thickBot="1" x14ac:dyDescent="0.25">
      <c r="A193" s="156"/>
      <c r="B193" s="132" t="s">
        <v>1049</v>
      </c>
      <c r="C193" s="113"/>
      <c r="D193" s="112">
        <v>787</v>
      </c>
      <c r="E193" s="112">
        <v>213</v>
      </c>
      <c r="F193" s="657">
        <f>D193+E193</f>
        <v>1000</v>
      </c>
      <c r="G193" s="113">
        <v>1000</v>
      </c>
      <c r="H193" s="657"/>
      <c r="I193" s="122">
        <v>968</v>
      </c>
      <c r="J193" s="122"/>
      <c r="K193" s="664">
        <v>968</v>
      </c>
      <c r="L193" s="683">
        <f t="shared" si="11"/>
        <v>96.8</v>
      </c>
    </row>
    <row r="194" spans="1:12" s="138" customFormat="1" ht="13.5" customHeight="1" thickBot="1" x14ac:dyDescent="0.2">
      <c r="A194" s="156"/>
      <c r="B194" s="211" t="s">
        <v>1050</v>
      </c>
      <c r="C194" s="210"/>
      <c r="D194" s="210">
        <f>D193</f>
        <v>787</v>
      </c>
      <c r="E194" s="210">
        <f>E193</f>
        <v>213</v>
      </c>
      <c r="F194" s="655">
        <f>F193</f>
        <v>1000</v>
      </c>
      <c r="G194" s="210">
        <f>G193</f>
        <v>1000</v>
      </c>
      <c r="H194" s="655"/>
      <c r="I194" s="674">
        <f>I193</f>
        <v>968</v>
      </c>
      <c r="J194" s="674">
        <f>J193</f>
        <v>0</v>
      </c>
      <c r="K194" s="675">
        <f>K193</f>
        <v>968</v>
      </c>
      <c r="L194" s="682">
        <f t="shared" si="11"/>
        <v>96.8</v>
      </c>
    </row>
    <row r="195" spans="1:12" s="138" customFormat="1" ht="13.5" customHeight="1" x14ac:dyDescent="0.15">
      <c r="A195" s="156"/>
      <c r="B195" s="111"/>
      <c r="C195" s="113"/>
      <c r="D195" s="113"/>
      <c r="E195" s="113"/>
      <c r="F195" s="657"/>
      <c r="G195" s="113"/>
      <c r="H195" s="657"/>
      <c r="I195" s="122"/>
      <c r="J195" s="122"/>
      <c r="K195" s="664"/>
      <c r="L195" s="685"/>
    </row>
    <row r="196" spans="1:12" s="138" customFormat="1" ht="13.5" customHeight="1" x14ac:dyDescent="0.15">
      <c r="A196" s="156"/>
      <c r="B196" s="111" t="s">
        <v>1161</v>
      </c>
      <c r="C196" s="113"/>
      <c r="D196" s="113"/>
      <c r="E196" s="113"/>
      <c r="F196" s="657"/>
      <c r="G196" s="113"/>
      <c r="H196" s="657"/>
      <c r="I196" s="122"/>
      <c r="J196" s="122"/>
      <c r="K196" s="664"/>
      <c r="L196" s="685"/>
    </row>
    <row r="197" spans="1:12" s="138" customFormat="1" ht="13.5" customHeight="1" x14ac:dyDescent="0.2">
      <c r="A197" s="156"/>
      <c r="B197" s="132" t="s">
        <v>524</v>
      </c>
      <c r="C197" s="112" t="s">
        <v>697</v>
      </c>
      <c r="D197" s="112">
        <v>236</v>
      </c>
      <c r="E197" s="112">
        <f>F197-D197</f>
        <v>64</v>
      </c>
      <c r="F197" s="665">
        <v>300</v>
      </c>
      <c r="G197" s="113"/>
      <c r="H197" s="657">
        <v>300</v>
      </c>
      <c r="I197" s="122">
        <v>289</v>
      </c>
      <c r="J197" s="122"/>
      <c r="K197" s="664">
        <v>289</v>
      </c>
      <c r="L197" s="685">
        <f>I197/F197*100</f>
        <v>96.333333333333343</v>
      </c>
    </row>
    <row r="198" spans="1:12" s="138" customFormat="1" ht="13.5" customHeight="1" x14ac:dyDescent="0.2">
      <c r="A198" s="156"/>
      <c r="B198" s="132" t="s">
        <v>525</v>
      </c>
      <c r="C198" s="112" t="s">
        <v>697</v>
      </c>
      <c r="D198" s="112">
        <v>0</v>
      </c>
      <c r="E198" s="112">
        <v>0</v>
      </c>
      <c r="F198" s="665">
        <v>0</v>
      </c>
      <c r="G198" s="113"/>
      <c r="H198" s="657">
        <v>0</v>
      </c>
      <c r="I198" s="122"/>
      <c r="J198" s="122"/>
      <c r="K198" s="664"/>
      <c r="L198" s="685"/>
    </row>
    <row r="199" spans="1:12" s="138" customFormat="1" ht="13.5" customHeight="1" x14ac:dyDescent="0.2">
      <c r="A199" s="156"/>
      <c r="B199" s="132" t="s">
        <v>1047</v>
      </c>
      <c r="C199" s="112" t="s">
        <v>697</v>
      </c>
      <c r="D199" s="112">
        <v>315</v>
      </c>
      <c r="E199" s="112">
        <v>85</v>
      </c>
      <c r="F199" s="665">
        <v>400</v>
      </c>
      <c r="G199" s="113"/>
      <c r="H199" s="657">
        <v>400</v>
      </c>
      <c r="I199" s="122"/>
      <c r="J199" s="122"/>
      <c r="K199" s="664"/>
      <c r="L199" s="685">
        <f>I199/F199*100</f>
        <v>0</v>
      </c>
    </row>
    <row r="200" spans="1:12" s="138" customFormat="1" ht="13.5" customHeight="1" x14ac:dyDescent="0.2">
      <c r="A200" s="156"/>
      <c r="B200" s="132" t="s">
        <v>963</v>
      </c>
      <c r="C200" s="112" t="s">
        <v>697</v>
      </c>
      <c r="D200" s="112">
        <v>0</v>
      </c>
      <c r="E200" s="112">
        <v>0</v>
      </c>
      <c r="F200" s="665">
        <v>0</v>
      </c>
      <c r="G200" s="113">
        <f>F200</f>
        <v>0</v>
      </c>
      <c r="H200" s="657"/>
      <c r="I200" s="122"/>
      <c r="J200" s="122"/>
      <c r="K200" s="664"/>
      <c r="L200" s="685"/>
    </row>
    <row r="201" spans="1:12" s="138" customFormat="1" ht="13.5" customHeight="1" x14ac:dyDescent="0.2">
      <c r="A201" s="156"/>
      <c r="B201" s="132" t="s">
        <v>1046</v>
      </c>
      <c r="C201" s="112" t="s">
        <v>697</v>
      </c>
      <c r="D201" s="112">
        <v>224</v>
      </c>
      <c r="E201" s="112">
        <v>60</v>
      </c>
      <c r="F201" s="665">
        <f>D201+E201</f>
        <v>284</v>
      </c>
      <c r="G201" s="113">
        <v>284</v>
      </c>
      <c r="H201" s="657"/>
      <c r="I201" s="122">
        <v>283</v>
      </c>
      <c r="J201" s="122">
        <v>283</v>
      </c>
      <c r="K201" s="664"/>
      <c r="L201" s="685">
        <f>I201/F201*100</f>
        <v>99.647887323943664</v>
      </c>
    </row>
    <row r="202" spans="1:12" s="138" customFormat="1" ht="13.5" customHeight="1" x14ac:dyDescent="0.2">
      <c r="A202" s="156"/>
      <c r="B202" s="132" t="s">
        <v>1134</v>
      </c>
      <c r="C202" s="112" t="s">
        <v>697</v>
      </c>
      <c r="D202" s="112">
        <v>250</v>
      </c>
      <c r="E202" s="112">
        <v>68</v>
      </c>
      <c r="F202" s="665">
        <f>D202+E202</f>
        <v>318</v>
      </c>
      <c r="G202" s="113">
        <v>318</v>
      </c>
      <c r="H202" s="657"/>
      <c r="I202" s="122"/>
      <c r="J202" s="122"/>
      <c r="K202" s="664"/>
      <c r="L202" s="685">
        <f>I202/F202*100</f>
        <v>0</v>
      </c>
    </row>
    <row r="203" spans="1:12" s="138" customFormat="1" ht="13.5" customHeight="1" x14ac:dyDescent="0.2">
      <c r="A203" s="156"/>
      <c r="B203" s="132" t="s">
        <v>526</v>
      </c>
      <c r="C203" s="112" t="s">
        <v>697</v>
      </c>
      <c r="D203" s="112">
        <v>1467</v>
      </c>
      <c r="E203" s="112">
        <v>396</v>
      </c>
      <c r="F203" s="665">
        <f>D203+E203</f>
        <v>1863</v>
      </c>
      <c r="G203" s="113">
        <v>924</v>
      </c>
      <c r="H203" s="657">
        <v>939</v>
      </c>
      <c r="I203" s="122">
        <v>2408</v>
      </c>
      <c r="J203" s="122">
        <v>1074</v>
      </c>
      <c r="K203" s="664">
        <v>1334</v>
      </c>
      <c r="L203" s="685">
        <f>I203/F203*100</f>
        <v>129.25389157273216</v>
      </c>
    </row>
    <row r="204" spans="1:12" s="138" customFormat="1" ht="13.5" customHeight="1" x14ac:dyDescent="0.2">
      <c r="A204" s="156"/>
      <c r="B204" s="132" t="s">
        <v>1045</v>
      </c>
      <c r="C204" s="112"/>
      <c r="D204" s="112"/>
      <c r="E204" s="112"/>
      <c r="F204" s="665"/>
      <c r="G204" s="113"/>
      <c r="H204" s="657"/>
      <c r="I204" s="122"/>
      <c r="J204" s="122"/>
      <c r="K204" s="664"/>
      <c r="L204" s="685"/>
    </row>
    <row r="205" spans="1:12" s="138" customFormat="1" ht="13.5" customHeight="1" x14ac:dyDescent="0.2">
      <c r="A205" s="156"/>
      <c r="B205" s="132" t="s">
        <v>1135</v>
      </c>
      <c r="C205" s="112"/>
      <c r="D205" s="112"/>
      <c r="E205" s="112"/>
      <c r="F205" s="665"/>
      <c r="G205" s="113"/>
      <c r="H205" s="657"/>
      <c r="I205" s="122"/>
      <c r="J205" s="122"/>
      <c r="K205" s="664"/>
      <c r="L205" s="685"/>
    </row>
    <row r="206" spans="1:12" s="138" customFormat="1" ht="13.5" customHeight="1" x14ac:dyDescent="0.2">
      <c r="A206" s="156"/>
      <c r="B206" s="132" t="s">
        <v>1136</v>
      </c>
      <c r="C206" s="112"/>
      <c r="D206" s="112"/>
      <c r="E206" s="112"/>
      <c r="F206" s="665"/>
      <c r="G206" s="113"/>
      <c r="H206" s="657"/>
      <c r="I206" s="122"/>
      <c r="J206" s="122"/>
      <c r="K206" s="664"/>
      <c r="L206" s="685"/>
    </row>
    <row r="207" spans="1:12" s="138" customFormat="1" ht="13.5" customHeight="1" thickBot="1" x14ac:dyDescent="0.25">
      <c r="A207" s="156"/>
      <c r="F207" s="663"/>
      <c r="H207" s="665"/>
      <c r="I207" s="122"/>
      <c r="J207" s="122"/>
      <c r="K207" s="664"/>
      <c r="L207" s="683"/>
    </row>
    <row r="208" spans="1:12" s="138" customFormat="1" ht="13.5" customHeight="1" thickBot="1" x14ac:dyDescent="0.2">
      <c r="A208" s="156"/>
      <c r="B208" s="209" t="s">
        <v>527</v>
      </c>
      <c r="C208" s="210"/>
      <c r="D208" s="210">
        <f>SUM(D197:D204)</f>
        <v>2492</v>
      </c>
      <c r="E208" s="210">
        <f>SUM(E197:E204)</f>
        <v>673</v>
      </c>
      <c r="F208" s="655">
        <f>SUM(F197:F204)</f>
        <v>3165</v>
      </c>
      <c r="G208" s="210">
        <f>SUM(G197:G204)</f>
        <v>1526</v>
      </c>
      <c r="H208" s="655">
        <f>SUM(H197:H207)</f>
        <v>1639</v>
      </c>
      <c r="I208" s="674">
        <f>SUM(I197:I204)</f>
        <v>2980</v>
      </c>
      <c r="J208" s="674">
        <f>SUM(J197:J204)</f>
        <v>1357</v>
      </c>
      <c r="K208" s="675">
        <f>SUM(K197:K207)</f>
        <v>1623</v>
      </c>
      <c r="L208" s="682">
        <f>I208/F208*100</f>
        <v>94.154818325434448</v>
      </c>
    </row>
    <row r="209" spans="1:17" s="138" customFormat="1" ht="13.5" customHeight="1" thickBot="1" x14ac:dyDescent="0.25">
      <c r="A209" s="155"/>
      <c r="B209" s="132"/>
      <c r="C209" s="112"/>
      <c r="D209" s="112"/>
      <c r="E209" s="112"/>
      <c r="F209" s="657"/>
      <c r="G209" s="122"/>
      <c r="H209" s="664"/>
      <c r="I209" s="122"/>
      <c r="J209" s="122"/>
      <c r="K209" s="664"/>
      <c r="L209" s="682"/>
    </row>
    <row r="210" spans="1:17" s="138" customFormat="1" ht="13.5" customHeight="1" thickBot="1" x14ac:dyDescent="0.2">
      <c r="A210" s="155"/>
      <c r="B210" s="139" t="s">
        <v>708</v>
      </c>
      <c r="C210" s="134"/>
      <c r="D210" s="134">
        <f t="shared" ref="D210:K210" si="18">D155+D178+D190+D208+D194</f>
        <v>88048</v>
      </c>
      <c r="E210" s="134">
        <f t="shared" si="18"/>
        <v>23719</v>
      </c>
      <c r="F210" s="668">
        <f t="shared" si="18"/>
        <v>111767</v>
      </c>
      <c r="G210" s="654">
        <f t="shared" si="18"/>
        <v>90892</v>
      </c>
      <c r="H210" s="668">
        <f t="shared" si="18"/>
        <v>20875</v>
      </c>
      <c r="I210" s="676">
        <f t="shared" si="18"/>
        <v>108343</v>
      </c>
      <c r="J210" s="677">
        <f t="shared" si="18"/>
        <v>86605</v>
      </c>
      <c r="K210" s="678">
        <f t="shared" si="18"/>
        <v>21738</v>
      </c>
      <c r="L210" s="682">
        <f>I210/F210*100</f>
        <v>96.936483935329747</v>
      </c>
    </row>
    <row r="211" spans="1:17" s="138" customFormat="1" ht="13.5" customHeight="1" x14ac:dyDescent="0.2">
      <c r="A211" s="155"/>
      <c r="B211" s="132"/>
      <c r="C211" s="112"/>
      <c r="D211" s="112"/>
      <c r="E211" s="112"/>
      <c r="F211" s="657"/>
      <c r="G211" s="122"/>
      <c r="H211" s="664"/>
      <c r="I211" s="122"/>
      <c r="J211" s="122"/>
      <c r="K211" s="664"/>
      <c r="L211" s="685"/>
    </row>
    <row r="212" spans="1:17" s="138" customFormat="1" ht="13.5" customHeight="1" x14ac:dyDescent="0.15">
      <c r="A212" s="155"/>
      <c r="B212" s="111"/>
      <c r="C212" s="113"/>
      <c r="D212" s="113"/>
      <c r="E212" s="113"/>
      <c r="F212" s="657"/>
      <c r="G212" s="122"/>
      <c r="H212" s="664"/>
      <c r="I212" s="122"/>
      <c r="J212" s="122"/>
      <c r="K212" s="664"/>
      <c r="L212" s="685"/>
    </row>
    <row r="213" spans="1:17" s="138" customFormat="1" ht="13.5" customHeight="1" x14ac:dyDescent="0.15">
      <c r="A213" s="156" t="s">
        <v>894</v>
      </c>
      <c r="B213" s="111" t="s">
        <v>895</v>
      </c>
      <c r="C213" s="113"/>
      <c r="D213" s="113"/>
      <c r="E213" s="113"/>
      <c r="F213" s="657"/>
      <c r="G213" s="122"/>
      <c r="H213" s="664"/>
      <c r="I213" s="122"/>
      <c r="J213" s="122"/>
      <c r="K213" s="664"/>
      <c r="L213" s="685"/>
    </row>
    <row r="214" spans="1:17" s="138" customFormat="1" ht="14.25" customHeight="1" x14ac:dyDescent="0.2">
      <c r="A214" s="158">
        <v>1</v>
      </c>
      <c r="B214" s="132" t="s">
        <v>896</v>
      </c>
      <c r="C214" s="112" t="s">
        <v>864</v>
      </c>
      <c r="D214" s="112">
        <v>0</v>
      </c>
      <c r="E214" s="112"/>
      <c r="F214" s="657">
        <f>D214+E214</f>
        <v>0</v>
      </c>
      <c r="G214" s="122"/>
      <c r="H214" s="657">
        <f>SUM(F214:G214)</f>
        <v>0</v>
      </c>
      <c r="I214" s="122"/>
      <c r="J214" s="122"/>
      <c r="K214" s="664"/>
      <c r="L214" s="685"/>
    </row>
    <row r="215" spans="1:17" s="138" customFormat="1" ht="13.5" customHeight="1" x14ac:dyDescent="0.2">
      <c r="A215" s="158" t="s">
        <v>417</v>
      </c>
      <c r="B215" s="132" t="s">
        <v>1183</v>
      </c>
      <c r="C215" s="112"/>
      <c r="D215" s="112">
        <v>1000</v>
      </c>
      <c r="E215" s="112"/>
      <c r="F215" s="657">
        <f>D215+E215</f>
        <v>1000</v>
      </c>
      <c r="G215" s="122"/>
      <c r="H215" s="657">
        <f>F215</f>
        <v>1000</v>
      </c>
      <c r="I215" s="122"/>
      <c r="J215" s="122"/>
      <c r="K215" s="664"/>
      <c r="L215" s="685">
        <f>I215/F215*100</f>
        <v>0</v>
      </c>
    </row>
    <row r="216" spans="1:17" s="138" customFormat="1" ht="15" customHeight="1" x14ac:dyDescent="0.2">
      <c r="A216" s="158" t="s">
        <v>766</v>
      </c>
      <c r="B216" s="132" t="s">
        <v>1184</v>
      </c>
      <c r="C216" s="112"/>
      <c r="D216" s="112">
        <v>24000</v>
      </c>
      <c r="E216" s="112"/>
      <c r="F216" s="657">
        <f>D216+E216</f>
        <v>24000</v>
      </c>
      <c r="G216" s="122"/>
      <c r="H216" s="657">
        <f>F216</f>
        <v>24000</v>
      </c>
      <c r="I216" s="122"/>
      <c r="J216" s="122"/>
      <c r="K216" s="664"/>
      <c r="L216" s="685">
        <f>I216/F216*100</f>
        <v>0</v>
      </c>
    </row>
    <row r="217" spans="1:17" s="138" customFormat="1" ht="21" customHeight="1" thickBot="1" x14ac:dyDescent="0.25">
      <c r="A217" s="158"/>
      <c r="B217" s="132"/>
      <c r="C217" s="112"/>
      <c r="D217" s="112"/>
      <c r="E217" s="112"/>
      <c r="F217" s="657"/>
      <c r="G217" s="122"/>
      <c r="H217" s="657"/>
      <c r="I217" s="122"/>
      <c r="J217" s="122"/>
      <c r="K217" s="664"/>
      <c r="L217" s="686"/>
      <c r="Q217" s="671"/>
    </row>
    <row r="218" spans="1:17" s="138" customFormat="1" ht="13.5" customHeight="1" thickBot="1" x14ac:dyDescent="0.25">
      <c r="A218" s="155"/>
      <c r="B218" s="117" t="s">
        <v>897</v>
      </c>
      <c r="C218" s="140"/>
      <c r="D218" s="116">
        <f>D214+D215+D216</f>
        <v>25000</v>
      </c>
      <c r="E218" s="116">
        <f>SUM(E214)</f>
        <v>0</v>
      </c>
      <c r="F218" s="658">
        <f>D218+E218</f>
        <v>25000</v>
      </c>
      <c r="G218" s="116">
        <f>SUM(G214)</f>
        <v>0</v>
      </c>
      <c r="H218" s="658">
        <f>H214+H215+H216</f>
        <v>25000</v>
      </c>
      <c r="I218" s="547">
        <f>I214+I215+I216</f>
        <v>0</v>
      </c>
      <c r="J218" s="547">
        <f>J214+J215+J216</f>
        <v>0</v>
      </c>
      <c r="K218" s="669">
        <f>K214+K215+K216</f>
        <v>0</v>
      </c>
      <c r="L218" s="687">
        <f>I218/F218*100</f>
        <v>0</v>
      </c>
    </row>
    <row r="219" spans="1:17" s="107" customFormat="1" ht="13.5" customHeight="1" thickBot="1" x14ac:dyDescent="0.25">
      <c r="A219" s="155"/>
      <c r="B219" s="132"/>
      <c r="C219" s="112"/>
      <c r="D219" s="112"/>
      <c r="E219" s="112"/>
      <c r="F219" s="657"/>
      <c r="G219" s="110"/>
      <c r="H219" s="667"/>
      <c r="I219" s="110"/>
      <c r="J219" s="110"/>
      <c r="K219" s="667"/>
      <c r="L219" s="687"/>
    </row>
    <row r="220" spans="1:17" s="138" customFormat="1" ht="13.5" customHeight="1" thickBot="1" x14ac:dyDescent="0.2">
      <c r="A220" s="155"/>
      <c r="B220" s="117" t="s">
        <v>898</v>
      </c>
      <c r="C220" s="116"/>
      <c r="D220" s="547">
        <f t="shared" ref="D220:K220" si="19">D218+D210+D141</f>
        <v>1243971</v>
      </c>
      <c r="E220" s="547">
        <f t="shared" si="19"/>
        <v>226822</v>
      </c>
      <c r="F220" s="669">
        <f t="shared" si="19"/>
        <v>1470793</v>
      </c>
      <c r="G220" s="547">
        <f t="shared" si="19"/>
        <v>714614</v>
      </c>
      <c r="H220" s="669">
        <f t="shared" si="19"/>
        <v>756179</v>
      </c>
      <c r="I220" s="547">
        <f>I218+I210+I141</f>
        <v>972967</v>
      </c>
      <c r="J220" s="547">
        <f t="shared" si="19"/>
        <v>611291</v>
      </c>
      <c r="K220" s="669">
        <f t="shared" si="19"/>
        <v>361676</v>
      </c>
      <c r="L220" s="683">
        <f>I220/F220*100</f>
        <v>66.152544919645379</v>
      </c>
    </row>
    <row r="223" spans="1:17" ht="14.1" customHeight="1" x14ac:dyDescent="0.2">
      <c r="E223" s="141"/>
      <c r="F223" s="142"/>
    </row>
  </sheetData>
  <sheetProtection selectLockedCells="1" selectUnlockedCells="1"/>
  <mergeCells count="10">
    <mergeCell ref="I7:K7"/>
    <mergeCell ref="L7:L8"/>
    <mergeCell ref="A1:L1"/>
    <mergeCell ref="A2:L2"/>
    <mergeCell ref="A3:L3"/>
    <mergeCell ref="A4:L4"/>
    <mergeCell ref="D7:H7"/>
    <mergeCell ref="A5:A8"/>
    <mergeCell ref="B7:B8"/>
    <mergeCell ref="C7:C8"/>
  </mergeCells>
  <phoneticPr fontId="35" type="noConversion"/>
  <pageMargins left="0" right="0" top="0.39370078740157483" bottom="0.39370078740157483" header="0.51181102362204722" footer="0.51181102362204722"/>
  <pageSetup paperSize="9" scale="70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workbookViewId="0">
      <selection activeCell="B1" sqref="B1:G1"/>
    </sheetView>
  </sheetViews>
  <sheetFormatPr defaultRowHeight="12.75" x14ac:dyDescent="0.2"/>
  <cols>
    <col min="1" max="1" width="4.85546875" style="161" customWidth="1"/>
    <col min="2" max="2" width="30.42578125" style="161" customWidth="1"/>
    <col min="3" max="3" width="10.140625" style="160" customWidth="1"/>
    <col min="4" max="4" width="12.28515625" style="160" customWidth="1"/>
    <col min="5" max="5" width="10.28515625" style="160" customWidth="1"/>
    <col min="6" max="6" width="8.5703125" style="160" customWidth="1"/>
    <col min="7" max="7" width="10.42578125" style="161" customWidth="1"/>
    <col min="8" max="16384" width="9.140625" style="160"/>
  </cols>
  <sheetData>
    <row r="1" spans="1:7" ht="23.25" customHeight="1" x14ac:dyDescent="0.2">
      <c r="A1" s="693"/>
      <c r="B1" s="1473" t="s">
        <v>2143</v>
      </c>
      <c r="C1" s="1474"/>
      <c r="D1" s="1474"/>
      <c r="E1" s="1474"/>
      <c r="F1" s="1474"/>
      <c r="G1" s="1474"/>
    </row>
    <row r="2" spans="1:7" x14ac:dyDescent="0.2">
      <c r="A2" s="693"/>
      <c r="B2" s="693"/>
      <c r="C2" s="694"/>
      <c r="D2" s="694"/>
      <c r="E2" s="694"/>
      <c r="F2" s="694"/>
      <c r="G2" s="693"/>
    </row>
    <row r="3" spans="1:7" x14ac:dyDescent="0.2">
      <c r="A3" s="1471"/>
      <c r="B3" s="1471"/>
      <c r="C3" s="1471"/>
      <c r="D3" s="1471"/>
      <c r="E3" s="1471"/>
      <c r="F3" s="1471"/>
      <c r="G3" s="1471"/>
    </row>
    <row r="4" spans="1:7" x14ac:dyDescent="0.2">
      <c r="A4" s="695"/>
      <c r="B4" s="695"/>
      <c r="C4" s="696"/>
      <c r="D4" s="696"/>
      <c r="E4" s="696"/>
      <c r="F4" s="696"/>
      <c r="G4" s="693"/>
    </row>
    <row r="5" spans="1:7" ht="12.75" customHeight="1" x14ac:dyDescent="0.2">
      <c r="A5" s="1475" t="s">
        <v>712</v>
      </c>
      <c r="B5" s="1476"/>
      <c r="C5" s="1476"/>
      <c r="D5" s="1476"/>
      <c r="E5" s="1476"/>
      <c r="F5" s="1476"/>
      <c r="G5" s="1476"/>
    </row>
    <row r="6" spans="1:7" x14ac:dyDescent="0.2">
      <c r="A6" s="1477" t="s">
        <v>197</v>
      </c>
      <c r="B6" s="1477"/>
      <c r="C6" s="1477"/>
      <c r="D6" s="1477"/>
      <c r="E6" s="1477"/>
      <c r="F6" s="1477"/>
      <c r="G6" s="1478"/>
    </row>
    <row r="7" spans="1:7" x14ac:dyDescent="0.2">
      <c r="A7" s="1479" t="s">
        <v>899</v>
      </c>
      <c r="B7" s="1479"/>
      <c r="C7" s="1479"/>
      <c r="D7" s="1479"/>
      <c r="E7" s="1479"/>
      <c r="F7" s="1479"/>
      <c r="G7" s="1480"/>
    </row>
    <row r="8" spans="1:7" x14ac:dyDescent="0.2">
      <c r="A8" s="1472" t="s">
        <v>586</v>
      </c>
      <c r="B8" s="1472"/>
      <c r="C8" s="1472"/>
      <c r="D8" s="1472"/>
      <c r="E8" s="1472"/>
      <c r="F8" s="1472"/>
      <c r="G8" s="1472"/>
    </row>
    <row r="9" spans="1:7" x14ac:dyDescent="0.2">
      <c r="A9" s="698"/>
      <c r="B9" s="698"/>
      <c r="C9" s="697"/>
      <c r="D9" s="697"/>
      <c r="E9" s="697"/>
      <c r="F9" s="697"/>
      <c r="G9" s="693"/>
    </row>
    <row r="10" spans="1:7" ht="12.75" customHeight="1" x14ac:dyDescent="0.2">
      <c r="A10" s="1468" t="s">
        <v>711</v>
      </c>
      <c r="B10" s="699" t="s">
        <v>588</v>
      </c>
      <c r="C10" s="700" t="s">
        <v>900</v>
      </c>
      <c r="D10" s="700" t="s">
        <v>590</v>
      </c>
      <c r="E10" s="700" t="s">
        <v>591</v>
      </c>
      <c r="F10" s="700" t="s">
        <v>840</v>
      </c>
      <c r="G10" s="699" t="s">
        <v>841</v>
      </c>
    </row>
    <row r="11" spans="1:7" ht="24" customHeight="1" x14ac:dyDescent="0.2">
      <c r="A11" s="1468"/>
      <c r="B11" s="1469" t="s">
        <v>901</v>
      </c>
      <c r="C11" s="1470" t="s">
        <v>902</v>
      </c>
      <c r="D11" s="1468" t="s">
        <v>903</v>
      </c>
      <c r="E11" s="1470" t="s">
        <v>904</v>
      </c>
      <c r="F11" s="1467" t="s">
        <v>26</v>
      </c>
      <c r="G11" s="1467" t="s">
        <v>13</v>
      </c>
    </row>
    <row r="12" spans="1:7" ht="19.5" customHeight="1" x14ac:dyDescent="0.2">
      <c r="A12" s="1468"/>
      <c r="B12" s="1469"/>
      <c r="C12" s="1470"/>
      <c r="D12" s="1468"/>
      <c r="E12" s="1470"/>
      <c r="F12" s="1467"/>
      <c r="G12" s="1467"/>
    </row>
    <row r="13" spans="1:7" x14ac:dyDescent="0.2">
      <c r="A13" s="701"/>
      <c r="B13" s="702"/>
      <c r="C13" s="703"/>
      <c r="D13" s="703"/>
      <c r="E13" s="703"/>
      <c r="F13" s="703"/>
      <c r="G13" s="702"/>
    </row>
    <row r="14" spans="1:7" x14ac:dyDescent="0.2">
      <c r="A14" s="701"/>
      <c r="B14" s="704"/>
      <c r="C14" s="703"/>
      <c r="D14" s="703"/>
      <c r="E14" s="703"/>
      <c r="F14" s="703"/>
      <c r="G14" s="702"/>
    </row>
    <row r="15" spans="1:7" ht="36" x14ac:dyDescent="0.2">
      <c r="A15" s="701">
        <v>1</v>
      </c>
      <c r="B15" s="702" t="s">
        <v>64</v>
      </c>
      <c r="C15" s="705">
        <f t="shared" ref="C15:C21" si="0">D15+E15</f>
        <v>186501</v>
      </c>
      <c r="D15" s="705">
        <v>186501</v>
      </c>
      <c r="E15" s="705"/>
      <c r="F15" s="701"/>
      <c r="G15" s="701" t="s">
        <v>1176</v>
      </c>
    </row>
    <row r="16" spans="1:7" ht="36" x14ac:dyDescent="0.2">
      <c r="A16" s="701">
        <v>2</v>
      </c>
      <c r="B16" s="702" t="s">
        <v>65</v>
      </c>
      <c r="C16" s="705">
        <f t="shared" si="0"/>
        <v>50316</v>
      </c>
      <c r="D16" s="705">
        <v>50316</v>
      </c>
      <c r="E16" s="705">
        <v>0</v>
      </c>
      <c r="F16" s="701"/>
      <c r="G16" s="701" t="s">
        <v>1177</v>
      </c>
    </row>
    <row r="17" spans="1:7" ht="36" x14ac:dyDescent="0.2">
      <c r="A17" s="701" t="s">
        <v>860</v>
      </c>
      <c r="B17" s="702" t="s">
        <v>69</v>
      </c>
      <c r="C17" s="705">
        <f t="shared" si="0"/>
        <v>212826</v>
      </c>
      <c r="D17" s="705">
        <v>212826</v>
      </c>
      <c r="E17" s="705">
        <v>0</v>
      </c>
      <c r="F17" s="701"/>
      <c r="G17" s="701" t="s">
        <v>1178</v>
      </c>
    </row>
    <row r="18" spans="1:7" ht="36" x14ac:dyDescent="0.2">
      <c r="A18" s="701" t="s">
        <v>861</v>
      </c>
      <c r="B18" s="702" t="s">
        <v>66</v>
      </c>
      <c r="C18" s="705">
        <f t="shared" si="0"/>
        <v>10665</v>
      </c>
      <c r="D18" s="705">
        <v>10665</v>
      </c>
      <c r="E18" s="705">
        <v>0</v>
      </c>
      <c r="F18" s="701"/>
      <c r="G18" s="701" t="s">
        <v>1179</v>
      </c>
    </row>
    <row r="19" spans="1:7" ht="36" x14ac:dyDescent="0.2">
      <c r="A19" s="701" t="s">
        <v>862</v>
      </c>
      <c r="B19" s="702" t="s">
        <v>67</v>
      </c>
      <c r="C19" s="705">
        <f t="shared" si="0"/>
        <v>515964</v>
      </c>
      <c r="D19" s="705">
        <v>515964</v>
      </c>
      <c r="E19" s="705">
        <v>0</v>
      </c>
      <c r="F19" s="701"/>
      <c r="G19" s="701" t="s">
        <v>1180</v>
      </c>
    </row>
    <row r="20" spans="1:7" ht="36" x14ac:dyDescent="0.2">
      <c r="A20" s="701" t="s">
        <v>863</v>
      </c>
      <c r="B20" s="702" t="s">
        <v>68</v>
      </c>
      <c r="C20" s="705">
        <f t="shared" si="0"/>
        <v>88229</v>
      </c>
      <c r="D20" s="705">
        <v>83901</v>
      </c>
      <c r="E20" s="705">
        <v>4328</v>
      </c>
      <c r="F20" s="701"/>
      <c r="G20" s="701"/>
    </row>
    <row r="21" spans="1:7" ht="24.75" thickBot="1" x14ac:dyDescent="0.25">
      <c r="A21" s="701" t="s">
        <v>865</v>
      </c>
      <c r="B21" s="702" t="s">
        <v>1181</v>
      </c>
      <c r="C21" s="705">
        <f t="shared" si="0"/>
        <v>9801</v>
      </c>
      <c r="D21" s="705">
        <v>7717</v>
      </c>
      <c r="E21" s="705">
        <v>2084</v>
      </c>
      <c r="F21" s="701"/>
      <c r="G21" s="701"/>
    </row>
    <row r="22" spans="1:7" ht="13.5" thickBot="1" x14ac:dyDescent="0.25">
      <c r="A22" s="690"/>
      <c r="B22" s="691" t="s">
        <v>27</v>
      </c>
      <c r="C22" s="692">
        <f xml:space="preserve"> SUM(C15:C21)</f>
        <v>1074302</v>
      </c>
      <c r="D22" s="692">
        <f xml:space="preserve"> SUM(D15:D21)</f>
        <v>1067890</v>
      </c>
      <c r="E22" s="692">
        <f xml:space="preserve"> SUM(E15:E21)</f>
        <v>6412</v>
      </c>
      <c r="F22" s="692"/>
      <c r="G22" s="692">
        <v>341932</v>
      </c>
    </row>
    <row r="25" spans="1:7" x14ac:dyDescent="0.2">
      <c r="B25" s="162"/>
    </row>
    <row r="26" spans="1:7" x14ac:dyDescent="0.2">
      <c r="B26" s="162"/>
    </row>
  </sheetData>
  <mergeCells count="13">
    <mergeCell ref="A3:G3"/>
    <mergeCell ref="A8:G8"/>
    <mergeCell ref="B1:G1"/>
    <mergeCell ref="A5:G5"/>
    <mergeCell ref="A6:G6"/>
    <mergeCell ref="A7:G7"/>
    <mergeCell ref="G11:G12"/>
    <mergeCell ref="A10:A12"/>
    <mergeCell ref="B11:B12"/>
    <mergeCell ref="C11:C12"/>
    <mergeCell ref="D11:D12"/>
    <mergeCell ref="E11:E12"/>
    <mergeCell ref="F11:F12"/>
  </mergeCells>
  <phoneticPr fontId="7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10</vt:i4>
      </vt:variant>
    </vt:vector>
  </HeadingPairs>
  <TitlesOfParts>
    <vt:vector size="52" baseType="lpstr">
      <vt:lpstr>Össz.önkor.mérleg.</vt:lpstr>
      <vt:lpstr>működ. mérleg </vt:lpstr>
      <vt:lpstr>felhalm. mérleg</vt:lpstr>
      <vt:lpstr>normatíva </vt:lpstr>
      <vt:lpstr>tám, végl. pe.átv  </vt:lpstr>
      <vt:lpstr>felh. bev.  </vt:lpstr>
      <vt:lpstr>mc.pe.átad</vt:lpstr>
      <vt:lpstr>felhalm. kiad.  </vt:lpstr>
      <vt:lpstr>Eu-s tám</vt:lpstr>
      <vt:lpstr>tartalék</vt:lpstr>
      <vt:lpstr>pü.mérleg Önkorm.</vt:lpstr>
      <vt:lpstr>pü.mérleg Hivatal</vt:lpstr>
      <vt:lpstr>mük. bev.Önkor és Hivatal </vt:lpstr>
      <vt:lpstr>közhatalmi bev</vt:lpstr>
      <vt:lpstr>műk. kiad. szakf Önkorm. </vt:lpstr>
      <vt:lpstr>műk.kiad. szakf.Hivatal </vt:lpstr>
      <vt:lpstr>ellátottak önk. </vt:lpstr>
      <vt:lpstr>ellátottak hivatal</vt:lpstr>
      <vt:lpstr>püm. GAMESZ. </vt:lpstr>
      <vt:lpstr>püm. Művelődés</vt:lpstr>
      <vt:lpstr>püm-TASZII.</vt:lpstr>
      <vt:lpstr>püm.Brunszvik T</vt:lpstr>
      <vt:lpstr>likvid</vt:lpstr>
      <vt:lpstr>k.maradvány</vt:lpstr>
      <vt:lpstr>eredmény kim.</vt:lpstr>
      <vt:lpstr>létszám  </vt:lpstr>
      <vt:lpstr>Adómérték</vt:lpstr>
      <vt:lpstr>kötváll.  </vt:lpstr>
      <vt:lpstr>közvetett t.</vt:lpstr>
      <vt:lpstr>PM keret felh</vt:lpstr>
      <vt:lpstr>Önk. hitel és kölcsön nyújt.</vt:lpstr>
      <vt:lpstr>Vagyonmérleg</vt:lpstr>
      <vt:lpstr>Ing.kimutat.</vt:lpstr>
      <vt:lpstr>forgalomképes vagyon kim</vt:lpstr>
      <vt:lpstr>Befeje. beruh.</vt:lpstr>
      <vt:lpstr>"O"-ra leírt</vt:lpstr>
      <vt:lpstr>befekt eszk ért p</vt:lpstr>
      <vt:lpstr>Adó és mért</vt:lpstr>
      <vt:lpstr>Központ tám</vt:lpstr>
      <vt:lpstr>Ált műk és ág fa</vt:lpstr>
      <vt:lpstr>előző évi tám elsz</vt:lpstr>
      <vt:lpstr>Munka4</vt:lpstr>
      <vt:lpstr>Excel_BuiltIn_Print_Titles</vt:lpstr>
      <vt:lpstr>'ellátottak önk. '!Nyomtatási_cím</vt:lpstr>
      <vt:lpstr>'felh. bev.  '!Nyomtatási_cím</vt:lpstr>
      <vt:lpstr>'felhalm. kiad.  '!Nyomtatási_cím</vt:lpstr>
      <vt:lpstr>'kötváll.  '!Nyomtatási_cím</vt:lpstr>
      <vt:lpstr>'létszám  '!Nyomtatási_cím</vt:lpstr>
      <vt:lpstr>mc.pe.átad!Nyomtatási_cím</vt:lpstr>
      <vt:lpstr>'műk. kiad. szakf Önkorm. '!Nyomtatási_cím</vt:lpstr>
      <vt:lpstr>'normatíva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Kondákorné Farkas Erika</dc:creator>
  <cp:lastModifiedBy>Kondákorné Farkas Erika</cp:lastModifiedBy>
  <cp:lastPrinted>2015-05-18T10:48:03Z</cp:lastPrinted>
  <dcterms:created xsi:type="dcterms:W3CDTF">2013-12-16T15:47:29Z</dcterms:created>
  <dcterms:modified xsi:type="dcterms:W3CDTF">2015-05-29T06:47:43Z</dcterms:modified>
</cp:coreProperties>
</file>