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32760" windowWidth="12660" windowHeight="11640" tabRatio="973" activeTab="1"/>
  </bookViews>
  <sheets>
    <sheet name="ALAPADATOK" sheetId="94" r:id="rId1"/>
    <sheet name="KV_1.1.sz.mell." sheetId="1" r:id="rId2"/>
    <sheet name="KV_1.2.sz.mell." sheetId="130" r:id="rId3"/>
    <sheet name="KV_2.1.sz.mell." sheetId="73" r:id="rId4"/>
    <sheet name="KV_2.2.sz.mell." sheetId="61" r:id="rId5"/>
    <sheet name="KV_3.sz.mell." sheetId="62" r:id="rId6"/>
    <sheet name="KV_4.sz.mell." sheetId="77" r:id="rId7"/>
    <sheet name="KV_5.sz.mell." sheetId="78" r:id="rId8"/>
    <sheet name="KV_6.sz.mell." sheetId="63" r:id="rId9"/>
    <sheet name="KV_7.sz.mell." sheetId="64" r:id="rId10"/>
    <sheet name="KV_8.sz.mell." sheetId="71" r:id="rId11"/>
    <sheet name="KV_9.1.sz.mell" sheetId="3" r:id="rId12"/>
    <sheet name="KV_9.1.1.sz.mell" sheetId="119" r:id="rId13"/>
    <sheet name="KV_9.2.sz.mell" sheetId="79" r:id="rId14"/>
    <sheet name="KV_9.2.1.sz.mell" sheetId="122" r:id="rId15"/>
    <sheet name="KV_10.sz.mell" sheetId="89" r:id="rId16"/>
  </sheets>
  <definedNames>
    <definedName name="_xlnm.Print_Titles" localSheetId="12">KV_9.1.1.sz.mell!$1:$6</definedName>
    <definedName name="_xlnm.Print_Titles" localSheetId="11">KV_9.1.sz.mell!$1:$6</definedName>
    <definedName name="_xlnm.Print_Titles" localSheetId="14">KV_9.2.1.sz.mell!$1:$6</definedName>
    <definedName name="_xlnm.Print_Titles" localSheetId="13">KV_9.2.sz.mell!$1:$6</definedName>
    <definedName name="_xlnm.Print_Area" localSheetId="1">KV_1.1.sz.mell.!$A$1:$C$164</definedName>
    <definedName name="_xlnm.Print_Area" localSheetId="2">KV_1.2.sz.mell.!$A$1:$C$164</definedName>
  </definedNames>
  <calcPr calcId="124519"/>
</workbook>
</file>

<file path=xl/calcChain.xml><?xml version="1.0" encoding="utf-8"?>
<calcChain xmlns="http://schemas.openxmlformats.org/spreadsheetml/2006/main">
  <c r="F8" i="63"/>
  <c r="F9"/>
  <c r="F10"/>
  <c r="C93" i="3"/>
  <c r="C29"/>
  <c r="C8" i="130"/>
  <c r="C96" s="1"/>
  <c r="C18" i="73"/>
  <c r="B2" i="119"/>
  <c r="B2" i="89"/>
  <c r="A1" i="71"/>
  <c r="B2" i="64"/>
  <c r="B2" i="63"/>
  <c r="B2" i="78"/>
  <c r="B2" i="77"/>
  <c r="B2" i="62"/>
  <c r="C1" i="122"/>
  <c r="C1" i="79"/>
  <c r="C1" i="119"/>
  <c r="C1" i="3"/>
  <c r="F1" i="61"/>
  <c r="F1" i="73"/>
  <c r="B1" i="130"/>
  <c r="B1" i="1"/>
  <c r="G13" i="89"/>
  <c r="G14"/>
  <c r="G15"/>
  <c r="G16"/>
  <c r="G17"/>
  <c r="G18"/>
  <c r="C19"/>
  <c r="D19"/>
  <c r="E19"/>
  <c r="F19"/>
  <c r="A23"/>
  <c r="B2" i="122"/>
  <c r="C8"/>
  <c r="C20"/>
  <c r="C26"/>
  <c r="C37" s="1"/>
  <c r="C42" s="1"/>
  <c r="C59" s="1"/>
  <c r="C31"/>
  <c r="C38"/>
  <c r="C46"/>
  <c r="C52"/>
  <c r="C8" i="79"/>
  <c r="C20"/>
  <c r="C26"/>
  <c r="C37" s="1"/>
  <c r="C42" s="1"/>
  <c r="C59" s="1"/>
  <c r="C31"/>
  <c r="C38"/>
  <c r="C46"/>
  <c r="C52"/>
  <c r="C8" i="119"/>
  <c r="C15"/>
  <c r="C22"/>
  <c r="C29"/>
  <c r="C37"/>
  <c r="C49"/>
  <c r="C55"/>
  <c r="C60"/>
  <c r="C66"/>
  <c r="C70"/>
  <c r="C75"/>
  <c r="C78"/>
  <c r="C89"/>
  <c r="C82"/>
  <c r="C93"/>
  <c r="C128" s="1"/>
  <c r="C155" s="1"/>
  <c r="C114"/>
  <c r="C129"/>
  <c r="C133"/>
  <c r="C140"/>
  <c r="C154"/>
  <c r="C146"/>
  <c r="C8" i="3"/>
  <c r="C15"/>
  <c r="C22"/>
  <c r="C37"/>
  <c r="C49"/>
  <c r="C55"/>
  <c r="C60"/>
  <c r="C66"/>
  <c r="C70"/>
  <c r="C75"/>
  <c r="C78"/>
  <c r="C82"/>
  <c r="C89" s="1"/>
  <c r="C90" s="1"/>
  <c r="C114"/>
  <c r="C129"/>
  <c r="C154" s="1"/>
  <c r="C155" s="1"/>
  <c r="C133"/>
  <c r="C140"/>
  <c r="C146"/>
  <c r="B7" i="71"/>
  <c r="B17" s="1"/>
  <c r="B28" s="1"/>
  <c r="B38" s="1"/>
  <c r="C7"/>
  <c r="C17" s="1"/>
  <c r="C28" s="1"/>
  <c r="C38" s="1"/>
  <c r="D7"/>
  <c r="D17" s="1"/>
  <c r="D28" s="1"/>
  <c r="D38" s="1"/>
  <c r="E8"/>
  <c r="E9"/>
  <c r="E10"/>
  <c r="E11"/>
  <c r="E12"/>
  <c r="E13"/>
  <c r="E14"/>
  <c r="B15"/>
  <c r="C15"/>
  <c r="D15"/>
  <c r="E18"/>
  <c r="E19"/>
  <c r="E20"/>
  <c r="E21"/>
  <c r="E22"/>
  <c r="E23"/>
  <c r="B24"/>
  <c r="C24"/>
  <c r="D24"/>
  <c r="E29"/>
  <c r="E30"/>
  <c r="E31"/>
  <c r="E32"/>
  <c r="E33"/>
  <c r="E34"/>
  <c r="E35"/>
  <c r="B36"/>
  <c r="C36"/>
  <c r="D36"/>
  <c r="E39"/>
  <c r="E40"/>
  <c r="E41"/>
  <c r="E42"/>
  <c r="E43"/>
  <c r="B44"/>
  <c r="C44"/>
  <c r="D44"/>
  <c r="A46"/>
  <c r="D51"/>
  <c r="F6" i="64"/>
  <c r="F11"/>
  <c r="F12"/>
  <c r="F13"/>
  <c r="F14"/>
  <c r="F15"/>
  <c r="F16"/>
  <c r="F17"/>
  <c r="F18"/>
  <c r="F19"/>
  <c r="F26" s="1"/>
  <c r="F20"/>
  <c r="F21"/>
  <c r="F22"/>
  <c r="F23"/>
  <c r="F24"/>
  <c r="F25"/>
  <c r="B26"/>
  <c r="D26"/>
  <c r="E26"/>
  <c r="D6" i="63"/>
  <c r="D6" i="64" s="1"/>
  <c r="F6" i="63"/>
  <c r="F11"/>
  <c r="F24" s="1"/>
  <c r="F12"/>
  <c r="F13"/>
  <c r="F14"/>
  <c r="F15"/>
  <c r="F16"/>
  <c r="F17"/>
  <c r="F18"/>
  <c r="F19"/>
  <c r="F20"/>
  <c r="F21"/>
  <c r="F22"/>
  <c r="F23"/>
  <c r="B24"/>
  <c r="D24"/>
  <c r="E24"/>
  <c r="C11" i="78"/>
  <c r="C14" i="77"/>
  <c r="C7" i="62"/>
  <c r="D7" s="1"/>
  <c r="E7" s="1"/>
  <c r="F9"/>
  <c r="F10"/>
  <c r="F14" s="1"/>
  <c r="F11"/>
  <c r="F12"/>
  <c r="F13"/>
  <c r="C14"/>
  <c r="D14"/>
  <c r="E14"/>
  <c r="E2" i="61"/>
  <c r="C5" i="77" s="1"/>
  <c r="C5" i="78" s="1"/>
  <c r="F5" i="63" s="1"/>
  <c r="F5" i="64" s="1"/>
  <c r="C17" i="61"/>
  <c r="E17"/>
  <c r="E32" s="1"/>
  <c r="C18"/>
  <c r="C30" s="1"/>
  <c r="C31" s="1"/>
  <c r="C24"/>
  <c r="E30"/>
  <c r="E2" i="73"/>
  <c r="E18"/>
  <c r="C31" s="1"/>
  <c r="C19"/>
  <c r="C29"/>
  <c r="C24"/>
  <c r="E29"/>
  <c r="B2" i="130"/>
  <c r="C7"/>
  <c r="C95" s="1"/>
  <c r="C162" s="1"/>
  <c r="C10"/>
  <c r="C17"/>
  <c r="C24"/>
  <c r="C31"/>
  <c r="C39"/>
  <c r="C51"/>
  <c r="C57"/>
  <c r="C62"/>
  <c r="C68"/>
  <c r="C72"/>
  <c r="C77"/>
  <c r="C80"/>
  <c r="C84"/>
  <c r="C91" s="1"/>
  <c r="C164" s="1"/>
  <c r="C98"/>
  <c r="C119"/>
  <c r="C134"/>
  <c r="C138"/>
  <c r="C145"/>
  <c r="C158"/>
  <c r="C150"/>
  <c r="C8" i="1"/>
  <c r="C96" s="1"/>
  <c r="C17"/>
  <c r="C24"/>
  <c r="C31"/>
  <c r="C39"/>
  <c r="C51"/>
  <c r="C57"/>
  <c r="C62"/>
  <c r="C68"/>
  <c r="C72"/>
  <c r="C77"/>
  <c r="C80"/>
  <c r="C91" s="1"/>
  <c r="C84"/>
  <c r="C95"/>
  <c r="C162" s="1"/>
  <c r="C98"/>
  <c r="C133" s="1"/>
  <c r="C119"/>
  <c r="C134"/>
  <c r="C158" s="1"/>
  <c r="C138"/>
  <c r="C145"/>
  <c r="C150"/>
  <c r="C10"/>
  <c r="C67"/>
  <c r="G19" i="89"/>
  <c r="C4" i="79"/>
  <c r="C4" i="122" s="1"/>
  <c r="E5" i="62"/>
  <c r="E31" i="73"/>
  <c r="E30"/>
  <c r="E31" i="61"/>
  <c r="C30" i="73"/>
  <c r="E32" s="1"/>
  <c r="C133" i="130"/>
  <c r="C159" s="1"/>
  <c r="C67"/>
  <c r="C92" s="1"/>
  <c r="C160" s="1"/>
  <c r="C58" i="122"/>
  <c r="G11" i="89"/>
  <c r="C65" i="119"/>
  <c r="C90"/>
  <c r="C156" s="1"/>
  <c r="C32" i="73"/>
  <c r="E15" i="71"/>
  <c r="E36"/>
  <c r="E44"/>
  <c r="E24"/>
  <c r="C58" i="79"/>
  <c r="C128" i="3"/>
  <c r="C65"/>
  <c r="C164" i="1" l="1"/>
  <c r="C92"/>
  <c r="C160" s="1"/>
  <c r="C33" i="61"/>
  <c r="E33"/>
  <c r="C159" i="1"/>
  <c r="C163"/>
  <c r="C156" i="3"/>
  <c r="C163" i="130"/>
  <c r="C32" i="61"/>
  <c r="C4" i="73"/>
  <c r="E6" i="63"/>
  <c r="E6" i="64" s="1"/>
  <c r="C6" i="77"/>
  <c r="C4" i="3"/>
  <c r="C4" i="119" s="1"/>
  <c r="D6" i="71"/>
  <c r="D27" s="1"/>
  <c r="E4" i="61"/>
  <c r="E4" i="73" l="1"/>
  <c r="C4" i="61"/>
</calcChain>
</file>

<file path=xl/sharedStrings.xml><?xml version="1.0" encoding="utf-8"?>
<sst xmlns="http://schemas.openxmlformats.org/spreadsheetml/2006/main" count="1803" uniqueCount="534">
  <si>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</si>
  <si>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</si>
  <si>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</si>
  <si>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</si>
  <si>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</si>
  <si>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</si>
  <si>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</si>
  <si>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</si>
  <si>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</si>
  <si>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</si>
  <si>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</si>
  <si>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</si>
  <si>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</si>
  <si>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</si>
  <si>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</si>
  <si>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</si>
  <si>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</si>
  <si>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</si>
  <si>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</si>
  <si>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</si>
  <si>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</si>
  <si>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</si>
  <si>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</si>
  <si>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</si>
  <si>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</si>
  <si>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</si>
  <si>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</si>
  <si>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</si>
  <si>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</si>
  <si>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</si>
  <si>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</si>
  <si>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</si>
  <si>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</si>
  <si>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</si>
  <si>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</si>
  <si>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</si>
  <si>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</si>
  <si>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</si>
  <si>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</si>
  <si>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</si>
  <si>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</si>
  <si>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</si>
  <si>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</si>
  <si>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</si>
  <si>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</si>
  <si>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</si>
  <si>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</si>
  <si>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</si>
  <si>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</si>
  <si>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</si>
  <si>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</si>
  <si>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</si>
  <si>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</si>
  <si>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</si>
  <si>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</si>
  <si>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</si>
  <si>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</si>
  <si>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</si>
  <si>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</si>
  <si>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</si>
  <si>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</si>
  <si>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</si>
  <si>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</si>
  <si>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</si>
  <si>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</si>
  <si>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</si>
  <si>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</si>
  <si>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</si>
  <si>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</si>
  <si>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</si>
  <si>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</si>
  <si>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</si>
  <si>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</si>
  <si>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</si>
  <si>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</si>
  <si>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</si>
  <si>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</si>
  <si>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</si>
  <si>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</si>
  <si>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</si>
  <si>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</si>
  <si>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</si>
  <si>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</si>
  <si>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</si>
  <si>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</si>
  <si>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</si>
  <si>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</si>
  <si>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</si>
  <si>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</si>
  <si>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</si>
  <si>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</si>
  <si>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</si>
  <si>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</si>
  <si>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</si>
  <si>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</si>
  <si>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</si>
  <si>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</si>
  <si>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</si>
  <si>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</si>
  <si>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</si>
  <si>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</si>
  <si>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</si>
  <si>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</si>
  <si>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</si>
  <si>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</si>
  <si>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</si>
  <si>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</si>
  <si>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</si>
  <si>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</si>
  <si>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</si>
  <si>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</si>
  <si>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</si>
  <si>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</si>
  <si>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</si>
  <si>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</si>
  <si>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</si>
  <si>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</si>
  <si>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</si>
  <si>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</si>
  <si>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</si>
  <si>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</si>
  <si>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</si>
  <si>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</si>
  <si>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</si>
  <si>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</si>
  <si>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</si>
  <si>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</si>
  <si>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</si>
  <si>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</si>
  <si>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</si>
  <si>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</si>
  <si>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</si>
  <si>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</si>
  <si>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</si>
  <si>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</si>
  <si>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</si>
  <si>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</si>
  <si>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</si>
  <si>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</si>
  <si>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</si>
  <si>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</si>
  <si>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</si>
  <si>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</si>
  <si>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</si>
  <si>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</si>
  <si>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</si>
  <si>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</si>
  <si>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</si>
  <si>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</si>
  <si>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</si>
  <si>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Költségvetési szerv neve:</t>
  </si>
  <si>
    <t>…………………………………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</si>
  <si>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</si>
  <si>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</si>
  <si>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</si>
  <si>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</si>
  <si>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</si>
  <si>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</si>
  <si>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</si>
  <si>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</si>
  <si>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</si>
  <si>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</si>
  <si>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</si>
  <si>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</si>
  <si>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</si>
  <si>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</si>
  <si>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</si>
  <si>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</si>
  <si>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</si>
  <si>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</si>
  <si>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</si>
  <si>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</si>
  <si>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</si>
  <si>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</si>
  <si>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</si>
  <si>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</si>
  <si>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</si>
  <si>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</si>
  <si>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</si>
  <si>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</si>
  <si>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</si>
  <si>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</si>
  <si>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</si>
  <si>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</si>
  <si>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</si>
  <si>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</si>
  <si>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</si>
  <si>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</si>
  <si>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</si>
  <si>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</si>
  <si>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</si>
  <si>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</si>
  <si>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</si>
  <si>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</si>
  <si>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</si>
  <si>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</si>
  <si>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</si>
  <si>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</si>
  <si>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</si>
  <si>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</si>
  <si>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</si>
  <si>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</si>
  <si>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</si>
  <si>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</si>
  <si>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</si>
  <si>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</si>
  <si>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</si>
  <si>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</si>
  <si>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</si>
  <si>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</si>
  <si>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</si>
  <si>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</si>
  <si>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</si>
  <si>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</si>
  <si>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</si>
  <si>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</si>
  <si>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</si>
  <si>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</si>
  <si>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</si>
  <si>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</si>
  <si>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</si>
  <si>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</si>
  <si>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</si>
  <si>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</si>
  <si>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</si>
  <si>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</si>
  <si>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</si>
  <si>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</si>
  <si>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</si>
  <si>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</si>
  <si>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</si>
  <si>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</si>
  <si>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</si>
  <si>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</si>
  <si>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</si>
  <si>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</si>
  <si>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</si>
  <si>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</si>
  <si>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</si>
  <si>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</si>
  <si>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</si>
  <si>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</si>
  <si>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</si>
  <si>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</si>
  <si>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</si>
  <si>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</si>
  <si>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</si>
  <si>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</si>
  <si>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</si>
  <si>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</si>
  <si>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</si>
  <si>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</si>
  <si>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</si>
  <si>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</si>
  <si>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</si>
  <si>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</si>
  <si>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</si>
  <si>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</si>
  <si>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</si>
  <si>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</si>
  <si>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</si>
  <si>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</si>
  <si>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</si>
  <si>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</si>
  <si>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</si>
  <si>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</si>
  <si>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</si>
  <si>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</si>
  <si>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</si>
  <si>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</si>
  <si>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</si>
  <si>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</si>
  <si>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</si>
  <si>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</si>
  <si>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</si>
  <si>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</si>
  <si>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</si>
  <si>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</si>
  <si>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</si>
  <si>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</si>
  <si>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</si>
  <si>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</si>
  <si>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</si>
  <si>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</si>
  <si>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</si>
  <si>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</si>
  <si>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</si>
  <si>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</si>
  <si>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</si>
  <si>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</si>
  <si>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</si>
  <si>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</si>
  <si>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</si>
  <si>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</si>
  <si>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</si>
  <si>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</si>
  <si>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</si>
  <si>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</si>
  <si>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</si>
  <si>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</si>
  <si>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</si>
  <si>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</si>
  <si>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</si>
  <si>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</si>
  <si>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</si>
  <si>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</si>
  <si>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</si>
  <si>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</si>
  <si>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</si>
  <si>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</si>
  <si>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</si>
  <si>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</si>
  <si>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</si>
  <si>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</si>
  <si>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</si>
  <si>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</si>
  <si>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</si>
  <si>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</si>
  <si>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</si>
  <si>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</si>
  <si>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</si>
  <si>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</si>
  <si>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</si>
  <si>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</si>
  <si>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</si>
  <si>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</si>
  <si>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</si>
  <si>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</si>
  <si>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</si>
  <si>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</si>
  <si>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</si>
  <si>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</si>
  <si>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</si>
  <si>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</si>
  <si>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</si>
  <si>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</si>
  <si>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</si>
  <si>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</si>
  <si>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</si>
  <si>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</si>
  <si>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</si>
  <si>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</si>
  <si>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</si>
  <si>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</si>
  <si>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</si>
  <si>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</si>
  <si>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</si>
  <si>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</si>
  <si>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</si>
  <si>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</si>
  <si>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</si>
  <si>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</si>
  <si>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</si>
  <si>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</si>
  <si>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</si>
  <si>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</si>
  <si>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</si>
  <si>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</si>
  <si>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</si>
  <si>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</si>
  <si>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</si>
  <si>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</si>
  <si>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</si>
  <si>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</si>
  <si>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</si>
  <si>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</si>
  <si>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</si>
  <si>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</si>
  <si>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</si>
  <si>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</si>
  <si>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</si>
  <si>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</si>
  <si>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</si>
  <si>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</si>
  <si>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</si>
  <si>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</si>
  <si>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</si>
  <si>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</si>
  <si>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</si>
  <si>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</si>
  <si>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</si>
  <si>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</si>
  <si>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</si>
  <si>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</si>
  <si>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</si>
  <si>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</si>
  <si>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</si>
  <si>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</si>
  <si>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</si>
  <si>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</si>
  <si>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</si>
  <si>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</si>
  <si>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</si>
  <si>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</si>
  <si>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</si>
  <si>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</si>
  <si>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</si>
  <si>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</si>
  <si>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</si>
  <si>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</si>
  <si>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</si>
  <si>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</si>
  <si>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</si>
  <si>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</si>
  <si>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</si>
  <si>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</si>
  <si>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</si>
  <si>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</si>
  <si>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</si>
  <si>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</si>
  <si>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</si>
  <si>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</si>
  <si>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</si>
  <si>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</si>
  <si>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</si>
  <si>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</si>
  <si>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</si>
  <si>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</si>
  <si>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</si>
  <si>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</si>
  <si>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</si>
  <si>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</si>
  <si>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</si>
  <si>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</si>
  <si>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</si>
  <si>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</si>
  <si>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</si>
  <si>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</si>
  <si>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</si>
  <si>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</si>
  <si>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</si>
  <si>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</si>
  <si>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</si>
  <si>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</si>
  <si>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</si>
  <si>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</si>
  <si>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</si>
  <si>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</si>
  <si>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</si>
  <si>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</si>
  <si>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</si>
  <si>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</si>
  <si>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</si>
  <si>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</si>
  <si>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</si>
  <si>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</si>
  <si>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</si>
  <si>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Központi, irányító szervi támogatás</t>
  </si>
  <si>
    <t>Belföldi finanszírozás kiadásai (6.1. + … + 6.5.)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</si>
  <si>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</si>
  <si>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</si>
  <si>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</si>
  <si>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</si>
  <si>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</si>
  <si>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</si>
  <si>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</si>
  <si>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</si>
  <si>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</si>
  <si>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</si>
  <si>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F=(B-D-E)</t>
  </si>
  <si>
    <t>Kiemelt előirányzat, előirányzat megnevezése</t>
  </si>
  <si>
    <t>Forintban!</t>
  </si>
  <si>
    <t>Hozzájárulás  (Ft)</t>
  </si>
  <si>
    <t>Éves eredeti kiadási előirányzat: …………… Ft</t>
  </si>
  <si>
    <t>Bruttó  hiány:</t>
  </si>
  <si>
    <t>Bruttó  többlet: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</si>
  <si>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</si>
  <si>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</si>
  <si>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</si>
  <si>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</si>
  <si>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</si>
  <si>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</si>
  <si>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</si>
  <si>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</si>
  <si>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</si>
  <si>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</si>
  <si>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2019. ÉVI KÖLTSÉGVETÉS</t>
  </si>
  <si>
    <t>ÖSSZEVONT MÉRLEGE</t>
  </si>
  <si>
    <t>KÖTELEZŐ FELADATOK MÉRLEGE</t>
  </si>
  <si>
    <t>ALAPADATOK</t>
  </si>
  <si>
    <t>1. költségvetési szerv neve</t>
  </si>
  <si>
    <t>2. költségvetési szerv neve</t>
  </si>
  <si>
    <t>3. költségvetési szerv neve</t>
  </si>
  <si>
    <t>4. költségvetési szerv neve</t>
  </si>
  <si>
    <t>5. költségvetési szerv neve</t>
  </si>
  <si>
    <t>6. költségvetési szerv neve</t>
  </si>
  <si>
    <t>7. költségvetési szerv neve</t>
  </si>
  <si>
    <t>8. költségvetési szerv neve</t>
  </si>
  <si>
    <t>10. költségvetési szerv neve</t>
  </si>
  <si>
    <t>2 kvi név</t>
  </si>
  <si>
    <t>4 kvi név</t>
  </si>
  <si>
    <t>5 kvi név</t>
  </si>
  <si>
    <t>6 kvi név</t>
  </si>
  <si>
    <t>7 kvi név</t>
  </si>
  <si>
    <t>8 kvi név</t>
  </si>
  <si>
    <t>9 kvi név</t>
  </si>
  <si>
    <t>10 kvi név</t>
  </si>
  <si>
    <t>…….Önkormányzat 2019. évi adósságot keletkeztető fejlesztési céljai</t>
  </si>
  <si>
    <t>/</t>
  </si>
  <si>
    <t>(</t>
  </si>
  <si>
    <t>)</t>
  </si>
  <si>
    <t>a</t>
  </si>
  <si>
    <t>önkormányzati rendelethez</t>
  </si>
  <si>
    <t>Európai uniós támogatással megvalósuló projektek</t>
  </si>
  <si>
    <t>bevételei, kiadási, hozzájárulások</t>
  </si>
  <si>
    <t>Előterjesztéskor</t>
  </si>
  <si>
    <t xml:space="preserve">3 kvi név  </t>
  </si>
  <si>
    <t>Egyéb</t>
  </si>
  <si>
    <t>Szuhogyi Nyitnikék Óvoda</t>
  </si>
  <si>
    <t>SZUHOGY ÖNKORMÁNYZAT</t>
  </si>
  <si>
    <t>SZUHOGY KÖZSÉG ÖNKORMÁNYZATA</t>
  </si>
  <si>
    <t>Szuhogy Község  Önkormányzatának  adósságot keletkeztető ügyletekből és kezességvállalásokból fennálló kötelezettségei</t>
  </si>
  <si>
    <t>Szuhogy Község  Önkormányzata saját bevételeinek részletezése az adósságot keletkeztető ügyletből származó tárgyévi fizetési kötelezettség megállapításához</t>
  </si>
  <si>
    <t>Magánszemélyek kommunális adója</t>
  </si>
  <si>
    <t>Szuhogy Község Önkormányzata</t>
  </si>
  <si>
    <t>Szuhogy patak mederrendezés</t>
  </si>
  <si>
    <t>2018-2019.</t>
  </si>
  <si>
    <t>Energetikai felújítás önkormányzati épületeken</t>
  </si>
  <si>
    <t>Martinkó András Általános Iskola csapadékvíz elvezetés</t>
  </si>
  <si>
    <t>Gép-pályázat önerő</t>
  </si>
  <si>
    <t>Kenderföld utca terve</t>
  </si>
  <si>
    <t>Térfigyelő és kamera-rendszer kiépítése</t>
  </si>
  <si>
    <t>Kisértékű tárgyi eszközök</t>
  </si>
  <si>
    <t>2019.</t>
  </si>
  <si>
    <t>Óvoda mosógép beszerzés</t>
  </si>
  <si>
    <t>2017-2019.</t>
  </si>
  <si>
    <t>2018-2019</t>
  </si>
  <si>
    <t>Óvoda konyhafelújítási pályázat</t>
  </si>
  <si>
    <t>2018-ban leutalt EU-s forrás /pénzmaradvány/</t>
  </si>
  <si>
    <t>2017-ben leutalt EU-s forrás /pénzmaradvány/</t>
  </si>
  <si>
    <t>Energetikai felújítás TOP-3.2.1-15-BO1-2016-00065</t>
  </si>
  <si>
    <t>Szuhogy patak mederrendezése TOP-2.1.3-16-BO1-2017-00038</t>
  </si>
  <si>
    <t>Központi irányítószervi támogatás</t>
  </si>
  <si>
    <t>VII.02.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</si>
</sst>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0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9" fontId="16" fillId="0" borderId="0" applyFont="0" applyFill="0" applyBorder="0" applyAlignment="0" applyProtection="0"/>
  </cellStyleXfs>
  <cellXfs count="522">
    <xf numFmtId="0" fontId="0" fillId="0" borderId="0" xfId="0"/>
    <xf numFmtId="0" fontId="15" fillId="0" borderId="0" xfId="5" applyFont="1"/>
    <xf numFmtId="164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/>
    </xf>
    <xf numFmtId="0" fontId="7" fillId="0" borderId="0" xfId="5" applyFont="1" applyAlignment="1">
      <alignment horizontal="center" vertical="center" wrapText="1"/>
    </xf>
    <xf numFmtId="0" fontId="7" fillId="0" borderId="0" xfId="5" applyFont="1" applyAlignment="1">
      <alignment vertical="center" wrapText="1"/>
    </xf>
    <xf numFmtId="0" fontId="21" fillId="0" borderId="1" xfId="5" applyFont="1" applyBorder="1" applyAlignment="1">
      <alignment horizontal="left" vertical="center" wrapText="1" indent="1"/>
    </xf>
    <xf numFmtId="0" fontId="21" fillId="0" borderId="2" xfId="5" applyFont="1" applyBorder="1" applyAlignment="1">
      <alignment horizontal="left" vertical="center" wrapText="1" indent="1"/>
    </xf>
    <xf numFmtId="0" fontId="21" fillId="0" borderId="3" xfId="5" applyFont="1" applyBorder="1" applyAlignment="1">
      <alignment horizontal="left" vertical="center" wrapText="1" indent="1"/>
    </xf>
    <xf numFmtId="0" fontId="21" fillId="0" borderId="4" xfId="5" applyFont="1" applyBorder="1" applyAlignment="1">
      <alignment horizontal="left" vertical="center" wrapText="1" indent="1"/>
    </xf>
    <xf numFmtId="0" fontId="21" fillId="0" borderId="5" xfId="5" applyFont="1" applyBorder="1" applyAlignment="1">
      <alignment horizontal="left" vertical="center" wrapText="1" indent="1"/>
    </xf>
    <xf numFmtId="0" fontId="21" fillId="0" borderId="6" xfId="5" applyFont="1" applyBorder="1" applyAlignment="1">
      <alignment horizontal="left" vertical="center" wrapText="1" indent="1"/>
    </xf>
    <xf numFmtId="49" fontId="21" fillId="0" borderId="7" xfId="5" applyNumberFormat="1" applyFont="1" applyBorder="1" applyAlignment="1">
      <alignment horizontal="left" vertical="center" wrapText="1" indent="1"/>
    </xf>
    <xf numFmtId="49" fontId="21" fillId="0" borderId="8" xfId="5" applyNumberFormat="1" applyFont="1" applyBorder="1" applyAlignment="1">
      <alignment horizontal="left" vertical="center" wrapText="1" indent="1"/>
    </xf>
    <xf numFmtId="49" fontId="21" fillId="0" borderId="9" xfId="5" applyNumberFormat="1" applyFont="1" applyBorder="1" applyAlignment="1">
      <alignment horizontal="left" vertical="center" wrapText="1" indent="1"/>
    </xf>
    <xf numFmtId="49" fontId="21" fillId="0" borderId="10" xfId="5" applyNumberFormat="1" applyFont="1" applyBorder="1" applyAlignment="1">
      <alignment horizontal="left" vertical="center" wrapText="1" indent="1"/>
    </xf>
    <xf numFmtId="49" fontId="21" fillId="0" borderId="11" xfId="5" applyNumberFormat="1" applyFont="1" applyBorder="1" applyAlignment="1">
      <alignment horizontal="left" vertical="center" wrapText="1" indent="1"/>
    </xf>
    <xf numFmtId="49" fontId="21" fillId="0" borderId="12" xfId="5" applyNumberFormat="1" applyFont="1" applyBorder="1" applyAlignment="1">
      <alignment horizontal="left" vertical="center" wrapText="1" indent="1"/>
    </xf>
    <xf numFmtId="0" fontId="21" fillId="0" borderId="0" xfId="5" applyFont="1" applyAlignment="1">
      <alignment horizontal="left" vertical="center" wrapText="1" indent="1"/>
    </xf>
    <xf numFmtId="0" fontId="19" fillId="0" borderId="13" xfId="5" applyFont="1" applyBorder="1" applyAlignment="1">
      <alignment horizontal="left" vertical="center" wrapText="1" indent="1"/>
    </xf>
    <xf numFmtId="0" fontId="19" fillId="0" borderId="14" xfId="5" applyFont="1" applyBorder="1" applyAlignment="1">
      <alignment horizontal="left" vertical="center" wrapText="1" indent="1"/>
    </xf>
    <xf numFmtId="0" fontId="19" fillId="0" borderId="15" xfId="5" applyFont="1" applyBorder="1" applyAlignment="1">
      <alignment horizontal="left" vertical="center" wrapText="1" indent="1"/>
    </xf>
    <xf numFmtId="164" fontId="21" fillId="0" borderId="2" xfId="0" applyNumberFormat="1" applyFont="1" applyBorder="1" applyAlignment="1" applyProtection="1">
      <alignment vertical="center" wrapText="1"/>
      <protection locked="0"/>
    </xf>
    <xf numFmtId="164" fontId="21" fillId="0" borderId="6" xfId="0" applyNumberFormat="1" applyFont="1" applyBorder="1" applyAlignment="1" applyProtection="1">
      <alignment vertical="center" wrapText="1"/>
      <protection locked="0"/>
    </xf>
    <xf numFmtId="0" fontId="19" fillId="0" borderId="14" xfId="5" applyFont="1" applyBorder="1" applyAlignment="1">
      <alignment vertical="center" wrapText="1"/>
    </xf>
    <xf numFmtId="0" fontId="19" fillId="0" borderId="16" xfId="5" applyFont="1" applyBorder="1" applyAlignment="1">
      <alignment vertical="center" wrapText="1"/>
    </xf>
    <xf numFmtId="0" fontId="19" fillId="0" borderId="13" xfId="5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12" fillId="0" borderId="0" xfId="5"/>
    <xf numFmtId="0" fontId="21" fillId="0" borderId="0" xfId="5" applyFont="1"/>
    <xf numFmtId="0" fontId="23" fillId="0" borderId="0" xfId="5" applyFon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21" fillId="0" borderId="8" xfId="0" applyNumberFormat="1" applyFont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vertical="center"/>
    </xf>
    <xf numFmtId="164" fontId="8" fillId="0" borderId="17" xfId="0" applyNumberFormat="1" applyFont="1" applyBorder="1" applyAlignment="1">
      <alignment horizontal="center" vertical="center" wrapText="1"/>
    </xf>
    <xf numFmtId="164" fontId="19" fillId="0" borderId="18" xfId="0" applyNumberFormat="1" applyFont="1" applyBorder="1" applyAlignment="1">
      <alignment horizontal="center" vertical="center" wrapText="1"/>
    </xf>
    <xf numFmtId="164" fontId="19" fillId="0" borderId="19" xfId="0" applyNumberFormat="1" applyFont="1" applyBorder="1" applyAlignment="1">
      <alignment horizontal="center" vertical="center" wrapText="1"/>
    </xf>
    <xf numFmtId="164" fontId="21" fillId="0" borderId="20" xfId="0" applyNumberFormat="1" applyFont="1" applyBorder="1" applyAlignment="1">
      <alignment vertical="center" wrapText="1"/>
    </xf>
    <xf numFmtId="164" fontId="21" fillId="0" borderId="10" xfId="0" applyNumberFormat="1" applyFont="1" applyBorder="1" applyAlignment="1" applyProtection="1">
      <alignment horizontal="left" vertical="center" wrapText="1" indent="1"/>
      <protection locked="0"/>
    </xf>
    <xf numFmtId="164" fontId="21" fillId="0" borderId="21" xfId="0" applyNumberFormat="1" applyFont="1" applyBorder="1" applyAlignment="1">
      <alignment vertical="center" wrapText="1"/>
    </xf>
    <xf numFmtId="164" fontId="19" fillId="0" borderId="14" xfId="0" applyNumberFormat="1" applyFont="1" applyBorder="1" applyAlignment="1">
      <alignment vertical="center" wrapText="1"/>
    </xf>
    <xf numFmtId="164" fontId="19" fillId="0" borderId="17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18" fillId="0" borderId="8" xfId="0" applyNumberFormat="1" applyFont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Border="1" applyAlignment="1" applyProtection="1">
      <alignment vertical="center" wrapText="1"/>
      <protection locked="0"/>
    </xf>
    <xf numFmtId="164" fontId="18" fillId="0" borderId="20" xfId="0" applyNumberFormat="1" applyFont="1" applyBorder="1" applyAlignment="1">
      <alignment vertical="center" wrapText="1"/>
    </xf>
    <xf numFmtId="164" fontId="18" fillId="0" borderId="10" xfId="0" applyNumberFormat="1" applyFont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Border="1" applyAlignment="1" applyProtection="1">
      <alignment vertical="center" wrapText="1"/>
      <protection locked="0"/>
    </xf>
    <xf numFmtId="164" fontId="18" fillId="0" borderId="21" xfId="0" applyNumberFormat="1" applyFont="1" applyBorder="1" applyAlignment="1">
      <alignment vertical="center" wrapText="1"/>
    </xf>
    <xf numFmtId="164" fontId="8" fillId="0" borderId="17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28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28" fillId="0" borderId="2" xfId="0" applyNumberFormat="1" applyFont="1" applyBorder="1" applyAlignment="1" applyProtection="1">
      <alignment horizontal="right" vertical="center" wrapText="1" indent="1"/>
      <protection locked="0"/>
    </xf>
    <xf numFmtId="164" fontId="28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28" fillId="0" borderId="23" xfId="0" applyNumberFormat="1" applyFont="1" applyBorder="1" applyAlignment="1" applyProtection="1">
      <alignment horizontal="right" vertical="center" wrapText="1" indent="1"/>
      <protection locked="0"/>
    </xf>
    <xf numFmtId="3" fontId="28" fillId="0" borderId="4" xfId="0" applyNumberFormat="1" applyFont="1" applyBorder="1" applyAlignment="1" applyProtection="1">
      <alignment vertical="center"/>
      <protection locked="0"/>
    </xf>
    <xf numFmtId="3" fontId="32" fillId="0" borderId="2" xfId="0" applyNumberFormat="1" applyFont="1" applyBorder="1" applyAlignment="1" applyProtection="1">
      <alignment vertical="center"/>
      <protection locked="0"/>
    </xf>
    <xf numFmtId="3" fontId="28" fillId="0" borderId="2" xfId="0" applyNumberFormat="1" applyFont="1" applyBorder="1" applyAlignment="1" applyProtection="1">
      <alignment vertical="center"/>
      <protection locked="0"/>
    </xf>
    <xf numFmtId="49" fontId="28" fillId="0" borderId="10" xfId="0" applyNumberFormat="1" applyFont="1" applyBorder="1" applyAlignment="1" applyProtection="1">
      <alignment vertical="center"/>
      <protection locked="0"/>
    </xf>
    <xf numFmtId="3" fontId="28" fillId="0" borderId="6" xfId="0" applyNumberFormat="1" applyFont="1" applyBorder="1" applyAlignment="1" applyProtection="1">
      <alignment vertical="center"/>
      <protection locked="0"/>
    </xf>
    <xf numFmtId="49" fontId="28" fillId="0" borderId="8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164" fontId="19" fillId="2" borderId="14" xfId="0" applyNumberFormat="1" applyFont="1" applyFill="1" applyBorder="1" applyAlignment="1">
      <alignment vertical="center" wrapText="1"/>
    </xf>
    <xf numFmtId="164" fontId="8" fillId="2" borderId="14" xfId="0" applyNumberFormat="1" applyFont="1" applyFill="1" applyBorder="1" applyAlignment="1">
      <alignment vertical="center" wrapText="1"/>
    </xf>
    <xf numFmtId="3" fontId="4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9" xfId="0" applyNumberFormat="1" applyFont="1" applyBorder="1" applyAlignment="1" applyProtection="1">
      <alignment horizontal="left" vertical="center" wrapText="1" indent="1"/>
      <protection locked="0"/>
    </xf>
    <xf numFmtId="0" fontId="27" fillId="0" borderId="14" xfId="5" applyFont="1" applyBorder="1" applyAlignment="1">
      <alignment horizontal="left" vertical="center" wrapText="1" indent="1"/>
    </xf>
    <xf numFmtId="0" fontId="22" fillId="0" borderId="0" xfId="5" applyFont="1"/>
    <xf numFmtId="164" fontId="27" fillId="0" borderId="13" xfId="0" applyNumberFormat="1" applyFont="1" applyBorder="1" applyAlignment="1">
      <alignment horizontal="left" vertical="center" wrapText="1" indent="1"/>
    </xf>
    <xf numFmtId="0" fontId="27" fillId="0" borderId="14" xfId="5" applyFont="1" applyBorder="1" applyAlignment="1">
      <alignment horizontal="left" vertical="center" wrapText="1"/>
    </xf>
    <xf numFmtId="0" fontId="28" fillId="0" borderId="19" xfId="5" applyFont="1" applyBorder="1" applyAlignment="1">
      <alignment horizontal="left" vertical="center" wrapText="1" indent="1"/>
    </xf>
    <xf numFmtId="0" fontId="21" fillId="0" borderId="2" xfId="5" applyFont="1" applyBorder="1" applyAlignment="1">
      <alignment horizontal="left" indent="6"/>
    </xf>
    <xf numFmtId="0" fontId="21" fillId="0" borderId="2" xfId="5" applyFont="1" applyBorder="1" applyAlignment="1">
      <alignment horizontal="left" vertical="center" wrapText="1" indent="6"/>
    </xf>
    <xf numFmtId="0" fontId="21" fillId="0" borderId="6" xfId="5" applyFont="1" applyBorder="1" applyAlignment="1">
      <alignment horizontal="left" vertical="center" wrapText="1" indent="6"/>
    </xf>
    <xf numFmtId="0" fontId="21" fillId="0" borderId="24" xfId="5" applyFont="1" applyBorder="1" applyAlignment="1">
      <alignment horizontal="left" vertical="center" wrapText="1" indent="6"/>
    </xf>
    <xf numFmtId="0" fontId="2" fillId="0" borderId="0" xfId="5" applyFont="1"/>
    <xf numFmtId="0" fontId="15" fillId="0" borderId="8" xfId="5" applyFont="1" applyBorder="1" applyAlignment="1">
      <alignment horizontal="center" vertical="center"/>
    </xf>
    <xf numFmtId="0" fontId="15" fillId="0" borderId="9" xfId="5" applyFont="1" applyBorder="1" applyAlignment="1">
      <alignment horizontal="center" vertical="center"/>
    </xf>
    <xf numFmtId="0" fontId="15" fillId="0" borderId="13" xfId="5" applyFont="1" applyBorder="1" applyAlignment="1">
      <alignment horizontal="center" vertical="center"/>
    </xf>
    <xf numFmtId="0" fontId="15" fillId="0" borderId="14" xfId="5" applyFont="1" applyBorder="1" applyAlignment="1">
      <alignment horizontal="center" vertical="center"/>
    </xf>
    <xf numFmtId="0" fontId="15" fillId="0" borderId="17" xfId="5" applyFont="1" applyBorder="1" applyAlignment="1">
      <alignment horizontal="center" vertical="center"/>
    </xf>
    <xf numFmtId="0" fontId="11" fillId="0" borderId="0" xfId="0" applyFont="1"/>
    <xf numFmtId="0" fontId="15" fillId="0" borderId="10" xfId="5" applyFont="1" applyBorder="1" applyAlignment="1">
      <alignment horizontal="center" vertical="center"/>
    </xf>
    <xf numFmtId="0" fontId="30" fillId="0" borderId="14" xfId="5" applyFont="1" applyBorder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0" fillId="0" borderId="0" xfId="0" applyFont="1"/>
    <xf numFmtId="164" fontId="28" fillId="0" borderId="3" xfId="0" applyNumberFormat="1" applyFont="1" applyBorder="1" applyAlignment="1" applyProtection="1">
      <alignment vertical="center"/>
      <protection locked="0"/>
    </xf>
    <xf numFmtId="164" fontId="28" fillId="0" borderId="2" xfId="0" applyNumberFormat="1" applyFont="1" applyBorder="1" applyAlignment="1" applyProtection="1">
      <alignment vertical="center"/>
      <protection locked="0"/>
    </xf>
    <xf numFmtId="164" fontId="28" fillId="0" borderId="6" xfId="0" applyNumberFormat="1" applyFont="1" applyBorder="1" applyAlignment="1" applyProtection="1">
      <alignment vertical="center"/>
      <protection locked="0"/>
    </xf>
    <xf numFmtId="0" fontId="4" fillId="0" borderId="0" xfId="0" applyFont="1"/>
    <xf numFmtId="0" fontId="6" fillId="0" borderId="0" xfId="0" applyFont="1" applyAlignment="1">
      <alignment horizontal="center"/>
    </xf>
    <xf numFmtId="0" fontId="15" fillId="0" borderId="3" xfId="5" applyFont="1" applyBorder="1" applyProtection="1">
      <protection locked="0"/>
    </xf>
    <xf numFmtId="0" fontId="15" fillId="0" borderId="2" xfId="5" applyFont="1" applyBorder="1" applyProtection="1">
      <protection locked="0"/>
    </xf>
    <xf numFmtId="0" fontId="15" fillId="0" borderId="6" xfId="5" applyFont="1" applyBorder="1" applyProtection="1">
      <protection locked="0"/>
    </xf>
    <xf numFmtId="0" fontId="28" fillId="0" borderId="13" xfId="5" applyFont="1" applyBorder="1" applyAlignment="1">
      <alignment horizontal="center" vertical="center"/>
    </xf>
    <xf numFmtId="0" fontId="28" fillId="0" borderId="11" xfId="5" applyFont="1" applyBorder="1" applyAlignment="1">
      <alignment horizontal="center" vertical="center"/>
    </xf>
    <xf numFmtId="0" fontId="28" fillId="0" borderId="8" xfId="5" applyFont="1" applyBorder="1" applyAlignment="1">
      <alignment horizontal="center" vertical="center"/>
    </xf>
    <xf numFmtId="0" fontId="28" fillId="0" borderId="10" xfId="5" applyFont="1" applyBorder="1" applyAlignment="1">
      <alignment horizontal="center" vertical="center"/>
    </xf>
    <xf numFmtId="165" fontId="27" fillId="0" borderId="17" xfId="1" applyNumberFormat="1" applyFont="1" applyBorder="1"/>
    <xf numFmtId="165" fontId="28" fillId="0" borderId="25" xfId="1" applyNumberFormat="1" applyFont="1" applyBorder="1" applyProtection="1">
      <protection locked="0"/>
    </xf>
    <xf numFmtId="165" fontId="28" fillId="0" borderId="20" xfId="1" applyNumberFormat="1" applyFont="1" applyBorder="1" applyProtection="1">
      <protection locked="0"/>
    </xf>
    <xf numFmtId="165" fontId="28" fillId="0" borderId="21" xfId="1" applyNumberFormat="1" applyFont="1" applyBorder="1" applyProtection="1">
      <protection locked="0"/>
    </xf>
    <xf numFmtId="0" fontId="28" fillId="0" borderId="4" xfId="5" applyFont="1" applyBorder="1" applyProtection="1">
      <protection locked="0"/>
    </xf>
    <xf numFmtId="0" fontId="28" fillId="0" borderId="2" xfId="5" applyFont="1" applyBorder="1" applyProtection="1">
      <protection locked="0"/>
    </xf>
    <xf numFmtId="0" fontId="28" fillId="0" borderId="6" xfId="5" applyFont="1" applyBorder="1" applyProtection="1">
      <protection locked="0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left" vertical="center" wrapText="1"/>
    </xf>
    <xf numFmtId="164" fontId="8" fillId="0" borderId="14" xfId="0" applyNumberFormat="1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8" fillId="0" borderId="3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29" fillId="0" borderId="15" xfId="0" applyFont="1" applyBorder="1" applyAlignment="1">
      <alignment vertical="center"/>
    </xf>
    <xf numFmtId="0" fontId="29" fillId="0" borderId="16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49" fontId="28" fillId="0" borderId="11" xfId="0" applyNumberFormat="1" applyFont="1" applyBorder="1" applyAlignment="1">
      <alignment vertical="center"/>
    </xf>
    <xf numFmtId="3" fontId="28" fillId="0" borderId="25" xfId="0" applyNumberFormat="1" applyFont="1" applyBorder="1" applyAlignment="1">
      <alignment vertical="center"/>
    </xf>
    <xf numFmtId="49" fontId="32" fillId="0" borderId="8" xfId="0" quotePrefix="1" applyNumberFormat="1" applyFont="1" applyBorder="1" applyAlignment="1">
      <alignment horizontal="left" vertical="center" indent="1"/>
    </xf>
    <xf numFmtId="3" fontId="32" fillId="0" borderId="20" xfId="0" applyNumberFormat="1" applyFont="1" applyBorder="1" applyAlignment="1">
      <alignment vertical="center"/>
    </xf>
    <xf numFmtId="49" fontId="28" fillId="0" borderId="8" xfId="0" applyNumberFormat="1" applyFont="1" applyBorder="1" applyAlignment="1">
      <alignment vertical="center"/>
    </xf>
    <xf numFmtId="3" fontId="28" fillId="0" borderId="20" xfId="0" applyNumberFormat="1" applyFont="1" applyBorder="1" applyAlignment="1">
      <alignment vertical="center"/>
    </xf>
    <xf numFmtId="49" fontId="29" fillId="0" borderId="13" xfId="0" applyNumberFormat="1" applyFont="1" applyBorder="1" applyAlignment="1">
      <alignment vertical="center"/>
    </xf>
    <xf numFmtId="3" fontId="28" fillId="0" borderId="14" xfId="0" applyNumberFormat="1" applyFont="1" applyBorder="1" applyAlignment="1">
      <alignment vertical="center"/>
    </xf>
    <xf numFmtId="3" fontId="28" fillId="0" borderId="17" xfId="0" applyNumberFormat="1" applyFont="1" applyBorder="1" applyAlignment="1">
      <alignment vertical="center"/>
    </xf>
    <xf numFmtId="49" fontId="28" fillId="0" borderId="8" xfId="0" applyNumberFormat="1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 wrapText="1"/>
    </xf>
    <xf numFmtId="164" fontId="1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164" fontId="8" fillId="0" borderId="29" xfId="0" applyNumberFormat="1" applyFont="1" applyBorder="1" applyAlignment="1">
      <alignment horizontal="center" vertical="center" wrapText="1"/>
    </xf>
    <xf numFmtId="0" fontId="27" fillId="0" borderId="14" xfId="0" applyFont="1" applyBorder="1" applyAlignment="1">
      <alignment horizontal="left" vertical="center" wrapText="1" indent="1"/>
    </xf>
    <xf numFmtId="0" fontId="26" fillId="0" borderId="13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left" wrapText="1" indent="1"/>
    </xf>
    <xf numFmtId="0" fontId="2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19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30" xfId="0" applyFont="1" applyBorder="1" applyAlignment="1">
      <alignment vertical="center" wrapText="1"/>
    </xf>
    <xf numFmtId="16" fontId="0" fillId="0" borderId="0" xfId="0" applyNumberFormat="1" applyAlignment="1">
      <alignment vertical="center" wrapText="1"/>
    </xf>
    <xf numFmtId="0" fontId="28" fillId="0" borderId="9" xfId="0" applyFont="1" applyBorder="1" applyAlignment="1">
      <alignment horizontal="center" vertical="center"/>
    </xf>
    <xf numFmtId="164" fontId="27" fillId="0" borderId="22" xfId="0" applyNumberFormat="1" applyFont="1" applyBorder="1" applyAlignment="1">
      <alignment vertical="center"/>
    </xf>
    <xf numFmtId="0" fontId="28" fillId="0" borderId="8" xfId="0" applyFont="1" applyBorder="1" applyAlignment="1">
      <alignment horizontal="center" vertical="center"/>
    </xf>
    <xf numFmtId="164" fontId="27" fillId="0" borderId="20" xfId="0" applyNumberFormat="1" applyFont="1" applyBorder="1" applyAlignment="1">
      <alignment vertical="center"/>
    </xf>
    <xf numFmtId="0" fontId="28" fillId="0" borderId="10" xfId="0" applyFont="1" applyBorder="1" applyAlignment="1">
      <alignment horizontal="center" vertical="center"/>
    </xf>
    <xf numFmtId="0" fontId="28" fillId="0" borderId="6" xfId="0" applyFont="1" applyBorder="1" applyAlignment="1">
      <alignment vertical="center" wrapText="1"/>
    </xf>
    <xf numFmtId="164" fontId="27" fillId="0" borderId="21" xfId="0" applyNumberFormat="1" applyFont="1" applyBorder="1" applyAlignment="1">
      <alignment vertical="center"/>
    </xf>
    <xf numFmtId="0" fontId="27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vertical="center" wrapText="1"/>
    </xf>
    <xf numFmtId="164" fontId="27" fillId="0" borderId="14" xfId="0" applyNumberFormat="1" applyFont="1" applyBorder="1" applyAlignment="1">
      <alignment vertical="center"/>
    </xf>
    <xf numFmtId="164" fontId="27" fillId="0" borderId="17" xfId="0" applyNumberFormat="1" applyFont="1" applyBorder="1" applyAlignment="1">
      <alignment vertical="center"/>
    </xf>
    <xf numFmtId="0" fontId="0" fillId="0" borderId="33" xfId="0" applyBorder="1"/>
    <xf numFmtId="0" fontId="6" fillId="0" borderId="33" xfId="0" applyFont="1" applyBorder="1" applyAlignment="1">
      <alignment horizontal="center"/>
    </xf>
    <xf numFmtId="0" fontId="40" fillId="0" borderId="0" xfId="0" applyFont="1" applyProtection="1">
      <protection locked="0"/>
    </xf>
    <xf numFmtId="0" fontId="33" fillId="0" borderId="0" xfId="0" applyFont="1" applyProtection="1">
      <protection locked="0"/>
    </xf>
    <xf numFmtId="164" fontId="21" fillId="0" borderId="34" xfId="5" applyNumberFormat="1" applyFont="1" applyBorder="1" applyAlignment="1" applyProtection="1">
      <alignment horizontal="right" vertical="center" wrapText="1" indent="1"/>
      <protection locked="0"/>
    </xf>
    <xf numFmtId="164" fontId="21" fillId="0" borderId="29" xfId="5" applyNumberFormat="1" applyFont="1" applyBorder="1" applyAlignment="1" applyProtection="1">
      <alignment horizontal="right" vertical="center" wrapText="1" indent="1"/>
      <protection locked="0"/>
    </xf>
    <xf numFmtId="0" fontId="26" fillId="0" borderId="14" xfId="0" applyFont="1" applyBorder="1" applyAlignment="1">
      <alignment horizontal="left" vertical="center" wrapText="1" indent="1"/>
    </xf>
    <xf numFmtId="0" fontId="25" fillId="0" borderId="2" xfId="0" applyFont="1" applyBorder="1" applyAlignment="1">
      <alignment horizontal="left" vertical="center" wrapText="1" indent="1"/>
    </xf>
    <xf numFmtId="0" fontId="25" fillId="0" borderId="6" xfId="0" applyFont="1" applyBorder="1" applyAlignment="1">
      <alignment horizontal="left" vertical="center" wrapText="1" indent="1"/>
    </xf>
    <xf numFmtId="0" fontId="26" fillId="0" borderId="18" xfId="0" applyFont="1" applyBorder="1" applyAlignment="1">
      <alignment horizontal="left" vertical="center" wrapText="1" indent="1"/>
    </xf>
    <xf numFmtId="164" fontId="19" fillId="0" borderId="26" xfId="5" applyNumberFormat="1" applyFont="1" applyBorder="1" applyAlignment="1">
      <alignment horizontal="right" vertical="center" wrapText="1" indent="1"/>
    </xf>
    <xf numFmtId="164" fontId="19" fillId="0" borderId="17" xfId="5" applyNumberFormat="1" applyFont="1" applyBorder="1" applyAlignment="1">
      <alignment horizontal="right" vertical="center" wrapText="1" indent="1"/>
    </xf>
    <xf numFmtId="164" fontId="21" fillId="0" borderId="25" xfId="5" applyNumberFormat="1" applyFont="1" applyBorder="1" applyAlignment="1" applyProtection="1">
      <alignment horizontal="right" vertical="center" wrapText="1" indent="1"/>
      <protection locked="0"/>
    </xf>
    <xf numFmtId="164" fontId="21" fillId="0" borderId="20" xfId="5" applyNumberFormat="1" applyFont="1" applyBorder="1" applyAlignment="1" applyProtection="1">
      <alignment horizontal="right" vertical="center" wrapText="1" indent="1"/>
      <protection locked="0"/>
    </xf>
    <xf numFmtId="164" fontId="21" fillId="0" borderId="22" xfId="5" applyNumberFormat="1" applyFont="1" applyBorder="1" applyAlignment="1" applyProtection="1">
      <alignment horizontal="right" vertical="center" wrapText="1" indent="1"/>
      <protection locked="0"/>
    </xf>
    <xf numFmtId="164" fontId="21" fillId="0" borderId="21" xfId="5" applyNumberFormat="1" applyFont="1" applyBorder="1" applyAlignment="1" applyProtection="1">
      <alignment horizontal="right" vertical="center" wrapText="1" indent="1"/>
      <protection locked="0"/>
    </xf>
    <xf numFmtId="164" fontId="28" fillId="0" borderId="20" xfId="5" applyNumberFormat="1" applyFont="1" applyBorder="1" applyAlignment="1" applyProtection="1">
      <alignment horizontal="right" vertical="center" wrapText="1" indent="1"/>
      <protection locked="0"/>
    </xf>
    <xf numFmtId="164" fontId="27" fillId="0" borderId="17" xfId="5" applyNumberFormat="1" applyFont="1" applyBorder="1" applyAlignment="1">
      <alignment horizontal="right" vertical="center" wrapText="1" indent="1"/>
    </xf>
    <xf numFmtId="164" fontId="7" fillId="0" borderId="0" xfId="5" applyNumberFormat="1" applyFont="1" applyAlignment="1">
      <alignment horizontal="right" vertical="center" wrapText="1" indent="1"/>
    </xf>
    <xf numFmtId="164" fontId="21" fillId="0" borderId="23" xfId="5" applyNumberFormat="1" applyFont="1" applyBorder="1" applyAlignment="1" applyProtection="1">
      <alignment horizontal="right" vertical="center" wrapText="1" indent="1"/>
      <protection locked="0"/>
    </xf>
    <xf numFmtId="164" fontId="26" fillId="0" borderId="17" xfId="0" applyNumberFormat="1" applyFont="1" applyBorder="1" applyAlignment="1">
      <alignment horizontal="right" vertical="center" wrapText="1" indent="1"/>
    </xf>
    <xf numFmtId="164" fontId="21" fillId="0" borderId="3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Border="1" applyAlignment="1" applyProtection="1">
      <alignment horizontal="right" vertical="center" wrapText="1" indent="1"/>
      <protection locked="0"/>
    </xf>
    <xf numFmtId="164" fontId="27" fillId="0" borderId="14" xfId="0" applyNumberFormat="1" applyFont="1" applyBorder="1" applyAlignment="1">
      <alignment horizontal="right" vertical="center" wrapText="1" indent="1"/>
    </xf>
    <xf numFmtId="164" fontId="28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Border="1" applyAlignment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Alignment="1">
      <alignment horizontal="centerContinuous" vertical="center" wrapText="1"/>
    </xf>
    <xf numFmtId="164" fontId="0" fillId="0" borderId="0" xfId="0" applyNumberFormat="1" applyAlignment="1">
      <alignment horizontal="centerContinuous" vertical="center"/>
    </xf>
    <xf numFmtId="164" fontId="8" fillId="0" borderId="13" xfId="0" applyNumberFormat="1" applyFont="1" applyBorder="1" applyAlignment="1">
      <alignment horizontal="centerContinuous" vertical="center" wrapText="1"/>
    </xf>
    <xf numFmtId="164" fontId="8" fillId="0" borderId="14" xfId="0" applyNumberFormat="1" applyFont="1" applyBorder="1" applyAlignment="1">
      <alignment horizontal="centerContinuous" vertical="center" wrapText="1"/>
    </xf>
    <xf numFmtId="164" fontId="8" fillId="0" borderId="17" xfId="0" applyNumberFormat="1" applyFont="1" applyBorder="1" applyAlignment="1">
      <alignment horizontal="centerContinuous" vertical="center" wrapText="1"/>
    </xf>
    <xf numFmtId="164" fontId="27" fillId="0" borderId="37" xfId="0" applyNumberFormat="1" applyFont="1" applyBorder="1" applyAlignment="1">
      <alignment horizontal="center" vertical="center" wrapText="1"/>
    </xf>
    <xf numFmtId="164" fontId="27" fillId="0" borderId="13" xfId="0" applyNumberFormat="1" applyFont="1" applyBorder="1" applyAlignment="1">
      <alignment horizontal="center" vertical="center" wrapText="1"/>
    </xf>
    <xf numFmtId="164" fontId="27" fillId="0" borderId="14" xfId="0" applyNumberFormat="1" applyFont="1" applyBorder="1" applyAlignment="1">
      <alignment horizontal="center" vertical="center" wrapText="1"/>
    </xf>
    <xf numFmtId="164" fontId="27" fillId="0" borderId="17" xfId="0" applyNumberFormat="1" applyFont="1" applyBorder="1" applyAlignment="1">
      <alignment horizontal="center" vertical="center" wrapText="1"/>
    </xf>
    <xf numFmtId="164" fontId="27" fillId="0" borderId="0" xfId="0" applyNumberFormat="1" applyFont="1" applyAlignment="1">
      <alignment horizontal="center" vertical="center" wrapText="1"/>
    </xf>
    <xf numFmtId="164" fontId="0" fillId="0" borderId="38" xfId="0" applyNumberFormat="1" applyBorder="1" applyAlignment="1">
      <alignment horizontal="left" vertical="center" wrapText="1" indent="1"/>
    </xf>
    <xf numFmtId="164" fontId="21" fillId="0" borderId="9" xfId="0" applyNumberFormat="1" applyFont="1" applyBorder="1" applyAlignment="1">
      <alignment horizontal="left" vertical="center" wrapText="1" indent="1"/>
    </xf>
    <xf numFmtId="164" fontId="0" fillId="0" borderId="39" xfId="0" applyNumberFormat="1" applyBorder="1" applyAlignment="1">
      <alignment horizontal="left" vertical="center" wrapText="1" indent="1"/>
    </xf>
    <xf numFmtId="164" fontId="21" fillId="0" borderId="8" xfId="0" applyNumberFormat="1" applyFont="1" applyBorder="1" applyAlignment="1">
      <alignment horizontal="left" vertical="center" wrapText="1" indent="1"/>
    </xf>
    <xf numFmtId="164" fontId="21" fillId="0" borderId="40" xfId="0" applyNumberFormat="1" applyFont="1" applyBorder="1" applyAlignment="1">
      <alignment horizontal="left" vertical="center" wrapText="1" indent="1"/>
    </xf>
    <xf numFmtId="164" fontId="30" fillId="0" borderId="37" xfId="0" applyNumberFormat="1" applyFont="1" applyBorder="1" applyAlignment="1">
      <alignment horizontal="left" vertical="center" wrapText="1" indent="1"/>
    </xf>
    <xf numFmtId="164" fontId="1" fillId="0" borderId="41" xfId="0" applyNumberFormat="1" applyFont="1" applyBorder="1" applyAlignment="1">
      <alignment horizontal="left" vertical="center" wrapText="1" indent="1"/>
    </xf>
    <xf numFmtId="164" fontId="28" fillId="0" borderId="7" xfId="0" applyNumberFormat="1" applyFont="1" applyBorder="1" applyAlignment="1">
      <alignment horizontal="left" vertical="center" wrapText="1" indent="1"/>
    </xf>
    <xf numFmtId="164" fontId="28" fillId="0" borderId="8" xfId="0" applyNumberFormat="1" applyFont="1" applyBorder="1" applyAlignment="1">
      <alignment horizontal="left" vertical="center" wrapText="1" indent="1"/>
    </xf>
    <xf numFmtId="164" fontId="1" fillId="0" borderId="39" xfId="0" applyNumberFormat="1" applyFont="1" applyBorder="1" applyAlignment="1">
      <alignment horizontal="left" vertical="center" wrapText="1" indent="1"/>
    </xf>
    <xf numFmtId="164" fontId="32" fillId="0" borderId="2" xfId="0" applyNumberFormat="1" applyFont="1" applyBorder="1" applyAlignment="1">
      <alignment horizontal="right" vertical="center" wrapText="1" indent="1"/>
    </xf>
    <xf numFmtId="164" fontId="30" fillId="0" borderId="13" xfId="0" applyNumberFormat="1" applyFont="1" applyBorder="1" applyAlignment="1">
      <alignment horizontal="left" vertical="center" wrapText="1" indent="1"/>
    </xf>
    <xf numFmtId="164" fontId="30" fillId="0" borderId="42" xfId="0" applyNumberFormat="1" applyFont="1" applyBorder="1" applyAlignment="1">
      <alignment horizontal="right" vertical="center" wrapText="1" indent="1"/>
    </xf>
    <xf numFmtId="164" fontId="27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28" fillId="0" borderId="9" xfId="0" applyNumberFormat="1" applyFont="1" applyBorder="1" applyAlignment="1" applyProtection="1">
      <alignment horizontal="left" vertical="center" wrapText="1" indent="1"/>
      <protection locked="0"/>
    </xf>
    <xf numFmtId="164" fontId="32" fillId="0" borderId="7" xfId="0" applyNumberFormat="1" applyFont="1" applyBorder="1" applyAlignment="1">
      <alignment horizontal="left" vertical="center" wrapText="1" indent="1"/>
    </xf>
    <xf numFmtId="164" fontId="28" fillId="0" borderId="8" xfId="0" applyNumberFormat="1" applyFont="1" applyBorder="1" applyAlignment="1">
      <alignment horizontal="left" vertical="center" wrapText="1" indent="2"/>
    </xf>
    <xf numFmtId="164" fontId="28" fillId="0" borderId="2" xfId="0" applyNumberFormat="1" applyFont="1" applyBorder="1" applyAlignment="1">
      <alignment horizontal="left" vertical="center" wrapText="1" indent="2"/>
    </xf>
    <xf numFmtId="164" fontId="32" fillId="0" borderId="2" xfId="0" applyNumberFormat="1" applyFont="1" applyBorder="1" applyAlignment="1">
      <alignment horizontal="left" vertical="center" wrapText="1" indent="1"/>
    </xf>
    <xf numFmtId="164" fontId="28" fillId="0" borderId="9" xfId="0" applyNumberFormat="1" applyFont="1" applyBorder="1" applyAlignment="1">
      <alignment horizontal="left" vertical="center" wrapText="1" indent="1"/>
    </xf>
    <xf numFmtId="164" fontId="21" fillId="0" borderId="9" xfId="0" applyNumberFormat="1" applyFont="1" applyBorder="1" applyAlignment="1">
      <alignment horizontal="left" vertical="center" wrapText="1" indent="2"/>
    </xf>
    <xf numFmtId="164" fontId="21" fillId="0" borderId="10" xfId="0" applyNumberFormat="1" applyFont="1" applyBorder="1" applyAlignment="1">
      <alignment horizontal="left" vertical="center" wrapText="1" indent="2"/>
    </xf>
    <xf numFmtId="164" fontId="32" fillId="0" borderId="3" xfId="0" applyNumberFormat="1" applyFont="1" applyBorder="1" applyAlignment="1">
      <alignment horizontal="right" vertical="center" wrapText="1" indent="1"/>
    </xf>
    <xf numFmtId="165" fontId="28" fillId="0" borderId="43" xfId="1" applyNumberFormat="1" applyFont="1" applyBorder="1" applyProtection="1">
      <protection locked="0"/>
    </xf>
    <xf numFmtId="165" fontId="28" fillId="0" borderId="34" xfId="1" applyNumberFormat="1" applyFont="1" applyBorder="1" applyProtection="1">
      <protection locked="0"/>
    </xf>
    <xf numFmtId="165" fontId="28" fillId="0" borderId="29" xfId="1" applyNumberFormat="1" applyFont="1" applyBorder="1" applyProtection="1">
      <protection locked="0"/>
    </xf>
    <xf numFmtId="0" fontId="28" fillId="0" borderId="3" xfId="5" applyFont="1" applyBorder="1"/>
    <xf numFmtId="164" fontId="8" fillId="0" borderId="29" xfId="0" applyNumberFormat="1" applyFont="1" applyBorder="1" applyAlignment="1">
      <alignment horizontal="right" vertical="center" wrapText="1" indent="1"/>
    </xf>
    <xf numFmtId="164" fontId="21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7" fillId="0" borderId="42" xfId="0" applyNumberFormat="1" applyFont="1" applyBorder="1" applyAlignment="1" applyProtection="1">
      <alignment horizontal="right" vertical="center" wrapText="1" indent="1"/>
      <protection locked="0"/>
    </xf>
    <xf numFmtId="164" fontId="27" fillId="0" borderId="42" xfId="0" applyNumberFormat="1" applyFont="1" applyBorder="1" applyAlignment="1">
      <alignment horizontal="right" vertical="center" wrapText="1" indent="1"/>
    </xf>
    <xf numFmtId="164" fontId="19" fillId="0" borderId="0" xfId="0" applyNumberFormat="1" applyFont="1" applyAlignment="1">
      <alignment horizontal="right" vertical="center" wrapText="1" indent="1"/>
    </xf>
    <xf numFmtId="0" fontId="21" fillId="0" borderId="0" xfId="0" applyFont="1" applyAlignment="1">
      <alignment horizontal="right" vertical="center" wrapText="1" indent="1"/>
    </xf>
    <xf numFmtId="164" fontId="19" fillId="0" borderId="42" xfId="0" applyNumberFormat="1" applyFont="1" applyBorder="1" applyAlignment="1">
      <alignment horizontal="right" vertical="center" wrapText="1" indent="1"/>
    </xf>
    <xf numFmtId="164" fontId="19" fillId="0" borderId="17" xfId="0" applyNumberFormat="1" applyFont="1" applyBorder="1" applyAlignment="1">
      <alignment horizontal="right" vertical="center" wrapText="1" indent="1"/>
    </xf>
    <xf numFmtId="49" fontId="8" fillId="0" borderId="25" xfId="0" applyNumberFormat="1" applyFont="1" applyBorder="1" applyAlignment="1">
      <alignment horizontal="right" vertical="center"/>
    </xf>
    <xf numFmtId="49" fontId="8" fillId="0" borderId="44" xfId="0" applyNumberFormat="1" applyFont="1" applyBorder="1" applyAlignment="1">
      <alignment horizontal="right" vertical="center"/>
    </xf>
    <xf numFmtId="0" fontId="24" fillId="0" borderId="19" xfId="0" applyFont="1" applyBorder="1" applyAlignment="1">
      <alignment horizontal="left" vertical="center" wrapText="1" indent="1"/>
    </xf>
    <xf numFmtId="0" fontId="12" fillId="0" borderId="0" xfId="5" applyAlignment="1">
      <alignment horizontal="right" vertical="center" indent="1"/>
    </xf>
    <xf numFmtId="0" fontId="38" fillId="0" borderId="2" xfId="0" applyFont="1" applyBorder="1" applyAlignment="1">
      <alignment horizontal="justify" wrapText="1"/>
    </xf>
    <xf numFmtId="0" fontId="38" fillId="0" borderId="2" xfId="0" applyFont="1" applyBorder="1" applyAlignment="1">
      <alignment wrapText="1"/>
    </xf>
    <xf numFmtId="0" fontId="38" fillId="0" borderId="24" xfId="0" applyFont="1" applyBorder="1" applyAlignment="1">
      <alignment wrapText="1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 indent="1"/>
    </xf>
    <xf numFmtId="164" fontId="0" fillId="0" borderId="41" xfId="0" applyNumberFormat="1" applyBorder="1" applyAlignment="1">
      <alignment horizontal="left" vertical="center" wrapText="1" indent="1"/>
    </xf>
    <xf numFmtId="164" fontId="21" fillId="0" borderId="7" xfId="0" applyNumberFormat="1" applyFont="1" applyBorder="1" applyAlignment="1">
      <alignment horizontal="left" vertical="center" wrapText="1" indent="1"/>
    </xf>
    <xf numFmtId="164" fontId="21" fillId="0" borderId="45" xfId="0" applyNumberFormat="1" applyFont="1" applyBorder="1" applyAlignment="1" applyProtection="1">
      <alignment horizontal="right" vertical="center" wrapText="1" indent="1"/>
      <protection locked="0"/>
    </xf>
    <xf numFmtId="164" fontId="28" fillId="0" borderId="21" xfId="5" applyNumberFormat="1" applyFont="1" applyBorder="1" applyAlignment="1" applyProtection="1">
      <alignment horizontal="right" vertical="center" wrapText="1" indent="1"/>
      <protection locked="0"/>
    </xf>
    <xf numFmtId="0" fontId="8" fillId="0" borderId="4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19" fillId="0" borderId="15" xfId="5" applyFont="1" applyBorder="1" applyAlignment="1">
      <alignment horizontal="center" vertical="center" wrapText="1"/>
    </xf>
    <xf numFmtId="164" fontId="21" fillId="0" borderId="22" xfId="5" applyNumberFormat="1" applyFont="1" applyBorder="1" applyAlignment="1">
      <alignment horizontal="right" vertical="center" wrapText="1" indent="1"/>
    </xf>
    <xf numFmtId="0" fontId="21" fillId="0" borderId="3" xfId="5" applyFont="1" applyBorder="1" applyAlignment="1">
      <alignment horizontal="left" vertical="center" wrapText="1" indent="6"/>
    </xf>
    <xf numFmtId="0" fontId="25" fillId="0" borderId="3" xfId="0" applyFont="1" applyBorder="1" applyAlignment="1">
      <alignment horizontal="left" wrapText="1" indent="1"/>
    </xf>
    <xf numFmtId="0" fontId="25" fillId="0" borderId="2" xfId="0" applyFont="1" applyBorder="1" applyAlignment="1">
      <alignment horizontal="left" wrapText="1" indent="1"/>
    </xf>
    <xf numFmtId="0" fontId="25" fillId="0" borderId="6" xfId="0" applyFont="1" applyBorder="1" applyAlignment="1">
      <alignment horizontal="left" wrapText="1" indent="1"/>
    </xf>
    <xf numFmtId="0" fontId="25" fillId="0" borderId="6" xfId="0" applyFont="1" applyBorder="1" applyAlignment="1">
      <alignment wrapText="1"/>
    </xf>
    <xf numFmtId="0" fontId="25" fillId="0" borderId="9" xfId="0" applyFont="1" applyBorder="1" applyAlignment="1">
      <alignment wrapText="1"/>
    </xf>
    <xf numFmtId="0" fontId="25" fillId="0" borderId="8" xfId="0" applyFont="1" applyBorder="1" applyAlignment="1">
      <alignment wrapText="1"/>
    </xf>
    <xf numFmtId="0" fontId="25" fillId="0" borderId="10" xfId="0" applyFont="1" applyBorder="1" applyAlignment="1">
      <alignment wrapText="1"/>
    </xf>
    <xf numFmtId="0" fontId="26" fillId="0" borderId="14" xfId="0" applyFont="1" applyBorder="1" applyAlignment="1">
      <alignment wrapText="1"/>
    </xf>
    <xf numFmtId="0" fontId="26" fillId="0" borderId="19" xfId="0" applyFont="1" applyBorder="1" applyAlignment="1">
      <alignment wrapText="1"/>
    </xf>
    <xf numFmtId="164" fontId="24" fillId="0" borderId="17" xfId="0" quotePrefix="1" applyNumberFormat="1" applyFont="1" applyBorder="1" applyAlignment="1">
      <alignment horizontal="right" vertical="center" wrapText="1" indent="1"/>
    </xf>
    <xf numFmtId="164" fontId="28" fillId="0" borderId="0" xfId="0" applyNumberFormat="1" applyFont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Border="1" applyAlignment="1" applyProtection="1">
      <alignment horizontal="left" vertical="center" wrapText="1" indent="3"/>
      <protection locked="0"/>
    </xf>
    <xf numFmtId="164" fontId="21" fillId="0" borderId="7" xfId="0" applyNumberFormat="1" applyFont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Border="1" applyAlignment="1" applyProtection="1">
      <alignment horizontal="left" vertical="center" wrapText="1" indent="6"/>
      <protection locked="0"/>
    </xf>
    <xf numFmtId="164" fontId="28" fillId="0" borderId="8" xfId="0" quotePrefix="1" applyNumberFormat="1" applyFont="1" applyBorder="1" applyAlignment="1" applyProtection="1">
      <alignment horizontal="left" vertical="center" wrapText="1" indent="6"/>
      <protection locked="0"/>
    </xf>
    <xf numFmtId="49" fontId="21" fillId="0" borderId="9" xfId="5" applyNumberFormat="1" applyFont="1" applyBorder="1" applyAlignment="1">
      <alignment horizontal="center" vertical="center" wrapText="1"/>
    </xf>
    <xf numFmtId="49" fontId="21" fillId="0" borderId="8" xfId="5" applyNumberFormat="1" applyFont="1" applyBorder="1" applyAlignment="1">
      <alignment horizontal="center" vertical="center" wrapText="1"/>
    </xf>
    <xf numFmtId="49" fontId="21" fillId="0" borderId="10" xfId="5" applyNumberFormat="1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wrapText="1"/>
    </xf>
    <xf numFmtId="0" fontId="25" fillId="0" borderId="9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26" fillId="0" borderId="18" xfId="0" applyFont="1" applyBorder="1" applyAlignment="1">
      <alignment horizontal="center" wrapText="1"/>
    </xf>
    <xf numFmtId="49" fontId="21" fillId="0" borderId="11" xfId="5" applyNumberFormat="1" applyFont="1" applyBorder="1" applyAlignment="1">
      <alignment horizontal="center" vertical="center" wrapText="1"/>
    </xf>
    <xf numFmtId="49" fontId="21" fillId="0" borderId="7" xfId="5" applyNumberFormat="1" applyFont="1" applyBorder="1" applyAlignment="1">
      <alignment horizontal="center" vertical="center" wrapText="1"/>
    </xf>
    <xf numFmtId="49" fontId="21" fillId="0" borderId="12" xfId="5" applyNumberFormat="1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49" fontId="28" fillId="0" borderId="11" xfId="0" applyNumberFormat="1" applyFont="1" applyBorder="1" applyAlignment="1">
      <alignment horizontal="center" vertical="center" wrapText="1"/>
    </xf>
    <xf numFmtId="49" fontId="28" fillId="0" borderId="8" xfId="0" applyNumberFormat="1" applyFont="1" applyBorder="1" applyAlignment="1">
      <alignment horizontal="center" vertical="center" wrapText="1"/>
    </xf>
    <xf numFmtId="49" fontId="28" fillId="0" borderId="9" xfId="0" applyNumberFormat="1" applyFont="1" applyBorder="1" applyAlignment="1">
      <alignment horizontal="center" vertical="center" wrapText="1"/>
    </xf>
    <xf numFmtId="0" fontId="28" fillId="0" borderId="3" xfId="5" applyFont="1" applyBorder="1" applyAlignment="1">
      <alignment horizontal="left" vertical="center" wrapText="1" indent="1"/>
    </xf>
    <xf numFmtId="0" fontId="28" fillId="0" borderId="2" xfId="5" applyFont="1" applyBorder="1" applyAlignment="1">
      <alignment horizontal="left" vertical="center" wrapText="1" indent="1"/>
    </xf>
    <xf numFmtId="164" fontId="28" fillId="0" borderId="22" xfId="5" applyNumberFormat="1" applyFont="1" applyBorder="1" applyAlignment="1" applyProtection="1">
      <alignment horizontal="right" vertical="center" wrapText="1" indent="1"/>
      <protection locked="0"/>
    </xf>
    <xf numFmtId="164" fontId="19" fillId="0" borderId="17" xfId="5" applyNumberFormat="1" applyFont="1" applyBorder="1" applyAlignment="1" applyProtection="1">
      <alignment horizontal="right" vertical="center" wrapText="1" indent="1"/>
      <protection locked="0"/>
    </xf>
    <xf numFmtId="0" fontId="26" fillId="0" borderId="13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30" fillId="0" borderId="13" xfId="5" applyFont="1" applyBorder="1" applyAlignment="1">
      <alignment horizontal="center" vertical="center"/>
    </xf>
    <xf numFmtId="0" fontId="33" fillId="0" borderId="0" xfId="5" applyFont="1"/>
    <xf numFmtId="0" fontId="27" fillId="0" borderId="13" xfId="5" applyFont="1" applyBorder="1" applyAlignment="1">
      <alignment horizontal="center" vertical="center"/>
    </xf>
    <xf numFmtId="164" fontId="21" fillId="0" borderId="8" xfId="0" applyNumberFormat="1" applyFont="1" applyBorder="1" applyAlignment="1" applyProtection="1">
      <alignment horizontal="left" vertical="center" wrapText="1"/>
      <protection locked="0"/>
    </xf>
    <xf numFmtId="49" fontId="21" fillId="0" borderId="2" xfId="0" applyNumberFormat="1" applyFont="1" applyBorder="1" applyAlignment="1" applyProtection="1">
      <alignment horizontal="center" vertical="center" wrapText="1"/>
      <protection locked="0"/>
    </xf>
    <xf numFmtId="49" fontId="21" fillId="0" borderId="6" xfId="0" applyNumberFormat="1" applyFont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Border="1" applyAlignment="1" applyProtection="1">
      <alignment horizontal="center" vertical="center" wrapText="1"/>
      <protection locked="0"/>
    </xf>
    <xf numFmtId="166" fontId="30" fillId="0" borderId="6" xfId="5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0" fontId="19" fillId="0" borderId="18" xfId="5" applyFont="1" applyBorder="1" applyAlignment="1">
      <alignment horizontal="left" vertical="center" wrapText="1" indent="1"/>
    </xf>
    <xf numFmtId="0" fontId="19" fillId="0" borderId="19" xfId="5" applyFont="1" applyBorder="1" applyAlignment="1">
      <alignment vertical="center" wrapText="1"/>
    </xf>
    <xf numFmtId="164" fontId="19" fillId="0" borderId="48" xfId="5" applyNumberFormat="1" applyFont="1" applyBorder="1" applyAlignment="1">
      <alignment horizontal="right" vertical="center" wrapText="1" indent="1"/>
    </xf>
    <xf numFmtId="0" fontId="21" fillId="0" borderId="24" xfId="5" applyFont="1" applyBorder="1" applyAlignment="1">
      <alignment horizontal="left" vertical="center" wrapText="1" indent="7"/>
    </xf>
    <xf numFmtId="164" fontId="26" fillId="0" borderId="17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5" applyFont="1" applyBorder="1" applyAlignment="1">
      <alignment horizontal="left" vertical="center" wrapText="1"/>
    </xf>
    <xf numFmtId="164" fontId="32" fillId="0" borderId="1" xfId="0" applyNumberFormat="1" applyFont="1" applyBorder="1" applyAlignment="1">
      <alignment horizontal="right" vertical="center" wrapText="1" indent="1"/>
    </xf>
    <xf numFmtId="49" fontId="27" fillId="0" borderId="13" xfId="5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left" indent="1"/>
    </xf>
    <xf numFmtId="0" fontId="27" fillId="0" borderId="14" xfId="5" applyFont="1" applyBorder="1" applyAlignment="1">
      <alignment horizontal="center" vertical="center"/>
    </xf>
    <xf numFmtId="0" fontId="27" fillId="0" borderId="17" xfId="5" applyFont="1" applyBorder="1" applyAlignment="1">
      <alignment horizontal="center" vertical="center"/>
    </xf>
    <xf numFmtId="164" fontId="27" fillId="0" borderId="48" xfId="0" applyNumberFormat="1" applyFont="1" applyBorder="1" applyAlignment="1">
      <alignment horizontal="center" vertical="center" wrapText="1"/>
    </xf>
    <xf numFmtId="164" fontId="19" fillId="0" borderId="48" xfId="0" applyNumberFormat="1" applyFont="1" applyBorder="1" applyAlignment="1">
      <alignment horizontal="center" vertical="center" wrapText="1"/>
    </xf>
    <xf numFmtId="165" fontId="43" fillId="0" borderId="3" xfId="1" applyNumberFormat="1" applyFont="1" applyBorder="1" applyProtection="1">
      <protection locked="0"/>
    </xf>
    <xf numFmtId="165" fontId="43" fillId="0" borderId="22" xfId="1" applyNumberFormat="1" applyFont="1" applyBorder="1"/>
    <xf numFmtId="165" fontId="43" fillId="0" borderId="2" xfId="1" applyNumberFormat="1" applyFont="1" applyBorder="1" applyProtection="1">
      <protection locked="0"/>
    </xf>
    <xf numFmtId="165" fontId="43" fillId="0" borderId="20" xfId="1" applyNumberFormat="1" applyFont="1" applyBorder="1"/>
    <xf numFmtId="165" fontId="43" fillId="0" borderId="6" xfId="1" applyNumberFormat="1" applyFont="1" applyBorder="1" applyProtection="1">
      <protection locked="0"/>
    </xf>
    <xf numFmtId="165" fontId="44" fillId="0" borderId="14" xfId="5" applyNumberFormat="1" applyFont="1" applyBorder="1"/>
    <xf numFmtId="165" fontId="44" fillId="0" borderId="17" xfId="5" applyNumberFormat="1" applyFont="1" applyBorder="1"/>
    <xf numFmtId="0" fontId="25" fillId="0" borderId="6" xfId="0" applyFont="1" applyBorder="1" applyAlignment="1">
      <alignment horizontal="left" vertical="center" wrapText="1"/>
    </xf>
    <xf numFmtId="164" fontId="21" fillId="0" borderId="21" xfId="5" applyNumberFormat="1" applyFont="1" applyBorder="1" applyAlignment="1" applyProtection="1">
      <alignment horizontal="right" vertical="center" wrapText="1"/>
      <protection locked="0"/>
    </xf>
    <xf numFmtId="0" fontId="15" fillId="0" borderId="0" xfId="5" applyFont="1" applyAlignment="1">
      <alignment vertical="center"/>
    </xf>
    <xf numFmtId="164" fontId="28" fillId="0" borderId="21" xfId="5" applyNumberFormat="1" applyFont="1" applyBorder="1" applyAlignment="1" applyProtection="1">
      <alignment horizontal="right" vertical="center" wrapText="1"/>
      <protection locked="0"/>
    </xf>
    <xf numFmtId="0" fontId="22" fillId="0" borderId="0" xfId="0" applyFont="1" applyProtection="1">
      <protection locked="0"/>
    </xf>
    <xf numFmtId="0" fontId="4" fillId="0" borderId="13" xfId="5" applyFont="1" applyBorder="1" applyAlignment="1">
      <alignment horizontal="center" vertical="center" wrapText="1"/>
    </xf>
    <xf numFmtId="0" fontId="4" fillId="0" borderId="14" xfId="5" applyFont="1" applyBorder="1" applyAlignment="1">
      <alignment horizontal="center" vertical="center" wrapText="1"/>
    </xf>
    <xf numFmtId="0" fontId="4" fillId="0" borderId="17" xfId="5" applyFont="1" applyBorder="1" applyAlignment="1">
      <alignment horizontal="center" vertical="center" wrapText="1"/>
    </xf>
    <xf numFmtId="0" fontId="8" fillId="0" borderId="15" xfId="5" applyFont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 wrapText="1"/>
    </xf>
    <xf numFmtId="0" fontId="8" fillId="0" borderId="26" xfId="5" applyFont="1" applyBorder="1" applyAlignment="1">
      <alignment horizontal="center" vertical="center" wrapText="1"/>
    </xf>
    <xf numFmtId="49" fontId="21" fillId="0" borderId="10" xfId="5" applyNumberFormat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wrapText="1" indent="1"/>
    </xf>
    <xf numFmtId="49" fontId="21" fillId="0" borderId="13" xfId="5" applyNumberFormat="1" applyFont="1" applyBorder="1" applyAlignment="1">
      <alignment horizontal="left" vertical="center" wrapText="1" indent="1"/>
    </xf>
    <xf numFmtId="0" fontId="25" fillId="0" borderId="14" xfId="0" applyFont="1" applyBorder="1" applyAlignment="1">
      <alignment horizontal="left" vertical="center" wrapText="1" indent="1"/>
    </xf>
    <xf numFmtId="164" fontId="28" fillId="0" borderId="17" xfId="5" applyNumberFormat="1" applyFont="1" applyBorder="1" applyAlignment="1" applyProtection="1">
      <alignment horizontal="right" vertical="center" wrapText="1" indent="1"/>
      <protection locked="0"/>
    </xf>
    <xf numFmtId="0" fontId="25" fillId="0" borderId="24" xfId="0" applyFont="1" applyBorder="1" applyAlignment="1">
      <alignment horizontal="left" vertical="center" wrapText="1" indent="1"/>
    </xf>
    <xf numFmtId="164" fontId="28" fillId="0" borderId="23" xfId="5" applyNumberFormat="1" applyFont="1" applyBorder="1" applyAlignment="1" applyProtection="1">
      <alignment horizontal="right" vertical="center" wrapText="1" indent="1"/>
      <protection locked="0"/>
    </xf>
    <xf numFmtId="0" fontId="21" fillId="0" borderId="14" xfId="5" applyFont="1" applyBorder="1" applyAlignment="1">
      <alignment horizontal="left" vertical="center" wrapText="1" indent="1"/>
    </xf>
    <xf numFmtId="164" fontId="21" fillId="0" borderId="42" xfId="5" applyNumberFormat="1" applyFont="1" applyBorder="1" applyAlignment="1" applyProtection="1">
      <alignment horizontal="right" vertical="center" wrapText="1" indent="1"/>
      <protection locked="0"/>
    </xf>
    <xf numFmtId="164" fontId="26" fillId="0" borderId="17" xfId="0" quotePrefix="1" applyNumberFormat="1" applyFont="1" applyBorder="1" applyAlignment="1">
      <alignment horizontal="right" vertical="center" wrapText="1" indent="1"/>
    </xf>
    <xf numFmtId="0" fontId="26" fillId="0" borderId="19" xfId="0" applyFont="1" applyBorder="1" applyAlignment="1">
      <alignment horizontal="left" vertical="center" wrapText="1" indent="1"/>
    </xf>
    <xf numFmtId="0" fontId="28" fillId="0" borderId="0" xfId="5" applyFont="1"/>
    <xf numFmtId="0" fontId="45" fillId="0" borderId="0" xfId="0" applyFont="1"/>
    <xf numFmtId="0" fontId="20" fillId="0" borderId="49" xfId="0" applyFont="1" applyBorder="1" applyAlignment="1" applyProtection="1">
      <alignment horizontal="right" vertical="center"/>
      <protection locked="0"/>
    </xf>
    <xf numFmtId="0" fontId="20" fillId="0" borderId="49" xfId="0" applyFont="1" applyBorder="1" applyAlignment="1">
      <alignment horizontal="right"/>
    </xf>
    <xf numFmtId="0" fontId="20" fillId="0" borderId="49" xfId="0" applyFont="1" applyBorder="1" applyAlignment="1">
      <alignment horizontal="right" vertical="center"/>
    </xf>
    <xf numFmtId="164" fontId="20" fillId="0" borderId="0" xfId="0" applyNumberFormat="1" applyFont="1" applyAlignment="1" applyProtection="1">
      <alignment horizontal="right" vertical="center"/>
      <protection locked="0"/>
    </xf>
    <xf numFmtId="164" fontId="20" fillId="0" borderId="0" xfId="0" applyNumberFormat="1" applyFont="1" applyAlignment="1">
      <alignment horizontal="right" vertical="center"/>
    </xf>
    <xf numFmtId="0" fontId="33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6" fillId="0" borderId="0" xfId="0" applyFont="1" applyAlignment="1" applyProtection="1">
      <alignment horizontal="right" vertical="top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3" fillId="0" borderId="0" xfId="0" applyNumberFormat="1" applyFont="1" applyAlignment="1" applyProtection="1">
      <alignment horizontal="left" vertical="center" wrapText="1"/>
      <protection locked="0"/>
    </xf>
    <xf numFmtId="164" fontId="18" fillId="0" borderId="0" xfId="0" applyNumberFormat="1" applyFont="1" applyAlignment="1" applyProtection="1">
      <alignment vertical="center" wrapText="1"/>
      <protection locked="0"/>
    </xf>
    <xf numFmtId="0" fontId="8" fillId="0" borderId="46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8" fillId="0" borderId="25" xfId="0" quotePrefix="1" applyFont="1" applyBorder="1" applyAlignment="1" applyProtection="1">
      <alignment horizontal="right" vertical="center" indent="1"/>
      <protection locked="0"/>
    </xf>
    <xf numFmtId="0" fontId="8" fillId="0" borderId="47" xfId="0" applyFont="1" applyBorder="1" applyAlignment="1" applyProtection="1">
      <alignment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49" fontId="8" fillId="0" borderId="44" xfId="0" applyNumberFormat="1" applyFont="1" applyBorder="1" applyAlignment="1" applyProtection="1">
      <alignment horizontal="right" vertical="center" indent="1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right" vertical="center" wrapText="1" inden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164" fontId="8" fillId="0" borderId="29" xfId="0" applyNumberFormat="1" applyFont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right" vertical="center" wrapText="1" indent="1"/>
      <protection locked="0"/>
    </xf>
    <xf numFmtId="164" fontId="47" fillId="0" borderId="0" xfId="0" applyNumberFormat="1" applyFont="1" applyAlignment="1">
      <alignment horizontal="right" vertical="center" wrapText="1" indent="1"/>
    </xf>
    <xf numFmtId="49" fontId="8" fillId="0" borderId="25" xfId="0" applyNumberFormat="1" applyFont="1" applyBorder="1" applyAlignment="1" applyProtection="1">
      <alignment horizontal="right" vertical="center"/>
      <protection locked="0"/>
    </xf>
    <xf numFmtId="0" fontId="8" fillId="0" borderId="47" xfId="0" applyFont="1" applyBorder="1" applyAlignment="1" applyProtection="1">
      <alignment horizontal="center" vertical="center" wrapText="1"/>
      <protection locked="0"/>
    </xf>
    <xf numFmtId="49" fontId="8" fillId="0" borderId="44" xfId="0" applyNumberFormat="1" applyFont="1" applyBorder="1" applyAlignment="1" applyProtection="1">
      <alignment horizontal="right" vertical="center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47" fillId="0" borderId="0" xfId="0" applyNumberFormat="1" applyFont="1" applyAlignment="1">
      <alignment vertical="center" wrapText="1"/>
    </xf>
    <xf numFmtId="0" fontId="12" fillId="0" borderId="0" xfId="5" applyProtection="1">
      <protection locked="0"/>
    </xf>
    <xf numFmtId="0" fontId="22" fillId="0" borderId="0" xfId="5" applyFont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/>
      <protection locked="0"/>
    </xf>
    <xf numFmtId="0" fontId="30" fillId="0" borderId="0" xfId="0" applyFont="1" applyAlignment="1" applyProtection="1">
      <alignment horizontal="center"/>
      <protection locked="0"/>
    </xf>
    <xf numFmtId="0" fontId="12" fillId="0" borderId="0" xfId="5" applyAlignment="1" applyProtection="1">
      <alignment horizontal="right" vertical="center" indent="1"/>
      <protection locked="0"/>
    </xf>
    <xf numFmtId="0" fontId="8" fillId="0" borderId="13" xfId="5" applyFont="1" applyBorder="1" applyAlignment="1" applyProtection="1">
      <alignment horizontal="center" vertical="center" wrapText="1"/>
      <protection locked="0"/>
    </xf>
    <xf numFmtId="0" fontId="8" fillId="0" borderId="14" xfId="5" applyFont="1" applyBorder="1" applyAlignment="1" applyProtection="1">
      <alignment horizontal="center" vertical="center" wrapText="1"/>
      <protection locked="0"/>
    </xf>
    <xf numFmtId="0" fontId="8" fillId="0" borderId="17" xfId="5" applyFont="1" applyBorder="1" applyAlignment="1" applyProtection="1">
      <alignment horizontal="center" vertical="center" wrapText="1"/>
      <protection locked="0"/>
    </xf>
    <xf numFmtId="0" fontId="28" fillId="0" borderId="0" xfId="5" applyFont="1" applyProtection="1">
      <protection locked="0"/>
    </xf>
    <xf numFmtId="164" fontId="48" fillId="0" borderId="0" xfId="5" applyNumberFormat="1" applyFont="1" applyAlignment="1">
      <alignment horizontal="right" vertical="center" indent="1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wrapText="1"/>
      <protection locked="0"/>
    </xf>
    <xf numFmtId="164" fontId="8" fillId="0" borderId="13" xfId="0" applyNumberFormat="1" applyFont="1" applyBorder="1" applyAlignment="1" applyProtection="1">
      <alignment horizontal="center" vertical="center" wrapText="1"/>
      <protection locked="0"/>
    </xf>
    <xf numFmtId="164" fontId="8" fillId="0" borderId="14" xfId="0" applyNumberFormat="1" applyFont="1" applyBorder="1" applyAlignment="1" applyProtection="1">
      <alignment horizontal="center" vertical="center" wrapText="1"/>
      <protection locked="0"/>
    </xf>
    <xf numFmtId="164" fontId="8" fillId="0" borderId="17" xfId="0" applyNumberFormat="1" applyFont="1" applyBorder="1" applyAlignment="1" applyProtection="1">
      <alignment horizontal="center" vertical="center" wrapText="1"/>
      <protection locked="0"/>
    </xf>
    <xf numFmtId="164" fontId="8" fillId="0" borderId="17" xfId="0" applyNumberFormat="1" applyFont="1" applyBorder="1" applyAlignment="1" applyProtection="1">
      <alignment horizontal="center" wrapText="1"/>
      <protection locked="0"/>
    </xf>
    <xf numFmtId="0" fontId="29" fillId="0" borderId="15" xfId="0" applyFont="1" applyBorder="1" applyAlignment="1" applyProtection="1">
      <alignment vertical="center"/>
      <protection locked="0"/>
    </xf>
    <xf numFmtId="0" fontId="29" fillId="0" borderId="16" xfId="0" applyFont="1" applyBorder="1" applyAlignment="1" applyProtection="1">
      <alignment horizontal="center" vertical="center"/>
      <protection locked="0"/>
    </xf>
    <xf numFmtId="0" fontId="29" fillId="0" borderId="26" xfId="0" applyFont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33" fillId="0" borderId="0" xfId="0" applyFont="1" applyAlignment="1" applyProtection="1">
      <alignment horizontal="center"/>
      <protection locked="0"/>
    </xf>
    <xf numFmtId="0" fontId="0" fillId="3" borderId="0" xfId="0" applyFill="1" applyAlignment="1" applyProtection="1">
      <alignment horizontal="right"/>
      <protection locked="0"/>
    </xf>
    <xf numFmtId="0" fontId="0" fillId="3" borderId="0" xfId="0" applyFill="1" applyProtection="1">
      <protection locked="0"/>
    </xf>
    <xf numFmtId="0" fontId="2" fillId="0" borderId="0" xfId="5" applyFont="1" applyProtection="1">
      <protection locked="0"/>
    </xf>
    <xf numFmtId="164" fontId="5" fillId="0" borderId="0" xfId="5" applyNumberFormat="1" applyFont="1" applyAlignment="1" applyProtection="1">
      <alignment horizontal="centerContinuous" vertical="center"/>
      <protection locked="0"/>
    </xf>
    <xf numFmtId="0" fontId="20" fillId="0" borderId="0" xfId="0" applyFont="1" applyAlignment="1" applyProtection="1">
      <alignment horizontal="right"/>
      <protection locked="0"/>
    </xf>
    <xf numFmtId="0" fontId="27" fillId="0" borderId="11" xfId="5" applyFont="1" applyBorder="1" applyAlignment="1" applyProtection="1">
      <alignment horizontal="center" vertical="center" wrapText="1"/>
      <protection locked="0"/>
    </xf>
    <xf numFmtId="0" fontId="27" fillId="0" borderId="4" xfId="5" applyFont="1" applyBorder="1" applyAlignment="1" applyProtection="1">
      <alignment horizontal="center" vertical="center" wrapText="1"/>
      <protection locked="0"/>
    </xf>
    <xf numFmtId="0" fontId="27" fillId="0" borderId="25" xfId="5" applyFont="1" applyBorder="1" applyAlignment="1" applyProtection="1">
      <alignment horizontal="center" vertical="center" wrapText="1"/>
      <protection locked="0"/>
    </xf>
    <xf numFmtId="164" fontId="47" fillId="0" borderId="0" xfId="0" applyNumberFormat="1" applyFont="1" applyAlignment="1" applyProtection="1">
      <alignment horizontal="right" vertical="center" wrapText="1" indent="1"/>
      <protection locked="0"/>
    </xf>
    <xf numFmtId="0" fontId="42" fillId="0" borderId="0" xfId="0" applyFont="1" applyAlignment="1" applyProtection="1">
      <alignment horizontal="right"/>
      <protection locked="0"/>
    </xf>
    <xf numFmtId="0" fontId="0" fillId="3" borderId="0" xfId="0" applyFill="1" applyAlignment="1" applyProtection="1">
      <alignment horizontal="center"/>
      <protection locked="0"/>
    </xf>
    <xf numFmtId="0" fontId="39" fillId="0" borderId="0" xfId="0" applyFont="1" applyProtection="1">
      <protection locked="0"/>
    </xf>
    <xf numFmtId="0" fontId="21" fillId="0" borderId="3" xfId="5" applyFont="1" applyBorder="1" applyAlignment="1" applyProtection="1">
      <alignment horizontal="left" vertical="center" wrapText="1" indent="1"/>
      <protection locked="0"/>
    </xf>
    <xf numFmtId="164" fontId="15" fillId="0" borderId="20" xfId="0" applyNumberFormat="1" applyFont="1" applyBorder="1" applyAlignment="1">
      <alignment vertical="center" wrapText="1"/>
    </xf>
    <xf numFmtId="164" fontId="0" fillId="0" borderId="8" xfId="0" applyNumberFormat="1" applyBorder="1" applyAlignment="1" applyProtection="1">
      <alignment horizontal="left" vertical="center" wrapText="1"/>
      <protection locked="0"/>
    </xf>
    <xf numFmtId="164" fontId="0" fillId="0" borderId="2" xfId="0" applyNumberFormat="1" applyBorder="1" applyAlignment="1" applyProtection="1">
      <alignment vertical="center" wrapText="1"/>
      <protection locked="0"/>
    </xf>
    <xf numFmtId="49" fontId="0" fillId="0" borderId="2" xfId="0" applyNumberFormat="1" applyBorder="1" applyAlignment="1" applyProtection="1">
      <alignment horizontal="center" vertical="center" wrapText="1"/>
      <protection locked="0"/>
    </xf>
    <xf numFmtId="164" fontId="0" fillId="0" borderId="20" xfId="0" applyNumberFormat="1" applyBorder="1" applyAlignment="1">
      <alignment vertical="center" wrapText="1"/>
    </xf>
    <xf numFmtId="164" fontId="0" fillId="0" borderId="0" xfId="0" applyNumberFormat="1" applyAlignment="1" applyProtection="1">
      <alignment horizontal="left" vertical="center" wrapText="1"/>
      <protection locked="0"/>
    </xf>
    <xf numFmtId="164" fontId="0" fillId="0" borderId="3" xfId="0" applyNumberFormat="1" applyBorder="1" applyAlignment="1" applyProtection="1">
      <alignment horizontal="left" vertical="center" wrapText="1"/>
      <protection locked="0"/>
    </xf>
    <xf numFmtId="164" fontId="0" fillId="0" borderId="7" xfId="0" applyNumberFormat="1" applyBorder="1" applyAlignment="1" applyProtection="1">
      <alignment horizontal="left" vertical="center" wrapText="1"/>
      <protection locked="0"/>
    </xf>
    <xf numFmtId="164" fontId="0" fillId="0" borderId="8" xfId="0" applyNumberFormat="1" applyBorder="1" applyAlignment="1" applyProtection="1">
      <alignment vertical="center" wrapText="1"/>
      <protection locked="0"/>
    </xf>
    <xf numFmtId="164" fontId="0" fillId="0" borderId="2" xfId="0" applyNumberFormat="1" applyBorder="1" applyAlignment="1" applyProtection="1">
      <alignment horizontal="left" vertical="center" wrapText="1"/>
      <protection locked="0"/>
    </xf>
    <xf numFmtId="164" fontId="19" fillId="0" borderId="36" xfId="0" applyNumberFormat="1" applyFont="1" applyBorder="1" applyAlignment="1">
      <alignment horizontal="center" vertical="center" wrapText="1"/>
    </xf>
    <xf numFmtId="164" fontId="28" fillId="0" borderId="7" xfId="0" applyNumberFormat="1" applyFont="1" applyBorder="1" applyAlignment="1">
      <alignment horizontal="left" vertical="center" wrapText="1"/>
    </xf>
    <xf numFmtId="164" fontId="28" fillId="0" borderId="1" xfId="0" applyNumberFormat="1" applyFont="1" applyBorder="1" applyAlignment="1">
      <alignment horizontal="center" vertical="center" wrapText="1"/>
    </xf>
    <xf numFmtId="165" fontId="21" fillId="0" borderId="2" xfId="1" applyNumberFormat="1" applyFont="1" applyBorder="1" applyAlignment="1" applyProtection="1">
      <alignment vertical="center" wrapText="1"/>
      <protection locked="0"/>
    </xf>
    <xf numFmtId="164" fontId="18" fillId="0" borderId="2" xfId="0" applyNumberFormat="1" applyFont="1" applyBorder="1" applyAlignment="1" applyProtection="1">
      <alignment horizontal="center" vertical="center" wrapText="1"/>
      <protection locked="0"/>
    </xf>
    <xf numFmtId="164" fontId="28" fillId="0" borderId="1" xfId="0" applyNumberFormat="1" applyFont="1" applyBorder="1" applyAlignment="1">
      <alignment vertical="center" wrapText="1"/>
    </xf>
    <xf numFmtId="0" fontId="0" fillId="3" borderId="0" xfId="0" applyFill="1" applyAlignment="1" applyProtection="1">
      <alignment horizontal="center"/>
      <protection locked="0"/>
    </xf>
    <xf numFmtId="0" fontId="35" fillId="0" borderId="0" xfId="0" applyFont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2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5" fillId="0" borderId="0" xfId="5" applyFont="1" applyAlignment="1" applyProtection="1">
      <alignment horizontal="right"/>
      <protection locked="0"/>
    </xf>
    <xf numFmtId="0" fontId="45" fillId="0" borderId="0" xfId="0" applyFont="1" applyAlignment="1" applyProtection="1">
      <alignment horizontal="right"/>
      <protection locked="0"/>
    </xf>
    <xf numFmtId="164" fontId="7" fillId="0" borderId="0" xfId="5" applyNumberFormat="1" applyFont="1" applyAlignment="1" applyProtection="1">
      <alignment horizontal="center" vertical="center"/>
      <protection locked="0"/>
    </xf>
    <xf numFmtId="164" fontId="34" fillId="0" borderId="49" xfId="5" applyNumberFormat="1" applyFont="1" applyBorder="1" applyAlignment="1" applyProtection="1">
      <alignment horizontal="left" vertical="center"/>
      <protection locked="0"/>
    </xf>
    <xf numFmtId="164" fontId="34" fillId="0" borderId="49" xfId="5" applyNumberFormat="1" applyFont="1" applyBorder="1" applyAlignment="1">
      <alignment horizontal="left"/>
    </xf>
    <xf numFmtId="0" fontId="27" fillId="0" borderId="0" xfId="5" applyFont="1" applyAlignment="1">
      <alignment horizontal="center"/>
    </xf>
    <xf numFmtId="164" fontId="34" fillId="0" borderId="49" xfId="5" applyNumberFormat="1" applyFont="1" applyBorder="1" applyAlignment="1">
      <alignment horizontal="left" vertical="center"/>
    </xf>
    <xf numFmtId="164" fontId="7" fillId="0" borderId="0" xfId="5" applyNumberFormat="1" applyFont="1" applyAlignment="1">
      <alignment horizontal="center" vertical="center"/>
    </xf>
    <xf numFmtId="164" fontId="29" fillId="0" borderId="50" xfId="0" applyNumberFormat="1" applyFont="1" applyBorder="1" applyAlignment="1">
      <alignment horizontal="center" vertical="center" wrapText="1"/>
    </xf>
    <xf numFmtId="164" fontId="29" fillId="0" borderId="51" xfId="0" applyNumberFormat="1" applyFont="1" applyBorder="1" applyAlignment="1">
      <alignment horizontal="center" vertical="center" wrapText="1"/>
    </xf>
    <xf numFmtId="164" fontId="45" fillId="0" borderId="0" xfId="0" applyNumberFormat="1" applyFont="1" applyAlignment="1">
      <alignment horizontal="center" textRotation="180" wrapText="1"/>
    </xf>
    <xf numFmtId="164" fontId="49" fillId="0" borderId="52" xfId="0" applyNumberFormat="1" applyFont="1" applyBorder="1" applyAlignment="1">
      <alignment horizontal="center" vertical="center" wrapText="1"/>
    </xf>
    <xf numFmtId="164" fontId="29" fillId="0" borderId="53" xfId="0" applyNumberFormat="1" applyFont="1" applyBorder="1" applyAlignment="1">
      <alignment horizontal="center" vertical="center" wrapText="1"/>
    </xf>
    <xf numFmtId="164" fontId="29" fillId="0" borderId="54" xfId="0" applyNumberFormat="1" applyFont="1" applyBorder="1" applyAlignment="1">
      <alignment horizontal="center" vertical="center" wrapText="1"/>
    </xf>
    <xf numFmtId="164" fontId="5" fillId="0" borderId="0" xfId="5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30" fillId="0" borderId="25" xfId="5" applyFont="1" applyBorder="1" applyAlignment="1">
      <alignment horizontal="center" vertical="center" wrapText="1"/>
    </xf>
    <xf numFmtId="0" fontId="30" fillId="0" borderId="21" xfId="5" applyFont="1" applyBorder="1" applyAlignment="1">
      <alignment horizontal="center" vertical="center" wrapText="1"/>
    </xf>
    <xf numFmtId="0" fontId="30" fillId="0" borderId="11" xfId="5" applyFont="1" applyBorder="1" applyAlignment="1">
      <alignment horizontal="center" vertical="center" wrapText="1"/>
    </xf>
    <xf numFmtId="0" fontId="30" fillId="0" borderId="10" xfId="5" applyFont="1" applyBorder="1" applyAlignment="1">
      <alignment horizontal="center" vertical="center" wrapText="1"/>
    </xf>
    <xf numFmtId="0" fontId="30" fillId="0" borderId="4" xfId="5" applyFont="1" applyBorder="1" applyAlignment="1">
      <alignment horizontal="center" vertical="center" wrapText="1"/>
    </xf>
    <xf numFmtId="0" fontId="30" fillId="0" borderId="6" xfId="5" applyFont="1" applyBorder="1" applyAlignment="1">
      <alignment horizontal="center" vertical="center" wrapText="1"/>
    </xf>
    <xf numFmtId="0" fontId="20" fillId="0" borderId="0" xfId="0" applyFont="1" applyAlignment="1" applyProtection="1">
      <alignment horizontal="right"/>
      <protection locked="0"/>
    </xf>
    <xf numFmtId="164" fontId="7" fillId="0" borderId="0" xfId="5" applyNumberFormat="1" applyFont="1" applyAlignment="1" applyProtection="1">
      <alignment horizontal="center" vertical="center" wrapText="1"/>
      <protection locked="0"/>
    </xf>
    <xf numFmtId="0" fontId="29" fillId="0" borderId="13" xfId="5" applyFont="1" applyBorder="1" applyAlignment="1">
      <alignment horizontal="left"/>
    </xf>
    <xf numFmtId="0" fontId="29" fillId="0" borderId="14" xfId="5" applyFont="1" applyBorder="1" applyAlignment="1">
      <alignment horizontal="left"/>
    </xf>
    <xf numFmtId="0" fontId="21" fillId="0" borderId="52" xfId="5" applyFont="1" applyBorder="1" applyAlignment="1">
      <alignment horizontal="justify" vertical="center" wrapText="1"/>
    </xf>
    <xf numFmtId="164" fontId="22" fillId="0" borderId="0" xfId="0" applyNumberFormat="1" applyFont="1" applyAlignment="1" applyProtection="1">
      <alignment horizontal="center" vertical="center" wrapText="1"/>
      <protection locked="0"/>
    </xf>
    <xf numFmtId="164" fontId="45" fillId="0" borderId="0" xfId="0" applyNumberFormat="1" applyFont="1" applyAlignment="1" applyProtection="1">
      <alignment horizontal="right" vertical="center" wrapText="1"/>
      <protection locked="0"/>
    </xf>
    <xf numFmtId="0" fontId="45" fillId="0" borderId="0" xfId="0" applyFont="1" applyAlignment="1" applyProtection="1">
      <alignment horizontal="right" vertical="center" wrapText="1"/>
      <protection locked="0"/>
    </xf>
    <xf numFmtId="0" fontId="36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1" fillId="0" borderId="0" xfId="0" applyFont="1" applyAlignment="1" applyProtection="1">
      <alignment horizontal="right"/>
      <protection locked="0"/>
    </xf>
    <xf numFmtId="0" fontId="31" fillId="0" borderId="0" xfId="0" applyFont="1" applyAlignment="1">
      <alignment horizontal="right"/>
    </xf>
    <xf numFmtId="0" fontId="22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right"/>
      <protection locked="0"/>
    </xf>
    <xf numFmtId="0" fontId="29" fillId="0" borderId="31" xfId="0" applyFont="1" applyBorder="1" applyAlignment="1">
      <alignment horizontal="left" indent="1"/>
    </xf>
    <xf numFmtId="0" fontId="29" fillId="0" borderId="32" xfId="0" applyFont="1" applyBorder="1" applyAlignment="1">
      <alignment horizontal="left" indent="1"/>
    </xf>
    <xf numFmtId="0" fontId="29" fillId="0" borderId="30" xfId="0" applyFont="1" applyBorder="1" applyAlignment="1">
      <alignment horizontal="left" indent="1"/>
    </xf>
    <xf numFmtId="0" fontId="28" fillId="0" borderId="4" xfId="0" applyFont="1" applyBorder="1" applyAlignment="1" applyProtection="1">
      <alignment horizontal="right" indent="1"/>
      <protection locked="0"/>
    </xf>
    <xf numFmtId="0" fontId="28" fillId="0" borderId="25" xfId="0" applyFont="1" applyBorder="1" applyAlignment="1" applyProtection="1">
      <alignment horizontal="right" indent="1"/>
      <protection locked="0"/>
    </xf>
    <xf numFmtId="0" fontId="28" fillId="0" borderId="6" xfId="0" applyFont="1" applyBorder="1" applyAlignment="1" applyProtection="1">
      <alignment horizontal="right" indent="1"/>
      <protection locked="0"/>
    </xf>
    <xf numFmtId="0" fontId="28" fillId="0" borderId="21" xfId="0" applyFont="1" applyBorder="1" applyAlignment="1" applyProtection="1">
      <alignment horizontal="right" indent="1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7" fillId="0" borderId="14" xfId="0" applyFont="1" applyBorder="1" applyAlignment="1">
      <alignment horizontal="right" indent="1"/>
    </xf>
    <xf numFmtId="0" fontId="27" fillId="0" borderId="17" xfId="0" applyFont="1" applyBorder="1" applyAlignment="1">
      <alignment horizontal="right" indent="1"/>
    </xf>
    <xf numFmtId="0" fontId="29" fillId="0" borderId="16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55" xfId="0" applyFont="1" applyBorder="1" applyAlignment="1">
      <alignment horizontal="center"/>
    </xf>
    <xf numFmtId="0" fontId="29" fillId="0" borderId="52" xfId="0" applyFont="1" applyBorder="1" applyAlignment="1">
      <alignment horizontal="center"/>
    </xf>
    <xf numFmtId="0" fontId="29" fillId="0" borderId="56" xfId="0" applyFont="1" applyBorder="1" applyAlignment="1">
      <alignment horizontal="center"/>
    </xf>
    <xf numFmtId="0" fontId="28" fillId="0" borderId="46" xfId="0" applyFont="1" applyBorder="1" applyAlignment="1" applyProtection="1">
      <alignment horizontal="left" indent="1"/>
      <protection locked="0"/>
    </xf>
    <xf numFmtId="0" fontId="28" fillId="0" borderId="57" xfId="0" applyFont="1" applyBorder="1" applyAlignment="1" applyProtection="1">
      <alignment horizontal="left" indent="1"/>
      <protection locked="0"/>
    </xf>
    <xf numFmtId="0" fontId="28" fillId="0" borderId="58" xfId="0" applyFont="1" applyBorder="1" applyAlignment="1" applyProtection="1">
      <alignment horizontal="left" indent="1"/>
      <protection locked="0"/>
    </xf>
    <xf numFmtId="0" fontId="28" fillId="0" borderId="27" xfId="0" applyFont="1" applyBorder="1" applyAlignment="1" applyProtection="1">
      <alignment horizontal="left" indent="1"/>
      <protection locked="0"/>
    </xf>
    <xf numFmtId="0" fontId="28" fillId="0" borderId="28" xfId="0" applyFont="1" applyBorder="1" applyAlignment="1" applyProtection="1">
      <alignment horizontal="left" indent="1"/>
      <protection locked="0"/>
    </xf>
    <xf numFmtId="0" fontId="28" fillId="0" borderId="59" xfId="0" applyFont="1" applyBorder="1" applyAlignment="1" applyProtection="1">
      <alignment horizontal="left" indent="1"/>
      <protection locked="0"/>
    </xf>
    <xf numFmtId="0" fontId="3" fillId="0" borderId="0" xfId="0" applyFont="1" applyAlignment="1" applyProtection="1">
      <alignment horizontal="left"/>
      <protection locked="0"/>
    </xf>
    <xf numFmtId="0" fontId="22" fillId="0" borderId="0" xfId="0" applyFont="1" applyAlignment="1">
      <alignment horizontal="center" wrapText="1"/>
    </xf>
    <xf numFmtId="0" fontId="45" fillId="0" borderId="0" xfId="0" applyFont="1" applyAlignment="1">
      <alignment horizontal="right"/>
    </xf>
  </cellXfs>
  <cellStyles count="7">
    <cellStyle name="Ezres" xfId="1" builtinId="3"/>
    <cellStyle name="Ezres 2" xfId="2"/>
    <cellStyle name="Hiperhivatkozás" xfId="3"/>
    <cellStyle name="Már látott hiperhivatkozás" xfId="4"/>
    <cellStyle name="Normál" xfId="0" builtinId="0"/>
    <cellStyle name="Normál_KVRENMUNKA" xfId="5"/>
    <cellStyle name="Százalék 2" xfId="6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zoomScale="120" zoomScaleNormal="120" workbookViewId="0">
      <selection activeCell="F8" sqref="F8"/>
    </sheetView>
  </sheetViews>
  <sheetFormatPr defaultRowHeight="12.75"/>
  <cols>
    <col min="1" max="1" width="33.5" customWidth="1"/>
    <col min="2" max="2" width="18.83203125" customWidth="1"/>
    <col min="3" max="3" width="1.83203125" bestFit="1" customWidth="1"/>
    <col min="4" max="4" width="5.5" bestFit="1" customWidth="1"/>
    <col min="5" max="5" width="1.83203125" bestFit="1" customWidth="1"/>
    <col min="6" max="6" width="11" customWidth="1"/>
  </cols>
  <sheetData>
    <row r="1" spans="1:11" ht="18.75">
      <c r="A1" s="456" t="s">
        <v>479</v>
      </c>
      <c r="B1" s="456"/>
      <c r="C1" s="456"/>
      <c r="D1" s="456"/>
      <c r="E1" s="456"/>
      <c r="F1" s="456"/>
      <c r="G1" s="456"/>
      <c r="H1" s="456"/>
      <c r="I1" s="456"/>
      <c r="J1" s="456"/>
    </row>
    <row r="3" spans="1:11" ht="15.75">
      <c r="A3" s="459" t="s">
        <v>514</v>
      </c>
      <c r="B3" s="460"/>
      <c r="C3" s="460"/>
      <c r="D3" s="460"/>
      <c r="E3" s="460"/>
      <c r="F3" s="460"/>
      <c r="G3" s="95"/>
      <c r="H3" s="95"/>
      <c r="I3" s="95"/>
    </row>
    <row r="6" spans="1:11" ht="15">
      <c r="A6" s="361" t="s">
        <v>505</v>
      </c>
    </row>
    <row r="7" spans="1:11">
      <c r="A7" s="426" t="s">
        <v>501</v>
      </c>
      <c r="B7" s="436">
        <v>4</v>
      </c>
      <c r="C7" s="427" t="s">
        <v>498</v>
      </c>
      <c r="D7" s="427">
        <v>2020</v>
      </c>
      <c r="E7" s="427" t="s">
        <v>499</v>
      </c>
      <c r="F7" s="455" t="s">
        <v>533</v>
      </c>
      <c r="G7" s="427" t="s">
        <v>500</v>
      </c>
      <c r="H7" s="427" t="s">
        <v>502</v>
      </c>
      <c r="I7" s="427"/>
      <c r="J7" s="427"/>
      <c r="K7" s="427"/>
    </row>
    <row r="8" spans="1:11">
      <c r="A8" s="372"/>
      <c r="B8" s="371"/>
      <c r="F8" s="371"/>
    </row>
    <row r="9" spans="1:11">
      <c r="A9" s="372"/>
      <c r="B9" s="371"/>
      <c r="F9" s="371"/>
    </row>
    <row r="11" spans="1:11" ht="15.75">
      <c r="A11" s="459" t="s">
        <v>514</v>
      </c>
      <c r="B11" s="460"/>
      <c r="C11" s="460"/>
      <c r="D11" s="460"/>
      <c r="E11" s="460"/>
      <c r="F11" s="460"/>
      <c r="G11" s="460"/>
      <c r="H11" s="461"/>
      <c r="I11" s="461"/>
      <c r="J11" s="461"/>
    </row>
    <row r="13" spans="1:11" ht="14.25">
      <c r="A13" s="367" t="s">
        <v>480</v>
      </c>
      <c r="B13" s="457" t="s">
        <v>508</v>
      </c>
      <c r="C13" s="458"/>
      <c r="D13" s="458"/>
      <c r="E13" s="458"/>
      <c r="F13" s="458"/>
      <c r="G13" s="458"/>
      <c r="H13" s="458"/>
      <c r="I13" s="458"/>
      <c r="J13" s="458"/>
    </row>
    <row r="14" spans="1:11" ht="14.25">
      <c r="B14" s="425"/>
      <c r="C14" s="95"/>
      <c r="D14" s="95"/>
      <c r="E14" s="95"/>
      <c r="F14" s="95"/>
      <c r="G14" s="95"/>
      <c r="H14" s="95"/>
      <c r="I14" s="95"/>
      <c r="J14" s="95"/>
    </row>
    <row r="15" spans="1:11" ht="14.25">
      <c r="A15" s="367" t="s">
        <v>481</v>
      </c>
      <c r="B15" s="457" t="s">
        <v>489</v>
      </c>
      <c r="C15" s="458"/>
      <c r="D15" s="458"/>
      <c r="E15" s="458"/>
      <c r="F15" s="458"/>
      <c r="G15" s="458"/>
      <c r="H15" s="458"/>
      <c r="I15" s="458"/>
      <c r="J15" s="458"/>
    </row>
    <row r="16" spans="1:11" ht="14.25">
      <c r="B16" s="425"/>
      <c r="C16" s="95"/>
      <c r="D16" s="95"/>
      <c r="E16" s="95"/>
      <c r="F16" s="95"/>
      <c r="G16" s="95"/>
      <c r="H16" s="95"/>
      <c r="I16" s="95"/>
      <c r="J16" s="95"/>
    </row>
    <row r="17" spans="1:10" ht="14.25">
      <c r="A17" s="367" t="s">
        <v>482</v>
      </c>
      <c r="B17" s="457" t="s">
        <v>506</v>
      </c>
      <c r="C17" s="458"/>
      <c r="D17" s="458"/>
      <c r="E17" s="458"/>
      <c r="F17" s="458"/>
      <c r="G17" s="458"/>
      <c r="H17" s="458"/>
      <c r="I17" s="458"/>
      <c r="J17" s="458"/>
    </row>
    <row r="18" spans="1:10" ht="14.25">
      <c r="B18" s="425"/>
      <c r="C18" s="95"/>
      <c r="D18" s="95"/>
      <c r="E18" s="95"/>
      <c r="F18" s="95"/>
      <c r="G18" s="95"/>
      <c r="H18" s="95"/>
      <c r="I18" s="95"/>
      <c r="J18" s="95"/>
    </row>
    <row r="19" spans="1:10" ht="14.25">
      <c r="A19" s="367" t="s">
        <v>483</v>
      </c>
      <c r="B19" s="457" t="s">
        <v>490</v>
      </c>
      <c r="C19" s="458"/>
      <c r="D19" s="458"/>
      <c r="E19" s="458"/>
      <c r="F19" s="458"/>
      <c r="G19" s="458"/>
      <c r="H19" s="458"/>
      <c r="I19" s="458"/>
      <c r="J19" s="458"/>
    </row>
    <row r="20" spans="1:10" ht="14.25">
      <c r="B20" s="425"/>
      <c r="C20" s="95"/>
      <c r="D20" s="95"/>
      <c r="E20" s="95"/>
      <c r="F20" s="95"/>
      <c r="G20" s="95"/>
      <c r="H20" s="95"/>
      <c r="I20" s="95"/>
      <c r="J20" s="95"/>
    </row>
    <row r="21" spans="1:10" ht="14.25">
      <c r="A21" s="367" t="s">
        <v>484</v>
      </c>
      <c r="B21" s="457" t="s">
        <v>491</v>
      </c>
      <c r="C21" s="458"/>
      <c r="D21" s="458"/>
      <c r="E21" s="458"/>
      <c r="F21" s="458"/>
      <c r="G21" s="458"/>
      <c r="H21" s="458"/>
      <c r="I21" s="458"/>
      <c r="J21" s="458"/>
    </row>
    <row r="22" spans="1:10" ht="14.25">
      <c r="B22" s="425"/>
      <c r="C22" s="95"/>
      <c r="D22" s="95"/>
      <c r="E22" s="95"/>
      <c r="F22" s="95"/>
      <c r="G22" s="95"/>
      <c r="H22" s="95"/>
      <c r="I22" s="95"/>
      <c r="J22" s="95"/>
    </row>
    <row r="23" spans="1:10" ht="14.25">
      <c r="A23" s="367" t="s">
        <v>485</v>
      </c>
      <c r="B23" s="457" t="s">
        <v>492</v>
      </c>
      <c r="C23" s="458"/>
      <c r="D23" s="458"/>
      <c r="E23" s="458"/>
      <c r="F23" s="458"/>
      <c r="G23" s="458"/>
      <c r="H23" s="458"/>
      <c r="I23" s="458"/>
      <c r="J23" s="458"/>
    </row>
    <row r="24" spans="1:10" ht="14.25">
      <c r="B24" s="425"/>
      <c r="C24" s="95"/>
      <c r="D24" s="95"/>
      <c r="E24" s="95"/>
      <c r="F24" s="95"/>
      <c r="G24" s="95"/>
      <c r="H24" s="95"/>
      <c r="I24" s="95"/>
      <c r="J24" s="95"/>
    </row>
    <row r="25" spans="1:10" ht="14.25">
      <c r="A25" s="367" t="s">
        <v>486</v>
      </c>
      <c r="B25" s="457" t="s">
        <v>493</v>
      </c>
      <c r="C25" s="458"/>
      <c r="D25" s="458"/>
      <c r="E25" s="458"/>
      <c r="F25" s="458"/>
      <c r="G25" s="458"/>
      <c r="H25" s="458"/>
      <c r="I25" s="458"/>
      <c r="J25" s="458"/>
    </row>
    <row r="26" spans="1:10" ht="14.25">
      <c r="B26" s="425"/>
      <c r="C26" s="95"/>
      <c r="D26" s="95"/>
      <c r="E26" s="95"/>
      <c r="F26" s="95"/>
      <c r="G26" s="95"/>
      <c r="H26" s="95"/>
      <c r="I26" s="95"/>
      <c r="J26" s="95"/>
    </row>
    <row r="27" spans="1:10" ht="14.25">
      <c r="A27" s="367" t="s">
        <v>487</v>
      </c>
      <c r="B27" s="457" t="s">
        <v>494</v>
      </c>
      <c r="C27" s="458"/>
      <c r="D27" s="458"/>
      <c r="E27" s="458"/>
      <c r="F27" s="458"/>
      <c r="G27" s="458"/>
      <c r="H27" s="458"/>
      <c r="I27" s="458"/>
      <c r="J27" s="458"/>
    </row>
    <row r="28" spans="1:10" ht="14.25">
      <c r="B28" s="425"/>
      <c r="C28" s="95"/>
      <c r="D28" s="95"/>
      <c r="E28" s="95"/>
      <c r="F28" s="95"/>
      <c r="G28" s="95"/>
      <c r="H28" s="95"/>
      <c r="I28" s="95"/>
      <c r="J28" s="95"/>
    </row>
    <row r="29" spans="1:10" ht="14.25">
      <c r="A29" s="367" t="s">
        <v>487</v>
      </c>
      <c r="B29" s="457" t="s">
        <v>495</v>
      </c>
      <c r="C29" s="458"/>
      <c r="D29" s="458"/>
      <c r="E29" s="458"/>
      <c r="F29" s="458"/>
      <c r="G29" s="458"/>
      <c r="H29" s="458"/>
      <c r="I29" s="458"/>
      <c r="J29" s="458"/>
    </row>
    <row r="30" spans="1:10" ht="14.25">
      <c r="B30" s="425"/>
      <c r="C30" s="95"/>
      <c r="D30" s="95"/>
      <c r="E30" s="95"/>
      <c r="F30" s="95"/>
      <c r="G30" s="95"/>
      <c r="H30" s="95"/>
      <c r="I30" s="95"/>
      <c r="J30" s="95"/>
    </row>
    <row r="31" spans="1:10" ht="14.25">
      <c r="A31" s="367" t="s">
        <v>488</v>
      </c>
      <c r="B31" s="457" t="s">
        <v>496</v>
      </c>
      <c r="C31" s="458"/>
      <c r="D31" s="458"/>
      <c r="E31" s="458"/>
      <c r="F31" s="458"/>
      <c r="G31" s="458"/>
      <c r="H31" s="458"/>
      <c r="I31" s="458"/>
      <c r="J31" s="458"/>
    </row>
    <row r="33" spans="1:1" ht="14.25">
      <c r="A33" s="367"/>
    </row>
  </sheetData>
  <sheetProtection sheet="1"/>
  <mergeCells count="13">
    <mergeCell ref="B29:J29"/>
    <mergeCell ref="B31:J31"/>
    <mergeCell ref="A3:F3"/>
    <mergeCell ref="B13:J13"/>
    <mergeCell ref="B15:J15"/>
    <mergeCell ref="B17:J17"/>
    <mergeCell ref="B19:J19"/>
    <mergeCell ref="A11:J11"/>
    <mergeCell ref="A1:J1"/>
    <mergeCell ref="B21:J21"/>
    <mergeCell ref="B23:J23"/>
    <mergeCell ref="B25:J25"/>
    <mergeCell ref="B27:J27"/>
  </mergeCells>
  <phoneticPr fontId="28" type="noConversion"/>
  <dataValidations count="1">
    <dataValidation type="list" allowBlank="1" showInputMessage="1" showErrorMessage="1" sqref="A6">
      <formula1>",Előterjesztéskor,Jóváhagyás után"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F26"/>
  <sheetViews>
    <sheetView view="pageLayout" topLeftCell="B1" zoomScaleNormal="120" workbookViewId="0">
      <selection activeCell="G6" sqref="G6"/>
    </sheetView>
  </sheetViews>
  <sheetFormatPr defaultRowHeight="12.75"/>
  <cols>
    <col min="1" max="1" width="60.6640625" style="34" customWidth="1"/>
    <col min="2" max="2" width="15.6640625" style="33" customWidth="1"/>
    <col min="3" max="3" width="16.33203125" style="33" customWidth="1"/>
    <col min="4" max="4" width="18" style="33" customWidth="1"/>
    <col min="5" max="5" width="16.6640625" style="33" customWidth="1"/>
    <col min="6" max="6" width="18.83203125" style="33" customWidth="1"/>
    <col min="7" max="8" width="12.83203125" style="33" customWidth="1"/>
    <col min="9" max="9" width="13.83203125" style="33" customWidth="1"/>
    <col min="10" max="16384" width="9.33203125" style="33"/>
  </cols>
  <sheetData>
    <row r="1" spans="1:6">
      <c r="A1" s="414"/>
      <c r="B1" s="402"/>
      <c r="C1" s="402"/>
      <c r="D1" s="402"/>
      <c r="E1" s="402"/>
      <c r="F1" s="402"/>
    </row>
    <row r="2" spans="1:6" ht="21.2" customHeight="1">
      <c r="A2" s="414"/>
      <c r="B2" s="490" t="str">
        <f>CONCATENATE("7. melléklet ",ALAPADATOK!A7," ",ALAPADATOK!B7," ",ALAPADATOK!C7," ",ALAPADATOK!D7," ",ALAPADATOK!E7," ",ALAPADATOK!F7," ",ALAPADATOK!G7," ",ALAPADATOK!H7)</f>
        <v>7. melléklet a 4 / 2020 ( VII.02. ) önkormányzati rendelethez</v>
      </c>
      <c r="C2" s="490"/>
      <c r="D2" s="490"/>
      <c r="E2" s="490"/>
      <c r="F2" s="490"/>
    </row>
    <row r="3" spans="1:6">
      <c r="A3" s="414"/>
      <c r="B3" s="402"/>
      <c r="C3" s="402"/>
      <c r="D3" s="402"/>
      <c r="E3" s="402"/>
      <c r="F3" s="402"/>
    </row>
    <row r="4" spans="1:6" ht="24.75" customHeight="1">
      <c r="A4" s="489" t="s">
        <v>1</v>
      </c>
      <c r="B4" s="489"/>
      <c r="C4" s="489"/>
      <c r="D4" s="489"/>
      <c r="E4" s="489"/>
      <c r="F4" s="489"/>
    </row>
    <row r="5" spans="1:6" ht="23.25" customHeight="1" thickBot="1">
      <c r="A5" s="414"/>
      <c r="B5" s="402"/>
      <c r="C5" s="402"/>
      <c r="D5" s="402"/>
      <c r="E5" s="402"/>
      <c r="F5" s="415" t="str">
        <f>KV_6.sz.mell.!F5</f>
        <v>Forintban!</v>
      </c>
    </row>
    <row r="6" spans="1:6" s="35" customFormat="1" ht="48.75" customHeight="1" thickBot="1">
      <c r="A6" s="416" t="s">
        <v>55</v>
      </c>
      <c r="B6" s="417" t="s">
        <v>53</v>
      </c>
      <c r="C6" s="417" t="s">
        <v>54</v>
      </c>
      <c r="D6" s="417" t="e">
        <f>+KV_6.sz.mell.!D6</f>
        <v>#REF!</v>
      </c>
      <c r="E6" s="417" t="e">
        <f>+KV_6.sz.mell.!E6</f>
        <v>#REF!</v>
      </c>
      <c r="F6" s="419" t="e">
        <f>+CONCATENATE(LEFT(#REF!,4),". utáni szükséglet ",CHAR(10),"")</f>
        <v>#REF!</v>
      </c>
    </row>
    <row r="7" spans="1:6" ht="15.2" customHeight="1" thickBot="1">
      <c r="A7" s="39" t="s">
        <v>418</v>
      </c>
      <c r="B7" s="40" t="s">
        <v>419</v>
      </c>
      <c r="C7" s="40" t="s">
        <v>420</v>
      </c>
      <c r="D7" s="40" t="s">
        <v>422</v>
      </c>
      <c r="E7" s="40" t="s">
        <v>421</v>
      </c>
      <c r="F7" s="330" t="s">
        <v>459</v>
      </c>
    </row>
    <row r="8" spans="1:6" ht="15.2" customHeight="1">
      <c r="A8" s="450" t="s">
        <v>527</v>
      </c>
      <c r="B8" s="454">
        <v>29639969</v>
      </c>
      <c r="C8" s="451" t="s">
        <v>523</v>
      </c>
      <c r="D8" s="451">
        <v>0</v>
      </c>
      <c r="E8" s="454">
        <v>29639969</v>
      </c>
      <c r="F8" s="449"/>
    </row>
    <row r="9" spans="1:6" ht="15.95" customHeight="1">
      <c r="A9" s="311" t="s">
        <v>517</v>
      </c>
      <c r="B9" s="48">
        <v>136630636</v>
      </c>
      <c r="C9" s="314" t="s">
        <v>525</v>
      </c>
      <c r="D9" s="48">
        <v>133403421</v>
      </c>
      <c r="E9" s="452">
        <v>3227215</v>
      </c>
      <c r="F9" s="49"/>
    </row>
    <row r="10" spans="1:6" ht="15.95" customHeight="1">
      <c r="A10" s="311" t="s">
        <v>518</v>
      </c>
      <c r="B10" s="48">
        <v>393200</v>
      </c>
      <c r="C10" s="314" t="s">
        <v>526</v>
      </c>
      <c r="D10" s="48">
        <v>147400</v>
      </c>
      <c r="E10" s="452">
        <v>245800</v>
      </c>
      <c r="F10" s="49"/>
    </row>
    <row r="11" spans="1:6" ht="15.95" customHeight="1">
      <c r="A11" s="47"/>
      <c r="B11" s="48"/>
      <c r="C11" s="314"/>
      <c r="D11" s="48"/>
      <c r="E11" s="48"/>
      <c r="F11" s="49">
        <f t="shared" ref="F11:F25" si="0">B11-D11-E11</f>
        <v>0</v>
      </c>
    </row>
    <row r="12" spans="1:6" ht="15.95" customHeight="1">
      <c r="A12" s="47"/>
      <c r="B12" s="48"/>
      <c r="C12" s="314"/>
      <c r="D12" s="48"/>
      <c r="E12" s="48"/>
      <c r="F12" s="49">
        <f t="shared" si="0"/>
        <v>0</v>
      </c>
    </row>
    <row r="13" spans="1:6" ht="15.95" customHeight="1">
      <c r="A13" s="47"/>
      <c r="B13" s="48"/>
      <c r="C13" s="314"/>
      <c r="D13" s="48"/>
      <c r="E13" s="48"/>
      <c r="F13" s="49">
        <f t="shared" si="0"/>
        <v>0</v>
      </c>
    </row>
    <row r="14" spans="1:6" ht="15.95" customHeight="1">
      <c r="A14" s="47"/>
      <c r="B14" s="48"/>
      <c r="C14" s="314"/>
      <c r="D14" s="453"/>
      <c r="E14" s="48"/>
      <c r="F14" s="439">
        <f t="shared" si="0"/>
        <v>0</v>
      </c>
    </row>
    <row r="15" spans="1:6" ht="15.95" customHeight="1">
      <c r="A15" s="47"/>
      <c r="B15" s="48"/>
      <c r="C15" s="314"/>
      <c r="D15" s="48"/>
      <c r="E15" s="48"/>
      <c r="F15" s="49">
        <f t="shared" si="0"/>
        <v>0</v>
      </c>
    </row>
    <row r="16" spans="1:6" ht="15.95" customHeight="1">
      <c r="A16" s="47"/>
      <c r="B16" s="48"/>
      <c r="C16" s="314"/>
      <c r="D16" s="48"/>
      <c r="E16" s="48"/>
      <c r="F16" s="49">
        <f t="shared" si="0"/>
        <v>0</v>
      </c>
    </row>
    <row r="17" spans="1:6" ht="15.95" customHeight="1">
      <c r="A17" s="47"/>
      <c r="B17" s="48"/>
      <c r="C17" s="314"/>
      <c r="D17" s="48"/>
      <c r="E17" s="48"/>
      <c r="F17" s="49">
        <f t="shared" si="0"/>
        <v>0</v>
      </c>
    </row>
    <row r="18" spans="1:6" ht="15.95" customHeight="1">
      <c r="A18" s="47"/>
      <c r="B18" s="48"/>
      <c r="C18" s="314"/>
      <c r="D18" s="48"/>
      <c r="E18" s="48"/>
      <c r="F18" s="49">
        <f t="shared" si="0"/>
        <v>0</v>
      </c>
    </row>
    <row r="19" spans="1:6" ht="15.95" customHeight="1">
      <c r="A19" s="47"/>
      <c r="B19" s="48"/>
      <c r="C19" s="314"/>
      <c r="D19" s="48"/>
      <c r="E19" s="48"/>
      <c r="F19" s="49">
        <f t="shared" si="0"/>
        <v>0</v>
      </c>
    </row>
    <row r="20" spans="1:6" ht="15.95" customHeight="1">
      <c r="A20" s="47"/>
      <c r="B20" s="48"/>
      <c r="C20" s="314"/>
      <c r="D20" s="48"/>
      <c r="E20" s="48"/>
      <c r="F20" s="49">
        <f t="shared" si="0"/>
        <v>0</v>
      </c>
    </row>
    <row r="21" spans="1:6" ht="15.95" customHeight="1">
      <c r="A21" s="47"/>
      <c r="B21" s="48"/>
      <c r="C21" s="314"/>
      <c r="D21" s="48"/>
      <c r="E21" s="48"/>
      <c r="F21" s="49">
        <f t="shared" si="0"/>
        <v>0</v>
      </c>
    </row>
    <row r="22" spans="1:6" ht="15.95" customHeight="1">
      <c r="A22" s="47"/>
      <c r="B22" s="48"/>
      <c r="C22" s="314"/>
      <c r="D22" s="48"/>
      <c r="E22" s="48"/>
      <c r="F22" s="49">
        <f t="shared" si="0"/>
        <v>0</v>
      </c>
    </row>
    <row r="23" spans="1:6" ht="15.95" customHeight="1">
      <c r="A23" s="47"/>
      <c r="B23" s="48"/>
      <c r="C23" s="314"/>
      <c r="D23" s="48"/>
      <c r="E23" s="48"/>
      <c r="F23" s="49">
        <f t="shared" si="0"/>
        <v>0</v>
      </c>
    </row>
    <row r="24" spans="1:6" ht="15.95" customHeight="1">
      <c r="A24" s="47"/>
      <c r="B24" s="48"/>
      <c r="C24" s="314"/>
      <c r="D24" s="48"/>
      <c r="E24" s="48"/>
      <c r="F24" s="49">
        <f t="shared" si="0"/>
        <v>0</v>
      </c>
    </row>
    <row r="25" spans="1:6" ht="15.95" customHeight="1" thickBot="1">
      <c r="A25" s="50"/>
      <c r="B25" s="51"/>
      <c r="C25" s="315"/>
      <c r="D25" s="51"/>
      <c r="E25" s="51"/>
      <c r="F25" s="52">
        <f t="shared" si="0"/>
        <v>0</v>
      </c>
    </row>
    <row r="26" spans="1:6" s="46" customFormat="1" ht="18" customHeight="1" thickBot="1">
      <c r="A26" s="118" t="s">
        <v>51</v>
      </c>
      <c r="B26" s="119">
        <f>SUM(B9:B25)</f>
        <v>137023836</v>
      </c>
      <c r="C26" s="73"/>
      <c r="D26" s="119">
        <f>SUM(D9:D25)</f>
        <v>133550821</v>
      </c>
      <c r="E26" s="119">
        <f>SUM(E9:E25)</f>
        <v>3473015</v>
      </c>
      <c r="F26" s="53">
        <f>SUM(F9:F25)</f>
        <v>0</v>
      </c>
    </row>
  </sheetData>
  <mergeCells count="2">
    <mergeCell ref="A4:F4"/>
    <mergeCell ref="B2:F2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3" orientation="landscape" horizontalDpi="300" verticalDpi="300" r:id="rId1"/>
  <headerFooter alignWithMargins="0">
    <oddHeader xml:space="preserve">&amp;R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E138"/>
  <sheetViews>
    <sheetView zoomScale="120" zoomScaleNormal="120" workbookViewId="0">
      <selection activeCell="B5" sqref="B5:E5"/>
    </sheetView>
  </sheetViews>
  <sheetFormatPr defaultRowHeight="12.75"/>
  <cols>
    <col min="1" max="1" width="38.6640625" customWidth="1"/>
    <col min="2" max="5" width="13.83203125" customWidth="1"/>
  </cols>
  <sheetData>
    <row r="1" spans="1:5" ht="15">
      <c r="A1" s="463" t="str">
        <f>CONCATENATE("8. melléklet ",ALAPADATOK!A7," ",ALAPADATOK!B7," ",ALAPADATOK!C7," ",ALAPADATOK!D7," ",ALAPADATOK!E7," ",ALAPADATOK!F7," ",ALAPADATOK!G7," ",ALAPADATOK!H7)</f>
        <v>8. melléklet a 4 / 2020 ( VII.02. ) önkormányzati rendelethez</v>
      </c>
      <c r="B1" s="497"/>
      <c r="C1" s="497"/>
      <c r="D1" s="497"/>
      <c r="E1" s="497"/>
    </row>
    <row r="2" spans="1:5" ht="11.1" customHeight="1">
      <c r="A2" s="423"/>
      <c r="B2" s="424"/>
      <c r="C2" s="424"/>
      <c r="D2" s="424"/>
      <c r="E2" s="424"/>
    </row>
    <row r="3" spans="1:5" ht="15.75">
      <c r="A3" s="496" t="s">
        <v>503</v>
      </c>
      <c r="B3" s="496"/>
      <c r="C3" s="496"/>
      <c r="D3" s="496"/>
      <c r="E3" s="496"/>
    </row>
    <row r="4" spans="1:5" ht="15.75">
      <c r="A4" s="496" t="s">
        <v>504</v>
      </c>
      <c r="B4" s="496"/>
      <c r="C4" s="496"/>
      <c r="D4" s="496"/>
      <c r="E4" s="496"/>
    </row>
    <row r="5" spans="1:5" ht="21" customHeight="1">
      <c r="A5" s="342" t="s">
        <v>94</v>
      </c>
      <c r="B5" s="492" t="s">
        <v>531</v>
      </c>
      <c r="C5" s="492"/>
      <c r="D5" s="492"/>
      <c r="E5" s="492"/>
    </row>
    <row r="6" spans="1:5" ht="21" customHeight="1" thickBot="1">
      <c r="A6" s="95"/>
      <c r="B6" s="95"/>
      <c r="C6" s="95"/>
      <c r="D6" s="494" t="str">
        <f>KV_7.sz.mell.!F5</f>
        <v>Forintban!</v>
      </c>
      <c r="E6" s="494"/>
    </row>
    <row r="7" spans="1:5" ht="15.2" customHeight="1" thickBot="1">
      <c r="A7" s="420" t="s">
        <v>87</v>
      </c>
      <c r="B7" s="421" t="e">
        <f>CONCATENATE((LEFT(#REF!,4)),".")</f>
        <v>#REF!</v>
      </c>
      <c r="C7" s="421" t="e">
        <f>CONCATENATE((LEFT(#REF!,4))+1,".")</f>
        <v>#REF!</v>
      </c>
      <c r="D7" s="421" t="e">
        <f>CONCATENATE((LEFT(#REF!,4))+1,". után")</f>
        <v>#REF!</v>
      </c>
      <c r="E7" s="422" t="s">
        <v>41</v>
      </c>
    </row>
    <row r="8" spans="1:5">
      <c r="A8" s="129" t="s">
        <v>88</v>
      </c>
      <c r="B8" s="61"/>
      <c r="C8" s="61"/>
      <c r="D8" s="61"/>
      <c r="E8" s="130">
        <f t="shared" ref="E8:E14" si="0">SUM(B8:D8)</f>
        <v>0</v>
      </c>
    </row>
    <row r="9" spans="1:5">
      <c r="A9" s="131" t="s">
        <v>101</v>
      </c>
      <c r="B9" s="62"/>
      <c r="C9" s="62"/>
      <c r="D9" s="62"/>
      <c r="E9" s="132">
        <f t="shared" si="0"/>
        <v>0</v>
      </c>
    </row>
    <row r="10" spans="1:5">
      <c r="A10" s="133" t="s">
        <v>89</v>
      </c>
      <c r="B10" s="63"/>
      <c r="C10" s="63"/>
      <c r="D10" s="63"/>
      <c r="E10" s="134">
        <f t="shared" si="0"/>
        <v>0</v>
      </c>
    </row>
    <row r="11" spans="1:5">
      <c r="A11" s="133" t="s">
        <v>102</v>
      </c>
      <c r="B11" s="63"/>
      <c r="C11" s="63"/>
      <c r="D11" s="63"/>
      <c r="E11" s="134">
        <f t="shared" si="0"/>
        <v>0</v>
      </c>
    </row>
    <row r="12" spans="1:5">
      <c r="A12" s="133" t="s">
        <v>90</v>
      </c>
      <c r="B12" s="63"/>
      <c r="C12" s="63"/>
      <c r="D12" s="63"/>
      <c r="E12" s="134">
        <f t="shared" si="0"/>
        <v>0</v>
      </c>
    </row>
    <row r="13" spans="1:5">
      <c r="A13" s="133" t="s">
        <v>91</v>
      </c>
      <c r="B13" s="63"/>
      <c r="C13" s="63"/>
      <c r="D13" s="63"/>
      <c r="E13" s="134">
        <f t="shared" si="0"/>
        <v>0</v>
      </c>
    </row>
    <row r="14" spans="1:5" ht="13.5" thickBot="1">
      <c r="A14" s="64" t="s">
        <v>528</v>
      </c>
      <c r="B14" s="65">
        <v>51235092</v>
      </c>
      <c r="C14" s="65"/>
      <c r="D14" s="65"/>
      <c r="E14" s="134">
        <f t="shared" si="0"/>
        <v>51235092</v>
      </c>
    </row>
    <row r="15" spans="1:5" ht="13.5" thickBot="1">
      <c r="A15" s="135" t="s">
        <v>93</v>
      </c>
      <c r="B15" s="136">
        <f>B8+SUM(B10:B14)</f>
        <v>51235092</v>
      </c>
      <c r="C15" s="136">
        <f>C8+SUM(C10:C14)</f>
        <v>0</v>
      </c>
      <c r="D15" s="136">
        <f>D8+SUM(D10:D14)</f>
        <v>0</v>
      </c>
      <c r="E15" s="137">
        <f>E8+SUM(E10:E14)</f>
        <v>51235092</v>
      </c>
    </row>
    <row r="16" spans="1:5" ht="13.5" thickBot="1">
      <c r="A16" s="37"/>
      <c r="B16" s="37"/>
      <c r="C16" s="37"/>
      <c r="D16" s="37"/>
      <c r="E16" s="37"/>
    </row>
    <row r="17" spans="1:5" ht="15" customHeight="1" thickBot="1">
      <c r="A17" s="126" t="s">
        <v>92</v>
      </c>
      <c r="B17" s="127" t="e">
        <f>+B7</f>
        <v>#REF!</v>
      </c>
      <c r="C17" s="127" t="e">
        <f>+C7</f>
        <v>#REF!</v>
      </c>
      <c r="D17" s="127" t="e">
        <f>+D7</f>
        <v>#REF!</v>
      </c>
      <c r="E17" s="128" t="s">
        <v>41</v>
      </c>
    </row>
    <row r="18" spans="1:5">
      <c r="A18" s="129" t="s">
        <v>97</v>
      </c>
      <c r="B18" s="61"/>
      <c r="C18" s="61"/>
      <c r="D18" s="61"/>
      <c r="E18" s="130">
        <f t="shared" ref="E18:E23" si="1">SUM(B18:D18)</f>
        <v>0</v>
      </c>
    </row>
    <row r="19" spans="1:5">
      <c r="A19" s="138" t="s">
        <v>98</v>
      </c>
      <c r="B19" s="63">
        <v>51235092</v>
      </c>
      <c r="C19" s="63"/>
      <c r="D19" s="63"/>
      <c r="E19" s="134">
        <f t="shared" si="1"/>
        <v>51235092</v>
      </c>
    </row>
    <row r="20" spans="1:5">
      <c r="A20" s="133" t="s">
        <v>99</v>
      </c>
      <c r="B20" s="63"/>
      <c r="C20" s="63"/>
      <c r="D20" s="63"/>
      <c r="E20" s="134">
        <f t="shared" si="1"/>
        <v>0</v>
      </c>
    </row>
    <row r="21" spans="1:5">
      <c r="A21" s="133" t="s">
        <v>100</v>
      </c>
      <c r="B21" s="63"/>
      <c r="C21" s="63"/>
      <c r="D21" s="63"/>
      <c r="E21" s="134">
        <f t="shared" si="1"/>
        <v>0</v>
      </c>
    </row>
    <row r="22" spans="1:5">
      <c r="A22" s="66"/>
      <c r="B22" s="63"/>
      <c r="C22" s="63"/>
      <c r="D22" s="63"/>
      <c r="E22" s="134">
        <f t="shared" si="1"/>
        <v>0</v>
      </c>
    </row>
    <row r="23" spans="1:5" ht="13.5" thickBot="1">
      <c r="A23" s="64"/>
      <c r="B23" s="65"/>
      <c r="C23" s="65"/>
      <c r="D23" s="65"/>
      <c r="E23" s="134">
        <f t="shared" si="1"/>
        <v>0</v>
      </c>
    </row>
    <row r="24" spans="1:5" ht="13.5" thickBot="1">
      <c r="A24" s="135" t="s">
        <v>42</v>
      </c>
      <c r="B24" s="136">
        <f>SUM(B18:B23)</f>
        <v>51235092</v>
      </c>
      <c r="C24" s="136">
        <f>SUM(C18:C23)</f>
        <v>0</v>
      </c>
      <c r="D24" s="136">
        <f>SUM(D18:D23)</f>
        <v>0</v>
      </c>
      <c r="E24" s="137">
        <f>SUM(E18:E23)</f>
        <v>51235092</v>
      </c>
    </row>
    <row r="26" spans="1:5" ht="15.75">
      <c r="A26" s="342" t="s">
        <v>94</v>
      </c>
      <c r="B26" s="493" t="s">
        <v>530</v>
      </c>
      <c r="C26" s="493"/>
      <c r="D26" s="493"/>
      <c r="E26" s="493"/>
    </row>
    <row r="27" spans="1:5" ht="14.25" thickBot="1">
      <c r="D27" s="495" t="str">
        <f>D6</f>
        <v>Forintban!</v>
      </c>
      <c r="E27" s="495"/>
    </row>
    <row r="28" spans="1:5" ht="13.5" thickBot="1">
      <c r="A28" s="126" t="s">
        <v>87</v>
      </c>
      <c r="B28" s="127" t="e">
        <f>+B17</f>
        <v>#REF!</v>
      </c>
      <c r="C28" s="127" t="e">
        <f>+C17</f>
        <v>#REF!</v>
      </c>
      <c r="D28" s="127" t="e">
        <f>+D17</f>
        <v>#REF!</v>
      </c>
      <c r="E28" s="128" t="s">
        <v>41</v>
      </c>
    </row>
    <row r="29" spans="1:5">
      <c r="A29" s="129" t="s">
        <v>88</v>
      </c>
      <c r="B29" s="61"/>
      <c r="C29" s="61"/>
      <c r="D29" s="61"/>
      <c r="E29" s="130">
        <f t="shared" ref="E29:E35" si="2">SUM(B29:D29)</f>
        <v>0</v>
      </c>
    </row>
    <row r="30" spans="1:5">
      <c r="A30" s="131" t="s">
        <v>101</v>
      </c>
      <c r="B30" s="62"/>
      <c r="C30" s="62"/>
      <c r="D30" s="62"/>
      <c r="E30" s="132">
        <f t="shared" si="2"/>
        <v>0</v>
      </c>
    </row>
    <row r="31" spans="1:5">
      <c r="A31" s="133" t="s">
        <v>89</v>
      </c>
      <c r="B31" s="63"/>
      <c r="C31" s="63"/>
      <c r="D31" s="63"/>
      <c r="E31" s="134">
        <f t="shared" si="2"/>
        <v>0</v>
      </c>
    </row>
    <row r="32" spans="1:5">
      <c r="A32" s="133" t="s">
        <v>102</v>
      </c>
      <c r="B32" s="63"/>
      <c r="C32" s="63"/>
      <c r="D32" s="63"/>
      <c r="E32" s="134">
        <f t="shared" si="2"/>
        <v>0</v>
      </c>
    </row>
    <row r="33" spans="1:5">
      <c r="A33" s="133" t="s">
        <v>90</v>
      </c>
      <c r="B33" s="63"/>
      <c r="C33" s="63"/>
      <c r="D33" s="63"/>
      <c r="E33" s="134">
        <f t="shared" si="2"/>
        <v>0</v>
      </c>
    </row>
    <row r="34" spans="1:5">
      <c r="A34" s="133" t="s">
        <v>91</v>
      </c>
      <c r="B34" s="63"/>
      <c r="C34" s="63"/>
      <c r="D34" s="63"/>
      <c r="E34" s="134">
        <f t="shared" si="2"/>
        <v>0</v>
      </c>
    </row>
    <row r="35" spans="1:5" ht="13.5" thickBot="1">
      <c r="A35" s="64" t="s">
        <v>529</v>
      </c>
      <c r="B35" s="65">
        <v>3227215</v>
      </c>
      <c r="C35" s="65"/>
      <c r="D35" s="65"/>
      <c r="E35" s="134">
        <f t="shared" si="2"/>
        <v>3227215</v>
      </c>
    </row>
    <row r="36" spans="1:5" ht="13.5" thickBot="1">
      <c r="A36" s="135" t="s">
        <v>93</v>
      </c>
      <c r="B36" s="136">
        <f>B29+SUM(B31:B35)</f>
        <v>3227215</v>
      </c>
      <c r="C36" s="136">
        <f>C29+SUM(C31:C35)</f>
        <v>0</v>
      </c>
      <c r="D36" s="136">
        <f>D29+SUM(D31:D35)</f>
        <v>0</v>
      </c>
      <c r="E36" s="137">
        <f>E29+SUM(E31:E35)</f>
        <v>3227215</v>
      </c>
    </row>
    <row r="37" spans="1:5" ht="13.5" thickBot="1">
      <c r="A37" s="37"/>
      <c r="B37" s="37"/>
      <c r="C37" s="37"/>
      <c r="D37" s="37"/>
      <c r="E37" s="37"/>
    </row>
    <row r="38" spans="1:5" ht="13.5" thickBot="1">
      <c r="A38" s="126" t="s">
        <v>92</v>
      </c>
      <c r="B38" s="127" t="e">
        <f>+B28</f>
        <v>#REF!</v>
      </c>
      <c r="C38" s="127" t="e">
        <f>+C28</f>
        <v>#REF!</v>
      </c>
      <c r="D38" s="127" t="e">
        <f>+D28</f>
        <v>#REF!</v>
      </c>
      <c r="E38" s="128" t="s">
        <v>41</v>
      </c>
    </row>
    <row r="39" spans="1:5">
      <c r="A39" s="129" t="s">
        <v>97</v>
      </c>
      <c r="B39" s="61"/>
      <c r="C39" s="61"/>
      <c r="D39" s="61"/>
      <c r="E39" s="130">
        <f>SUM(B39:D39)</f>
        <v>0</v>
      </c>
    </row>
    <row r="40" spans="1:5">
      <c r="A40" s="138" t="s">
        <v>98</v>
      </c>
      <c r="B40" s="63">
        <v>3227215</v>
      </c>
      <c r="C40" s="63"/>
      <c r="D40" s="63"/>
      <c r="E40" s="134">
        <f>SUM(B40:D40)</f>
        <v>3227215</v>
      </c>
    </row>
    <row r="41" spans="1:5">
      <c r="A41" s="133" t="s">
        <v>99</v>
      </c>
      <c r="B41" s="63"/>
      <c r="C41" s="63"/>
      <c r="D41" s="63"/>
      <c r="E41" s="134">
        <f>SUM(B41:D41)</f>
        <v>0</v>
      </c>
    </row>
    <row r="42" spans="1:5">
      <c r="A42" s="133" t="s">
        <v>100</v>
      </c>
      <c r="B42" s="63"/>
      <c r="C42" s="63"/>
      <c r="D42" s="63"/>
      <c r="E42" s="134">
        <f>SUM(B42:D42)</f>
        <v>0</v>
      </c>
    </row>
    <row r="43" spans="1:5" ht="13.5" thickBot="1">
      <c r="A43" s="64"/>
      <c r="B43" s="65"/>
      <c r="C43" s="65"/>
      <c r="D43" s="65"/>
      <c r="E43" s="134">
        <f>SUM(B43:D43)</f>
        <v>0</v>
      </c>
    </row>
    <row r="44" spans="1:5" ht="13.5" thickBot="1">
      <c r="A44" s="135" t="s">
        <v>42</v>
      </c>
      <c r="B44" s="136">
        <f>SUM(B39:B43)</f>
        <v>3227215</v>
      </c>
      <c r="C44" s="136">
        <f>SUM(C39:C43)</f>
        <v>0</v>
      </c>
      <c r="D44" s="136">
        <f>SUM(D39:D43)</f>
        <v>0</v>
      </c>
      <c r="E44" s="137">
        <f>SUM(E39:E43)</f>
        <v>3227215</v>
      </c>
    </row>
    <row r="46" spans="1:5" ht="14.25">
      <c r="A46" s="505" t="e">
        <f>+CONCATENATE("Önkormányzaton kívüli EU-s projektekhez történő hozzájárulás ",LEFT(#REF!,4),". évi előirányzat")</f>
        <v>#REF!</v>
      </c>
      <c r="B46" s="505"/>
      <c r="C46" s="505"/>
      <c r="D46" s="505"/>
      <c r="E46" s="505"/>
    </row>
    <row r="47" spans="1:5" ht="13.5" thickBot="1"/>
    <row r="48" spans="1:5" ht="13.5" thickBot="1">
      <c r="A48" s="510" t="s">
        <v>95</v>
      </c>
      <c r="B48" s="511"/>
      <c r="C48" s="512"/>
      <c r="D48" s="508" t="s">
        <v>462</v>
      </c>
      <c r="E48" s="509"/>
    </row>
    <row r="49" spans="1:5">
      <c r="A49" s="513"/>
      <c r="B49" s="514"/>
      <c r="C49" s="515"/>
      <c r="D49" s="501"/>
      <c r="E49" s="502"/>
    </row>
    <row r="50" spans="1:5" ht="13.5" thickBot="1">
      <c r="A50" s="516"/>
      <c r="B50" s="517"/>
      <c r="C50" s="518"/>
      <c r="D50" s="503"/>
      <c r="E50" s="504"/>
    </row>
    <row r="51" spans="1:5" ht="13.5" thickBot="1">
      <c r="A51" s="498" t="s">
        <v>42</v>
      </c>
      <c r="B51" s="499"/>
      <c r="C51" s="500"/>
      <c r="D51" s="506">
        <f>SUM(D49:E50)</f>
        <v>0</v>
      </c>
      <c r="E51" s="507"/>
    </row>
    <row r="52" spans="1:5">
      <c r="A52" s="95"/>
      <c r="B52" s="95"/>
      <c r="C52" s="95"/>
      <c r="D52" s="95"/>
      <c r="E52" s="95"/>
    </row>
    <row r="53" spans="1:5">
      <c r="A53" s="95"/>
      <c r="B53" s="95"/>
      <c r="C53" s="95"/>
      <c r="D53" s="95"/>
      <c r="E53" s="95"/>
    </row>
    <row r="54" spans="1:5">
      <c r="A54" s="95"/>
      <c r="B54" s="95"/>
      <c r="C54" s="95"/>
      <c r="D54" s="95"/>
      <c r="E54" s="95"/>
    </row>
    <row r="55" spans="1:5">
      <c r="A55" s="95"/>
      <c r="B55" s="95"/>
      <c r="C55" s="95"/>
      <c r="D55" s="95"/>
      <c r="E55" s="95"/>
    </row>
    <row r="56" spans="1:5">
      <c r="A56" s="95"/>
      <c r="B56" s="95"/>
      <c r="C56" s="95"/>
      <c r="D56" s="95"/>
      <c r="E56" s="95"/>
    </row>
    <row r="57" spans="1:5">
      <c r="A57" s="95"/>
      <c r="B57" s="95"/>
      <c r="C57" s="95"/>
      <c r="D57" s="95"/>
      <c r="E57" s="95"/>
    </row>
    <row r="58" spans="1:5">
      <c r="A58" s="95"/>
      <c r="B58" s="95"/>
      <c r="C58" s="95"/>
      <c r="D58" s="95"/>
      <c r="E58" s="95"/>
    </row>
    <row r="59" spans="1:5">
      <c r="A59" s="95"/>
      <c r="B59" s="95"/>
      <c r="C59" s="95"/>
      <c r="D59" s="95"/>
      <c r="E59" s="95"/>
    </row>
    <row r="60" spans="1:5">
      <c r="A60" s="95"/>
      <c r="B60" s="95"/>
      <c r="C60" s="95"/>
      <c r="D60" s="95"/>
      <c r="E60" s="95"/>
    </row>
    <row r="61" spans="1:5">
      <c r="A61" s="95"/>
      <c r="B61" s="95"/>
      <c r="C61" s="95"/>
      <c r="D61" s="95"/>
      <c r="E61" s="95"/>
    </row>
    <row r="62" spans="1:5">
      <c r="A62" s="95"/>
      <c r="B62" s="95"/>
      <c r="C62" s="95"/>
      <c r="D62" s="95"/>
      <c r="E62" s="95"/>
    </row>
    <row r="63" spans="1:5">
      <c r="A63" s="95"/>
      <c r="B63" s="95"/>
      <c r="C63" s="95"/>
      <c r="D63" s="95"/>
      <c r="E63" s="95"/>
    </row>
    <row r="64" spans="1:5">
      <c r="A64" s="95"/>
      <c r="B64" s="95"/>
      <c r="C64" s="95"/>
      <c r="D64" s="95"/>
      <c r="E64" s="95"/>
    </row>
    <row r="65" spans="1:5">
      <c r="A65" s="95"/>
      <c r="B65" s="95"/>
      <c r="C65" s="95"/>
      <c r="D65" s="95"/>
      <c r="E65" s="95"/>
    </row>
    <row r="66" spans="1:5">
      <c r="A66" s="95"/>
      <c r="B66" s="95"/>
      <c r="C66" s="95"/>
      <c r="D66" s="95"/>
      <c r="E66" s="95"/>
    </row>
    <row r="67" spans="1:5">
      <c r="A67" s="95"/>
      <c r="B67" s="95"/>
      <c r="C67" s="95"/>
      <c r="D67" s="95"/>
      <c r="E67" s="95"/>
    </row>
    <row r="68" spans="1:5">
      <c r="A68" s="95"/>
      <c r="B68" s="95"/>
      <c r="C68" s="95"/>
      <c r="D68" s="95"/>
      <c r="E68" s="95"/>
    </row>
    <row r="69" spans="1:5">
      <c r="A69" s="95"/>
      <c r="B69" s="95"/>
      <c r="C69" s="95"/>
      <c r="D69" s="95"/>
      <c r="E69" s="95"/>
    </row>
    <row r="70" spans="1:5">
      <c r="A70" s="95"/>
      <c r="B70" s="95"/>
      <c r="C70" s="95"/>
      <c r="D70" s="95"/>
      <c r="E70" s="95"/>
    </row>
    <row r="71" spans="1:5">
      <c r="A71" s="95"/>
      <c r="B71" s="95"/>
      <c r="C71" s="95"/>
      <c r="D71" s="95"/>
      <c r="E71" s="95"/>
    </row>
    <row r="72" spans="1:5">
      <c r="A72" s="95"/>
      <c r="B72" s="95"/>
      <c r="C72" s="95"/>
      <c r="D72" s="95"/>
      <c r="E72" s="95"/>
    </row>
    <row r="73" spans="1:5">
      <c r="A73" s="95"/>
      <c r="B73" s="95"/>
      <c r="C73" s="95"/>
      <c r="D73" s="95"/>
      <c r="E73" s="95"/>
    </row>
    <row r="74" spans="1:5">
      <c r="A74" s="95"/>
      <c r="B74" s="95"/>
      <c r="C74" s="95"/>
      <c r="D74" s="95"/>
      <c r="E74" s="95"/>
    </row>
    <row r="75" spans="1:5">
      <c r="A75" s="95"/>
      <c r="B75" s="95"/>
      <c r="C75" s="95"/>
      <c r="D75" s="95"/>
      <c r="E75" s="95"/>
    </row>
    <row r="76" spans="1:5">
      <c r="A76" s="95"/>
      <c r="B76" s="95"/>
      <c r="C76" s="95"/>
      <c r="D76" s="95"/>
      <c r="E76" s="95"/>
    </row>
    <row r="77" spans="1:5">
      <c r="A77" s="95"/>
      <c r="B77" s="95"/>
      <c r="C77" s="95"/>
      <c r="D77" s="95"/>
      <c r="E77" s="95"/>
    </row>
    <row r="78" spans="1:5">
      <c r="A78" s="95"/>
      <c r="B78" s="95"/>
      <c r="C78" s="95"/>
      <c r="D78" s="95"/>
      <c r="E78" s="95"/>
    </row>
    <row r="79" spans="1:5">
      <c r="A79" s="95"/>
      <c r="B79" s="95"/>
      <c r="C79" s="95"/>
      <c r="D79" s="95"/>
      <c r="E79" s="95"/>
    </row>
    <row r="80" spans="1:5">
      <c r="A80" s="95"/>
      <c r="B80" s="95"/>
      <c r="C80" s="95"/>
      <c r="D80" s="95"/>
      <c r="E80" s="95"/>
    </row>
    <row r="81" spans="1:5">
      <c r="A81" s="95"/>
      <c r="B81" s="95"/>
      <c r="C81" s="95"/>
      <c r="D81" s="95"/>
      <c r="E81" s="95"/>
    </row>
    <row r="82" spans="1:5">
      <c r="A82" s="95"/>
      <c r="B82" s="95"/>
      <c r="C82" s="95"/>
      <c r="D82" s="95"/>
      <c r="E82" s="95"/>
    </row>
    <row r="83" spans="1:5">
      <c r="A83" s="95"/>
      <c r="B83" s="95"/>
      <c r="C83" s="95"/>
      <c r="D83" s="95"/>
      <c r="E83" s="95"/>
    </row>
    <row r="84" spans="1:5">
      <c r="A84" s="95"/>
      <c r="B84" s="95"/>
      <c r="C84" s="95"/>
      <c r="D84" s="95"/>
      <c r="E84" s="95"/>
    </row>
    <row r="85" spans="1:5">
      <c r="A85" s="95"/>
      <c r="B85" s="95"/>
      <c r="C85" s="95"/>
      <c r="D85" s="95"/>
      <c r="E85" s="95"/>
    </row>
    <row r="86" spans="1:5">
      <c r="A86" s="95"/>
      <c r="B86" s="95"/>
      <c r="C86" s="95"/>
      <c r="D86" s="95"/>
      <c r="E86" s="95"/>
    </row>
    <row r="87" spans="1:5">
      <c r="A87" s="95"/>
      <c r="B87" s="95"/>
      <c r="C87" s="95"/>
      <c r="D87" s="95"/>
      <c r="E87" s="95"/>
    </row>
    <row r="88" spans="1:5">
      <c r="A88" s="95"/>
      <c r="B88" s="95"/>
      <c r="C88" s="95"/>
      <c r="D88" s="95"/>
      <c r="E88" s="95"/>
    </row>
    <row r="89" spans="1:5">
      <c r="A89" s="95"/>
      <c r="B89" s="95"/>
      <c r="C89" s="95"/>
      <c r="D89" s="95"/>
      <c r="E89" s="95"/>
    </row>
    <row r="90" spans="1:5">
      <c r="A90" s="95"/>
      <c r="B90" s="95"/>
      <c r="C90" s="95"/>
      <c r="D90" s="95"/>
      <c r="E90" s="95"/>
    </row>
    <row r="91" spans="1:5">
      <c r="A91" s="95"/>
      <c r="B91" s="95"/>
      <c r="C91" s="95"/>
      <c r="D91" s="95"/>
      <c r="E91" s="95"/>
    </row>
    <row r="92" spans="1:5">
      <c r="A92" s="95"/>
      <c r="B92" s="95"/>
      <c r="C92" s="95"/>
      <c r="D92" s="95"/>
      <c r="E92" s="95"/>
    </row>
    <row r="93" spans="1:5">
      <c r="A93" s="95"/>
      <c r="B93" s="95"/>
      <c r="C93" s="95"/>
      <c r="D93" s="95"/>
      <c r="E93" s="95"/>
    </row>
    <row r="94" spans="1:5">
      <c r="A94" s="95"/>
      <c r="B94" s="95"/>
      <c r="C94" s="95"/>
      <c r="D94" s="95"/>
      <c r="E94" s="95"/>
    </row>
    <row r="95" spans="1:5">
      <c r="A95" s="95"/>
      <c r="B95" s="95"/>
      <c r="C95" s="95"/>
      <c r="D95" s="95"/>
      <c r="E95" s="95"/>
    </row>
    <row r="96" spans="1:5">
      <c r="A96" s="95"/>
      <c r="B96" s="95"/>
      <c r="C96" s="95"/>
      <c r="D96" s="95"/>
      <c r="E96" s="95"/>
    </row>
    <row r="97" spans="1:5">
      <c r="A97" s="95"/>
      <c r="B97" s="95"/>
      <c r="C97" s="95"/>
      <c r="D97" s="95"/>
      <c r="E97" s="95"/>
    </row>
    <row r="98" spans="1:5">
      <c r="A98" s="95"/>
      <c r="B98" s="95"/>
      <c r="C98" s="95"/>
      <c r="D98" s="95"/>
      <c r="E98" s="95"/>
    </row>
    <row r="99" spans="1:5">
      <c r="A99" s="95"/>
      <c r="B99" s="95"/>
      <c r="C99" s="95"/>
      <c r="D99" s="95"/>
      <c r="E99" s="95"/>
    </row>
    <row r="100" spans="1:5">
      <c r="A100" s="95"/>
      <c r="B100" s="95"/>
      <c r="C100" s="95"/>
      <c r="D100" s="95"/>
      <c r="E100" s="95"/>
    </row>
    <row r="101" spans="1:5">
      <c r="A101" s="95"/>
      <c r="B101" s="95"/>
      <c r="C101" s="95"/>
      <c r="D101" s="95"/>
      <c r="E101" s="95"/>
    </row>
    <row r="102" spans="1:5">
      <c r="A102" s="95"/>
      <c r="B102" s="95"/>
      <c r="C102" s="95"/>
      <c r="D102" s="95"/>
      <c r="E102" s="95"/>
    </row>
    <row r="103" spans="1:5">
      <c r="A103" s="95"/>
      <c r="B103" s="95"/>
      <c r="C103" s="95"/>
      <c r="D103" s="95"/>
      <c r="E103" s="95"/>
    </row>
    <row r="104" spans="1:5">
      <c r="A104" s="95"/>
      <c r="B104" s="95"/>
      <c r="C104" s="95"/>
      <c r="D104" s="95"/>
      <c r="E104" s="95"/>
    </row>
    <row r="105" spans="1:5">
      <c r="A105" s="95"/>
      <c r="B105" s="95"/>
      <c r="C105" s="95"/>
      <c r="D105" s="95"/>
      <c r="E105" s="95"/>
    </row>
    <row r="106" spans="1:5">
      <c r="A106" s="95"/>
      <c r="B106" s="95"/>
      <c r="C106" s="95"/>
      <c r="D106" s="95"/>
      <c r="E106" s="95"/>
    </row>
    <row r="107" spans="1:5">
      <c r="A107" s="95"/>
      <c r="B107" s="95"/>
      <c r="C107" s="95"/>
      <c r="D107" s="95"/>
      <c r="E107" s="95"/>
    </row>
    <row r="108" spans="1:5">
      <c r="A108" s="95"/>
      <c r="B108" s="95"/>
      <c r="C108" s="95"/>
      <c r="D108" s="95"/>
      <c r="E108" s="95"/>
    </row>
    <row r="109" spans="1:5">
      <c r="A109" s="95"/>
      <c r="B109" s="95"/>
      <c r="C109" s="95"/>
      <c r="D109" s="95"/>
      <c r="E109" s="95"/>
    </row>
    <row r="110" spans="1:5">
      <c r="A110" s="95"/>
      <c r="B110" s="95"/>
      <c r="C110" s="95"/>
      <c r="D110" s="95"/>
      <c r="E110" s="95"/>
    </row>
    <row r="111" spans="1:5">
      <c r="A111" s="95"/>
      <c r="B111" s="95"/>
      <c r="C111" s="95"/>
      <c r="D111" s="95"/>
      <c r="E111" s="95"/>
    </row>
    <row r="112" spans="1:5">
      <c r="A112" s="95"/>
      <c r="B112" s="95"/>
      <c r="C112" s="95"/>
      <c r="D112" s="95"/>
      <c r="E112" s="95"/>
    </row>
    <row r="113" spans="1:5">
      <c r="A113" s="95"/>
      <c r="B113" s="95"/>
      <c r="C113" s="95"/>
      <c r="D113" s="95"/>
      <c r="E113" s="95"/>
    </row>
    <row r="114" spans="1:5">
      <c r="A114" s="95"/>
      <c r="B114" s="95"/>
      <c r="C114" s="95"/>
      <c r="D114" s="95"/>
      <c r="E114" s="95"/>
    </row>
    <row r="115" spans="1:5">
      <c r="A115" s="95"/>
      <c r="B115" s="95"/>
      <c r="C115" s="95"/>
      <c r="D115" s="95"/>
      <c r="E115" s="95"/>
    </row>
    <row r="116" spans="1:5">
      <c r="A116" s="95"/>
      <c r="B116" s="95"/>
      <c r="C116" s="95"/>
      <c r="D116" s="95"/>
      <c r="E116" s="95"/>
    </row>
    <row r="117" spans="1:5">
      <c r="A117" s="95"/>
      <c r="B117" s="95"/>
      <c r="C117" s="95"/>
      <c r="D117" s="95"/>
      <c r="E117" s="95"/>
    </row>
    <row r="118" spans="1:5">
      <c r="A118" s="95"/>
      <c r="B118" s="95"/>
      <c r="C118" s="95"/>
      <c r="D118" s="95"/>
      <c r="E118" s="95"/>
    </row>
    <row r="119" spans="1:5">
      <c r="A119" s="95"/>
      <c r="B119" s="95"/>
      <c r="C119" s="95"/>
      <c r="D119" s="95"/>
      <c r="E119" s="95"/>
    </row>
    <row r="120" spans="1:5">
      <c r="A120" s="95"/>
      <c r="B120" s="95"/>
      <c r="C120" s="95"/>
      <c r="D120" s="95"/>
      <c r="E120" s="95"/>
    </row>
    <row r="121" spans="1:5">
      <c r="A121" s="95"/>
      <c r="B121" s="95"/>
      <c r="C121" s="95"/>
      <c r="D121" s="95"/>
      <c r="E121" s="95"/>
    </row>
    <row r="122" spans="1:5">
      <c r="A122" s="95"/>
      <c r="B122" s="95"/>
      <c r="C122" s="95"/>
      <c r="D122" s="95"/>
      <c r="E122" s="95"/>
    </row>
    <row r="123" spans="1:5">
      <c r="A123" s="95"/>
      <c r="B123" s="95"/>
      <c r="C123" s="95"/>
      <c r="D123" s="95"/>
      <c r="E123" s="95"/>
    </row>
    <row r="124" spans="1:5">
      <c r="A124" s="95"/>
      <c r="B124" s="95"/>
      <c r="C124" s="95"/>
      <c r="D124" s="95"/>
      <c r="E124" s="95"/>
    </row>
    <row r="125" spans="1:5">
      <c r="A125" s="95"/>
      <c r="B125" s="95"/>
      <c r="C125" s="95"/>
      <c r="D125" s="95"/>
      <c r="E125" s="95"/>
    </row>
    <row r="126" spans="1:5">
      <c r="A126" s="95"/>
      <c r="B126" s="95"/>
      <c r="C126" s="95"/>
      <c r="D126" s="95"/>
      <c r="E126" s="95"/>
    </row>
    <row r="127" spans="1:5">
      <c r="A127" s="95"/>
      <c r="B127" s="95"/>
      <c r="C127" s="95"/>
      <c r="D127" s="95"/>
      <c r="E127" s="95"/>
    </row>
    <row r="128" spans="1:5">
      <c r="A128" s="95"/>
      <c r="B128" s="95"/>
      <c r="C128" s="95"/>
      <c r="D128" s="95"/>
      <c r="E128" s="95"/>
    </row>
    <row r="129" spans="1:5">
      <c r="A129" s="95"/>
      <c r="B129" s="95"/>
      <c r="C129" s="95"/>
      <c r="D129" s="95"/>
      <c r="E129" s="95"/>
    </row>
    <row r="130" spans="1:5">
      <c r="A130" s="95"/>
      <c r="B130" s="95"/>
      <c r="C130" s="95"/>
      <c r="D130" s="95"/>
      <c r="E130" s="95"/>
    </row>
    <row r="131" spans="1:5">
      <c r="A131" s="95"/>
      <c r="B131" s="95"/>
      <c r="C131" s="95"/>
      <c r="D131" s="95"/>
      <c r="E131" s="95"/>
    </row>
    <row r="132" spans="1:5">
      <c r="A132" s="95"/>
      <c r="B132" s="95"/>
      <c r="C132" s="95"/>
      <c r="D132" s="95"/>
      <c r="E132" s="95"/>
    </row>
    <row r="133" spans="1:5">
      <c r="A133" s="95"/>
      <c r="B133" s="95"/>
      <c r="C133" s="95"/>
      <c r="D133" s="95"/>
      <c r="E133" s="95"/>
    </row>
    <row r="134" spans="1:5">
      <c r="A134" s="95"/>
      <c r="B134" s="95"/>
      <c r="C134" s="95"/>
      <c r="D134" s="95"/>
      <c r="E134" s="95"/>
    </row>
    <row r="135" spans="1:5">
      <c r="A135" s="95"/>
      <c r="B135" s="95"/>
      <c r="C135" s="95"/>
      <c r="D135" s="95"/>
      <c r="E135" s="95"/>
    </row>
    <row r="136" spans="1:5">
      <c r="A136" s="95"/>
      <c r="B136" s="95"/>
      <c r="C136" s="95"/>
      <c r="D136" s="95"/>
      <c r="E136" s="95"/>
    </row>
    <row r="137" spans="1:5">
      <c r="A137" s="95"/>
      <c r="B137" s="95"/>
      <c r="C137" s="95"/>
      <c r="D137" s="95"/>
      <c r="E137" s="95"/>
    </row>
    <row r="138" spans="1:5">
      <c r="A138" s="95"/>
      <c r="B138" s="95"/>
      <c r="C138" s="95"/>
      <c r="D138" s="95"/>
      <c r="E138" s="95"/>
    </row>
  </sheetData>
  <mergeCells count="16">
    <mergeCell ref="A1:E1"/>
    <mergeCell ref="A51:C51"/>
    <mergeCell ref="D49:E49"/>
    <mergeCell ref="D50:E50"/>
    <mergeCell ref="A46:E46"/>
    <mergeCell ref="D51:E51"/>
    <mergeCell ref="D48:E48"/>
    <mergeCell ref="A48:C48"/>
    <mergeCell ref="A49:C49"/>
    <mergeCell ref="A50:C50"/>
    <mergeCell ref="B5:E5"/>
    <mergeCell ref="B26:E26"/>
    <mergeCell ref="D6:E6"/>
    <mergeCell ref="D27:E27"/>
    <mergeCell ref="A3:E3"/>
    <mergeCell ref="A4:E4"/>
  </mergeCells>
  <phoneticPr fontId="28" type="noConversion"/>
  <conditionalFormatting sqref="B44:D44 D51:E51 E29:E36 B36:D36 E39:E44 B24:E24 E8:E15 B15:D15 E18:E23">
    <cfRule type="cellIs" dxfId="0" priority="4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79"/>
  <sheetViews>
    <sheetView topLeftCell="A124" zoomScale="120" zoomScaleNormal="120" zoomScaleSheetLayoutView="85" workbookViewId="0">
      <selection activeCell="C144" sqref="C144"/>
    </sheetView>
  </sheetViews>
  <sheetFormatPr defaultRowHeight="12.75"/>
  <cols>
    <col min="1" max="1" width="19.5" style="259" customWidth="1"/>
    <col min="2" max="2" width="72" style="260" customWidth="1"/>
    <col min="3" max="3" width="25" style="261" customWidth="1"/>
    <col min="4" max="16384" width="9.33203125" style="3"/>
  </cols>
  <sheetData>
    <row r="1" spans="1:3" s="2" customFormat="1" ht="16.5" customHeight="1" thickBot="1">
      <c r="A1" s="373"/>
      <c r="B1" s="374"/>
      <c r="C1" s="370" t="str">
        <f>CONCATENATE("9.1. melléklet ",ALAPADATOK!A7," ",ALAPADATOK!B7," ",ALAPADATOK!C7," ",ALAPADATOK!D7," ",ALAPADATOK!E7," ",ALAPADATOK!F7," ",ALAPADATOK!G7," ",ALAPADATOK!H7)</f>
        <v>9.1. melléklet a 4 / 2020 ( VII.02. ) önkormányzati rendelethez</v>
      </c>
    </row>
    <row r="2" spans="1:3" s="67" customFormat="1" ht="21.2" customHeight="1">
      <c r="A2" s="375" t="s">
        <v>49</v>
      </c>
      <c r="B2" s="376" t="s">
        <v>509</v>
      </c>
      <c r="C2" s="377" t="s">
        <v>43</v>
      </c>
    </row>
    <row r="3" spans="1:3" s="67" customFormat="1" ht="16.5" thickBot="1">
      <c r="A3" s="378" t="s">
        <v>146</v>
      </c>
      <c r="B3" s="379" t="s">
        <v>336</v>
      </c>
      <c r="C3" s="380" t="s">
        <v>43</v>
      </c>
    </row>
    <row r="4" spans="1:3" s="68" customFormat="1" ht="15.95" customHeight="1" thickBot="1">
      <c r="A4" s="381"/>
      <c r="B4" s="381"/>
      <c r="C4" s="382" t="str">
        <f>KV_7.sz.mell.!F5</f>
        <v>Forintban!</v>
      </c>
    </row>
    <row r="5" spans="1:3" ht="13.5" thickBot="1">
      <c r="A5" s="383" t="s">
        <v>148</v>
      </c>
      <c r="B5" s="384" t="s">
        <v>460</v>
      </c>
      <c r="C5" s="385" t="s">
        <v>44</v>
      </c>
    </row>
    <row r="6" spans="1:3" s="54" customFormat="1" ht="12.95" customHeight="1" thickBot="1">
      <c r="A6" s="386"/>
      <c r="B6" s="387" t="s">
        <v>418</v>
      </c>
      <c r="C6" s="388" t="s">
        <v>419</v>
      </c>
    </row>
    <row r="7" spans="1:3" s="54" customFormat="1" ht="15.95" customHeight="1" thickBot="1">
      <c r="A7" s="389"/>
      <c r="B7" s="390" t="s">
        <v>45</v>
      </c>
      <c r="C7" s="391"/>
    </row>
    <row r="8" spans="1:3" s="54" customFormat="1" ht="12" customHeight="1" thickBot="1">
      <c r="A8" s="27" t="s">
        <v>9</v>
      </c>
      <c r="B8" s="21" t="s">
        <v>192</v>
      </c>
      <c r="C8" s="183">
        <f>+C9+C10+C11+C12+C13+C14</f>
        <v>94432870</v>
      </c>
    </row>
    <row r="9" spans="1:3" s="69" customFormat="1" ht="12" customHeight="1">
      <c r="A9" s="286" t="s">
        <v>68</v>
      </c>
      <c r="B9" s="271" t="s">
        <v>193</v>
      </c>
      <c r="C9" s="186">
        <v>20936165</v>
      </c>
    </row>
    <row r="10" spans="1:3" s="70" customFormat="1" ht="12" customHeight="1">
      <c r="A10" s="287" t="s">
        <v>69</v>
      </c>
      <c r="B10" s="272" t="s">
        <v>194</v>
      </c>
      <c r="C10" s="185">
        <v>27119817</v>
      </c>
    </row>
    <row r="11" spans="1:3" s="70" customFormat="1" ht="12" customHeight="1">
      <c r="A11" s="287" t="s">
        <v>70</v>
      </c>
      <c r="B11" s="272" t="s">
        <v>449</v>
      </c>
      <c r="C11" s="185">
        <v>37999578</v>
      </c>
    </row>
    <row r="12" spans="1:3" s="70" customFormat="1" ht="12" customHeight="1">
      <c r="A12" s="287" t="s">
        <v>71</v>
      </c>
      <c r="B12" s="272" t="s">
        <v>195</v>
      </c>
      <c r="C12" s="185">
        <v>1920870</v>
      </c>
    </row>
    <row r="13" spans="1:3" s="70" customFormat="1" ht="12" customHeight="1">
      <c r="A13" s="287" t="s">
        <v>103</v>
      </c>
      <c r="B13" s="272" t="s">
        <v>427</v>
      </c>
      <c r="C13" s="185">
        <v>6456440</v>
      </c>
    </row>
    <row r="14" spans="1:3" s="69" customFormat="1" ht="12" customHeight="1" thickBot="1">
      <c r="A14" s="288" t="s">
        <v>72</v>
      </c>
      <c r="B14" s="338" t="s">
        <v>473</v>
      </c>
      <c r="C14" s="185"/>
    </row>
    <row r="15" spans="1:3" s="69" customFormat="1" ht="12" customHeight="1" thickBot="1">
      <c r="A15" s="27" t="s">
        <v>10</v>
      </c>
      <c r="B15" s="178" t="s">
        <v>196</v>
      </c>
      <c r="C15" s="183">
        <f>+C16+C17+C18+C19+C20</f>
        <v>59359423</v>
      </c>
    </row>
    <row r="16" spans="1:3" s="69" customFormat="1" ht="12" customHeight="1">
      <c r="A16" s="286" t="s">
        <v>74</v>
      </c>
      <c r="B16" s="271" t="s">
        <v>197</v>
      </c>
      <c r="C16" s="186"/>
    </row>
    <row r="17" spans="1:3" s="69" customFormat="1" ht="12" customHeight="1">
      <c r="A17" s="287" t="s">
        <v>75</v>
      </c>
      <c r="B17" s="272" t="s">
        <v>198</v>
      </c>
      <c r="C17" s="185"/>
    </row>
    <row r="18" spans="1:3" s="69" customFormat="1" ht="12" customHeight="1">
      <c r="A18" s="287" t="s">
        <v>76</v>
      </c>
      <c r="B18" s="272" t="s">
        <v>356</v>
      </c>
      <c r="C18" s="185"/>
    </row>
    <row r="19" spans="1:3" s="69" customFormat="1" ht="12" customHeight="1">
      <c r="A19" s="287" t="s">
        <v>77</v>
      </c>
      <c r="B19" s="272" t="s">
        <v>357</v>
      </c>
      <c r="C19" s="185"/>
    </row>
    <row r="20" spans="1:3" s="69" customFormat="1" ht="12" customHeight="1">
      <c r="A20" s="287" t="s">
        <v>78</v>
      </c>
      <c r="B20" s="272" t="s">
        <v>199</v>
      </c>
      <c r="C20" s="185">
        <v>59359423</v>
      </c>
    </row>
    <row r="21" spans="1:3" s="70" customFormat="1" ht="12" customHeight="1" thickBot="1">
      <c r="A21" s="288" t="s">
        <v>84</v>
      </c>
      <c r="B21" s="338" t="s">
        <v>474</v>
      </c>
      <c r="C21" s="187"/>
    </row>
    <row r="22" spans="1:3" s="70" customFormat="1" ht="12" customHeight="1" thickBot="1">
      <c r="A22" s="27" t="s">
        <v>11</v>
      </c>
      <c r="B22" s="21" t="s">
        <v>201</v>
      </c>
      <c r="C22" s="183">
        <f>+C23+C24+C25+C26+C27</f>
        <v>12241518</v>
      </c>
    </row>
    <row r="23" spans="1:3" s="70" customFormat="1" ht="12" customHeight="1">
      <c r="A23" s="286" t="s">
        <v>57</v>
      </c>
      <c r="B23" s="271" t="s">
        <v>202</v>
      </c>
      <c r="C23" s="186"/>
    </row>
    <row r="24" spans="1:3" s="69" customFormat="1" ht="12" customHeight="1">
      <c r="A24" s="287" t="s">
        <v>58</v>
      </c>
      <c r="B24" s="272" t="s">
        <v>203</v>
      </c>
      <c r="C24" s="185"/>
    </row>
    <row r="25" spans="1:3" s="70" customFormat="1" ht="12" customHeight="1">
      <c r="A25" s="287" t="s">
        <v>59</v>
      </c>
      <c r="B25" s="272" t="s">
        <v>358</v>
      </c>
      <c r="C25" s="185"/>
    </row>
    <row r="26" spans="1:3" s="70" customFormat="1" ht="12" customHeight="1">
      <c r="A26" s="287" t="s">
        <v>60</v>
      </c>
      <c r="B26" s="272" t="s">
        <v>359</v>
      </c>
      <c r="C26" s="185"/>
    </row>
    <row r="27" spans="1:3" s="70" customFormat="1" ht="12" customHeight="1">
      <c r="A27" s="287" t="s">
        <v>115</v>
      </c>
      <c r="B27" s="272" t="s">
        <v>204</v>
      </c>
      <c r="C27" s="185">
        <v>12241518</v>
      </c>
    </row>
    <row r="28" spans="1:3" s="70" customFormat="1" ht="12" customHeight="1" thickBot="1">
      <c r="A28" s="288" t="s">
        <v>116</v>
      </c>
      <c r="B28" s="338" t="s">
        <v>466</v>
      </c>
      <c r="C28" s="339"/>
    </row>
    <row r="29" spans="1:3" s="70" customFormat="1" ht="12" customHeight="1" thickBot="1">
      <c r="A29" s="27" t="s">
        <v>117</v>
      </c>
      <c r="B29" s="21" t="s">
        <v>458</v>
      </c>
      <c r="C29" s="189">
        <f>SUM(C30+C32+C33+C34)</f>
        <v>12926272</v>
      </c>
    </row>
    <row r="30" spans="1:3" s="70" customFormat="1" ht="12" customHeight="1">
      <c r="A30" s="286" t="s">
        <v>206</v>
      </c>
      <c r="B30" s="271" t="s">
        <v>513</v>
      </c>
      <c r="C30" s="269">
        <v>2592822</v>
      </c>
    </row>
    <row r="31" spans="1:3" s="70" customFormat="1" ht="12" customHeight="1">
      <c r="A31" s="287" t="s">
        <v>207</v>
      </c>
      <c r="B31" s="272" t="s">
        <v>454</v>
      </c>
      <c r="C31" s="185"/>
    </row>
    <row r="32" spans="1:3" s="70" customFormat="1" ht="12" customHeight="1">
      <c r="A32" s="287" t="s">
        <v>208</v>
      </c>
      <c r="B32" s="272" t="s">
        <v>455</v>
      </c>
      <c r="C32" s="185">
        <v>8000000</v>
      </c>
    </row>
    <row r="33" spans="1:3" s="70" customFormat="1" ht="12" customHeight="1">
      <c r="A33" s="287" t="s">
        <v>209</v>
      </c>
      <c r="B33" s="272" t="s">
        <v>456</v>
      </c>
      <c r="C33" s="185">
        <v>200000</v>
      </c>
    </row>
    <row r="34" spans="1:3" s="70" customFormat="1" ht="12" customHeight="1">
      <c r="A34" s="287" t="s">
        <v>451</v>
      </c>
      <c r="B34" s="272" t="s">
        <v>210</v>
      </c>
      <c r="C34" s="185">
        <v>2133450</v>
      </c>
    </row>
    <row r="35" spans="1:3" s="70" customFormat="1" ht="12" customHeight="1">
      <c r="A35" s="287" t="s">
        <v>452</v>
      </c>
      <c r="B35" s="272" t="s">
        <v>211</v>
      </c>
      <c r="C35" s="185"/>
    </row>
    <row r="36" spans="1:3" s="70" customFormat="1" ht="12" customHeight="1" thickBot="1">
      <c r="A36" s="288" t="s">
        <v>453</v>
      </c>
      <c r="B36" s="326" t="s">
        <v>212</v>
      </c>
      <c r="C36" s="187"/>
    </row>
    <row r="37" spans="1:3" s="70" customFormat="1" ht="12" customHeight="1" thickBot="1">
      <c r="A37" s="27" t="s">
        <v>13</v>
      </c>
      <c r="B37" s="21" t="s">
        <v>366</v>
      </c>
      <c r="C37" s="183">
        <f>SUM(C38:C48)</f>
        <v>4420756</v>
      </c>
    </row>
    <row r="38" spans="1:3" s="70" customFormat="1" ht="12" customHeight="1">
      <c r="A38" s="286" t="s">
        <v>61</v>
      </c>
      <c r="B38" s="271" t="s">
        <v>215</v>
      </c>
      <c r="C38" s="186"/>
    </row>
    <row r="39" spans="1:3" s="70" customFormat="1" ht="12" customHeight="1">
      <c r="A39" s="287" t="s">
        <v>62</v>
      </c>
      <c r="B39" s="272" t="s">
        <v>216</v>
      </c>
      <c r="C39" s="185">
        <v>139130</v>
      </c>
    </row>
    <row r="40" spans="1:3" s="70" customFormat="1" ht="12" customHeight="1">
      <c r="A40" s="287" t="s">
        <v>63</v>
      </c>
      <c r="B40" s="272" t="s">
        <v>217</v>
      </c>
      <c r="C40" s="185">
        <v>40000</v>
      </c>
    </row>
    <row r="41" spans="1:3" s="70" customFormat="1" ht="12" customHeight="1">
      <c r="A41" s="287" t="s">
        <v>119</v>
      </c>
      <c r="B41" s="272" t="s">
        <v>218</v>
      </c>
      <c r="C41" s="185">
        <v>2000000</v>
      </c>
    </row>
    <row r="42" spans="1:3" s="70" customFormat="1" ht="12" customHeight="1">
      <c r="A42" s="287" t="s">
        <v>120</v>
      </c>
      <c r="B42" s="272" t="s">
        <v>219</v>
      </c>
      <c r="C42" s="185"/>
    </row>
    <row r="43" spans="1:3" s="70" customFormat="1" ht="12" customHeight="1">
      <c r="A43" s="287" t="s">
        <v>121</v>
      </c>
      <c r="B43" s="272" t="s">
        <v>220</v>
      </c>
      <c r="C43" s="185"/>
    </row>
    <row r="44" spans="1:3" s="70" customFormat="1" ht="12" customHeight="1">
      <c r="A44" s="287" t="s">
        <v>122</v>
      </c>
      <c r="B44" s="272" t="s">
        <v>221</v>
      </c>
      <c r="C44" s="185"/>
    </row>
    <row r="45" spans="1:3" s="70" customFormat="1" ht="12" customHeight="1">
      <c r="A45" s="287" t="s">
        <v>123</v>
      </c>
      <c r="B45" s="272" t="s">
        <v>457</v>
      </c>
      <c r="C45" s="185"/>
    </row>
    <row r="46" spans="1:3" s="70" customFormat="1" ht="12" customHeight="1">
      <c r="A46" s="287" t="s">
        <v>213</v>
      </c>
      <c r="B46" s="272" t="s">
        <v>223</v>
      </c>
      <c r="C46" s="188">
        <v>44</v>
      </c>
    </row>
    <row r="47" spans="1:3" s="70" customFormat="1" ht="12" customHeight="1">
      <c r="A47" s="288" t="s">
        <v>214</v>
      </c>
      <c r="B47" s="273" t="s">
        <v>368</v>
      </c>
      <c r="C47" s="265">
        <v>1957846</v>
      </c>
    </row>
    <row r="48" spans="1:3" s="70" customFormat="1" ht="12" customHeight="1" thickBot="1">
      <c r="A48" s="288" t="s">
        <v>367</v>
      </c>
      <c r="B48" s="338" t="s">
        <v>475</v>
      </c>
      <c r="C48" s="341">
        <v>283736</v>
      </c>
    </row>
    <row r="49" spans="1:3" s="70" customFormat="1" ht="12" customHeight="1" thickBot="1">
      <c r="A49" s="27" t="s">
        <v>14</v>
      </c>
      <c r="B49" s="21" t="s">
        <v>225</v>
      </c>
      <c r="C49" s="183">
        <f>SUM(C50:C54)</f>
        <v>0</v>
      </c>
    </row>
    <row r="50" spans="1:3" s="70" customFormat="1" ht="12" customHeight="1">
      <c r="A50" s="286" t="s">
        <v>64</v>
      </c>
      <c r="B50" s="271" t="s">
        <v>229</v>
      </c>
      <c r="C50" s="304"/>
    </row>
    <row r="51" spans="1:3" s="70" customFormat="1" ht="12" customHeight="1">
      <c r="A51" s="287" t="s">
        <v>65</v>
      </c>
      <c r="B51" s="272" t="s">
        <v>230</v>
      </c>
      <c r="C51" s="188"/>
    </row>
    <row r="52" spans="1:3" s="70" customFormat="1" ht="12" customHeight="1">
      <c r="A52" s="287" t="s">
        <v>226</v>
      </c>
      <c r="B52" s="272" t="s">
        <v>231</v>
      </c>
      <c r="C52" s="188"/>
    </row>
    <row r="53" spans="1:3" s="70" customFormat="1" ht="12" customHeight="1">
      <c r="A53" s="287" t="s">
        <v>227</v>
      </c>
      <c r="B53" s="272" t="s">
        <v>232</v>
      </c>
      <c r="C53" s="188"/>
    </row>
    <row r="54" spans="1:3" s="70" customFormat="1" ht="12" customHeight="1" thickBot="1">
      <c r="A54" s="288" t="s">
        <v>228</v>
      </c>
      <c r="B54" s="273" t="s">
        <v>233</v>
      </c>
      <c r="C54" s="265"/>
    </row>
    <row r="55" spans="1:3" s="70" customFormat="1" ht="12" customHeight="1" thickBot="1">
      <c r="A55" s="27" t="s">
        <v>124</v>
      </c>
      <c r="B55" s="21" t="s">
        <v>234</v>
      </c>
      <c r="C55" s="183">
        <f>SUM(C56:C58)</f>
        <v>0</v>
      </c>
    </row>
    <row r="56" spans="1:3" s="70" customFormat="1" ht="12" customHeight="1">
      <c r="A56" s="286" t="s">
        <v>66</v>
      </c>
      <c r="B56" s="271" t="s">
        <v>235</v>
      </c>
      <c r="C56" s="186"/>
    </row>
    <row r="57" spans="1:3" s="70" customFormat="1" ht="12" customHeight="1">
      <c r="A57" s="287" t="s">
        <v>67</v>
      </c>
      <c r="B57" s="272" t="s">
        <v>360</v>
      </c>
      <c r="C57" s="185"/>
    </row>
    <row r="58" spans="1:3" s="70" customFormat="1" ht="12" customHeight="1">
      <c r="A58" s="287" t="s">
        <v>238</v>
      </c>
      <c r="B58" s="272" t="s">
        <v>236</v>
      </c>
      <c r="C58" s="185"/>
    </row>
    <row r="59" spans="1:3" s="70" customFormat="1" ht="12" customHeight="1" thickBot="1">
      <c r="A59" s="288" t="s">
        <v>239</v>
      </c>
      <c r="B59" s="273" t="s">
        <v>237</v>
      </c>
      <c r="C59" s="187"/>
    </row>
    <row r="60" spans="1:3" s="70" customFormat="1" ht="12" customHeight="1" thickBot="1">
      <c r="A60" s="27" t="s">
        <v>16</v>
      </c>
      <c r="B60" s="178" t="s">
        <v>240</v>
      </c>
      <c r="C60" s="183">
        <f>SUM(C61:C63)</f>
        <v>28000</v>
      </c>
    </row>
    <row r="61" spans="1:3" s="70" customFormat="1" ht="12" customHeight="1">
      <c r="A61" s="286" t="s">
        <v>125</v>
      </c>
      <c r="B61" s="271" t="s">
        <v>242</v>
      </c>
      <c r="C61" s="188"/>
    </row>
    <row r="62" spans="1:3" s="70" customFormat="1" ht="12" customHeight="1">
      <c r="A62" s="287" t="s">
        <v>126</v>
      </c>
      <c r="B62" s="272" t="s">
        <v>361</v>
      </c>
      <c r="C62" s="188"/>
    </row>
    <row r="63" spans="1:3" s="70" customFormat="1" ht="12" customHeight="1">
      <c r="A63" s="287" t="s">
        <v>171</v>
      </c>
      <c r="B63" s="272" t="s">
        <v>243</v>
      </c>
      <c r="C63" s="188">
        <v>28000</v>
      </c>
    </row>
    <row r="64" spans="1:3" s="70" customFormat="1" ht="12" customHeight="1" thickBot="1">
      <c r="A64" s="288" t="s">
        <v>241</v>
      </c>
      <c r="B64" s="273" t="s">
        <v>244</v>
      </c>
      <c r="C64" s="188"/>
    </row>
    <row r="65" spans="1:3" s="70" customFormat="1" ht="12" customHeight="1" thickBot="1">
      <c r="A65" s="27" t="s">
        <v>17</v>
      </c>
      <c r="B65" s="21" t="s">
        <v>245</v>
      </c>
      <c r="C65" s="189">
        <f>+C8+C15+C22+C29+C37+C49+C55+C60</f>
        <v>183408839</v>
      </c>
    </row>
    <row r="66" spans="1:3" s="70" customFormat="1" ht="12" customHeight="1" thickBot="1">
      <c r="A66" s="289" t="s">
        <v>332</v>
      </c>
      <c r="B66" s="178" t="s">
        <v>247</v>
      </c>
      <c r="C66" s="183">
        <f>SUM(C67:C69)</f>
        <v>0</v>
      </c>
    </row>
    <row r="67" spans="1:3" s="70" customFormat="1" ht="12" customHeight="1">
      <c r="A67" s="286" t="s">
        <v>275</v>
      </c>
      <c r="B67" s="271" t="s">
        <v>248</v>
      </c>
      <c r="C67" s="188"/>
    </row>
    <row r="68" spans="1:3" s="70" customFormat="1" ht="12" customHeight="1">
      <c r="A68" s="287" t="s">
        <v>284</v>
      </c>
      <c r="B68" s="272" t="s">
        <v>249</v>
      </c>
      <c r="C68" s="188"/>
    </row>
    <row r="69" spans="1:3" s="70" customFormat="1" ht="12" customHeight="1" thickBot="1">
      <c r="A69" s="288" t="s">
        <v>285</v>
      </c>
      <c r="B69" s="274" t="s">
        <v>393</v>
      </c>
      <c r="C69" s="188"/>
    </row>
    <row r="70" spans="1:3" s="70" customFormat="1" ht="12" customHeight="1" thickBot="1">
      <c r="A70" s="289" t="s">
        <v>251</v>
      </c>
      <c r="B70" s="178" t="s">
        <v>252</v>
      </c>
      <c r="C70" s="183">
        <f>SUM(C71:C74)</f>
        <v>0</v>
      </c>
    </row>
    <row r="71" spans="1:3" s="70" customFormat="1" ht="12" customHeight="1">
      <c r="A71" s="286" t="s">
        <v>104</v>
      </c>
      <c r="B71" s="271" t="s">
        <v>253</v>
      </c>
      <c r="C71" s="188"/>
    </row>
    <row r="72" spans="1:3" s="70" customFormat="1" ht="12" customHeight="1">
      <c r="A72" s="287" t="s">
        <v>105</v>
      </c>
      <c r="B72" s="272" t="s">
        <v>468</v>
      </c>
      <c r="C72" s="188"/>
    </row>
    <row r="73" spans="1:3" s="70" customFormat="1" ht="12" customHeight="1">
      <c r="A73" s="287" t="s">
        <v>276</v>
      </c>
      <c r="B73" s="272" t="s">
        <v>254</v>
      </c>
      <c r="C73" s="188"/>
    </row>
    <row r="74" spans="1:3" s="70" customFormat="1" ht="12" customHeight="1" thickBot="1">
      <c r="A74" s="288" t="s">
        <v>277</v>
      </c>
      <c r="B74" s="180" t="s">
        <v>469</v>
      </c>
      <c r="C74" s="188"/>
    </row>
    <row r="75" spans="1:3" s="70" customFormat="1" ht="12" customHeight="1" thickBot="1">
      <c r="A75" s="289" t="s">
        <v>255</v>
      </c>
      <c r="B75" s="178" t="s">
        <v>256</v>
      </c>
      <c r="C75" s="183">
        <f>SUM(C76:C77)</f>
        <v>98681611</v>
      </c>
    </row>
    <row r="76" spans="1:3" s="70" customFormat="1" ht="12" customHeight="1">
      <c r="A76" s="286" t="s">
        <v>278</v>
      </c>
      <c r="B76" s="271" t="s">
        <v>257</v>
      </c>
      <c r="C76" s="188">
        <v>98681611</v>
      </c>
    </row>
    <row r="77" spans="1:3" s="70" customFormat="1" ht="12" customHeight="1" thickBot="1">
      <c r="A77" s="288" t="s">
        <v>279</v>
      </c>
      <c r="B77" s="273" t="s">
        <v>258</v>
      </c>
      <c r="C77" s="188"/>
    </row>
    <row r="78" spans="1:3" s="69" customFormat="1" ht="12" customHeight="1" thickBot="1">
      <c r="A78" s="289" t="s">
        <v>259</v>
      </c>
      <c r="B78" s="178" t="s">
        <v>260</v>
      </c>
      <c r="C78" s="183">
        <f>SUM(C79:C81)</f>
        <v>0</v>
      </c>
    </row>
    <row r="79" spans="1:3" s="70" customFormat="1" ht="12" customHeight="1">
      <c r="A79" s="286" t="s">
        <v>280</v>
      </c>
      <c r="B79" s="271" t="s">
        <v>261</v>
      </c>
      <c r="C79" s="188"/>
    </row>
    <row r="80" spans="1:3" s="70" customFormat="1" ht="12" customHeight="1">
      <c r="A80" s="287" t="s">
        <v>281</v>
      </c>
      <c r="B80" s="272" t="s">
        <v>262</v>
      </c>
      <c r="C80" s="188"/>
    </row>
    <row r="81" spans="1:3" s="70" customFormat="1" ht="12" customHeight="1" thickBot="1">
      <c r="A81" s="288" t="s">
        <v>282</v>
      </c>
      <c r="B81" s="273" t="s">
        <v>470</v>
      </c>
      <c r="C81" s="188"/>
    </row>
    <row r="82" spans="1:3" s="70" customFormat="1" ht="12" customHeight="1" thickBot="1">
      <c r="A82" s="289" t="s">
        <v>263</v>
      </c>
      <c r="B82" s="178" t="s">
        <v>283</v>
      </c>
      <c r="C82" s="183">
        <f>SUM(C83:C86)</f>
        <v>0</v>
      </c>
    </row>
    <row r="83" spans="1:3" s="70" customFormat="1" ht="12" customHeight="1">
      <c r="A83" s="290" t="s">
        <v>264</v>
      </c>
      <c r="B83" s="271" t="s">
        <v>265</v>
      </c>
      <c r="C83" s="188"/>
    </row>
    <row r="84" spans="1:3" s="70" customFormat="1" ht="12" customHeight="1">
      <c r="A84" s="291" t="s">
        <v>266</v>
      </c>
      <c r="B84" s="272" t="s">
        <v>267</v>
      </c>
      <c r="C84" s="188"/>
    </row>
    <row r="85" spans="1:3" s="70" customFormat="1" ht="12" customHeight="1">
      <c r="A85" s="291" t="s">
        <v>268</v>
      </c>
      <c r="B85" s="272" t="s">
        <v>269</v>
      </c>
      <c r="C85" s="188"/>
    </row>
    <row r="86" spans="1:3" s="69" customFormat="1" ht="12" customHeight="1" thickBot="1">
      <c r="A86" s="292" t="s">
        <v>270</v>
      </c>
      <c r="B86" s="273" t="s">
        <v>271</v>
      </c>
      <c r="C86" s="188"/>
    </row>
    <row r="87" spans="1:3" s="69" customFormat="1" ht="12" customHeight="1" thickBot="1">
      <c r="A87" s="289" t="s">
        <v>272</v>
      </c>
      <c r="B87" s="178" t="s">
        <v>406</v>
      </c>
      <c r="C87" s="305"/>
    </row>
    <row r="88" spans="1:3" s="69" customFormat="1" ht="12" customHeight="1" thickBot="1">
      <c r="A88" s="289" t="s">
        <v>428</v>
      </c>
      <c r="B88" s="178" t="s">
        <v>273</v>
      </c>
      <c r="C88" s="305"/>
    </row>
    <row r="89" spans="1:3" s="69" customFormat="1" ht="12" customHeight="1" thickBot="1">
      <c r="A89" s="289" t="s">
        <v>429</v>
      </c>
      <c r="B89" s="278" t="s">
        <v>409</v>
      </c>
      <c r="C89" s="189">
        <f>+C66+C70+C75+C78+C82+C88+C87</f>
        <v>98681611</v>
      </c>
    </row>
    <row r="90" spans="1:3" s="69" customFormat="1" ht="12" customHeight="1" thickBot="1">
      <c r="A90" s="293" t="s">
        <v>430</v>
      </c>
      <c r="B90" s="279" t="s">
        <v>431</v>
      </c>
      <c r="C90" s="189">
        <f>+C65+C89</f>
        <v>282090450</v>
      </c>
    </row>
    <row r="91" spans="1:3" s="70" customFormat="1" ht="15.2" customHeight="1" thickBot="1">
      <c r="A91" s="150"/>
      <c r="B91" s="151"/>
      <c r="C91" s="246"/>
    </row>
    <row r="92" spans="1:3" s="54" customFormat="1" ht="16.5" customHeight="1" thickBot="1">
      <c r="A92" s="154"/>
      <c r="B92" s="155" t="s">
        <v>46</v>
      </c>
      <c r="C92" s="248"/>
    </row>
    <row r="93" spans="1:3" s="71" customFormat="1" ht="12" customHeight="1" thickBot="1">
      <c r="A93" s="268" t="s">
        <v>9</v>
      </c>
      <c r="B93" s="26" t="s">
        <v>435</v>
      </c>
      <c r="C93" s="182">
        <f>SUM(C94+C95+C96+C97+C98+C111)</f>
        <v>130784860</v>
      </c>
    </row>
    <row r="94" spans="1:3" ht="12" customHeight="1">
      <c r="A94" s="294" t="s">
        <v>68</v>
      </c>
      <c r="B94" s="10" t="s">
        <v>39</v>
      </c>
      <c r="C94" s="184">
        <v>61482468</v>
      </c>
    </row>
    <row r="95" spans="1:3" ht="12" customHeight="1">
      <c r="A95" s="287" t="s">
        <v>69</v>
      </c>
      <c r="B95" s="8" t="s">
        <v>127</v>
      </c>
      <c r="C95" s="185">
        <v>7999913</v>
      </c>
    </row>
    <row r="96" spans="1:3" ht="12" customHeight="1">
      <c r="A96" s="287" t="s">
        <v>70</v>
      </c>
      <c r="B96" s="8" t="s">
        <v>96</v>
      </c>
      <c r="C96" s="187">
        <v>42770157</v>
      </c>
    </row>
    <row r="97" spans="1:3" ht="12" customHeight="1">
      <c r="A97" s="287" t="s">
        <v>71</v>
      </c>
      <c r="B97" s="11" t="s">
        <v>128</v>
      </c>
      <c r="C97" s="187">
        <v>8589577</v>
      </c>
    </row>
    <row r="98" spans="1:3" ht="12" customHeight="1">
      <c r="A98" s="287" t="s">
        <v>79</v>
      </c>
      <c r="B98" s="19" t="s">
        <v>129</v>
      </c>
      <c r="C98" s="187">
        <v>8304639</v>
      </c>
    </row>
    <row r="99" spans="1:3" ht="12" customHeight="1">
      <c r="A99" s="287" t="s">
        <v>72</v>
      </c>
      <c r="B99" s="8" t="s">
        <v>432</v>
      </c>
      <c r="C99" s="187"/>
    </row>
    <row r="100" spans="1:3" ht="12" customHeight="1">
      <c r="A100" s="287" t="s">
        <v>73</v>
      </c>
      <c r="B100" s="81" t="s">
        <v>373</v>
      </c>
      <c r="C100" s="187"/>
    </row>
    <row r="101" spans="1:3" ht="12" customHeight="1">
      <c r="A101" s="287" t="s">
        <v>80</v>
      </c>
      <c r="B101" s="81" t="s">
        <v>372</v>
      </c>
      <c r="C101" s="187"/>
    </row>
    <row r="102" spans="1:3" ht="12" customHeight="1">
      <c r="A102" s="287" t="s">
        <v>81</v>
      </c>
      <c r="B102" s="81" t="s">
        <v>289</v>
      </c>
      <c r="C102" s="187"/>
    </row>
    <row r="103" spans="1:3" ht="12" customHeight="1">
      <c r="A103" s="287" t="s">
        <v>82</v>
      </c>
      <c r="B103" s="82" t="s">
        <v>290</v>
      </c>
      <c r="C103" s="187"/>
    </row>
    <row r="104" spans="1:3" ht="12" customHeight="1">
      <c r="A104" s="287" t="s">
        <v>83</v>
      </c>
      <c r="B104" s="82" t="s">
        <v>291</v>
      </c>
      <c r="C104" s="187"/>
    </row>
    <row r="105" spans="1:3" ht="12" customHeight="1">
      <c r="A105" s="287" t="s">
        <v>85</v>
      </c>
      <c r="B105" s="81" t="s">
        <v>292</v>
      </c>
      <c r="C105" s="187">
        <v>4944043</v>
      </c>
    </row>
    <row r="106" spans="1:3" ht="12" customHeight="1">
      <c r="A106" s="287" t="s">
        <v>130</v>
      </c>
      <c r="B106" s="81" t="s">
        <v>293</v>
      </c>
      <c r="C106" s="187"/>
    </row>
    <row r="107" spans="1:3" ht="12" customHeight="1">
      <c r="A107" s="287" t="s">
        <v>287</v>
      </c>
      <c r="B107" s="82" t="s">
        <v>294</v>
      </c>
      <c r="C107" s="187"/>
    </row>
    <row r="108" spans="1:3" ht="12" customHeight="1">
      <c r="A108" s="295" t="s">
        <v>288</v>
      </c>
      <c r="B108" s="83" t="s">
        <v>295</v>
      </c>
      <c r="C108" s="187"/>
    </row>
    <row r="109" spans="1:3" ht="12" customHeight="1">
      <c r="A109" s="287" t="s">
        <v>370</v>
      </c>
      <c r="B109" s="83" t="s">
        <v>296</v>
      </c>
      <c r="C109" s="187"/>
    </row>
    <row r="110" spans="1:3" ht="12" customHeight="1">
      <c r="A110" s="287" t="s">
        <v>371</v>
      </c>
      <c r="B110" s="82" t="s">
        <v>297</v>
      </c>
      <c r="C110" s="185">
        <v>2995000</v>
      </c>
    </row>
    <row r="111" spans="1:3" ht="12" customHeight="1">
      <c r="A111" s="287" t="s">
        <v>375</v>
      </c>
      <c r="B111" s="11" t="s">
        <v>40</v>
      </c>
      <c r="C111" s="185">
        <v>1638106</v>
      </c>
    </row>
    <row r="112" spans="1:3" ht="12" customHeight="1">
      <c r="A112" s="288" t="s">
        <v>376</v>
      </c>
      <c r="B112" s="8" t="s">
        <v>433</v>
      </c>
      <c r="C112" s="187"/>
    </row>
    <row r="113" spans="1:3" ht="12" customHeight="1" thickBot="1">
      <c r="A113" s="296" t="s">
        <v>377</v>
      </c>
      <c r="B113" s="84" t="s">
        <v>434</v>
      </c>
      <c r="C113" s="191">
        <v>1638106</v>
      </c>
    </row>
    <row r="114" spans="1:3" ht="12" customHeight="1" thickBot="1">
      <c r="A114" s="27" t="s">
        <v>10</v>
      </c>
      <c r="B114" s="25" t="s">
        <v>298</v>
      </c>
      <c r="C114" s="183">
        <f>+C115+C117+C119</f>
        <v>97993890</v>
      </c>
    </row>
    <row r="115" spans="1:3" ht="12" customHeight="1">
      <c r="A115" s="286" t="s">
        <v>74</v>
      </c>
      <c r="B115" s="8" t="s">
        <v>170</v>
      </c>
      <c r="C115" s="186">
        <v>52539388</v>
      </c>
    </row>
    <row r="116" spans="1:3" ht="12" customHeight="1">
      <c r="A116" s="286" t="s">
        <v>75</v>
      </c>
      <c r="B116" s="12" t="s">
        <v>302</v>
      </c>
      <c r="C116" s="186"/>
    </row>
    <row r="117" spans="1:3" ht="12" customHeight="1">
      <c r="A117" s="286" t="s">
        <v>76</v>
      </c>
      <c r="B117" s="12" t="s">
        <v>131</v>
      </c>
      <c r="C117" s="185">
        <v>45454502</v>
      </c>
    </row>
    <row r="118" spans="1:3" ht="12" customHeight="1">
      <c r="A118" s="286" t="s">
        <v>77</v>
      </c>
      <c r="B118" s="12" t="s">
        <v>303</v>
      </c>
      <c r="C118" s="176"/>
    </row>
    <row r="119" spans="1:3" ht="12" customHeight="1">
      <c r="A119" s="286" t="s">
        <v>78</v>
      </c>
      <c r="B119" s="180" t="s">
        <v>172</v>
      </c>
      <c r="C119" s="176"/>
    </row>
    <row r="120" spans="1:3" ht="12" customHeight="1">
      <c r="A120" s="286" t="s">
        <v>84</v>
      </c>
      <c r="B120" s="179" t="s">
        <v>362</v>
      </c>
      <c r="C120" s="176"/>
    </row>
    <row r="121" spans="1:3" ht="12" customHeight="1">
      <c r="A121" s="286" t="s">
        <v>86</v>
      </c>
      <c r="B121" s="270" t="s">
        <v>308</v>
      </c>
      <c r="C121" s="176"/>
    </row>
    <row r="122" spans="1:3" ht="12" customHeight="1">
      <c r="A122" s="286" t="s">
        <v>132</v>
      </c>
      <c r="B122" s="82" t="s">
        <v>291</v>
      </c>
      <c r="C122" s="176"/>
    </row>
    <row r="123" spans="1:3" ht="12" customHeight="1">
      <c r="A123" s="286" t="s">
        <v>133</v>
      </c>
      <c r="B123" s="82" t="s">
        <v>307</v>
      </c>
      <c r="C123" s="176"/>
    </row>
    <row r="124" spans="1:3" ht="12" customHeight="1">
      <c r="A124" s="286" t="s">
        <v>134</v>
      </c>
      <c r="B124" s="82" t="s">
        <v>306</v>
      </c>
      <c r="C124" s="176"/>
    </row>
    <row r="125" spans="1:3" ht="12" customHeight="1">
      <c r="A125" s="286" t="s">
        <v>299</v>
      </c>
      <c r="B125" s="82" t="s">
        <v>294</v>
      </c>
      <c r="C125" s="176"/>
    </row>
    <row r="126" spans="1:3" ht="12" customHeight="1">
      <c r="A126" s="286" t="s">
        <v>300</v>
      </c>
      <c r="B126" s="82" t="s">
        <v>305</v>
      </c>
      <c r="C126" s="176"/>
    </row>
    <row r="127" spans="1:3" ht="12" customHeight="1" thickBot="1">
      <c r="A127" s="295" t="s">
        <v>301</v>
      </c>
      <c r="B127" s="82" t="s">
        <v>304</v>
      </c>
      <c r="C127" s="177"/>
    </row>
    <row r="128" spans="1:3" ht="12" customHeight="1" thickBot="1">
      <c r="A128" s="27" t="s">
        <v>11</v>
      </c>
      <c r="B128" s="76" t="s">
        <v>380</v>
      </c>
      <c r="C128" s="183">
        <f>+C93+C114</f>
        <v>228778750</v>
      </c>
    </row>
    <row r="129" spans="1:11" ht="12" customHeight="1" thickBot="1">
      <c r="A129" s="27" t="s">
        <v>12</v>
      </c>
      <c r="B129" s="76" t="s">
        <v>381</v>
      </c>
      <c r="C129" s="183">
        <f>+C130+C131+C132</f>
        <v>0</v>
      </c>
    </row>
    <row r="130" spans="1:11" s="71" customFormat="1" ht="12" customHeight="1">
      <c r="A130" s="286" t="s">
        <v>206</v>
      </c>
      <c r="B130" s="9" t="s">
        <v>438</v>
      </c>
      <c r="C130" s="176"/>
    </row>
    <row r="131" spans="1:11" ht="12" customHeight="1">
      <c r="A131" s="286" t="s">
        <v>207</v>
      </c>
      <c r="B131" s="9" t="s">
        <v>389</v>
      </c>
      <c r="C131" s="176"/>
    </row>
    <row r="132" spans="1:11" ht="12" customHeight="1" thickBot="1">
      <c r="A132" s="295" t="s">
        <v>208</v>
      </c>
      <c r="B132" s="7" t="s">
        <v>437</v>
      </c>
      <c r="C132" s="176"/>
    </row>
    <row r="133" spans="1:11" ht="12" customHeight="1" thickBot="1">
      <c r="A133" s="27" t="s">
        <v>13</v>
      </c>
      <c r="B133" s="76" t="s">
        <v>382</v>
      </c>
      <c r="C133" s="183">
        <f>+C134+C135+C136+C137+C138+C139</f>
        <v>0</v>
      </c>
    </row>
    <row r="134" spans="1:11" ht="12" customHeight="1">
      <c r="A134" s="286" t="s">
        <v>61</v>
      </c>
      <c r="B134" s="9" t="s">
        <v>391</v>
      </c>
      <c r="C134" s="176"/>
    </row>
    <row r="135" spans="1:11" ht="12" customHeight="1">
      <c r="A135" s="286" t="s">
        <v>62</v>
      </c>
      <c r="B135" s="9" t="s">
        <v>383</v>
      </c>
      <c r="C135" s="176"/>
    </row>
    <row r="136" spans="1:11" ht="12" customHeight="1">
      <c r="A136" s="286" t="s">
        <v>63</v>
      </c>
      <c r="B136" s="9" t="s">
        <v>384</v>
      </c>
      <c r="C136" s="176"/>
    </row>
    <row r="137" spans="1:11" ht="12" customHeight="1">
      <c r="A137" s="286" t="s">
        <v>119</v>
      </c>
      <c r="B137" s="9" t="s">
        <v>436</v>
      </c>
      <c r="C137" s="176"/>
    </row>
    <row r="138" spans="1:11" ht="12" customHeight="1">
      <c r="A138" s="286" t="s">
        <v>120</v>
      </c>
      <c r="B138" s="9" t="s">
        <v>386</v>
      </c>
      <c r="C138" s="176"/>
    </row>
    <row r="139" spans="1:11" s="71" customFormat="1" ht="12" customHeight="1" thickBot="1">
      <c r="A139" s="295" t="s">
        <v>121</v>
      </c>
      <c r="B139" s="7" t="s">
        <v>387</v>
      </c>
      <c r="C139" s="176"/>
    </row>
    <row r="140" spans="1:11" ht="12" customHeight="1" thickBot="1">
      <c r="A140" s="27" t="s">
        <v>14</v>
      </c>
      <c r="B140" s="76" t="s">
        <v>448</v>
      </c>
      <c r="C140" s="189">
        <f>+C141+C142+C144+C145+C143</f>
        <v>53311700</v>
      </c>
      <c r="K140" s="160"/>
    </row>
    <row r="141" spans="1:11">
      <c r="A141" s="286" t="s">
        <v>64</v>
      </c>
      <c r="B141" s="9" t="s">
        <v>309</v>
      </c>
      <c r="C141" s="176"/>
    </row>
    <row r="142" spans="1:11" ht="12" customHeight="1">
      <c r="A142" s="286" t="s">
        <v>65</v>
      </c>
      <c r="B142" s="9" t="s">
        <v>310</v>
      </c>
      <c r="C142" s="176">
        <v>2944114</v>
      </c>
    </row>
    <row r="143" spans="1:11" ht="12" customHeight="1">
      <c r="A143" s="286" t="s">
        <v>226</v>
      </c>
      <c r="B143" s="9" t="s">
        <v>447</v>
      </c>
      <c r="C143" s="176">
        <v>50367586</v>
      </c>
    </row>
    <row r="144" spans="1:11" s="71" customFormat="1" ht="12" customHeight="1">
      <c r="A144" s="286" t="s">
        <v>227</v>
      </c>
      <c r="B144" s="9" t="s">
        <v>396</v>
      </c>
      <c r="C144" s="176"/>
    </row>
    <row r="145" spans="1:3" s="71" customFormat="1" ht="12" customHeight="1" thickBot="1">
      <c r="A145" s="295" t="s">
        <v>228</v>
      </c>
      <c r="B145" s="7" t="s">
        <v>328</v>
      </c>
      <c r="C145" s="176"/>
    </row>
    <row r="146" spans="1:3" s="71" customFormat="1" ht="12" customHeight="1" thickBot="1">
      <c r="A146" s="27" t="s">
        <v>15</v>
      </c>
      <c r="B146" s="76" t="s">
        <v>397</v>
      </c>
      <c r="C146" s="192">
        <f>+C147+C148+C149+C150+C151</f>
        <v>0</v>
      </c>
    </row>
    <row r="147" spans="1:3" s="71" customFormat="1" ht="12" customHeight="1">
      <c r="A147" s="286" t="s">
        <v>66</v>
      </c>
      <c r="B147" s="9" t="s">
        <v>392</v>
      </c>
      <c r="C147" s="176"/>
    </row>
    <row r="148" spans="1:3" s="71" customFormat="1" ht="12" customHeight="1">
      <c r="A148" s="286" t="s">
        <v>67</v>
      </c>
      <c r="B148" s="9" t="s">
        <v>399</v>
      </c>
      <c r="C148" s="176"/>
    </row>
    <row r="149" spans="1:3" s="71" customFormat="1" ht="12" customHeight="1">
      <c r="A149" s="286" t="s">
        <v>238</v>
      </c>
      <c r="B149" s="9" t="s">
        <v>394</v>
      </c>
      <c r="C149" s="176"/>
    </row>
    <row r="150" spans="1:3" s="71" customFormat="1" ht="12" customHeight="1">
      <c r="A150" s="286" t="s">
        <v>239</v>
      </c>
      <c r="B150" s="9" t="s">
        <v>439</v>
      </c>
      <c r="C150" s="176"/>
    </row>
    <row r="151" spans="1:3" ht="12.75" customHeight="1" thickBot="1">
      <c r="A151" s="295" t="s">
        <v>398</v>
      </c>
      <c r="B151" s="7" t="s">
        <v>400</v>
      </c>
      <c r="C151" s="177"/>
    </row>
    <row r="152" spans="1:3" ht="12.75" customHeight="1" thickBot="1">
      <c r="A152" s="325" t="s">
        <v>16</v>
      </c>
      <c r="B152" s="76" t="s">
        <v>401</v>
      </c>
      <c r="C152" s="192"/>
    </row>
    <row r="153" spans="1:3" ht="12.75" customHeight="1" thickBot="1">
      <c r="A153" s="325" t="s">
        <v>17</v>
      </c>
      <c r="B153" s="76" t="s">
        <v>402</v>
      </c>
      <c r="C153" s="192"/>
    </row>
    <row r="154" spans="1:3" ht="12" customHeight="1" thickBot="1">
      <c r="A154" s="27" t="s">
        <v>18</v>
      </c>
      <c r="B154" s="76" t="s">
        <v>404</v>
      </c>
      <c r="C154" s="280">
        <f>+C129+C133+C140+C146+C152+C153</f>
        <v>53311700</v>
      </c>
    </row>
    <row r="155" spans="1:3" ht="15.2" customHeight="1" thickBot="1">
      <c r="A155" s="297" t="s">
        <v>19</v>
      </c>
      <c r="B155" s="252" t="s">
        <v>403</v>
      </c>
      <c r="C155" s="280">
        <f>+C128+C154</f>
        <v>282090450</v>
      </c>
    </row>
    <row r="156" spans="1:3" ht="13.5" thickBot="1">
      <c r="A156" s="257"/>
      <c r="B156" s="258"/>
      <c r="C156" s="395">
        <f>C90-C155</f>
        <v>0</v>
      </c>
    </row>
    <row r="157" spans="1:3" ht="15.2" customHeight="1" thickBot="1">
      <c r="A157" s="158" t="s">
        <v>440</v>
      </c>
      <c r="B157" s="159"/>
      <c r="C157" s="74">
        <v>42</v>
      </c>
    </row>
    <row r="158" spans="1:3" ht="14.45" customHeight="1" thickBot="1">
      <c r="A158" s="158" t="s">
        <v>149</v>
      </c>
      <c r="B158" s="159"/>
      <c r="C158" s="74">
        <v>38</v>
      </c>
    </row>
    <row r="159" spans="1:3">
      <c r="A159" s="392"/>
      <c r="B159" s="393"/>
      <c r="C159" s="434"/>
    </row>
    <row r="160" spans="1:3">
      <c r="A160" s="392"/>
      <c r="B160" s="393"/>
    </row>
    <row r="161" spans="1:3">
      <c r="A161" s="392"/>
      <c r="B161" s="393"/>
      <c r="C161" s="394"/>
    </row>
    <row r="162" spans="1:3">
      <c r="A162" s="392"/>
      <c r="B162" s="393"/>
      <c r="C162" s="394"/>
    </row>
    <row r="163" spans="1:3">
      <c r="A163" s="392"/>
      <c r="B163" s="393"/>
      <c r="C163" s="394"/>
    </row>
    <row r="164" spans="1:3">
      <c r="A164" s="392"/>
      <c r="B164" s="393"/>
      <c r="C164" s="394"/>
    </row>
    <row r="165" spans="1:3">
      <c r="A165" s="392"/>
      <c r="B165" s="393"/>
      <c r="C165" s="394"/>
    </row>
    <row r="166" spans="1:3">
      <c r="A166" s="392"/>
      <c r="B166" s="393"/>
      <c r="C166" s="394"/>
    </row>
    <row r="167" spans="1:3">
      <c r="A167" s="392"/>
      <c r="B167" s="393"/>
      <c r="C167" s="394"/>
    </row>
    <row r="168" spans="1:3">
      <c r="A168" s="392"/>
      <c r="B168" s="393"/>
      <c r="C168" s="394"/>
    </row>
    <row r="169" spans="1:3">
      <c r="A169" s="392"/>
      <c r="B169" s="393"/>
      <c r="C169" s="394"/>
    </row>
    <row r="170" spans="1:3">
      <c r="A170" s="392"/>
      <c r="B170" s="393"/>
      <c r="C170" s="394"/>
    </row>
    <row r="171" spans="1:3">
      <c r="A171" s="392"/>
      <c r="B171" s="393"/>
      <c r="C171" s="394"/>
    </row>
    <row r="172" spans="1:3">
      <c r="A172" s="392"/>
      <c r="B172" s="393"/>
      <c r="C172" s="394"/>
    </row>
    <row r="173" spans="1:3">
      <c r="A173" s="392"/>
      <c r="B173" s="393"/>
      <c r="C173" s="394"/>
    </row>
    <row r="174" spans="1:3">
      <c r="A174" s="392"/>
      <c r="B174" s="393"/>
      <c r="C174" s="394"/>
    </row>
    <row r="175" spans="1:3">
      <c r="A175" s="392"/>
      <c r="B175" s="393"/>
      <c r="C175" s="394"/>
    </row>
    <row r="176" spans="1:3">
      <c r="A176" s="392"/>
      <c r="B176" s="393"/>
      <c r="C176" s="394"/>
    </row>
    <row r="177" spans="1:3">
      <c r="A177" s="392"/>
      <c r="B177" s="393"/>
      <c r="C177" s="394"/>
    </row>
    <row r="178" spans="1:3">
      <c r="A178" s="392"/>
      <c r="B178" s="393"/>
      <c r="C178" s="394"/>
    </row>
    <row r="179" spans="1:3">
      <c r="A179" s="392"/>
      <c r="B179" s="393"/>
      <c r="C179" s="394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78"/>
  <sheetViews>
    <sheetView zoomScale="120" zoomScaleNormal="120" zoomScaleSheetLayoutView="85" workbookViewId="0">
      <selection activeCell="G120" sqref="G120"/>
    </sheetView>
  </sheetViews>
  <sheetFormatPr defaultRowHeight="12.75"/>
  <cols>
    <col min="1" max="1" width="19.5" style="259" customWidth="1"/>
    <col min="2" max="2" width="72" style="260" customWidth="1"/>
    <col min="3" max="3" width="25" style="261" customWidth="1"/>
    <col min="4" max="16384" width="9.33203125" style="3"/>
  </cols>
  <sheetData>
    <row r="1" spans="1:3" s="2" customFormat="1" ht="16.5" customHeight="1" thickBot="1">
      <c r="A1" s="373"/>
      <c r="B1" s="374"/>
      <c r="C1" s="370" t="str">
        <f>CONCATENATE("9.1.1. melléklet ",ALAPADATOK!A7," ",ALAPADATOK!B7," ",ALAPADATOK!C7," ",ALAPADATOK!D7," ",ALAPADATOK!E7," ",ALAPADATOK!F7," ",ALAPADATOK!G7," ",ALAPADATOK!H7)</f>
        <v>9.1.1. melléklet a 4 / 2020 ( VII.02. ) önkormányzati rendelethez</v>
      </c>
    </row>
    <row r="2" spans="1:3" s="67" customFormat="1" ht="21.2" customHeight="1">
      <c r="A2" s="375" t="s">
        <v>49</v>
      </c>
      <c r="B2" s="376" t="str">
        <f>CONCATENATE(ALAPADATOK!A3)</f>
        <v>Szuhogy Község Önkormányzata</v>
      </c>
      <c r="C2" s="377" t="s">
        <v>43</v>
      </c>
    </row>
    <row r="3" spans="1:3" s="67" customFormat="1" ht="16.5" thickBot="1">
      <c r="A3" s="378" t="s">
        <v>146</v>
      </c>
      <c r="B3" s="379" t="s">
        <v>363</v>
      </c>
      <c r="C3" s="380" t="s">
        <v>48</v>
      </c>
    </row>
    <row r="4" spans="1:3" s="68" customFormat="1" ht="15.95" customHeight="1" thickBot="1">
      <c r="A4" s="381"/>
      <c r="B4" s="381"/>
      <c r="C4" s="382" t="str">
        <f>KV_9.1.sz.mell!C4</f>
        <v>Forintban!</v>
      </c>
    </row>
    <row r="5" spans="1:3" ht="13.5" thickBot="1">
      <c r="A5" s="383" t="s">
        <v>148</v>
      </c>
      <c r="B5" s="384" t="s">
        <v>460</v>
      </c>
      <c r="C5" s="385" t="s">
        <v>44</v>
      </c>
    </row>
    <row r="6" spans="1:3" s="54" customFormat="1" ht="12.95" customHeight="1" thickBot="1">
      <c r="A6" s="386"/>
      <c r="B6" s="387" t="s">
        <v>418</v>
      </c>
      <c r="C6" s="388" t="s">
        <v>419</v>
      </c>
    </row>
    <row r="7" spans="1:3" s="54" customFormat="1" ht="15.95" customHeight="1" thickBot="1">
      <c r="A7" s="144"/>
      <c r="B7" s="145" t="s">
        <v>45</v>
      </c>
      <c r="C7" s="241"/>
    </row>
    <row r="8" spans="1:3" s="54" customFormat="1" ht="12" customHeight="1" thickBot="1">
      <c r="A8" s="27" t="s">
        <v>9</v>
      </c>
      <c r="B8" s="21" t="s">
        <v>192</v>
      </c>
      <c r="C8" s="183">
        <f>+C9+C10+C11+C12+C13+C14</f>
        <v>91531297</v>
      </c>
    </row>
    <row r="9" spans="1:3" s="69" customFormat="1" ht="12" customHeight="1">
      <c r="A9" s="286" t="s">
        <v>68</v>
      </c>
      <c r="B9" s="271" t="s">
        <v>193</v>
      </c>
      <c r="C9" s="186">
        <v>19197415</v>
      </c>
    </row>
    <row r="10" spans="1:3" s="70" customFormat="1" ht="12" customHeight="1">
      <c r="A10" s="287" t="s">
        <v>69</v>
      </c>
      <c r="B10" s="272" t="s">
        <v>194</v>
      </c>
      <c r="C10" s="185">
        <v>25613700</v>
      </c>
    </row>
    <row r="11" spans="1:3" s="70" customFormat="1" ht="12" customHeight="1">
      <c r="A11" s="287" t="s">
        <v>70</v>
      </c>
      <c r="B11" s="272" t="s">
        <v>449</v>
      </c>
      <c r="C11" s="185">
        <v>36414908</v>
      </c>
    </row>
    <row r="12" spans="1:3" s="70" customFormat="1" ht="12" customHeight="1">
      <c r="A12" s="287" t="s">
        <v>71</v>
      </c>
      <c r="B12" s="272" t="s">
        <v>195</v>
      </c>
      <c r="C12" s="185">
        <v>1800000</v>
      </c>
    </row>
    <row r="13" spans="1:3" s="70" customFormat="1" ht="12" customHeight="1">
      <c r="A13" s="287" t="s">
        <v>103</v>
      </c>
      <c r="B13" s="272" t="s">
        <v>427</v>
      </c>
      <c r="C13" s="185">
        <v>8505274</v>
      </c>
    </row>
    <row r="14" spans="1:3" s="69" customFormat="1" ht="12" customHeight="1" thickBot="1">
      <c r="A14" s="288" t="s">
        <v>72</v>
      </c>
      <c r="B14" s="273" t="s">
        <v>365</v>
      </c>
      <c r="C14" s="185"/>
    </row>
    <row r="15" spans="1:3" s="69" customFormat="1" ht="12" customHeight="1" thickBot="1">
      <c r="A15" s="27" t="s">
        <v>10</v>
      </c>
      <c r="B15" s="178" t="s">
        <v>196</v>
      </c>
      <c r="C15" s="183">
        <f>+C16+C17+C18+C19+C20</f>
        <v>54204700</v>
      </c>
    </row>
    <row r="16" spans="1:3" s="69" customFormat="1" ht="12" customHeight="1">
      <c r="A16" s="286" t="s">
        <v>74</v>
      </c>
      <c r="B16" s="271" t="s">
        <v>197</v>
      </c>
      <c r="C16" s="186"/>
    </row>
    <row r="17" spans="1:3" s="69" customFormat="1" ht="12" customHeight="1">
      <c r="A17" s="287" t="s">
        <v>75</v>
      </c>
      <c r="B17" s="272" t="s">
        <v>198</v>
      </c>
      <c r="C17" s="185"/>
    </row>
    <row r="18" spans="1:3" s="69" customFormat="1" ht="12" customHeight="1">
      <c r="A18" s="287" t="s">
        <v>76</v>
      </c>
      <c r="B18" s="272" t="s">
        <v>356</v>
      </c>
      <c r="C18" s="185"/>
    </row>
    <row r="19" spans="1:3" s="69" customFormat="1" ht="12" customHeight="1">
      <c r="A19" s="287" t="s">
        <v>77</v>
      </c>
      <c r="B19" s="272" t="s">
        <v>357</v>
      </c>
      <c r="C19" s="185"/>
    </row>
    <row r="20" spans="1:3" s="69" customFormat="1" ht="12" customHeight="1">
      <c r="A20" s="287" t="s">
        <v>78</v>
      </c>
      <c r="B20" s="272" t="s">
        <v>199</v>
      </c>
      <c r="C20" s="185">
        <v>54204700</v>
      </c>
    </row>
    <row r="21" spans="1:3" s="70" customFormat="1" ht="12" customHeight="1" thickBot="1">
      <c r="A21" s="288" t="s">
        <v>84</v>
      </c>
      <c r="B21" s="273" t="s">
        <v>200</v>
      </c>
      <c r="C21" s="187"/>
    </row>
    <row r="22" spans="1:3" s="70" customFormat="1" ht="12" customHeight="1" thickBot="1">
      <c r="A22" s="27" t="s">
        <v>11</v>
      </c>
      <c r="B22" s="21" t="s">
        <v>201</v>
      </c>
      <c r="C22" s="183">
        <f>+C23+C24+C25+C26+C27</f>
        <v>0</v>
      </c>
    </row>
    <row r="23" spans="1:3" s="70" customFormat="1" ht="12" customHeight="1">
      <c r="A23" s="286" t="s">
        <v>57</v>
      </c>
      <c r="B23" s="271" t="s">
        <v>202</v>
      </c>
      <c r="C23" s="186"/>
    </row>
    <row r="24" spans="1:3" s="69" customFormat="1" ht="12" customHeight="1">
      <c r="A24" s="287" t="s">
        <v>58</v>
      </c>
      <c r="B24" s="272" t="s">
        <v>203</v>
      </c>
      <c r="C24" s="185"/>
    </row>
    <row r="25" spans="1:3" s="70" customFormat="1" ht="12" customHeight="1">
      <c r="A25" s="287" t="s">
        <v>59</v>
      </c>
      <c r="B25" s="272" t="s">
        <v>358</v>
      </c>
      <c r="C25" s="185"/>
    </row>
    <row r="26" spans="1:3" s="70" customFormat="1" ht="12" customHeight="1">
      <c r="A26" s="287" t="s">
        <v>60</v>
      </c>
      <c r="B26" s="272" t="s">
        <v>359</v>
      </c>
      <c r="C26" s="185"/>
    </row>
    <row r="27" spans="1:3" s="70" customFormat="1" ht="12" customHeight="1">
      <c r="A27" s="287" t="s">
        <v>115</v>
      </c>
      <c r="B27" s="272" t="s">
        <v>204</v>
      </c>
      <c r="C27" s="185"/>
    </row>
    <row r="28" spans="1:3" s="70" customFormat="1" ht="12" customHeight="1" thickBot="1">
      <c r="A28" s="288" t="s">
        <v>116</v>
      </c>
      <c r="B28" s="273" t="s">
        <v>205</v>
      </c>
      <c r="C28" s="187"/>
    </row>
    <row r="29" spans="1:3" s="70" customFormat="1" ht="12" customHeight="1" thickBot="1">
      <c r="A29" s="27" t="s">
        <v>117</v>
      </c>
      <c r="B29" s="21" t="s">
        <v>458</v>
      </c>
      <c r="C29" s="189">
        <f>SUM(C30:C36)</f>
        <v>12000000</v>
      </c>
    </row>
    <row r="30" spans="1:3" s="70" customFormat="1" ht="12" customHeight="1">
      <c r="A30" s="286" t="s">
        <v>206</v>
      </c>
      <c r="B30" s="271" t="s">
        <v>513</v>
      </c>
      <c r="C30" s="186">
        <v>2000000</v>
      </c>
    </row>
    <row r="31" spans="1:3" s="70" customFormat="1" ht="12" customHeight="1">
      <c r="A31" s="287" t="s">
        <v>207</v>
      </c>
      <c r="B31" s="272" t="s">
        <v>454</v>
      </c>
      <c r="C31" s="185"/>
    </row>
    <row r="32" spans="1:3" s="70" customFormat="1" ht="12" customHeight="1">
      <c r="A32" s="287" t="s">
        <v>208</v>
      </c>
      <c r="B32" s="272" t="s">
        <v>455</v>
      </c>
      <c r="C32" s="185">
        <v>8000000</v>
      </c>
    </row>
    <row r="33" spans="1:3" s="70" customFormat="1" ht="12" customHeight="1">
      <c r="A33" s="287" t="s">
        <v>209</v>
      </c>
      <c r="B33" s="272" t="s">
        <v>456</v>
      </c>
      <c r="C33" s="185">
        <v>200000</v>
      </c>
    </row>
    <row r="34" spans="1:3" s="70" customFormat="1" ht="12" customHeight="1">
      <c r="A34" s="287" t="s">
        <v>451</v>
      </c>
      <c r="B34" s="272" t="s">
        <v>210</v>
      </c>
      <c r="C34" s="185">
        <v>1800000</v>
      </c>
    </row>
    <row r="35" spans="1:3" s="70" customFormat="1" ht="12" customHeight="1">
      <c r="A35" s="287" t="s">
        <v>452</v>
      </c>
      <c r="B35" s="272" t="s">
        <v>211</v>
      </c>
      <c r="C35" s="185"/>
    </row>
    <row r="36" spans="1:3" s="70" customFormat="1" ht="12" customHeight="1" thickBot="1">
      <c r="A36" s="288" t="s">
        <v>453</v>
      </c>
      <c r="B36" s="326" t="s">
        <v>212</v>
      </c>
      <c r="C36" s="187"/>
    </row>
    <row r="37" spans="1:3" s="70" customFormat="1" ht="12" customHeight="1" thickBot="1">
      <c r="A37" s="27" t="s">
        <v>13</v>
      </c>
      <c r="B37" s="21" t="s">
        <v>366</v>
      </c>
      <c r="C37" s="183">
        <f>SUM(C38:C48)</f>
        <v>2300000</v>
      </c>
    </row>
    <row r="38" spans="1:3" s="70" customFormat="1" ht="12" customHeight="1">
      <c r="A38" s="286" t="s">
        <v>61</v>
      </c>
      <c r="B38" s="271" t="s">
        <v>215</v>
      </c>
      <c r="C38" s="186"/>
    </row>
    <row r="39" spans="1:3" s="70" customFormat="1" ht="12" customHeight="1">
      <c r="A39" s="287" t="s">
        <v>62</v>
      </c>
      <c r="B39" s="272" t="s">
        <v>216</v>
      </c>
      <c r="C39" s="185">
        <v>260000</v>
      </c>
    </row>
    <row r="40" spans="1:3" s="70" customFormat="1" ht="12" customHeight="1">
      <c r="A40" s="287" t="s">
        <v>63</v>
      </c>
      <c r="B40" s="272" t="s">
        <v>217</v>
      </c>
      <c r="C40" s="185">
        <v>40000</v>
      </c>
    </row>
    <row r="41" spans="1:3" s="70" customFormat="1" ht="12" customHeight="1">
      <c r="A41" s="287" t="s">
        <v>119</v>
      </c>
      <c r="B41" s="272" t="s">
        <v>218</v>
      </c>
      <c r="C41" s="185">
        <v>2000000</v>
      </c>
    </row>
    <row r="42" spans="1:3" s="70" customFormat="1" ht="12" customHeight="1">
      <c r="A42" s="287" t="s">
        <v>120</v>
      </c>
      <c r="B42" s="272" t="s">
        <v>219</v>
      </c>
      <c r="C42" s="185"/>
    </row>
    <row r="43" spans="1:3" s="70" customFormat="1" ht="12" customHeight="1">
      <c r="A43" s="287" t="s">
        <v>121</v>
      </c>
      <c r="B43" s="272" t="s">
        <v>220</v>
      </c>
      <c r="C43" s="185"/>
    </row>
    <row r="44" spans="1:3" s="70" customFormat="1" ht="12" customHeight="1">
      <c r="A44" s="287" t="s">
        <v>122</v>
      </c>
      <c r="B44" s="272" t="s">
        <v>221</v>
      </c>
      <c r="C44" s="185"/>
    </row>
    <row r="45" spans="1:3" s="70" customFormat="1" ht="12" customHeight="1">
      <c r="A45" s="287" t="s">
        <v>123</v>
      </c>
      <c r="B45" s="272" t="s">
        <v>457</v>
      </c>
      <c r="C45" s="185"/>
    </row>
    <row r="46" spans="1:3" s="70" customFormat="1" ht="12" customHeight="1">
      <c r="A46" s="287" t="s">
        <v>213</v>
      </c>
      <c r="B46" s="272" t="s">
        <v>223</v>
      </c>
      <c r="C46" s="188"/>
    </row>
    <row r="47" spans="1:3" s="70" customFormat="1" ht="12" customHeight="1">
      <c r="A47" s="288" t="s">
        <v>214</v>
      </c>
      <c r="B47" s="273" t="s">
        <v>368</v>
      </c>
      <c r="C47" s="265"/>
    </row>
    <row r="48" spans="1:3" s="70" customFormat="1" ht="12" customHeight="1" thickBot="1">
      <c r="A48" s="288" t="s">
        <v>367</v>
      </c>
      <c r="B48" s="273" t="s">
        <v>224</v>
      </c>
      <c r="C48" s="265"/>
    </row>
    <row r="49" spans="1:3" s="70" customFormat="1" ht="12" customHeight="1" thickBot="1">
      <c r="A49" s="27" t="s">
        <v>14</v>
      </c>
      <c r="B49" s="21" t="s">
        <v>225</v>
      </c>
      <c r="C49" s="183">
        <f>SUM(C50:C54)</f>
        <v>0</v>
      </c>
    </row>
    <row r="50" spans="1:3" s="70" customFormat="1" ht="12" customHeight="1">
      <c r="A50" s="286" t="s">
        <v>64</v>
      </c>
      <c r="B50" s="271" t="s">
        <v>229</v>
      </c>
      <c r="C50" s="304"/>
    </row>
    <row r="51" spans="1:3" s="70" customFormat="1" ht="12" customHeight="1">
      <c r="A51" s="287" t="s">
        <v>65</v>
      </c>
      <c r="B51" s="272" t="s">
        <v>230</v>
      </c>
      <c r="C51" s="188"/>
    </row>
    <row r="52" spans="1:3" s="70" customFormat="1" ht="12" customHeight="1">
      <c r="A52" s="287" t="s">
        <v>226</v>
      </c>
      <c r="B52" s="272" t="s">
        <v>231</v>
      </c>
      <c r="C52" s="188"/>
    </row>
    <row r="53" spans="1:3" s="70" customFormat="1" ht="12" customHeight="1">
      <c r="A53" s="287" t="s">
        <v>227</v>
      </c>
      <c r="B53" s="272" t="s">
        <v>232</v>
      </c>
      <c r="C53" s="188"/>
    </row>
    <row r="54" spans="1:3" s="70" customFormat="1" ht="12" customHeight="1" thickBot="1">
      <c r="A54" s="288" t="s">
        <v>228</v>
      </c>
      <c r="B54" s="273" t="s">
        <v>233</v>
      </c>
      <c r="C54" s="265"/>
    </row>
    <row r="55" spans="1:3" s="70" customFormat="1" ht="12" customHeight="1" thickBot="1">
      <c r="A55" s="27" t="s">
        <v>124</v>
      </c>
      <c r="B55" s="21" t="s">
        <v>234</v>
      </c>
      <c r="C55" s="183">
        <f>SUM(C56:C58)</f>
        <v>0</v>
      </c>
    </row>
    <row r="56" spans="1:3" s="70" customFormat="1" ht="12" customHeight="1">
      <c r="A56" s="286" t="s">
        <v>66</v>
      </c>
      <c r="B56" s="271" t="s">
        <v>235</v>
      </c>
      <c r="C56" s="186"/>
    </row>
    <row r="57" spans="1:3" s="70" customFormat="1" ht="12" customHeight="1">
      <c r="A57" s="287" t="s">
        <v>67</v>
      </c>
      <c r="B57" s="272" t="s">
        <v>360</v>
      </c>
      <c r="C57" s="185"/>
    </row>
    <row r="58" spans="1:3" s="70" customFormat="1" ht="12" customHeight="1">
      <c r="A58" s="287" t="s">
        <v>238</v>
      </c>
      <c r="B58" s="272" t="s">
        <v>236</v>
      </c>
      <c r="C58" s="185"/>
    </row>
    <row r="59" spans="1:3" s="70" customFormat="1" ht="12" customHeight="1" thickBot="1">
      <c r="A59" s="288" t="s">
        <v>239</v>
      </c>
      <c r="B59" s="273" t="s">
        <v>237</v>
      </c>
      <c r="C59" s="187"/>
    </row>
    <row r="60" spans="1:3" s="70" customFormat="1" ht="12" customHeight="1" thickBot="1">
      <c r="A60" s="27" t="s">
        <v>16</v>
      </c>
      <c r="B60" s="178" t="s">
        <v>240</v>
      </c>
      <c r="C60" s="183">
        <f>SUM(C61:C63)</f>
        <v>0</v>
      </c>
    </row>
    <row r="61" spans="1:3" s="70" customFormat="1" ht="12" customHeight="1">
      <c r="A61" s="286" t="s">
        <v>125</v>
      </c>
      <c r="B61" s="271" t="s">
        <v>242</v>
      </c>
      <c r="C61" s="188"/>
    </row>
    <row r="62" spans="1:3" s="70" customFormat="1" ht="12" customHeight="1">
      <c r="A62" s="287" t="s">
        <v>126</v>
      </c>
      <c r="B62" s="272" t="s">
        <v>361</v>
      </c>
      <c r="C62" s="188"/>
    </row>
    <row r="63" spans="1:3" s="70" customFormat="1" ht="12" customHeight="1">
      <c r="A63" s="287" t="s">
        <v>171</v>
      </c>
      <c r="B63" s="272" t="s">
        <v>243</v>
      </c>
      <c r="C63" s="188"/>
    </row>
    <row r="64" spans="1:3" s="70" customFormat="1" ht="12" customHeight="1" thickBot="1">
      <c r="A64" s="288" t="s">
        <v>241</v>
      </c>
      <c r="B64" s="273" t="s">
        <v>244</v>
      </c>
      <c r="C64" s="188"/>
    </row>
    <row r="65" spans="1:3" s="70" customFormat="1" ht="12" customHeight="1" thickBot="1">
      <c r="A65" s="27" t="s">
        <v>17</v>
      </c>
      <c r="B65" s="21" t="s">
        <v>245</v>
      </c>
      <c r="C65" s="189">
        <f>+C8+C15+C22+C29+C37+C49+C55+C60</f>
        <v>160035997</v>
      </c>
    </row>
    <row r="66" spans="1:3" s="70" customFormat="1" ht="12" customHeight="1" thickBot="1">
      <c r="A66" s="289" t="s">
        <v>332</v>
      </c>
      <c r="B66" s="178" t="s">
        <v>247</v>
      </c>
      <c r="C66" s="183">
        <f>SUM(C67:C69)</f>
        <v>0</v>
      </c>
    </row>
    <row r="67" spans="1:3" s="70" customFormat="1" ht="12" customHeight="1">
      <c r="A67" s="286" t="s">
        <v>275</v>
      </c>
      <c r="B67" s="271" t="s">
        <v>248</v>
      </c>
      <c r="C67" s="188"/>
    </row>
    <row r="68" spans="1:3" s="70" customFormat="1" ht="12" customHeight="1">
      <c r="A68" s="287" t="s">
        <v>284</v>
      </c>
      <c r="B68" s="272" t="s">
        <v>249</v>
      </c>
      <c r="C68" s="188"/>
    </row>
    <row r="69" spans="1:3" s="70" customFormat="1" ht="12" customHeight="1" thickBot="1">
      <c r="A69" s="288" t="s">
        <v>285</v>
      </c>
      <c r="B69" s="274" t="s">
        <v>250</v>
      </c>
      <c r="C69" s="188"/>
    </row>
    <row r="70" spans="1:3" s="70" customFormat="1" ht="12" customHeight="1" thickBot="1">
      <c r="A70" s="289" t="s">
        <v>251</v>
      </c>
      <c r="B70" s="178" t="s">
        <v>252</v>
      </c>
      <c r="C70" s="183">
        <f>SUM(C71:C74)</f>
        <v>0</v>
      </c>
    </row>
    <row r="71" spans="1:3" s="70" customFormat="1" ht="12" customHeight="1">
      <c r="A71" s="286" t="s">
        <v>104</v>
      </c>
      <c r="B71" s="271" t="s">
        <v>253</v>
      </c>
      <c r="C71" s="188"/>
    </row>
    <row r="72" spans="1:3" s="70" customFormat="1" ht="12" customHeight="1">
      <c r="A72" s="287" t="s">
        <v>105</v>
      </c>
      <c r="B72" s="272" t="s">
        <v>468</v>
      </c>
      <c r="C72" s="188"/>
    </row>
    <row r="73" spans="1:3" s="70" customFormat="1" ht="12" customHeight="1">
      <c r="A73" s="287" t="s">
        <v>276</v>
      </c>
      <c r="B73" s="272" t="s">
        <v>254</v>
      </c>
      <c r="C73" s="188"/>
    </row>
    <row r="74" spans="1:3" s="70" customFormat="1" ht="12" customHeight="1" thickBot="1">
      <c r="A74" s="288" t="s">
        <v>277</v>
      </c>
      <c r="B74" s="180" t="s">
        <v>469</v>
      </c>
      <c r="C74" s="188"/>
    </row>
    <row r="75" spans="1:3" s="70" customFormat="1" ht="12" customHeight="1" thickBot="1">
      <c r="A75" s="289" t="s">
        <v>255</v>
      </c>
      <c r="B75" s="178" t="s">
        <v>256</v>
      </c>
      <c r="C75" s="183">
        <f>SUM(C76:C77)</f>
        <v>98731534</v>
      </c>
    </row>
    <row r="76" spans="1:3" s="70" customFormat="1" ht="12" customHeight="1">
      <c r="A76" s="286" t="s">
        <v>278</v>
      </c>
      <c r="B76" s="271" t="s">
        <v>257</v>
      </c>
      <c r="C76" s="188">
        <v>98731534</v>
      </c>
    </row>
    <row r="77" spans="1:3" s="70" customFormat="1" ht="12" customHeight="1" thickBot="1">
      <c r="A77" s="288" t="s">
        <v>279</v>
      </c>
      <c r="B77" s="273" t="s">
        <v>258</v>
      </c>
      <c r="C77" s="188"/>
    </row>
    <row r="78" spans="1:3" s="69" customFormat="1" ht="12" customHeight="1" thickBot="1">
      <c r="A78" s="289" t="s">
        <v>259</v>
      </c>
      <c r="B78" s="178" t="s">
        <v>260</v>
      </c>
      <c r="C78" s="183">
        <f>SUM(C79:C81)</f>
        <v>0</v>
      </c>
    </row>
    <row r="79" spans="1:3" s="70" customFormat="1" ht="12" customHeight="1">
      <c r="A79" s="286" t="s">
        <v>280</v>
      </c>
      <c r="B79" s="271" t="s">
        <v>261</v>
      </c>
      <c r="C79" s="188"/>
    </row>
    <row r="80" spans="1:3" s="70" customFormat="1" ht="12" customHeight="1">
      <c r="A80" s="287" t="s">
        <v>281</v>
      </c>
      <c r="B80" s="272" t="s">
        <v>262</v>
      </c>
      <c r="C80" s="188"/>
    </row>
    <row r="81" spans="1:3" s="70" customFormat="1" ht="12" customHeight="1" thickBot="1">
      <c r="A81" s="288" t="s">
        <v>282</v>
      </c>
      <c r="B81" s="273" t="s">
        <v>470</v>
      </c>
      <c r="C81" s="188"/>
    </row>
    <row r="82" spans="1:3" s="70" customFormat="1" ht="12" customHeight="1" thickBot="1">
      <c r="A82" s="289" t="s">
        <v>263</v>
      </c>
      <c r="B82" s="178" t="s">
        <v>283</v>
      </c>
      <c r="C82" s="183">
        <f>SUM(C83:C86)</f>
        <v>0</v>
      </c>
    </row>
    <row r="83" spans="1:3" s="70" customFormat="1" ht="12" customHeight="1">
      <c r="A83" s="290" t="s">
        <v>264</v>
      </c>
      <c r="B83" s="271" t="s">
        <v>265</v>
      </c>
      <c r="C83" s="188"/>
    </row>
    <row r="84" spans="1:3" s="70" customFormat="1" ht="12" customHeight="1">
      <c r="A84" s="291" t="s">
        <v>266</v>
      </c>
      <c r="B84" s="272" t="s">
        <v>267</v>
      </c>
      <c r="C84" s="188"/>
    </row>
    <row r="85" spans="1:3" s="70" customFormat="1" ht="12" customHeight="1">
      <c r="A85" s="291" t="s">
        <v>268</v>
      </c>
      <c r="B85" s="272" t="s">
        <v>269</v>
      </c>
      <c r="C85" s="188"/>
    </row>
    <row r="86" spans="1:3" s="69" customFormat="1" ht="12" customHeight="1" thickBot="1">
      <c r="A86" s="292" t="s">
        <v>270</v>
      </c>
      <c r="B86" s="273" t="s">
        <v>271</v>
      </c>
      <c r="C86" s="188"/>
    </row>
    <row r="87" spans="1:3" s="69" customFormat="1" ht="12" customHeight="1" thickBot="1">
      <c r="A87" s="289" t="s">
        <v>272</v>
      </c>
      <c r="B87" s="178" t="s">
        <v>406</v>
      </c>
      <c r="C87" s="305"/>
    </row>
    <row r="88" spans="1:3" s="69" customFormat="1" ht="12" customHeight="1" thickBot="1">
      <c r="A88" s="289" t="s">
        <v>428</v>
      </c>
      <c r="B88" s="178" t="s">
        <v>273</v>
      </c>
      <c r="C88" s="305"/>
    </row>
    <row r="89" spans="1:3" s="69" customFormat="1" ht="12" customHeight="1" thickBot="1">
      <c r="A89" s="289" t="s">
        <v>429</v>
      </c>
      <c r="B89" s="278" t="s">
        <v>409</v>
      </c>
      <c r="C89" s="189">
        <f>+C66+C70+C75+C78+C82+C88+C87</f>
        <v>98731534</v>
      </c>
    </row>
    <row r="90" spans="1:3" s="69" customFormat="1" ht="12" customHeight="1" thickBot="1">
      <c r="A90" s="293" t="s">
        <v>430</v>
      </c>
      <c r="B90" s="279" t="s">
        <v>431</v>
      </c>
      <c r="C90" s="189">
        <f>+C65+C89</f>
        <v>258767531</v>
      </c>
    </row>
    <row r="91" spans="1:3" s="70" customFormat="1" ht="15.2" customHeight="1" thickBot="1">
      <c r="A91" s="150"/>
      <c r="B91" s="151"/>
      <c r="C91" s="246"/>
    </row>
    <row r="92" spans="1:3" s="54" customFormat="1" ht="16.5" customHeight="1" thickBot="1">
      <c r="A92" s="154"/>
      <c r="B92" s="155" t="s">
        <v>46</v>
      </c>
      <c r="C92" s="248"/>
    </row>
    <row r="93" spans="1:3" s="71" customFormat="1" ht="12" customHeight="1" thickBot="1">
      <c r="A93" s="268" t="s">
        <v>9</v>
      </c>
      <c r="B93" s="26" t="s">
        <v>435</v>
      </c>
      <c r="C93" s="182">
        <f>+C94+C95+C96+C97+C98+C111</f>
        <v>119809912</v>
      </c>
    </row>
    <row r="94" spans="1:3" ht="12" customHeight="1">
      <c r="A94" s="294" t="s">
        <v>68</v>
      </c>
      <c r="B94" s="10" t="s">
        <v>39</v>
      </c>
      <c r="C94" s="184">
        <v>59358420</v>
      </c>
    </row>
    <row r="95" spans="1:3" ht="12" customHeight="1">
      <c r="A95" s="287" t="s">
        <v>69</v>
      </c>
      <c r="B95" s="8" t="s">
        <v>127</v>
      </c>
      <c r="C95" s="185">
        <v>7976200</v>
      </c>
    </row>
    <row r="96" spans="1:3" ht="12" customHeight="1">
      <c r="A96" s="287" t="s">
        <v>70</v>
      </c>
      <c r="B96" s="8" t="s">
        <v>96</v>
      </c>
      <c r="C96" s="187">
        <v>31404850</v>
      </c>
    </row>
    <row r="97" spans="1:3" ht="12" customHeight="1">
      <c r="A97" s="287" t="s">
        <v>71</v>
      </c>
      <c r="B97" s="11" t="s">
        <v>128</v>
      </c>
      <c r="C97" s="187">
        <v>12331740</v>
      </c>
    </row>
    <row r="98" spans="1:3" ht="12" customHeight="1">
      <c r="A98" s="287" t="s">
        <v>79</v>
      </c>
      <c r="B98" s="19" t="s">
        <v>129</v>
      </c>
      <c r="C98" s="187">
        <v>5420000</v>
      </c>
    </row>
    <row r="99" spans="1:3" ht="12" customHeight="1">
      <c r="A99" s="287" t="s">
        <v>72</v>
      </c>
      <c r="B99" s="8" t="s">
        <v>432</v>
      </c>
      <c r="C99" s="187"/>
    </row>
    <row r="100" spans="1:3" ht="12" customHeight="1">
      <c r="A100" s="287" t="s">
        <v>73</v>
      </c>
      <c r="B100" s="81" t="s">
        <v>373</v>
      </c>
      <c r="C100" s="187"/>
    </row>
    <row r="101" spans="1:3" ht="12" customHeight="1">
      <c r="A101" s="287" t="s">
        <v>80</v>
      </c>
      <c r="B101" s="81" t="s">
        <v>372</v>
      </c>
      <c r="C101" s="187"/>
    </row>
    <row r="102" spans="1:3" ht="12" customHeight="1">
      <c r="A102" s="287" t="s">
        <v>81</v>
      </c>
      <c r="B102" s="81" t="s">
        <v>289</v>
      </c>
      <c r="C102" s="187"/>
    </row>
    <row r="103" spans="1:3" ht="12" customHeight="1">
      <c r="A103" s="287" t="s">
        <v>82</v>
      </c>
      <c r="B103" s="82" t="s">
        <v>290</v>
      </c>
      <c r="C103" s="187"/>
    </row>
    <row r="104" spans="1:3" ht="12" customHeight="1">
      <c r="A104" s="287" t="s">
        <v>83</v>
      </c>
      <c r="B104" s="82" t="s">
        <v>291</v>
      </c>
      <c r="C104" s="187"/>
    </row>
    <row r="105" spans="1:3" ht="12" customHeight="1">
      <c r="A105" s="287" t="s">
        <v>85</v>
      </c>
      <c r="B105" s="81" t="s">
        <v>292</v>
      </c>
      <c r="C105" s="187">
        <v>4920000</v>
      </c>
    </row>
    <row r="106" spans="1:3" ht="12" customHeight="1">
      <c r="A106" s="287" t="s">
        <v>130</v>
      </c>
      <c r="B106" s="81" t="s">
        <v>293</v>
      </c>
      <c r="C106" s="187"/>
    </row>
    <row r="107" spans="1:3" ht="12" customHeight="1">
      <c r="A107" s="287" t="s">
        <v>287</v>
      </c>
      <c r="B107" s="82" t="s">
        <v>294</v>
      </c>
      <c r="C107" s="187"/>
    </row>
    <row r="108" spans="1:3" ht="12" customHeight="1">
      <c r="A108" s="295" t="s">
        <v>288</v>
      </c>
      <c r="B108" s="83" t="s">
        <v>295</v>
      </c>
      <c r="C108" s="187"/>
    </row>
    <row r="109" spans="1:3" ht="12" customHeight="1">
      <c r="A109" s="287" t="s">
        <v>370</v>
      </c>
      <c r="B109" s="83" t="s">
        <v>296</v>
      </c>
      <c r="C109" s="187"/>
    </row>
    <row r="110" spans="1:3" ht="12" customHeight="1">
      <c r="A110" s="287" t="s">
        <v>371</v>
      </c>
      <c r="B110" s="82" t="s">
        <v>297</v>
      </c>
      <c r="C110" s="185">
        <v>500000</v>
      </c>
    </row>
    <row r="111" spans="1:3" ht="12" customHeight="1">
      <c r="A111" s="287" t="s">
        <v>375</v>
      </c>
      <c r="B111" s="11" t="s">
        <v>40</v>
      </c>
      <c r="C111" s="185">
        <v>3318702</v>
      </c>
    </row>
    <row r="112" spans="1:3" ht="12" customHeight="1">
      <c r="A112" s="288" t="s">
        <v>376</v>
      </c>
      <c r="B112" s="8" t="s">
        <v>433</v>
      </c>
      <c r="C112" s="187"/>
    </row>
    <row r="113" spans="1:3" ht="12" customHeight="1" thickBot="1">
      <c r="A113" s="296" t="s">
        <v>377</v>
      </c>
      <c r="B113" s="84" t="s">
        <v>434</v>
      </c>
      <c r="C113" s="191">
        <v>3318702</v>
      </c>
    </row>
    <row r="114" spans="1:3" ht="12" customHeight="1" thickBot="1">
      <c r="A114" s="27" t="s">
        <v>10</v>
      </c>
      <c r="B114" s="25" t="s">
        <v>298</v>
      </c>
      <c r="C114" s="183">
        <f>+C115+C117+C119</f>
        <v>85951076</v>
      </c>
    </row>
    <row r="115" spans="1:3" ht="12" customHeight="1">
      <c r="A115" s="286" t="s">
        <v>74</v>
      </c>
      <c r="B115" s="8" t="s">
        <v>170</v>
      </c>
      <c r="C115" s="186">
        <v>52838092</v>
      </c>
    </row>
    <row r="116" spans="1:3" ht="12" customHeight="1">
      <c r="A116" s="286" t="s">
        <v>75</v>
      </c>
      <c r="B116" s="12" t="s">
        <v>302</v>
      </c>
      <c r="C116" s="186">
        <v>51235092</v>
      </c>
    </row>
    <row r="117" spans="1:3" ht="12" customHeight="1">
      <c r="A117" s="286" t="s">
        <v>76</v>
      </c>
      <c r="B117" s="12" t="s">
        <v>131</v>
      </c>
      <c r="C117" s="185">
        <v>33112984</v>
      </c>
    </row>
    <row r="118" spans="1:3" ht="12" customHeight="1">
      <c r="A118" s="286" t="s">
        <v>77</v>
      </c>
      <c r="B118" s="12" t="s">
        <v>303</v>
      </c>
      <c r="C118" s="176">
        <v>3227215</v>
      </c>
    </row>
    <row r="119" spans="1:3" ht="12" customHeight="1">
      <c r="A119" s="286" t="s">
        <v>78</v>
      </c>
      <c r="B119" s="180" t="s">
        <v>172</v>
      </c>
      <c r="C119" s="176"/>
    </row>
    <row r="120" spans="1:3" ht="12" customHeight="1">
      <c r="A120" s="286" t="s">
        <v>84</v>
      </c>
      <c r="B120" s="179" t="s">
        <v>362</v>
      </c>
      <c r="C120" s="176"/>
    </row>
    <row r="121" spans="1:3" ht="12" customHeight="1">
      <c r="A121" s="286" t="s">
        <v>86</v>
      </c>
      <c r="B121" s="270" t="s">
        <v>308</v>
      </c>
      <c r="C121" s="176"/>
    </row>
    <row r="122" spans="1:3" ht="12" customHeight="1">
      <c r="A122" s="286" t="s">
        <v>132</v>
      </c>
      <c r="B122" s="82" t="s">
        <v>291</v>
      </c>
      <c r="C122" s="176"/>
    </row>
    <row r="123" spans="1:3" ht="12" customHeight="1">
      <c r="A123" s="286" t="s">
        <v>133</v>
      </c>
      <c r="B123" s="82" t="s">
        <v>307</v>
      </c>
      <c r="C123" s="176"/>
    </row>
    <row r="124" spans="1:3" ht="12" customHeight="1">
      <c r="A124" s="286" t="s">
        <v>134</v>
      </c>
      <c r="B124" s="82" t="s">
        <v>306</v>
      </c>
      <c r="C124" s="176"/>
    </row>
    <row r="125" spans="1:3" ht="12" customHeight="1">
      <c r="A125" s="286" t="s">
        <v>299</v>
      </c>
      <c r="B125" s="82" t="s">
        <v>294</v>
      </c>
      <c r="C125" s="176"/>
    </row>
    <row r="126" spans="1:3" ht="12" customHeight="1">
      <c r="A126" s="286" t="s">
        <v>300</v>
      </c>
      <c r="B126" s="82" t="s">
        <v>305</v>
      </c>
      <c r="C126" s="176"/>
    </row>
    <row r="127" spans="1:3" ht="12" customHeight="1" thickBot="1">
      <c r="A127" s="295" t="s">
        <v>301</v>
      </c>
      <c r="B127" s="82" t="s">
        <v>304</v>
      </c>
      <c r="C127" s="177"/>
    </row>
    <row r="128" spans="1:3" ht="12" customHeight="1" thickBot="1">
      <c r="A128" s="27" t="s">
        <v>11</v>
      </c>
      <c r="B128" s="76" t="s">
        <v>380</v>
      </c>
      <c r="C128" s="183">
        <f>+C93+C114</f>
        <v>205760988</v>
      </c>
    </row>
    <row r="129" spans="1:11" ht="12" customHeight="1" thickBot="1">
      <c r="A129" s="27" t="s">
        <v>12</v>
      </c>
      <c r="B129" s="76" t="s">
        <v>381</v>
      </c>
      <c r="C129" s="183">
        <f>+C130+C131+C132</f>
        <v>0</v>
      </c>
    </row>
    <row r="130" spans="1:11" s="71" customFormat="1" ht="12" customHeight="1">
      <c r="A130" s="286" t="s">
        <v>206</v>
      </c>
      <c r="B130" s="9" t="s">
        <v>438</v>
      </c>
      <c r="C130" s="176"/>
    </row>
    <row r="131" spans="1:11" ht="12" customHeight="1">
      <c r="A131" s="286" t="s">
        <v>207</v>
      </c>
      <c r="B131" s="9" t="s">
        <v>389</v>
      </c>
      <c r="C131" s="176"/>
    </row>
    <row r="132" spans="1:11" ht="12" customHeight="1" thickBot="1">
      <c r="A132" s="295" t="s">
        <v>208</v>
      </c>
      <c r="B132" s="7" t="s">
        <v>437</v>
      </c>
      <c r="C132" s="176"/>
    </row>
    <row r="133" spans="1:11" ht="12" customHeight="1" thickBot="1">
      <c r="A133" s="27" t="s">
        <v>13</v>
      </c>
      <c r="B133" s="76" t="s">
        <v>382</v>
      </c>
      <c r="C133" s="183">
        <f>+C134+C135+C136+C137+C138+C139</f>
        <v>0</v>
      </c>
    </row>
    <row r="134" spans="1:11" ht="12" customHeight="1">
      <c r="A134" s="286" t="s">
        <v>61</v>
      </c>
      <c r="B134" s="9" t="s">
        <v>391</v>
      </c>
      <c r="C134" s="176"/>
    </row>
    <row r="135" spans="1:11" ht="12" customHeight="1">
      <c r="A135" s="286" t="s">
        <v>62</v>
      </c>
      <c r="B135" s="9" t="s">
        <v>383</v>
      </c>
      <c r="C135" s="176"/>
    </row>
    <row r="136" spans="1:11" ht="12" customHeight="1">
      <c r="A136" s="286" t="s">
        <v>63</v>
      </c>
      <c r="B136" s="9" t="s">
        <v>384</v>
      </c>
      <c r="C136" s="176"/>
    </row>
    <row r="137" spans="1:11" ht="12" customHeight="1">
      <c r="A137" s="286" t="s">
        <v>119</v>
      </c>
      <c r="B137" s="9" t="s">
        <v>436</v>
      </c>
      <c r="C137" s="176"/>
    </row>
    <row r="138" spans="1:11" ht="12" customHeight="1">
      <c r="A138" s="286" t="s">
        <v>120</v>
      </c>
      <c r="B138" s="9" t="s">
        <v>386</v>
      </c>
      <c r="C138" s="176"/>
    </row>
    <row r="139" spans="1:11" s="71" customFormat="1" ht="12" customHeight="1" thickBot="1">
      <c r="A139" s="295" t="s">
        <v>121</v>
      </c>
      <c r="B139" s="7" t="s">
        <v>387</v>
      </c>
      <c r="C139" s="176"/>
    </row>
    <row r="140" spans="1:11" ht="12" customHeight="1" thickBot="1">
      <c r="A140" s="27" t="s">
        <v>14</v>
      </c>
      <c r="B140" s="76" t="s">
        <v>448</v>
      </c>
      <c r="C140" s="189">
        <f>+C141+C142+C144+C145+C143</f>
        <v>53006543</v>
      </c>
      <c r="K140" s="160"/>
    </row>
    <row r="141" spans="1:11">
      <c r="A141" s="286" t="s">
        <v>64</v>
      </c>
      <c r="B141" s="9" t="s">
        <v>309</v>
      </c>
      <c r="C141" s="176"/>
    </row>
    <row r="142" spans="1:11" ht="12" customHeight="1">
      <c r="A142" s="286" t="s">
        <v>65</v>
      </c>
      <c r="B142" s="9" t="s">
        <v>310</v>
      </c>
      <c r="C142" s="176">
        <v>2944114</v>
      </c>
    </row>
    <row r="143" spans="1:11" s="71" customFormat="1" ht="12" customHeight="1">
      <c r="A143" s="286" t="s">
        <v>226</v>
      </c>
      <c r="B143" s="9" t="s">
        <v>447</v>
      </c>
      <c r="C143" s="176">
        <v>50062429</v>
      </c>
    </row>
    <row r="144" spans="1:11" s="71" customFormat="1" ht="12" customHeight="1">
      <c r="A144" s="286" t="s">
        <v>227</v>
      </c>
      <c r="B144" s="9" t="s">
        <v>396</v>
      </c>
      <c r="C144" s="176"/>
    </row>
    <row r="145" spans="1:3" s="71" customFormat="1" ht="12" customHeight="1" thickBot="1">
      <c r="A145" s="295" t="s">
        <v>228</v>
      </c>
      <c r="B145" s="7" t="s">
        <v>328</v>
      </c>
      <c r="C145" s="176"/>
    </row>
    <row r="146" spans="1:3" s="71" customFormat="1" ht="12" customHeight="1" thickBot="1">
      <c r="A146" s="27" t="s">
        <v>15</v>
      </c>
      <c r="B146" s="76" t="s">
        <v>397</v>
      </c>
      <c r="C146" s="192">
        <f>+C147+C148+C149+C150+C151</f>
        <v>0</v>
      </c>
    </row>
    <row r="147" spans="1:3" s="71" customFormat="1" ht="12" customHeight="1">
      <c r="A147" s="286" t="s">
        <v>66</v>
      </c>
      <c r="B147" s="9" t="s">
        <v>392</v>
      </c>
      <c r="C147" s="176"/>
    </row>
    <row r="148" spans="1:3" s="71" customFormat="1" ht="12" customHeight="1">
      <c r="A148" s="286" t="s">
        <v>67</v>
      </c>
      <c r="B148" s="9" t="s">
        <v>399</v>
      </c>
      <c r="C148" s="176"/>
    </row>
    <row r="149" spans="1:3" s="71" customFormat="1" ht="12" customHeight="1">
      <c r="A149" s="286" t="s">
        <v>238</v>
      </c>
      <c r="B149" s="9" t="s">
        <v>394</v>
      </c>
      <c r="C149" s="176"/>
    </row>
    <row r="150" spans="1:3" ht="12.75" customHeight="1">
      <c r="A150" s="286" t="s">
        <v>239</v>
      </c>
      <c r="B150" s="9" t="s">
        <v>439</v>
      </c>
      <c r="C150" s="176"/>
    </row>
    <row r="151" spans="1:3" ht="12.75" customHeight="1" thickBot="1">
      <c r="A151" s="295" t="s">
        <v>398</v>
      </c>
      <c r="B151" s="7" t="s">
        <v>400</v>
      </c>
      <c r="C151" s="177"/>
    </row>
    <row r="152" spans="1:3" ht="12.75" customHeight="1" thickBot="1">
      <c r="A152" s="325" t="s">
        <v>16</v>
      </c>
      <c r="B152" s="76" t="s">
        <v>401</v>
      </c>
      <c r="C152" s="192"/>
    </row>
    <row r="153" spans="1:3" ht="12" customHeight="1" thickBot="1">
      <c r="A153" s="325" t="s">
        <v>17</v>
      </c>
      <c r="B153" s="76" t="s">
        <v>402</v>
      </c>
      <c r="C153" s="192"/>
    </row>
    <row r="154" spans="1:3" ht="15.2" customHeight="1" thickBot="1">
      <c r="A154" s="27" t="s">
        <v>18</v>
      </c>
      <c r="B154" s="76" t="s">
        <v>404</v>
      </c>
      <c r="C154" s="280">
        <f>+C129+C133+C140+C146+C152+C153</f>
        <v>53006543</v>
      </c>
    </row>
    <row r="155" spans="1:3" ht="13.5" thickBot="1">
      <c r="A155" s="297" t="s">
        <v>19</v>
      </c>
      <c r="B155" s="252" t="s">
        <v>403</v>
      </c>
      <c r="C155" s="280">
        <f>+C128+C154</f>
        <v>258767531</v>
      </c>
    </row>
    <row r="156" spans="1:3" ht="15.2" customHeight="1" thickBot="1">
      <c r="A156" s="257"/>
      <c r="B156" s="258"/>
      <c r="C156" s="395">
        <f>C90-C155</f>
        <v>0</v>
      </c>
    </row>
    <row r="157" spans="1:3" ht="14.45" customHeight="1" thickBot="1">
      <c r="A157" s="158" t="s">
        <v>440</v>
      </c>
      <c r="B157" s="159"/>
      <c r="C157" s="74">
        <v>42</v>
      </c>
    </row>
    <row r="158" spans="1:3" ht="13.5" thickBot="1">
      <c r="A158" s="158" t="s">
        <v>149</v>
      </c>
      <c r="B158" s="159"/>
      <c r="C158" s="74">
        <v>38</v>
      </c>
    </row>
    <row r="159" spans="1:3">
      <c r="A159" s="392"/>
      <c r="B159" s="393"/>
      <c r="C159" s="394"/>
    </row>
    <row r="160" spans="1:3">
      <c r="A160" s="392"/>
      <c r="B160" s="393"/>
    </row>
    <row r="161" spans="1:3">
      <c r="A161" s="392"/>
      <c r="B161" s="393"/>
      <c r="C161" s="394"/>
    </row>
    <row r="162" spans="1:3">
      <c r="A162" s="392"/>
      <c r="B162" s="393"/>
      <c r="C162" s="394"/>
    </row>
    <row r="163" spans="1:3">
      <c r="A163" s="392"/>
      <c r="B163" s="393"/>
      <c r="C163" s="394"/>
    </row>
    <row r="164" spans="1:3">
      <c r="A164" s="392"/>
      <c r="B164" s="393"/>
      <c r="C164" s="394"/>
    </row>
    <row r="165" spans="1:3">
      <c r="A165" s="392"/>
      <c r="B165" s="393"/>
      <c r="C165" s="394"/>
    </row>
    <row r="166" spans="1:3">
      <c r="A166" s="392"/>
      <c r="B166" s="393"/>
      <c r="C166" s="394"/>
    </row>
    <row r="167" spans="1:3">
      <c r="A167" s="392"/>
      <c r="B167" s="393"/>
      <c r="C167" s="394"/>
    </row>
    <row r="168" spans="1:3">
      <c r="A168" s="392"/>
      <c r="B168" s="393"/>
      <c r="C168" s="394"/>
    </row>
    <row r="169" spans="1:3">
      <c r="A169" s="392"/>
      <c r="B169" s="393"/>
      <c r="C169" s="394"/>
    </row>
    <row r="170" spans="1:3">
      <c r="A170" s="392"/>
      <c r="B170" s="393"/>
      <c r="C170" s="394"/>
    </row>
    <row r="171" spans="1:3">
      <c r="A171" s="392"/>
      <c r="B171" s="393"/>
      <c r="C171" s="394"/>
    </row>
    <row r="172" spans="1:3">
      <c r="A172" s="392"/>
      <c r="B172" s="393"/>
      <c r="C172" s="394"/>
    </row>
    <row r="173" spans="1:3">
      <c r="A173" s="392"/>
      <c r="B173" s="393"/>
      <c r="C173" s="394"/>
    </row>
    <row r="174" spans="1:3">
      <c r="A174" s="392"/>
      <c r="B174" s="393"/>
      <c r="C174" s="394"/>
    </row>
    <row r="175" spans="1:3">
      <c r="A175" s="392"/>
      <c r="B175" s="393"/>
      <c r="C175" s="394"/>
    </row>
    <row r="176" spans="1:3">
      <c r="A176" s="392"/>
      <c r="B176" s="393"/>
      <c r="C176" s="394"/>
    </row>
    <row r="177" spans="1:3">
      <c r="A177" s="392"/>
      <c r="B177" s="393"/>
      <c r="C177" s="394"/>
    </row>
    <row r="178" spans="1:3">
      <c r="A178" s="392"/>
      <c r="B178" s="393"/>
      <c r="C178" s="39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C83"/>
  <sheetViews>
    <sheetView topLeftCell="A31" zoomScale="120" zoomScaleNormal="120" workbookViewId="0">
      <selection activeCell="C42" sqref="C42"/>
    </sheetView>
  </sheetViews>
  <sheetFormatPr defaultRowHeight="12.75"/>
  <cols>
    <col min="1" max="1" width="13.83203125" style="157" customWidth="1"/>
    <col min="2" max="2" width="79.1640625" style="3" customWidth="1"/>
    <col min="3" max="3" width="25" style="3" customWidth="1"/>
    <col min="4" max="16384" width="9.33203125" style="3"/>
  </cols>
  <sheetData>
    <row r="1" spans="1:3" s="2" customFormat="1" ht="21.2" customHeight="1" thickBot="1">
      <c r="A1" s="373"/>
      <c r="B1" s="374"/>
      <c r="C1" s="370" t="str">
        <f>CONCATENATE("9.2. melléklet ",ALAPADATOK!A7," ",ALAPADATOK!B7," ",ALAPADATOK!C7," ",ALAPADATOK!D7," ",ALAPADATOK!E7," ",ALAPADATOK!F7," ",ALAPADATOK!G7," ",ALAPADATOK!H7)</f>
        <v>9.2. melléklet a 4 / 2020 ( VII.02. ) önkormányzati rendelethez</v>
      </c>
    </row>
    <row r="2" spans="1:3" s="67" customFormat="1" ht="36">
      <c r="A2" s="375" t="s">
        <v>147</v>
      </c>
      <c r="B2" s="376" t="s">
        <v>508</v>
      </c>
      <c r="C2" s="396" t="s">
        <v>48</v>
      </c>
    </row>
    <row r="3" spans="1:3" s="67" customFormat="1" ht="24.75" thickBot="1">
      <c r="A3" s="397" t="s">
        <v>146</v>
      </c>
      <c r="B3" s="379" t="s">
        <v>336</v>
      </c>
      <c r="C3" s="398" t="s">
        <v>43</v>
      </c>
    </row>
    <row r="4" spans="1:3" s="68" customFormat="1" ht="15.95" customHeight="1" thickBot="1">
      <c r="A4" s="381"/>
      <c r="B4" s="381"/>
      <c r="C4" s="382" t="e">
        <f>#REF!</f>
        <v>#REF!</v>
      </c>
    </row>
    <row r="5" spans="1:3" ht="13.5" thickBot="1">
      <c r="A5" s="383" t="s">
        <v>148</v>
      </c>
      <c r="B5" s="384" t="s">
        <v>460</v>
      </c>
      <c r="C5" s="399" t="s">
        <v>44</v>
      </c>
    </row>
    <row r="6" spans="1:3" s="54" customFormat="1" ht="12.95" customHeight="1" thickBot="1">
      <c r="A6" s="386"/>
      <c r="B6" s="387" t="s">
        <v>418</v>
      </c>
      <c r="C6" s="388" t="s">
        <v>419</v>
      </c>
    </row>
    <row r="7" spans="1:3" s="54" customFormat="1" ht="15.95" customHeight="1" thickBot="1">
      <c r="A7" s="144"/>
      <c r="B7" s="145" t="s">
        <v>45</v>
      </c>
      <c r="C7" s="146"/>
    </row>
    <row r="8" spans="1:3" s="69" customFormat="1" ht="12" customHeight="1" thickBot="1">
      <c r="A8" s="28" t="s">
        <v>9</v>
      </c>
      <c r="B8" s="147" t="s">
        <v>441</v>
      </c>
      <c r="C8" s="202">
        <f>SUM(C9:C19)</f>
        <v>1910250</v>
      </c>
    </row>
    <row r="9" spans="1:3" s="69" customFormat="1" ht="12" customHeight="1">
      <c r="A9" s="299" t="s">
        <v>68</v>
      </c>
      <c r="B9" s="10" t="s">
        <v>215</v>
      </c>
      <c r="C9" s="242"/>
    </row>
    <row r="10" spans="1:3" s="69" customFormat="1" ht="12" customHeight="1">
      <c r="A10" s="300" t="s">
        <v>69</v>
      </c>
      <c r="B10" s="8" t="s">
        <v>216</v>
      </c>
      <c r="C10" s="200"/>
    </row>
    <row r="11" spans="1:3" s="69" customFormat="1" ht="12" customHeight="1">
      <c r="A11" s="300" t="s">
        <v>70</v>
      </c>
      <c r="B11" s="8" t="s">
        <v>217</v>
      </c>
      <c r="C11" s="200"/>
    </row>
    <row r="12" spans="1:3" s="69" customFormat="1" ht="12" customHeight="1">
      <c r="A12" s="300" t="s">
        <v>71</v>
      </c>
      <c r="B12" s="8" t="s">
        <v>218</v>
      </c>
      <c r="C12" s="200"/>
    </row>
    <row r="13" spans="1:3" s="69" customFormat="1" ht="12" customHeight="1">
      <c r="A13" s="300" t="s">
        <v>103</v>
      </c>
      <c r="B13" s="8" t="s">
        <v>219</v>
      </c>
      <c r="C13" s="200">
        <v>1910250</v>
      </c>
    </row>
    <row r="14" spans="1:3" s="69" customFormat="1" ht="12" customHeight="1">
      <c r="A14" s="300" t="s">
        <v>72</v>
      </c>
      <c r="B14" s="8" t="s">
        <v>337</v>
      </c>
      <c r="C14" s="200"/>
    </row>
    <row r="15" spans="1:3" s="69" customFormat="1" ht="12" customHeight="1">
      <c r="A15" s="300" t="s">
        <v>73</v>
      </c>
      <c r="B15" s="7" t="s">
        <v>338</v>
      </c>
      <c r="C15" s="200"/>
    </row>
    <row r="16" spans="1:3" s="69" customFormat="1" ht="12" customHeight="1">
      <c r="A16" s="300" t="s">
        <v>80</v>
      </c>
      <c r="B16" s="8" t="s">
        <v>222</v>
      </c>
      <c r="C16" s="243"/>
    </row>
    <row r="17" spans="1:3" s="70" customFormat="1" ht="12" customHeight="1">
      <c r="A17" s="300" t="s">
        <v>81</v>
      </c>
      <c r="B17" s="8" t="s">
        <v>223</v>
      </c>
      <c r="C17" s="200"/>
    </row>
    <row r="18" spans="1:3" s="70" customFormat="1" ht="12" customHeight="1">
      <c r="A18" s="300" t="s">
        <v>82</v>
      </c>
      <c r="B18" s="8" t="s">
        <v>368</v>
      </c>
      <c r="C18" s="201"/>
    </row>
    <row r="19" spans="1:3" s="70" customFormat="1" ht="12" customHeight="1" thickBot="1">
      <c r="A19" s="300" t="s">
        <v>83</v>
      </c>
      <c r="B19" s="7" t="s">
        <v>224</v>
      </c>
      <c r="C19" s="201"/>
    </row>
    <row r="20" spans="1:3" s="69" customFormat="1" ht="12" customHeight="1" thickBot="1">
      <c r="A20" s="28" t="s">
        <v>10</v>
      </c>
      <c r="B20" s="147" t="s">
        <v>339</v>
      </c>
      <c r="C20" s="202">
        <f>SUM(C21:C23)</f>
        <v>0</v>
      </c>
    </row>
    <row r="21" spans="1:3" s="70" customFormat="1" ht="12" customHeight="1">
      <c r="A21" s="300" t="s">
        <v>74</v>
      </c>
      <c r="B21" s="9" t="s">
        <v>197</v>
      </c>
      <c r="C21" s="200"/>
    </row>
    <row r="22" spans="1:3" s="70" customFormat="1" ht="12" customHeight="1">
      <c r="A22" s="300" t="s">
        <v>75</v>
      </c>
      <c r="B22" s="8" t="s">
        <v>340</v>
      </c>
      <c r="C22" s="200"/>
    </row>
    <row r="23" spans="1:3" s="70" customFormat="1" ht="12" customHeight="1">
      <c r="A23" s="300" t="s">
        <v>76</v>
      </c>
      <c r="B23" s="8" t="s">
        <v>341</v>
      </c>
      <c r="C23" s="200"/>
    </row>
    <row r="24" spans="1:3" s="70" customFormat="1" ht="12" customHeight="1" thickBot="1">
      <c r="A24" s="300" t="s">
        <v>77</v>
      </c>
      <c r="B24" s="8" t="s">
        <v>442</v>
      </c>
      <c r="C24" s="200"/>
    </row>
    <row r="25" spans="1:3" s="70" customFormat="1" ht="12" customHeight="1" thickBot="1">
      <c r="A25" s="29" t="s">
        <v>11</v>
      </c>
      <c r="B25" s="76" t="s">
        <v>118</v>
      </c>
      <c r="C25" s="227"/>
    </row>
    <row r="26" spans="1:3" s="70" customFormat="1" ht="12" customHeight="1" thickBot="1">
      <c r="A26" s="29" t="s">
        <v>12</v>
      </c>
      <c r="B26" s="76" t="s">
        <v>443</v>
      </c>
      <c r="C26" s="202">
        <f>+C27+C28+C29</f>
        <v>0</v>
      </c>
    </row>
    <row r="27" spans="1:3" s="70" customFormat="1" ht="12" customHeight="1">
      <c r="A27" s="301" t="s">
        <v>206</v>
      </c>
      <c r="B27" s="302" t="s">
        <v>202</v>
      </c>
      <c r="C27" s="57"/>
    </row>
    <row r="28" spans="1:3" s="70" customFormat="1" ht="12" customHeight="1">
      <c r="A28" s="301" t="s">
        <v>207</v>
      </c>
      <c r="B28" s="302" t="s">
        <v>340</v>
      </c>
      <c r="C28" s="200"/>
    </row>
    <row r="29" spans="1:3" s="70" customFormat="1" ht="12" customHeight="1">
      <c r="A29" s="301" t="s">
        <v>208</v>
      </c>
      <c r="B29" s="303" t="s">
        <v>342</v>
      </c>
      <c r="C29" s="200"/>
    </row>
    <row r="30" spans="1:3" s="70" customFormat="1" ht="12" customHeight="1" thickBot="1">
      <c r="A30" s="300" t="s">
        <v>209</v>
      </c>
      <c r="B30" s="80" t="s">
        <v>444</v>
      </c>
      <c r="C30" s="60"/>
    </row>
    <row r="31" spans="1:3" s="70" customFormat="1" ht="12" customHeight="1" thickBot="1">
      <c r="A31" s="29" t="s">
        <v>13</v>
      </c>
      <c r="B31" s="76" t="s">
        <v>343</v>
      </c>
      <c r="C31" s="202">
        <f>+C32+C33+C34</f>
        <v>0</v>
      </c>
    </row>
    <row r="32" spans="1:3" s="70" customFormat="1" ht="12" customHeight="1">
      <c r="A32" s="301" t="s">
        <v>61</v>
      </c>
      <c r="B32" s="302" t="s">
        <v>229</v>
      </c>
      <c r="C32" s="57"/>
    </row>
    <row r="33" spans="1:3" s="70" customFormat="1" ht="12" customHeight="1">
      <c r="A33" s="301" t="s">
        <v>62</v>
      </c>
      <c r="B33" s="303" t="s">
        <v>230</v>
      </c>
      <c r="C33" s="203"/>
    </row>
    <row r="34" spans="1:3" s="70" customFormat="1" ht="12" customHeight="1" thickBot="1">
      <c r="A34" s="300" t="s">
        <v>63</v>
      </c>
      <c r="B34" s="80" t="s">
        <v>231</v>
      </c>
      <c r="C34" s="60"/>
    </row>
    <row r="35" spans="1:3" s="69" customFormat="1" ht="12" customHeight="1" thickBot="1">
      <c r="A35" s="29" t="s">
        <v>14</v>
      </c>
      <c r="B35" s="76" t="s">
        <v>314</v>
      </c>
      <c r="C35" s="227"/>
    </row>
    <row r="36" spans="1:3" s="69" customFormat="1" ht="12" customHeight="1" thickBot="1">
      <c r="A36" s="29" t="s">
        <v>15</v>
      </c>
      <c r="B36" s="76" t="s">
        <v>344</v>
      </c>
      <c r="C36" s="244"/>
    </row>
    <row r="37" spans="1:3" s="69" customFormat="1" ht="12" customHeight="1" thickBot="1">
      <c r="A37" s="28" t="s">
        <v>16</v>
      </c>
      <c r="B37" s="76" t="s">
        <v>345</v>
      </c>
      <c r="C37" s="245">
        <f>+C8+C20+C25+C26+C31+C35+C36</f>
        <v>1910250</v>
      </c>
    </row>
    <row r="38" spans="1:3" s="69" customFormat="1" ht="12" customHeight="1" thickBot="1">
      <c r="A38" s="148" t="s">
        <v>17</v>
      </c>
      <c r="B38" s="76" t="s">
        <v>346</v>
      </c>
      <c r="C38" s="245">
        <f>+C39+C40+C41</f>
        <v>50485708</v>
      </c>
    </row>
    <row r="39" spans="1:3" s="69" customFormat="1" ht="12" customHeight="1">
      <c r="A39" s="301" t="s">
        <v>347</v>
      </c>
      <c r="B39" s="302" t="s">
        <v>176</v>
      </c>
      <c r="C39" s="57">
        <v>118122</v>
      </c>
    </row>
    <row r="40" spans="1:3" s="69" customFormat="1" ht="12" customHeight="1">
      <c r="A40" s="301" t="s">
        <v>348</v>
      </c>
      <c r="B40" s="303" t="s">
        <v>2</v>
      </c>
      <c r="C40" s="203"/>
    </row>
    <row r="41" spans="1:3" s="70" customFormat="1" ht="12" customHeight="1" thickBot="1">
      <c r="A41" s="300" t="s">
        <v>349</v>
      </c>
      <c r="B41" s="80" t="s">
        <v>350</v>
      </c>
      <c r="C41" s="60">
        <v>50367586</v>
      </c>
    </row>
    <row r="42" spans="1:3" s="70" customFormat="1" ht="15.2" customHeight="1" thickBot="1">
      <c r="A42" s="148" t="s">
        <v>18</v>
      </c>
      <c r="B42" s="149" t="s">
        <v>351</v>
      </c>
      <c r="C42" s="248">
        <f>+C37+C38</f>
        <v>52395958</v>
      </c>
    </row>
    <row r="43" spans="1:3" s="70" customFormat="1" ht="15.2" customHeight="1">
      <c r="A43" s="150"/>
      <c r="B43" s="151"/>
      <c r="C43" s="246"/>
    </row>
    <row r="44" spans="1:3" ht="13.5" thickBot="1">
      <c r="A44" s="152"/>
      <c r="B44" s="153"/>
      <c r="C44" s="247"/>
    </row>
    <row r="45" spans="1:3" s="54" customFormat="1" ht="16.5" customHeight="1" thickBot="1">
      <c r="A45" s="154"/>
      <c r="B45" s="155" t="s">
        <v>46</v>
      </c>
      <c r="C45" s="248"/>
    </row>
    <row r="46" spans="1:3" s="71" customFormat="1" ht="12" customHeight="1" thickBot="1">
      <c r="A46" s="29" t="s">
        <v>9</v>
      </c>
      <c r="B46" s="76" t="s">
        <v>352</v>
      </c>
      <c r="C46" s="202">
        <f>SUM(C47:C51)</f>
        <v>50098375</v>
      </c>
    </row>
    <row r="47" spans="1:3" ht="12" customHeight="1">
      <c r="A47" s="300" t="s">
        <v>68</v>
      </c>
      <c r="B47" s="9" t="s">
        <v>39</v>
      </c>
      <c r="C47" s="57">
        <v>31433670</v>
      </c>
    </row>
    <row r="48" spans="1:3" ht="12" customHeight="1">
      <c r="A48" s="300" t="s">
        <v>69</v>
      </c>
      <c r="B48" s="8" t="s">
        <v>127</v>
      </c>
      <c r="C48" s="59">
        <v>6012049</v>
      </c>
    </row>
    <row r="49" spans="1:3" ht="12" customHeight="1">
      <c r="A49" s="300" t="s">
        <v>70</v>
      </c>
      <c r="B49" s="8" t="s">
        <v>96</v>
      </c>
      <c r="C49" s="59">
        <v>12652656</v>
      </c>
    </row>
    <row r="50" spans="1:3" ht="12" customHeight="1">
      <c r="A50" s="300" t="s">
        <v>71</v>
      </c>
      <c r="B50" s="8" t="s">
        <v>128</v>
      </c>
      <c r="C50" s="59"/>
    </row>
    <row r="51" spans="1:3" ht="12" customHeight="1" thickBot="1">
      <c r="A51" s="300" t="s">
        <v>103</v>
      </c>
      <c r="B51" s="8" t="s">
        <v>129</v>
      </c>
      <c r="C51" s="59"/>
    </row>
    <row r="52" spans="1:3" ht="12" customHeight="1" thickBot="1">
      <c r="A52" s="29" t="s">
        <v>10</v>
      </c>
      <c r="B52" s="76" t="s">
        <v>353</v>
      </c>
      <c r="C52" s="202">
        <f>SUM(C53:C55)</f>
        <v>2297583</v>
      </c>
    </row>
    <row r="53" spans="1:3" s="71" customFormat="1" ht="12" customHeight="1">
      <c r="A53" s="300" t="s">
        <v>74</v>
      </c>
      <c r="B53" s="9" t="s">
        <v>170</v>
      </c>
      <c r="C53" s="57">
        <v>2297583</v>
      </c>
    </row>
    <row r="54" spans="1:3" ht="12" customHeight="1">
      <c r="A54" s="300" t="s">
        <v>75</v>
      </c>
      <c r="B54" s="8" t="s">
        <v>131</v>
      </c>
      <c r="C54" s="59"/>
    </row>
    <row r="55" spans="1:3" ht="12" customHeight="1">
      <c r="A55" s="300" t="s">
        <v>76</v>
      </c>
      <c r="B55" s="8" t="s">
        <v>47</v>
      </c>
      <c r="C55" s="59"/>
    </row>
    <row r="56" spans="1:3" ht="12" customHeight="1" thickBot="1">
      <c r="A56" s="300" t="s">
        <v>77</v>
      </c>
      <c r="B56" s="8" t="s">
        <v>445</v>
      </c>
      <c r="C56" s="59"/>
    </row>
    <row r="57" spans="1:3" ht="12" customHeight="1" thickBot="1">
      <c r="A57" s="29" t="s">
        <v>11</v>
      </c>
      <c r="B57" s="76" t="s">
        <v>5</v>
      </c>
      <c r="C57" s="227"/>
    </row>
    <row r="58" spans="1:3" ht="15.2" customHeight="1" thickBot="1">
      <c r="A58" s="29" t="s">
        <v>12</v>
      </c>
      <c r="B58" s="156" t="s">
        <v>446</v>
      </c>
      <c r="C58" s="249">
        <f>+C46+C52+C57</f>
        <v>52395958</v>
      </c>
    </row>
    <row r="59" spans="1:3" ht="13.5" thickBot="1">
      <c r="C59" s="403">
        <f>C42-C58</f>
        <v>0</v>
      </c>
    </row>
    <row r="60" spans="1:3" ht="15.2" customHeight="1" thickBot="1">
      <c r="A60" s="158" t="s">
        <v>440</v>
      </c>
      <c r="B60" s="159"/>
      <c r="C60" s="74">
        <v>9</v>
      </c>
    </row>
    <row r="61" spans="1:3" ht="14.45" customHeight="1" thickBot="1">
      <c r="A61" s="158" t="s">
        <v>149</v>
      </c>
      <c r="B61" s="159"/>
      <c r="C61" s="74">
        <v>0</v>
      </c>
    </row>
    <row r="62" spans="1:3">
      <c r="A62" s="400"/>
      <c r="B62" s="401"/>
      <c r="C62" s="401"/>
    </row>
    <row r="63" spans="1:3">
      <c r="A63" s="400"/>
      <c r="B63" s="401"/>
    </row>
    <row r="64" spans="1:3">
      <c r="A64" s="400"/>
      <c r="B64" s="401"/>
      <c r="C64" s="401"/>
    </row>
    <row r="65" spans="1:3">
      <c r="A65" s="400"/>
      <c r="B65" s="401"/>
      <c r="C65" s="401"/>
    </row>
    <row r="66" spans="1:3">
      <c r="A66" s="400"/>
      <c r="B66" s="401"/>
      <c r="C66" s="401"/>
    </row>
    <row r="67" spans="1:3">
      <c r="A67" s="400"/>
      <c r="B67" s="401"/>
      <c r="C67" s="401"/>
    </row>
    <row r="68" spans="1:3">
      <c r="A68" s="400"/>
      <c r="B68" s="401"/>
      <c r="C68" s="401"/>
    </row>
    <row r="69" spans="1:3">
      <c r="A69" s="400"/>
      <c r="B69" s="401"/>
      <c r="C69" s="401"/>
    </row>
    <row r="70" spans="1:3">
      <c r="A70" s="400"/>
      <c r="B70" s="401"/>
      <c r="C70" s="401"/>
    </row>
    <row r="71" spans="1:3">
      <c r="A71" s="400"/>
      <c r="B71" s="401"/>
      <c r="C71" s="401"/>
    </row>
    <row r="72" spans="1:3">
      <c r="A72" s="400"/>
      <c r="B72" s="401"/>
      <c r="C72" s="401"/>
    </row>
    <row r="73" spans="1:3">
      <c r="A73" s="400"/>
      <c r="B73" s="401"/>
      <c r="C73" s="401"/>
    </row>
    <row r="74" spans="1:3">
      <c r="A74" s="400"/>
      <c r="B74" s="401"/>
      <c r="C74" s="401"/>
    </row>
    <row r="75" spans="1:3">
      <c r="A75" s="400"/>
      <c r="B75" s="401"/>
      <c r="C75" s="401"/>
    </row>
    <row r="76" spans="1:3">
      <c r="A76" s="400"/>
      <c r="B76" s="401"/>
      <c r="C76" s="401"/>
    </row>
    <row r="77" spans="1:3">
      <c r="A77" s="400"/>
      <c r="B77" s="401"/>
      <c r="C77" s="401"/>
    </row>
    <row r="78" spans="1:3">
      <c r="A78" s="400"/>
      <c r="B78" s="401"/>
      <c r="C78" s="401"/>
    </row>
    <row r="79" spans="1:3">
      <c r="A79" s="400"/>
      <c r="B79" s="401"/>
      <c r="C79" s="401"/>
    </row>
    <row r="80" spans="1:3">
      <c r="A80" s="400"/>
      <c r="B80" s="401"/>
      <c r="C80" s="401"/>
    </row>
    <row r="81" spans="1:3">
      <c r="A81" s="400"/>
      <c r="B81" s="401"/>
      <c r="C81" s="401"/>
    </row>
    <row r="82" spans="1:3">
      <c r="A82" s="400"/>
      <c r="B82" s="401"/>
      <c r="C82" s="401"/>
    </row>
    <row r="83" spans="1:3">
      <c r="A83" s="400"/>
      <c r="B83" s="401"/>
      <c r="C83" s="401"/>
    </row>
  </sheetData>
  <sheetProtection sheet="1"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3"/>
  <sheetViews>
    <sheetView zoomScale="120" zoomScaleNormal="120" workbookViewId="0">
      <selection activeCell="C61" sqref="C61"/>
    </sheetView>
  </sheetViews>
  <sheetFormatPr defaultRowHeight="12.75"/>
  <cols>
    <col min="1" max="1" width="13.83203125" style="157" customWidth="1"/>
    <col min="2" max="2" width="79.1640625" style="3" customWidth="1"/>
    <col min="3" max="3" width="25" style="3" customWidth="1"/>
    <col min="4" max="16384" width="9.33203125" style="3"/>
  </cols>
  <sheetData>
    <row r="1" spans="1:3" s="2" customFormat="1" ht="21.2" customHeight="1" thickBot="1">
      <c r="A1" s="139"/>
      <c r="B1" s="140"/>
      <c r="C1" s="370" t="str">
        <f>CONCATENATE("9.2.1. melléklet ",ALAPADATOK!A7," ",ALAPADATOK!B7," ",ALAPADATOK!C7," ",ALAPADATOK!D7," ",ALAPADATOK!E7," ",ALAPADATOK!F7," ",ALAPADATOK!G7," ",ALAPADATOK!H7)</f>
        <v>9.2.1. melléklet a 4 / 2020 ( VII.02. ) önkormányzati rendelethez</v>
      </c>
    </row>
    <row r="2" spans="1:3" s="67" customFormat="1" ht="36">
      <c r="A2" s="266" t="s">
        <v>147</v>
      </c>
      <c r="B2" s="368" t="str">
        <f>CONCATENATE(ALAPADATOK!A11)</f>
        <v>Szuhogy Község Önkormányzata</v>
      </c>
      <c r="C2" s="250" t="s">
        <v>48</v>
      </c>
    </row>
    <row r="3" spans="1:3" s="67" customFormat="1" ht="24.75" thickBot="1">
      <c r="A3" s="298" t="s">
        <v>146</v>
      </c>
      <c r="B3" s="369" t="s">
        <v>354</v>
      </c>
      <c r="C3" s="251" t="s">
        <v>48</v>
      </c>
    </row>
    <row r="4" spans="1:3" s="68" customFormat="1" ht="15.95" customHeight="1" thickBot="1">
      <c r="A4" s="141"/>
      <c r="B4" s="141"/>
      <c r="C4" s="4" t="e">
        <f>KV_9.2.sz.mell!C4</f>
        <v>#REF!</v>
      </c>
    </row>
    <row r="5" spans="1:3" ht="13.5" thickBot="1">
      <c r="A5" s="267" t="s">
        <v>148</v>
      </c>
      <c r="B5" s="142" t="s">
        <v>460</v>
      </c>
      <c r="C5" s="143" t="s">
        <v>44</v>
      </c>
    </row>
    <row r="6" spans="1:3" s="54" customFormat="1" ht="12.95" customHeight="1" thickBot="1">
      <c r="A6" s="28"/>
      <c r="B6" s="122" t="s">
        <v>418</v>
      </c>
      <c r="C6" s="123" t="s">
        <v>419</v>
      </c>
    </row>
    <row r="7" spans="1:3" s="54" customFormat="1" ht="15.95" customHeight="1" thickBot="1">
      <c r="A7" s="144"/>
      <c r="B7" s="145" t="s">
        <v>45</v>
      </c>
      <c r="C7" s="146"/>
    </row>
    <row r="8" spans="1:3" s="69" customFormat="1" ht="12" customHeight="1" thickBot="1">
      <c r="A8" s="28" t="s">
        <v>9</v>
      </c>
      <c r="B8" s="147" t="s">
        <v>441</v>
      </c>
      <c r="C8" s="202">
        <f>SUM(C9:C19)</f>
        <v>1910250</v>
      </c>
    </row>
    <row r="9" spans="1:3" s="69" customFormat="1" ht="12" customHeight="1">
      <c r="A9" s="299" t="s">
        <v>68</v>
      </c>
      <c r="B9" s="10" t="s">
        <v>215</v>
      </c>
      <c r="C9" s="242"/>
    </row>
    <row r="10" spans="1:3" s="69" customFormat="1" ht="12" customHeight="1">
      <c r="A10" s="300" t="s">
        <v>69</v>
      </c>
      <c r="B10" s="8" t="s">
        <v>216</v>
      </c>
      <c r="C10" s="200"/>
    </row>
    <row r="11" spans="1:3" s="69" customFormat="1" ht="12" customHeight="1">
      <c r="A11" s="300" t="s">
        <v>70</v>
      </c>
      <c r="B11" s="8" t="s">
        <v>217</v>
      </c>
      <c r="C11" s="200"/>
    </row>
    <row r="12" spans="1:3" s="69" customFormat="1" ht="12" customHeight="1">
      <c r="A12" s="300" t="s">
        <v>71</v>
      </c>
      <c r="B12" s="8" t="s">
        <v>218</v>
      </c>
      <c r="C12" s="200"/>
    </row>
    <row r="13" spans="1:3" s="69" customFormat="1" ht="12" customHeight="1">
      <c r="A13" s="300" t="s">
        <v>103</v>
      </c>
      <c r="B13" s="8" t="s">
        <v>219</v>
      </c>
      <c r="C13" s="200">
        <v>1910250</v>
      </c>
    </row>
    <row r="14" spans="1:3" s="69" customFormat="1" ht="12" customHeight="1">
      <c r="A14" s="300" t="s">
        <v>72</v>
      </c>
      <c r="B14" s="8" t="s">
        <v>337</v>
      </c>
      <c r="C14" s="200"/>
    </row>
    <row r="15" spans="1:3" s="69" customFormat="1" ht="12" customHeight="1">
      <c r="A15" s="300" t="s">
        <v>73</v>
      </c>
      <c r="B15" s="7" t="s">
        <v>338</v>
      </c>
      <c r="C15" s="200"/>
    </row>
    <row r="16" spans="1:3" s="69" customFormat="1" ht="12" customHeight="1">
      <c r="A16" s="300" t="s">
        <v>80</v>
      </c>
      <c r="B16" s="8" t="s">
        <v>222</v>
      </c>
      <c r="C16" s="243"/>
    </row>
    <row r="17" spans="1:3" s="70" customFormat="1" ht="12" customHeight="1">
      <c r="A17" s="300" t="s">
        <v>81</v>
      </c>
      <c r="B17" s="8" t="s">
        <v>223</v>
      </c>
      <c r="C17" s="200"/>
    </row>
    <row r="18" spans="1:3" s="70" customFormat="1" ht="12" customHeight="1">
      <c r="A18" s="300" t="s">
        <v>82</v>
      </c>
      <c r="B18" s="8" t="s">
        <v>368</v>
      </c>
      <c r="C18" s="201"/>
    </row>
    <row r="19" spans="1:3" s="70" customFormat="1" ht="12" customHeight="1" thickBot="1">
      <c r="A19" s="300" t="s">
        <v>83</v>
      </c>
      <c r="B19" s="7" t="s">
        <v>224</v>
      </c>
      <c r="C19" s="201"/>
    </row>
    <row r="20" spans="1:3" s="69" customFormat="1" ht="12" customHeight="1" thickBot="1">
      <c r="A20" s="28" t="s">
        <v>10</v>
      </c>
      <c r="B20" s="147" t="s">
        <v>339</v>
      </c>
      <c r="C20" s="202">
        <f>SUM(C21:C23)</f>
        <v>0</v>
      </c>
    </row>
    <row r="21" spans="1:3" s="70" customFormat="1" ht="12" customHeight="1">
      <c r="A21" s="300" t="s">
        <v>74</v>
      </c>
      <c r="B21" s="9" t="s">
        <v>197</v>
      </c>
      <c r="C21" s="200"/>
    </row>
    <row r="22" spans="1:3" s="70" customFormat="1" ht="12" customHeight="1">
      <c r="A22" s="300" t="s">
        <v>75</v>
      </c>
      <c r="B22" s="8" t="s">
        <v>340</v>
      </c>
      <c r="C22" s="200"/>
    </row>
    <row r="23" spans="1:3" s="70" customFormat="1" ht="12" customHeight="1">
      <c r="A23" s="300" t="s">
        <v>76</v>
      </c>
      <c r="B23" s="8" t="s">
        <v>341</v>
      </c>
      <c r="C23" s="200"/>
    </row>
    <row r="24" spans="1:3" s="70" customFormat="1" ht="12" customHeight="1" thickBot="1">
      <c r="A24" s="300" t="s">
        <v>77</v>
      </c>
      <c r="B24" s="8" t="s">
        <v>442</v>
      </c>
      <c r="C24" s="200"/>
    </row>
    <row r="25" spans="1:3" s="70" customFormat="1" ht="12" customHeight="1" thickBot="1">
      <c r="A25" s="29" t="s">
        <v>11</v>
      </c>
      <c r="B25" s="76" t="s">
        <v>118</v>
      </c>
      <c r="C25" s="227"/>
    </row>
    <row r="26" spans="1:3" s="70" customFormat="1" ht="12" customHeight="1" thickBot="1">
      <c r="A26" s="29" t="s">
        <v>12</v>
      </c>
      <c r="B26" s="76" t="s">
        <v>443</v>
      </c>
      <c r="C26" s="202">
        <f>+C27+C28+C29</f>
        <v>0</v>
      </c>
    </row>
    <row r="27" spans="1:3" s="70" customFormat="1" ht="12" customHeight="1">
      <c r="A27" s="301" t="s">
        <v>206</v>
      </c>
      <c r="B27" s="302" t="s">
        <v>202</v>
      </c>
      <c r="C27" s="57"/>
    </row>
    <row r="28" spans="1:3" s="70" customFormat="1" ht="12" customHeight="1">
      <c r="A28" s="301" t="s">
        <v>207</v>
      </c>
      <c r="B28" s="302" t="s">
        <v>340</v>
      </c>
      <c r="C28" s="200"/>
    </row>
    <row r="29" spans="1:3" s="70" customFormat="1" ht="12" customHeight="1">
      <c r="A29" s="301" t="s">
        <v>208</v>
      </c>
      <c r="B29" s="303" t="s">
        <v>342</v>
      </c>
      <c r="C29" s="200"/>
    </row>
    <row r="30" spans="1:3" s="70" customFormat="1" ht="12" customHeight="1" thickBot="1">
      <c r="A30" s="300" t="s">
        <v>209</v>
      </c>
      <c r="B30" s="80" t="s">
        <v>444</v>
      </c>
      <c r="C30" s="60"/>
    </row>
    <row r="31" spans="1:3" s="70" customFormat="1" ht="12" customHeight="1" thickBot="1">
      <c r="A31" s="29" t="s">
        <v>13</v>
      </c>
      <c r="B31" s="76" t="s">
        <v>343</v>
      </c>
      <c r="C31" s="202">
        <f>+C32+C33+C34</f>
        <v>0</v>
      </c>
    </row>
    <row r="32" spans="1:3" s="70" customFormat="1" ht="12" customHeight="1">
      <c r="A32" s="301" t="s">
        <v>61</v>
      </c>
      <c r="B32" s="302" t="s">
        <v>229</v>
      </c>
      <c r="C32" s="57"/>
    </row>
    <row r="33" spans="1:3" s="70" customFormat="1" ht="12" customHeight="1">
      <c r="A33" s="301" t="s">
        <v>62</v>
      </c>
      <c r="B33" s="303" t="s">
        <v>230</v>
      </c>
      <c r="C33" s="203"/>
    </row>
    <row r="34" spans="1:3" s="70" customFormat="1" ht="12" customHeight="1" thickBot="1">
      <c r="A34" s="300" t="s">
        <v>63</v>
      </c>
      <c r="B34" s="80" t="s">
        <v>231</v>
      </c>
      <c r="C34" s="60"/>
    </row>
    <row r="35" spans="1:3" s="69" customFormat="1" ht="12" customHeight="1" thickBot="1">
      <c r="A35" s="29" t="s">
        <v>14</v>
      </c>
      <c r="B35" s="76" t="s">
        <v>314</v>
      </c>
      <c r="C35" s="227"/>
    </row>
    <row r="36" spans="1:3" s="69" customFormat="1" ht="12" customHeight="1" thickBot="1">
      <c r="A36" s="29" t="s">
        <v>15</v>
      </c>
      <c r="B36" s="76" t="s">
        <v>344</v>
      </c>
      <c r="C36" s="244"/>
    </row>
    <row r="37" spans="1:3" s="69" customFormat="1" ht="12" customHeight="1" thickBot="1">
      <c r="A37" s="28" t="s">
        <v>16</v>
      </c>
      <c r="B37" s="76" t="s">
        <v>345</v>
      </c>
      <c r="C37" s="245">
        <f>+C8+C20+C25+C26+C31+C35+C36</f>
        <v>1910250</v>
      </c>
    </row>
    <row r="38" spans="1:3" s="69" customFormat="1" ht="12" customHeight="1" thickBot="1">
      <c r="A38" s="148" t="s">
        <v>17</v>
      </c>
      <c r="B38" s="76" t="s">
        <v>346</v>
      </c>
      <c r="C38" s="245">
        <f>+C39+C40+C41</f>
        <v>50180551</v>
      </c>
    </row>
    <row r="39" spans="1:3" s="69" customFormat="1" ht="12" customHeight="1">
      <c r="A39" s="301" t="s">
        <v>347</v>
      </c>
      <c r="B39" s="302" t="s">
        <v>176</v>
      </c>
      <c r="C39" s="57">
        <v>118122</v>
      </c>
    </row>
    <row r="40" spans="1:3" s="69" customFormat="1" ht="12" customHeight="1">
      <c r="A40" s="301" t="s">
        <v>348</v>
      </c>
      <c r="B40" s="303" t="s">
        <v>2</v>
      </c>
      <c r="C40" s="203"/>
    </row>
    <row r="41" spans="1:3" s="70" customFormat="1" ht="12" customHeight="1" thickBot="1">
      <c r="A41" s="300" t="s">
        <v>349</v>
      </c>
      <c r="B41" s="80" t="s">
        <v>350</v>
      </c>
      <c r="C41" s="60">
        <v>50062429</v>
      </c>
    </row>
    <row r="42" spans="1:3" s="70" customFormat="1" ht="15.2" customHeight="1" thickBot="1">
      <c r="A42" s="148" t="s">
        <v>18</v>
      </c>
      <c r="B42" s="149" t="s">
        <v>351</v>
      </c>
      <c r="C42" s="248">
        <f>+C37+C38</f>
        <v>52090801</v>
      </c>
    </row>
    <row r="43" spans="1:3" s="70" customFormat="1" ht="15.2" customHeight="1">
      <c r="A43" s="150"/>
      <c r="B43" s="151"/>
      <c r="C43" s="246"/>
    </row>
    <row r="44" spans="1:3" ht="13.5" thickBot="1">
      <c r="A44" s="152"/>
      <c r="B44" s="153"/>
      <c r="C44" s="247"/>
    </row>
    <row r="45" spans="1:3" s="54" customFormat="1" ht="16.5" customHeight="1" thickBot="1">
      <c r="A45" s="154"/>
      <c r="B45" s="155" t="s">
        <v>46</v>
      </c>
      <c r="C45" s="248"/>
    </row>
    <row r="46" spans="1:3" s="71" customFormat="1" ht="12" customHeight="1" thickBot="1">
      <c r="A46" s="29" t="s">
        <v>9</v>
      </c>
      <c r="B46" s="76" t="s">
        <v>352</v>
      </c>
      <c r="C46" s="202">
        <f>SUM(C47:C51)</f>
        <v>51990801</v>
      </c>
    </row>
    <row r="47" spans="1:3" ht="12" customHeight="1">
      <c r="A47" s="300" t="s">
        <v>68</v>
      </c>
      <c r="B47" s="9" t="s">
        <v>39</v>
      </c>
      <c r="C47" s="57">
        <v>31245000</v>
      </c>
    </row>
    <row r="48" spans="1:3" ht="12" customHeight="1">
      <c r="A48" s="300" t="s">
        <v>69</v>
      </c>
      <c r="B48" s="8" t="s">
        <v>127</v>
      </c>
      <c r="C48" s="59">
        <v>6093266</v>
      </c>
    </row>
    <row r="49" spans="1:3" ht="12" customHeight="1">
      <c r="A49" s="300" t="s">
        <v>70</v>
      </c>
      <c r="B49" s="8" t="s">
        <v>96</v>
      </c>
      <c r="C49" s="59">
        <v>14652535</v>
      </c>
    </row>
    <row r="50" spans="1:3" ht="12" customHeight="1">
      <c r="A50" s="300" t="s">
        <v>71</v>
      </c>
      <c r="B50" s="8" t="s">
        <v>128</v>
      </c>
      <c r="C50" s="59"/>
    </row>
    <row r="51" spans="1:3" ht="12" customHeight="1" thickBot="1">
      <c r="A51" s="300" t="s">
        <v>103</v>
      </c>
      <c r="B51" s="8" t="s">
        <v>129</v>
      </c>
      <c r="C51" s="59"/>
    </row>
    <row r="52" spans="1:3" ht="12" customHeight="1" thickBot="1">
      <c r="A52" s="29" t="s">
        <v>10</v>
      </c>
      <c r="B52" s="76" t="s">
        <v>353</v>
      </c>
      <c r="C52" s="202">
        <f>SUM(C53:C55)</f>
        <v>100000</v>
      </c>
    </row>
    <row r="53" spans="1:3" s="71" customFormat="1" ht="12" customHeight="1">
      <c r="A53" s="300" t="s">
        <v>74</v>
      </c>
      <c r="B53" s="9" t="s">
        <v>170</v>
      </c>
      <c r="C53" s="57">
        <v>100000</v>
      </c>
    </row>
    <row r="54" spans="1:3" ht="12" customHeight="1">
      <c r="A54" s="300" t="s">
        <v>75</v>
      </c>
      <c r="B54" s="8" t="s">
        <v>131</v>
      </c>
      <c r="C54" s="59"/>
    </row>
    <row r="55" spans="1:3" ht="12" customHeight="1">
      <c r="A55" s="300" t="s">
        <v>76</v>
      </c>
      <c r="B55" s="8" t="s">
        <v>47</v>
      </c>
      <c r="C55" s="59"/>
    </row>
    <row r="56" spans="1:3" ht="12" customHeight="1" thickBot="1">
      <c r="A56" s="300" t="s">
        <v>77</v>
      </c>
      <c r="B56" s="8" t="s">
        <v>445</v>
      </c>
      <c r="C56" s="59"/>
    </row>
    <row r="57" spans="1:3" ht="15.2" customHeight="1" thickBot="1">
      <c r="A57" s="29" t="s">
        <v>11</v>
      </c>
      <c r="B57" s="76" t="s">
        <v>5</v>
      </c>
      <c r="C57" s="227"/>
    </row>
    <row r="58" spans="1:3" ht="13.5" thickBot="1">
      <c r="A58" s="29" t="s">
        <v>12</v>
      </c>
      <c r="B58" s="156" t="s">
        <v>446</v>
      </c>
      <c r="C58" s="249">
        <f>+C46+C52+C57</f>
        <v>52090801</v>
      </c>
    </row>
    <row r="59" spans="1:3" ht="15.2" customHeight="1" thickBot="1">
      <c r="C59" s="403">
        <f>C42-C58</f>
        <v>0</v>
      </c>
    </row>
    <row r="60" spans="1:3" ht="14.45" customHeight="1" thickBot="1">
      <c r="A60" s="158" t="s">
        <v>440</v>
      </c>
      <c r="B60" s="159"/>
      <c r="C60" s="74">
        <v>9</v>
      </c>
    </row>
    <row r="61" spans="1:3" ht="13.5" thickBot="1">
      <c r="A61" s="158" t="s">
        <v>149</v>
      </c>
      <c r="B61" s="159"/>
      <c r="C61" s="74">
        <v>0</v>
      </c>
    </row>
    <row r="63" spans="1:3">
      <c r="C63" s="33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2:G29"/>
  <sheetViews>
    <sheetView zoomScale="120" zoomScaleNormal="120" workbookViewId="0">
      <selection activeCell="K9" sqref="K9"/>
    </sheetView>
  </sheetViews>
  <sheetFormatPr defaultRowHeight="12.75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2" spans="1:7" ht="15">
      <c r="B2" s="521" t="str">
        <f>CONCATENATE("10. melléklet ",ALAPADATOK!A7," ",ALAPADATOK!B7," ",ALAPADATOK!C7," ",ALAPADATOK!D7," ",ALAPADATOK!E7," ",ALAPADATOK!F7," ",ALAPADATOK!G7," ",ALAPADATOK!H7)</f>
        <v>10. melléklet a 4 / 2020 ( VII.02. ) önkormányzati rendelethez</v>
      </c>
      <c r="C2" s="521"/>
      <c r="D2" s="521"/>
      <c r="E2" s="521"/>
      <c r="F2" s="521"/>
      <c r="G2" s="521"/>
    </row>
    <row r="4" spans="1:7" ht="43.5" customHeight="1">
      <c r="A4" s="520" t="s">
        <v>3</v>
      </c>
      <c r="B4" s="520"/>
      <c r="C4" s="520"/>
      <c r="D4" s="520"/>
      <c r="E4" s="520"/>
      <c r="F4" s="520"/>
      <c r="G4" s="520"/>
    </row>
    <row r="6" spans="1:7" s="94" customFormat="1" ht="27.2" customHeight="1">
      <c r="A6" s="437" t="s">
        <v>150</v>
      </c>
      <c r="C6" s="519" t="s">
        <v>151</v>
      </c>
      <c r="D6" s="519"/>
      <c r="E6" s="519"/>
      <c r="F6" s="519"/>
      <c r="G6" s="519"/>
    </row>
    <row r="7" spans="1:7" s="94" customFormat="1" ht="15.75"/>
    <row r="8" spans="1:7" s="94" customFormat="1" ht="24.75" customHeight="1">
      <c r="A8" s="437" t="s">
        <v>152</v>
      </c>
      <c r="C8" s="519" t="s">
        <v>151</v>
      </c>
      <c r="D8" s="519"/>
      <c r="E8" s="519"/>
      <c r="F8" s="519"/>
    </row>
    <row r="9" spans="1:7" s="95" customFormat="1"/>
    <row r="10" spans="1:7" s="96" customFormat="1" ht="15.2" customHeight="1">
      <c r="A10" s="175" t="s">
        <v>463</v>
      </c>
      <c r="B10" s="174"/>
      <c r="C10" s="174"/>
      <c r="D10" s="174"/>
      <c r="E10" s="174"/>
      <c r="F10" s="174"/>
      <c r="G10" s="174"/>
    </row>
    <row r="11" spans="1:7" s="96" customFormat="1" ht="15.2" customHeight="1" thickBot="1">
      <c r="A11" s="175" t="s">
        <v>153</v>
      </c>
      <c r="B11" s="174"/>
      <c r="C11" s="174"/>
      <c r="D11" s="174"/>
      <c r="E11" s="174"/>
      <c r="F11" s="174"/>
      <c r="G11" s="435" t="e">
        <f>#REF!</f>
        <v>#REF!</v>
      </c>
    </row>
    <row r="12" spans="1:7" s="56" customFormat="1" ht="42" customHeight="1" thickBot="1">
      <c r="A12" s="55" t="s">
        <v>7</v>
      </c>
      <c r="B12" s="120" t="s">
        <v>154</v>
      </c>
      <c r="C12" s="120" t="s">
        <v>155</v>
      </c>
      <c r="D12" s="120" t="s">
        <v>156</v>
      </c>
      <c r="E12" s="120" t="s">
        <v>157</v>
      </c>
      <c r="F12" s="120" t="s">
        <v>158</v>
      </c>
      <c r="G12" s="121" t="s">
        <v>42</v>
      </c>
    </row>
    <row r="13" spans="1:7" ht="24" customHeight="1">
      <c r="A13" s="161" t="s">
        <v>9</v>
      </c>
      <c r="B13" s="124" t="s">
        <v>159</v>
      </c>
      <c r="C13" s="97"/>
      <c r="D13" s="97"/>
      <c r="E13" s="97"/>
      <c r="F13" s="97"/>
      <c r="G13" s="162">
        <f>SUM(C13:F13)</f>
        <v>0</v>
      </c>
    </row>
    <row r="14" spans="1:7" ht="24" customHeight="1">
      <c r="A14" s="163" t="s">
        <v>10</v>
      </c>
      <c r="B14" s="125" t="s">
        <v>160</v>
      </c>
      <c r="C14" s="98"/>
      <c r="D14" s="98"/>
      <c r="E14" s="98"/>
      <c r="F14" s="98"/>
      <c r="G14" s="164">
        <f t="shared" ref="G14:G19" si="0">SUM(C14:F14)</f>
        <v>0</v>
      </c>
    </row>
    <row r="15" spans="1:7" ht="24" customHeight="1">
      <c r="A15" s="163" t="s">
        <v>11</v>
      </c>
      <c r="B15" s="125" t="s">
        <v>161</v>
      </c>
      <c r="C15" s="98"/>
      <c r="D15" s="98"/>
      <c r="E15" s="98"/>
      <c r="F15" s="98"/>
      <c r="G15" s="164">
        <f t="shared" si="0"/>
        <v>0</v>
      </c>
    </row>
    <row r="16" spans="1:7" ht="24" customHeight="1">
      <c r="A16" s="163" t="s">
        <v>12</v>
      </c>
      <c r="B16" s="125" t="s">
        <v>162</v>
      </c>
      <c r="C16" s="98"/>
      <c r="D16" s="98"/>
      <c r="E16" s="98"/>
      <c r="F16" s="98"/>
      <c r="G16" s="164">
        <f t="shared" si="0"/>
        <v>0</v>
      </c>
    </row>
    <row r="17" spans="1:7" ht="24" customHeight="1">
      <c r="A17" s="163" t="s">
        <v>13</v>
      </c>
      <c r="B17" s="125" t="s">
        <v>163</v>
      </c>
      <c r="C17" s="98"/>
      <c r="D17" s="98"/>
      <c r="E17" s="98"/>
      <c r="F17" s="98"/>
      <c r="G17" s="164">
        <f t="shared" si="0"/>
        <v>0</v>
      </c>
    </row>
    <row r="18" spans="1:7" ht="24" customHeight="1" thickBot="1">
      <c r="A18" s="165" t="s">
        <v>14</v>
      </c>
      <c r="B18" s="166" t="s">
        <v>164</v>
      </c>
      <c r="C18" s="99"/>
      <c r="D18" s="99"/>
      <c r="E18" s="99"/>
      <c r="F18" s="99"/>
      <c r="G18" s="167">
        <f t="shared" si="0"/>
        <v>0</v>
      </c>
    </row>
    <row r="19" spans="1:7" s="100" customFormat="1" ht="24" customHeight="1" thickBot="1">
      <c r="A19" s="168" t="s">
        <v>15</v>
      </c>
      <c r="B19" s="169" t="s">
        <v>42</v>
      </c>
      <c r="C19" s="170">
        <f>SUM(C13:C18)</f>
        <v>0</v>
      </c>
      <c r="D19" s="170">
        <f>SUM(D13:D18)</f>
        <v>0</v>
      </c>
      <c r="E19" s="170">
        <f>SUM(E13:E18)</f>
        <v>0</v>
      </c>
      <c r="F19" s="170">
        <f>SUM(F13:F18)</f>
        <v>0</v>
      </c>
      <c r="G19" s="171">
        <f t="shared" si="0"/>
        <v>0</v>
      </c>
    </row>
    <row r="20" spans="1:7" s="95" customFormat="1">
      <c r="A20"/>
      <c r="B20"/>
      <c r="C20"/>
      <c r="D20"/>
      <c r="E20"/>
      <c r="F20"/>
      <c r="G20"/>
    </row>
    <row r="21" spans="1:7" s="95" customFormat="1">
      <c r="A21"/>
      <c r="B21"/>
      <c r="C21"/>
      <c r="D21"/>
      <c r="E21"/>
      <c r="F21"/>
      <c r="G21"/>
    </row>
    <row r="22" spans="1:7" s="95" customFormat="1">
      <c r="A22"/>
      <c r="B22"/>
      <c r="C22"/>
      <c r="D22"/>
      <c r="E22"/>
      <c r="F22"/>
      <c r="G22"/>
    </row>
    <row r="23" spans="1:7" s="95" customFormat="1" ht="15.75">
      <c r="A23" s="94" t="e">
        <f>+CONCATENATE("......................, ",LEFT(#REF!,4),". .......................... hó ..... nap")</f>
        <v>#REF!</v>
      </c>
      <c r="F23"/>
      <c r="G23"/>
    </row>
    <row r="24" spans="1:7" s="95" customFormat="1">
      <c r="F24"/>
      <c r="G24"/>
    </row>
    <row r="26" spans="1:7">
      <c r="C26" s="95"/>
      <c r="D26" s="95"/>
      <c r="E26" s="95"/>
      <c r="F26" s="95"/>
    </row>
    <row r="27" spans="1:7" ht="13.5">
      <c r="C27" s="172"/>
      <c r="D27" s="173" t="s">
        <v>165</v>
      </c>
      <c r="E27" s="173"/>
      <c r="F27" s="172"/>
    </row>
    <row r="28" spans="1:7" ht="13.5">
      <c r="D28" s="101"/>
      <c r="E28" s="101"/>
    </row>
    <row r="29" spans="1:7" ht="13.5">
      <c r="D29" s="101"/>
      <c r="E29" s="101"/>
    </row>
  </sheetData>
  <sheetProtection sheet="1"/>
  <mergeCells count="4">
    <mergeCell ref="C6:G6"/>
    <mergeCell ref="C8:F8"/>
    <mergeCell ref="A4:G4"/>
    <mergeCell ref="B2:G2"/>
  </mergeCells>
  <phoneticPr fontId="28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4"/>
  <sheetViews>
    <sheetView tabSelected="1" zoomScale="120" zoomScaleNormal="120" zoomScaleSheetLayoutView="100" workbookViewId="0">
      <selection activeCell="C90" sqref="C90"/>
    </sheetView>
  </sheetViews>
  <sheetFormatPr defaultRowHeight="15.75"/>
  <cols>
    <col min="1" max="1" width="9.5" style="30" customWidth="1"/>
    <col min="2" max="2" width="99.33203125" style="30" customWidth="1"/>
    <col min="3" max="3" width="21.6640625" style="253" customWidth="1"/>
    <col min="4" max="4" width="9" style="30" customWidth="1"/>
    <col min="5" max="16384" width="9.33203125" style="30"/>
  </cols>
  <sheetData>
    <row r="1" spans="1:3" ht="18.75" customHeight="1">
      <c r="A1" s="404"/>
      <c r="B1" s="462" t="str">
        <f>CONCATENATE("1.1. melléklet ",ALAPADATOK!A7," ",ALAPADATOK!B7," ",ALAPADATOK!C7," ",ALAPADATOK!D7," ",ALAPADATOK!E7," ",ALAPADATOK!F7," ",ALAPADATOK!G7," ",ALAPADATOK!H7)</f>
        <v>1.1. melléklet a 4 / 2020 ( VII.02. ) önkormányzati rendelethez</v>
      </c>
      <c r="C1" s="463"/>
    </row>
    <row r="2" spans="1:3" ht="21.95" customHeight="1">
      <c r="A2" s="405"/>
      <c r="B2" s="406" t="s">
        <v>510</v>
      </c>
      <c r="C2" s="407"/>
    </row>
    <row r="3" spans="1:3" ht="21.95" customHeight="1">
      <c r="A3" s="407"/>
      <c r="B3" s="406" t="s">
        <v>476</v>
      </c>
      <c r="C3" s="407"/>
    </row>
    <row r="4" spans="1:3" ht="21.95" customHeight="1">
      <c r="A4" s="407"/>
      <c r="B4" s="406" t="s">
        <v>477</v>
      </c>
      <c r="C4" s="407"/>
    </row>
    <row r="5" spans="1:3" ht="21.95" customHeight="1">
      <c r="A5" s="404"/>
      <c r="B5" s="404"/>
      <c r="C5" s="408"/>
    </row>
    <row r="6" spans="1:3" ht="15.2" customHeight="1">
      <c r="A6" s="464" t="s">
        <v>6</v>
      </c>
      <c r="B6" s="464"/>
      <c r="C6" s="464"/>
    </row>
    <row r="7" spans="1:3" ht="15.2" customHeight="1" thickBot="1">
      <c r="A7" s="465" t="s">
        <v>106</v>
      </c>
      <c r="B7" s="465"/>
      <c r="C7" s="362" t="s">
        <v>461</v>
      </c>
    </row>
    <row r="8" spans="1:3" ht="24" customHeight="1" thickBot="1">
      <c r="A8" s="409" t="s">
        <v>56</v>
      </c>
      <c r="B8" s="410" t="s">
        <v>8</v>
      </c>
      <c r="C8" s="411" t="e">
        <f>+CONCATENATE(LEFT(#REF!,4),". évi előirányzat")</f>
        <v>#REF!</v>
      </c>
    </row>
    <row r="9" spans="1:3" s="31" customFormat="1" ht="12" customHeight="1" thickBot="1">
      <c r="A9" s="346"/>
      <c r="B9" s="347" t="s">
        <v>418</v>
      </c>
      <c r="C9" s="348" t="s">
        <v>419</v>
      </c>
    </row>
    <row r="10" spans="1:3" s="1" customFormat="1" ht="12" customHeight="1" thickBot="1">
      <c r="A10" s="20" t="s">
        <v>9</v>
      </c>
      <c r="B10" s="21" t="s">
        <v>192</v>
      </c>
      <c r="C10" s="183">
        <f>+C11+C12+C13+C14+C15+C16</f>
        <v>94432870</v>
      </c>
    </row>
    <row r="11" spans="1:3" s="1" customFormat="1" ht="12" customHeight="1">
      <c r="A11" s="15" t="s">
        <v>68</v>
      </c>
      <c r="B11" s="271" t="s">
        <v>193</v>
      </c>
      <c r="C11" s="186">
        <v>20936165</v>
      </c>
    </row>
    <row r="12" spans="1:3" s="1" customFormat="1" ht="12" customHeight="1">
      <c r="A12" s="14" t="s">
        <v>69</v>
      </c>
      <c r="B12" s="272" t="s">
        <v>194</v>
      </c>
      <c r="C12" s="185">
        <v>27119817</v>
      </c>
    </row>
    <row r="13" spans="1:3" s="1" customFormat="1" ht="12" customHeight="1">
      <c r="A13" s="14" t="s">
        <v>70</v>
      </c>
      <c r="B13" s="272" t="s">
        <v>449</v>
      </c>
      <c r="C13" s="185">
        <v>37999578</v>
      </c>
    </row>
    <row r="14" spans="1:3" s="1" customFormat="1" ht="12" customHeight="1">
      <c r="A14" s="14" t="s">
        <v>71</v>
      </c>
      <c r="B14" s="272" t="s">
        <v>195</v>
      </c>
      <c r="C14" s="185">
        <v>1920870</v>
      </c>
    </row>
    <row r="15" spans="1:3" s="1" customFormat="1" ht="12" customHeight="1">
      <c r="A15" s="14" t="s">
        <v>103</v>
      </c>
      <c r="B15" s="179" t="s">
        <v>364</v>
      </c>
      <c r="C15" s="185">
        <v>6456440</v>
      </c>
    </row>
    <row r="16" spans="1:3" s="1" customFormat="1" ht="12" customHeight="1" thickBot="1">
      <c r="A16" s="16" t="s">
        <v>72</v>
      </c>
      <c r="B16" s="180" t="s">
        <v>365</v>
      </c>
      <c r="C16" s="185"/>
    </row>
    <row r="17" spans="1:3" s="1" customFormat="1" ht="12" customHeight="1" thickBot="1">
      <c r="A17" s="20" t="s">
        <v>10</v>
      </c>
      <c r="B17" s="178" t="s">
        <v>196</v>
      </c>
      <c r="C17" s="183">
        <f>+C18+C19+C20+C21+C22</f>
        <v>59359423</v>
      </c>
    </row>
    <row r="18" spans="1:3" s="1" customFormat="1" ht="12" customHeight="1">
      <c r="A18" s="15" t="s">
        <v>74</v>
      </c>
      <c r="B18" s="271" t="s">
        <v>197</v>
      </c>
      <c r="C18" s="186"/>
    </row>
    <row r="19" spans="1:3" s="1" customFormat="1" ht="12" customHeight="1">
      <c r="A19" s="14" t="s">
        <v>75</v>
      </c>
      <c r="B19" s="272" t="s">
        <v>198</v>
      </c>
      <c r="C19" s="185"/>
    </row>
    <row r="20" spans="1:3" s="1" customFormat="1" ht="12" customHeight="1">
      <c r="A20" s="14" t="s">
        <v>76</v>
      </c>
      <c r="B20" s="272" t="s">
        <v>356</v>
      </c>
      <c r="C20" s="185"/>
    </row>
    <row r="21" spans="1:3" s="1" customFormat="1" ht="12" customHeight="1">
      <c r="A21" s="14" t="s">
        <v>77</v>
      </c>
      <c r="B21" s="272" t="s">
        <v>357</v>
      </c>
      <c r="C21" s="185"/>
    </row>
    <row r="22" spans="1:3" s="1" customFormat="1" ht="12" customHeight="1">
      <c r="A22" s="14" t="s">
        <v>78</v>
      </c>
      <c r="B22" s="272" t="s">
        <v>471</v>
      </c>
      <c r="C22" s="185">
        <v>59359423</v>
      </c>
    </row>
    <row r="23" spans="1:3" s="1" customFormat="1" ht="12" customHeight="1" thickBot="1">
      <c r="A23" s="16" t="s">
        <v>84</v>
      </c>
      <c r="B23" s="180" t="s">
        <v>200</v>
      </c>
      <c r="C23" s="187"/>
    </row>
    <row r="24" spans="1:3" s="1" customFormat="1" ht="12" customHeight="1" thickBot="1">
      <c r="A24" s="20" t="s">
        <v>11</v>
      </c>
      <c r="B24" s="21" t="s">
        <v>201</v>
      </c>
      <c r="C24" s="183">
        <f>+C25+C26+C27+C28+C29</f>
        <v>12241518</v>
      </c>
    </row>
    <row r="25" spans="1:3" s="1" customFormat="1" ht="12" customHeight="1">
      <c r="A25" s="15" t="s">
        <v>57</v>
      </c>
      <c r="B25" s="271" t="s">
        <v>202</v>
      </c>
      <c r="C25" s="186"/>
    </row>
    <row r="26" spans="1:3" s="1" customFormat="1" ht="12" customHeight="1">
      <c r="A26" s="14" t="s">
        <v>58</v>
      </c>
      <c r="B26" s="272" t="s">
        <v>203</v>
      </c>
      <c r="C26" s="185"/>
    </row>
    <row r="27" spans="1:3" s="1" customFormat="1" ht="12" customHeight="1">
      <c r="A27" s="14" t="s">
        <v>59</v>
      </c>
      <c r="B27" s="272" t="s">
        <v>358</v>
      </c>
      <c r="C27" s="185"/>
    </row>
    <row r="28" spans="1:3" s="1" customFormat="1" ht="12" customHeight="1">
      <c r="A28" s="14" t="s">
        <v>60</v>
      </c>
      <c r="B28" s="272" t="s">
        <v>359</v>
      </c>
      <c r="C28" s="185"/>
    </row>
    <row r="29" spans="1:3" s="1" customFormat="1" ht="12" customHeight="1">
      <c r="A29" s="14" t="s">
        <v>115</v>
      </c>
      <c r="B29" s="272" t="s">
        <v>204</v>
      </c>
      <c r="C29" s="185">
        <v>12241518</v>
      </c>
    </row>
    <row r="30" spans="1:3" s="340" customFormat="1" ht="12" customHeight="1" thickBot="1">
      <c r="A30" s="349" t="s">
        <v>116</v>
      </c>
      <c r="B30" s="338" t="s">
        <v>466</v>
      </c>
      <c r="C30" s="339"/>
    </row>
    <row r="31" spans="1:3" s="1" customFormat="1" ht="12" customHeight="1" thickBot="1">
      <c r="A31" s="20" t="s">
        <v>117</v>
      </c>
      <c r="B31" s="21" t="s">
        <v>450</v>
      </c>
      <c r="C31" s="189">
        <f>SUM(C32:C38)</f>
        <v>12926272</v>
      </c>
    </row>
    <row r="32" spans="1:3" s="1" customFormat="1" ht="12" customHeight="1">
      <c r="A32" s="15" t="s">
        <v>206</v>
      </c>
      <c r="B32" s="271" t="s">
        <v>513</v>
      </c>
      <c r="C32" s="186">
        <v>2592822</v>
      </c>
    </row>
    <row r="33" spans="1:3" s="1" customFormat="1" ht="12" customHeight="1">
      <c r="A33" s="14" t="s">
        <v>207</v>
      </c>
      <c r="B33" s="272" t="s">
        <v>454</v>
      </c>
      <c r="C33" s="185"/>
    </row>
    <row r="34" spans="1:3" s="1" customFormat="1" ht="12" customHeight="1">
      <c r="A34" s="14" t="s">
        <v>208</v>
      </c>
      <c r="B34" s="272" t="s">
        <v>455</v>
      </c>
      <c r="C34" s="185">
        <v>8000000</v>
      </c>
    </row>
    <row r="35" spans="1:3" s="1" customFormat="1" ht="12" customHeight="1">
      <c r="A35" s="14" t="s">
        <v>209</v>
      </c>
      <c r="B35" s="272" t="s">
        <v>456</v>
      </c>
      <c r="C35" s="185">
        <v>200000</v>
      </c>
    </row>
    <row r="36" spans="1:3" s="1" customFormat="1" ht="12" customHeight="1">
      <c r="A36" s="14" t="s">
        <v>451</v>
      </c>
      <c r="B36" s="272" t="s">
        <v>210</v>
      </c>
      <c r="C36" s="185">
        <v>2133450</v>
      </c>
    </row>
    <row r="37" spans="1:3" s="1" customFormat="1" ht="12" customHeight="1">
      <c r="A37" s="14" t="s">
        <v>452</v>
      </c>
      <c r="B37" s="272" t="s">
        <v>211</v>
      </c>
      <c r="C37" s="185"/>
    </row>
    <row r="38" spans="1:3" s="1" customFormat="1" ht="12" customHeight="1" thickBot="1">
      <c r="A38" s="16" t="s">
        <v>453</v>
      </c>
      <c r="B38" s="326" t="s">
        <v>212</v>
      </c>
      <c r="C38" s="187"/>
    </row>
    <row r="39" spans="1:3" s="1" customFormat="1" ht="12" customHeight="1" thickBot="1">
      <c r="A39" s="20" t="s">
        <v>13</v>
      </c>
      <c r="B39" s="21" t="s">
        <v>366</v>
      </c>
      <c r="C39" s="183">
        <f>SUM(C40:C50)</f>
        <v>6331006</v>
      </c>
    </row>
    <row r="40" spans="1:3" s="1" customFormat="1" ht="12" customHeight="1">
      <c r="A40" s="15" t="s">
        <v>61</v>
      </c>
      <c r="B40" s="271" t="s">
        <v>215</v>
      </c>
      <c r="C40" s="186"/>
    </row>
    <row r="41" spans="1:3" s="1" customFormat="1" ht="12" customHeight="1">
      <c r="A41" s="14" t="s">
        <v>62</v>
      </c>
      <c r="B41" s="272" t="s">
        <v>216</v>
      </c>
      <c r="C41" s="185">
        <v>139130</v>
      </c>
    </row>
    <row r="42" spans="1:3" s="1" customFormat="1" ht="12" customHeight="1">
      <c r="A42" s="14" t="s">
        <v>63</v>
      </c>
      <c r="B42" s="272" t="s">
        <v>217</v>
      </c>
      <c r="C42" s="185">
        <v>40000</v>
      </c>
    </row>
    <row r="43" spans="1:3" s="1" customFormat="1" ht="12" customHeight="1">
      <c r="A43" s="14" t="s">
        <v>119</v>
      </c>
      <c r="B43" s="272" t="s">
        <v>218</v>
      </c>
      <c r="C43" s="185">
        <v>2000000</v>
      </c>
    </row>
    <row r="44" spans="1:3" s="1" customFormat="1" ht="12" customHeight="1">
      <c r="A44" s="14" t="s">
        <v>120</v>
      </c>
      <c r="B44" s="272" t="s">
        <v>219</v>
      </c>
      <c r="C44" s="185">
        <v>1910250</v>
      </c>
    </row>
    <row r="45" spans="1:3" s="1" customFormat="1" ht="12" customHeight="1">
      <c r="A45" s="14" t="s">
        <v>121</v>
      </c>
      <c r="B45" s="272" t="s">
        <v>220</v>
      </c>
      <c r="C45" s="185"/>
    </row>
    <row r="46" spans="1:3" s="1" customFormat="1" ht="12" customHeight="1">
      <c r="A46" s="14" t="s">
        <v>122</v>
      </c>
      <c r="B46" s="272" t="s">
        <v>221</v>
      </c>
      <c r="C46" s="185"/>
    </row>
    <row r="47" spans="1:3" s="1" customFormat="1" ht="12" customHeight="1">
      <c r="A47" s="14" t="s">
        <v>123</v>
      </c>
      <c r="B47" s="272" t="s">
        <v>457</v>
      </c>
      <c r="C47" s="185"/>
    </row>
    <row r="48" spans="1:3" s="1" customFormat="1" ht="12" customHeight="1">
      <c r="A48" s="14" t="s">
        <v>213</v>
      </c>
      <c r="B48" s="272" t="s">
        <v>223</v>
      </c>
      <c r="C48" s="188">
        <v>44</v>
      </c>
    </row>
    <row r="49" spans="1:3" s="1" customFormat="1" ht="12" customHeight="1">
      <c r="A49" s="16" t="s">
        <v>214</v>
      </c>
      <c r="B49" s="273" t="s">
        <v>368</v>
      </c>
      <c r="C49" s="265">
        <v>1957846</v>
      </c>
    </row>
    <row r="50" spans="1:3" s="1" customFormat="1" ht="12" customHeight="1" thickBot="1">
      <c r="A50" s="16" t="s">
        <v>367</v>
      </c>
      <c r="B50" s="180" t="s">
        <v>224</v>
      </c>
      <c r="C50" s="265">
        <v>283736</v>
      </c>
    </row>
    <row r="51" spans="1:3" s="1" customFormat="1" ht="12" customHeight="1" thickBot="1">
      <c r="A51" s="20" t="s">
        <v>14</v>
      </c>
      <c r="B51" s="21" t="s">
        <v>225</v>
      </c>
      <c r="C51" s="183">
        <f>SUM(C52:C56)</f>
        <v>0</v>
      </c>
    </row>
    <row r="52" spans="1:3" s="1" customFormat="1" ht="12" customHeight="1">
      <c r="A52" s="15" t="s">
        <v>64</v>
      </c>
      <c r="B52" s="271" t="s">
        <v>229</v>
      </c>
      <c r="C52" s="304"/>
    </row>
    <row r="53" spans="1:3" s="1" customFormat="1" ht="12" customHeight="1">
      <c r="A53" s="14" t="s">
        <v>65</v>
      </c>
      <c r="B53" s="272" t="s">
        <v>230</v>
      </c>
      <c r="C53" s="188"/>
    </row>
    <row r="54" spans="1:3" s="1" customFormat="1" ht="12" customHeight="1">
      <c r="A54" s="14" t="s">
        <v>226</v>
      </c>
      <c r="B54" s="272" t="s">
        <v>231</v>
      </c>
      <c r="C54" s="188"/>
    </row>
    <row r="55" spans="1:3" s="1" customFormat="1" ht="12" customHeight="1">
      <c r="A55" s="14" t="s">
        <v>227</v>
      </c>
      <c r="B55" s="272" t="s">
        <v>232</v>
      </c>
      <c r="C55" s="188"/>
    </row>
    <row r="56" spans="1:3" s="1" customFormat="1" ht="12" customHeight="1" thickBot="1">
      <c r="A56" s="16" t="s">
        <v>228</v>
      </c>
      <c r="B56" s="180" t="s">
        <v>233</v>
      </c>
      <c r="C56" s="265"/>
    </row>
    <row r="57" spans="1:3" s="1" customFormat="1" ht="12" customHeight="1" thickBot="1">
      <c r="A57" s="20" t="s">
        <v>124</v>
      </c>
      <c r="B57" s="21" t="s">
        <v>234</v>
      </c>
      <c r="C57" s="183">
        <f>SUM(C58:C60)</f>
        <v>0</v>
      </c>
    </row>
    <row r="58" spans="1:3" s="1" customFormat="1" ht="12" customHeight="1">
      <c r="A58" s="15" t="s">
        <v>66</v>
      </c>
      <c r="B58" s="271" t="s">
        <v>235</v>
      </c>
      <c r="C58" s="186"/>
    </row>
    <row r="59" spans="1:3" s="1" customFormat="1" ht="12" customHeight="1">
      <c r="A59" s="14" t="s">
        <v>67</v>
      </c>
      <c r="B59" s="272" t="s">
        <v>360</v>
      </c>
      <c r="C59" s="185"/>
    </row>
    <row r="60" spans="1:3" s="1" customFormat="1" ht="12" customHeight="1">
      <c r="A60" s="14" t="s">
        <v>238</v>
      </c>
      <c r="B60" s="272" t="s">
        <v>236</v>
      </c>
      <c r="C60" s="185"/>
    </row>
    <row r="61" spans="1:3" s="1" customFormat="1" ht="12" customHeight="1" thickBot="1">
      <c r="A61" s="16" t="s">
        <v>239</v>
      </c>
      <c r="B61" s="180" t="s">
        <v>237</v>
      </c>
      <c r="C61" s="187"/>
    </row>
    <row r="62" spans="1:3" s="1" customFormat="1" ht="12" customHeight="1" thickBot="1">
      <c r="A62" s="20" t="s">
        <v>16</v>
      </c>
      <c r="B62" s="178" t="s">
        <v>240</v>
      </c>
      <c r="C62" s="183">
        <f>SUM(C63:C65)</f>
        <v>28000</v>
      </c>
    </row>
    <row r="63" spans="1:3" s="1" customFormat="1" ht="12" customHeight="1">
      <c r="A63" s="15" t="s">
        <v>125</v>
      </c>
      <c r="B63" s="271" t="s">
        <v>242</v>
      </c>
      <c r="C63" s="188"/>
    </row>
    <row r="64" spans="1:3" s="1" customFormat="1" ht="12" customHeight="1">
      <c r="A64" s="14" t="s">
        <v>126</v>
      </c>
      <c r="B64" s="272" t="s">
        <v>361</v>
      </c>
      <c r="C64" s="188"/>
    </row>
    <row r="65" spans="1:3" s="1" customFormat="1" ht="12" customHeight="1">
      <c r="A65" s="14" t="s">
        <v>171</v>
      </c>
      <c r="B65" s="272" t="s">
        <v>243</v>
      </c>
      <c r="C65" s="188">
        <v>28000</v>
      </c>
    </row>
    <row r="66" spans="1:3" s="1" customFormat="1" ht="12" customHeight="1" thickBot="1">
      <c r="A66" s="16" t="s">
        <v>241</v>
      </c>
      <c r="B66" s="180" t="s">
        <v>244</v>
      </c>
      <c r="C66" s="188"/>
    </row>
    <row r="67" spans="1:3" s="1" customFormat="1" ht="12" customHeight="1" thickBot="1">
      <c r="A67" s="323" t="s">
        <v>407</v>
      </c>
      <c r="B67" s="21" t="s">
        <v>245</v>
      </c>
      <c r="C67" s="189">
        <f>+C10+C17+C24+C31+C39+C51+C57+C62</f>
        <v>185319089</v>
      </c>
    </row>
    <row r="68" spans="1:3" s="1" customFormat="1" ht="12" customHeight="1" thickBot="1">
      <c r="A68" s="306" t="s">
        <v>246</v>
      </c>
      <c r="B68" s="178" t="s">
        <v>247</v>
      </c>
      <c r="C68" s="183">
        <f>SUM(C69:C71)</f>
        <v>0</v>
      </c>
    </row>
    <row r="69" spans="1:3" s="1" customFormat="1" ht="12" customHeight="1">
      <c r="A69" s="15" t="s">
        <v>275</v>
      </c>
      <c r="B69" s="271" t="s">
        <v>248</v>
      </c>
      <c r="C69" s="188"/>
    </row>
    <row r="70" spans="1:3" s="1" customFormat="1" ht="12" customHeight="1">
      <c r="A70" s="14" t="s">
        <v>284</v>
      </c>
      <c r="B70" s="272" t="s">
        <v>249</v>
      </c>
      <c r="C70" s="188"/>
    </row>
    <row r="71" spans="1:3" s="1" customFormat="1" ht="12" customHeight="1" thickBot="1">
      <c r="A71" s="16" t="s">
        <v>285</v>
      </c>
      <c r="B71" s="317" t="s">
        <v>467</v>
      </c>
      <c r="C71" s="188"/>
    </row>
    <row r="72" spans="1:3" s="1" customFormat="1" ht="12" customHeight="1" thickBot="1">
      <c r="A72" s="306" t="s">
        <v>251</v>
      </c>
      <c r="B72" s="178" t="s">
        <v>252</v>
      </c>
      <c r="C72" s="183">
        <f>SUM(C73:C76)</f>
        <v>0</v>
      </c>
    </row>
    <row r="73" spans="1:3" s="1" customFormat="1" ht="12" customHeight="1">
      <c r="A73" s="15" t="s">
        <v>104</v>
      </c>
      <c r="B73" s="271" t="s">
        <v>253</v>
      </c>
      <c r="C73" s="188"/>
    </row>
    <row r="74" spans="1:3" s="1" customFormat="1" ht="12" customHeight="1">
      <c r="A74" s="14" t="s">
        <v>105</v>
      </c>
      <c r="B74" s="272" t="s">
        <v>468</v>
      </c>
      <c r="C74" s="188"/>
    </row>
    <row r="75" spans="1:3" s="1" customFormat="1" ht="12" customHeight="1" thickBot="1">
      <c r="A75" s="16" t="s">
        <v>276</v>
      </c>
      <c r="B75" s="273" t="s">
        <v>254</v>
      </c>
      <c r="C75" s="265"/>
    </row>
    <row r="76" spans="1:3" s="1" customFormat="1" ht="12" customHeight="1" thickBot="1">
      <c r="A76" s="351" t="s">
        <v>277</v>
      </c>
      <c r="B76" s="352" t="s">
        <v>469</v>
      </c>
      <c r="C76" s="353"/>
    </row>
    <row r="77" spans="1:3" s="1" customFormat="1" ht="12" customHeight="1" thickBot="1">
      <c r="A77" s="306" t="s">
        <v>255</v>
      </c>
      <c r="B77" s="178" t="s">
        <v>256</v>
      </c>
      <c r="C77" s="183">
        <f>SUM(C78:C79)</f>
        <v>98799733</v>
      </c>
    </row>
    <row r="78" spans="1:3" s="1" customFormat="1" ht="12" customHeight="1" thickBot="1">
      <c r="A78" s="13" t="s">
        <v>278</v>
      </c>
      <c r="B78" s="350" t="s">
        <v>257</v>
      </c>
      <c r="C78" s="265">
        <v>98799733</v>
      </c>
    </row>
    <row r="79" spans="1:3" s="1" customFormat="1" ht="12" customHeight="1" thickBot="1">
      <c r="A79" s="351" t="s">
        <v>279</v>
      </c>
      <c r="B79" s="352" t="s">
        <v>258</v>
      </c>
      <c r="C79" s="353"/>
    </row>
    <row r="80" spans="1:3" s="1" customFormat="1" ht="12" customHeight="1" thickBot="1">
      <c r="A80" s="306" t="s">
        <v>259</v>
      </c>
      <c r="B80" s="178" t="s">
        <v>260</v>
      </c>
      <c r="C80" s="183">
        <f>SUM(C81:C83)</f>
        <v>0</v>
      </c>
    </row>
    <row r="81" spans="1:3" s="1" customFormat="1" ht="12" customHeight="1">
      <c r="A81" s="15" t="s">
        <v>280</v>
      </c>
      <c r="B81" s="271" t="s">
        <v>261</v>
      </c>
      <c r="C81" s="188"/>
    </row>
    <row r="82" spans="1:3" s="1" customFormat="1" ht="12" customHeight="1">
      <c r="A82" s="14" t="s">
        <v>281</v>
      </c>
      <c r="B82" s="272" t="s">
        <v>262</v>
      </c>
      <c r="C82" s="188"/>
    </row>
    <row r="83" spans="1:3" s="1" customFormat="1" ht="12" customHeight="1" thickBot="1">
      <c r="A83" s="18" t="s">
        <v>282</v>
      </c>
      <c r="B83" s="354" t="s">
        <v>470</v>
      </c>
      <c r="C83" s="355"/>
    </row>
    <row r="84" spans="1:3" s="1" customFormat="1" ht="12" customHeight="1" thickBot="1">
      <c r="A84" s="306" t="s">
        <v>263</v>
      </c>
      <c r="B84" s="178" t="s">
        <v>283</v>
      </c>
      <c r="C84" s="183">
        <f>SUM(C85:C88)</f>
        <v>0</v>
      </c>
    </row>
    <row r="85" spans="1:3" s="1" customFormat="1" ht="12" customHeight="1">
      <c r="A85" s="275" t="s">
        <v>264</v>
      </c>
      <c r="B85" s="271" t="s">
        <v>265</v>
      </c>
      <c r="C85" s="188"/>
    </row>
    <row r="86" spans="1:3" s="1" customFormat="1" ht="12" customHeight="1">
      <c r="A86" s="276" t="s">
        <v>266</v>
      </c>
      <c r="B86" s="272" t="s">
        <v>267</v>
      </c>
      <c r="C86" s="188"/>
    </row>
    <row r="87" spans="1:3" s="1" customFormat="1" ht="12" customHeight="1">
      <c r="A87" s="276" t="s">
        <v>268</v>
      </c>
      <c r="B87" s="272" t="s">
        <v>269</v>
      </c>
      <c r="C87" s="188"/>
    </row>
    <row r="88" spans="1:3" s="1" customFormat="1" ht="12" customHeight="1" thickBot="1">
      <c r="A88" s="277" t="s">
        <v>270</v>
      </c>
      <c r="B88" s="180" t="s">
        <v>271</v>
      </c>
      <c r="C88" s="188"/>
    </row>
    <row r="89" spans="1:3" s="1" customFormat="1" ht="12" customHeight="1" thickBot="1">
      <c r="A89" s="306" t="s">
        <v>272</v>
      </c>
      <c r="B89" s="178" t="s">
        <v>532</v>
      </c>
      <c r="C89" s="305">
        <v>50367586</v>
      </c>
    </row>
    <row r="90" spans="1:3" s="1" customFormat="1" ht="13.5" customHeight="1" thickBot="1">
      <c r="A90" s="306" t="s">
        <v>274</v>
      </c>
      <c r="B90" s="178" t="s">
        <v>273</v>
      </c>
      <c r="C90" s="305"/>
    </row>
    <row r="91" spans="1:3" s="1" customFormat="1" ht="15.75" customHeight="1" thickBot="1">
      <c r="A91" s="306" t="s">
        <v>286</v>
      </c>
      <c r="B91" s="278" t="s">
        <v>409</v>
      </c>
      <c r="C91" s="189">
        <f>+C68+C72+C77+C80+C84+C90+C89</f>
        <v>149167319</v>
      </c>
    </row>
    <row r="92" spans="1:3" s="1" customFormat="1" ht="16.5" customHeight="1" thickBot="1">
      <c r="A92" s="307" t="s">
        <v>408</v>
      </c>
      <c r="B92" s="279" t="s">
        <v>410</v>
      </c>
      <c r="C92" s="189">
        <f>+C67+C91</f>
        <v>334486408</v>
      </c>
    </row>
    <row r="93" spans="1:3" s="1" customFormat="1" ht="11.1" customHeight="1">
      <c r="A93" s="5"/>
      <c r="B93" s="6"/>
      <c r="C93" s="190"/>
    </row>
    <row r="94" spans="1:3" ht="16.5" customHeight="1">
      <c r="A94" s="469" t="s">
        <v>37</v>
      </c>
      <c r="B94" s="469"/>
      <c r="C94" s="469"/>
    </row>
    <row r="95" spans="1:3" ht="16.5" customHeight="1" thickBot="1">
      <c r="A95" s="466" t="s">
        <v>107</v>
      </c>
      <c r="B95" s="466"/>
      <c r="C95" s="363" t="str">
        <f>C7</f>
        <v>Forintban!</v>
      </c>
    </row>
    <row r="96" spans="1:3" ht="38.1" customHeight="1" thickBot="1">
      <c r="A96" s="343" t="s">
        <v>56</v>
      </c>
      <c r="B96" s="344" t="s">
        <v>38</v>
      </c>
      <c r="C96" s="345" t="e">
        <f>+C8</f>
        <v>#REF!</v>
      </c>
    </row>
    <row r="97" spans="1:3" s="31" customFormat="1" ht="12" customHeight="1" thickBot="1">
      <c r="A97" s="343"/>
      <c r="B97" s="344" t="s">
        <v>418</v>
      </c>
      <c r="C97" s="345" t="s">
        <v>419</v>
      </c>
    </row>
    <row r="98" spans="1:3" ht="12" customHeight="1" thickBot="1">
      <c r="A98" s="22" t="s">
        <v>9</v>
      </c>
      <c r="B98" s="26" t="s">
        <v>369</v>
      </c>
      <c r="C98" s="182">
        <f>C99+C100+C101+C102+C103+C116</f>
        <v>171800713</v>
      </c>
    </row>
    <row r="99" spans="1:3" ht="12" customHeight="1">
      <c r="A99" s="17" t="s">
        <v>68</v>
      </c>
      <c r="B99" s="10" t="s">
        <v>39</v>
      </c>
      <c r="C99" s="184">
        <v>90603420</v>
      </c>
    </row>
    <row r="100" spans="1:3" ht="12" customHeight="1">
      <c r="A100" s="14" t="s">
        <v>69</v>
      </c>
      <c r="B100" s="8" t="s">
        <v>127</v>
      </c>
      <c r="C100" s="185">
        <v>14069466</v>
      </c>
    </row>
    <row r="101" spans="1:3" ht="12" customHeight="1">
      <c r="A101" s="14" t="s">
        <v>70</v>
      </c>
      <c r="B101" s="8" t="s">
        <v>96</v>
      </c>
      <c r="C101" s="187">
        <v>46057385</v>
      </c>
    </row>
    <row r="102" spans="1:3" ht="12" customHeight="1">
      <c r="A102" s="14" t="s">
        <v>71</v>
      </c>
      <c r="B102" s="11" t="s">
        <v>128</v>
      </c>
      <c r="C102" s="187">
        <v>12331740</v>
      </c>
    </row>
    <row r="103" spans="1:3" ht="12" customHeight="1">
      <c r="A103" s="14" t="s">
        <v>79</v>
      </c>
      <c r="B103" s="19" t="s">
        <v>129</v>
      </c>
      <c r="C103" s="187">
        <v>5420000</v>
      </c>
    </row>
    <row r="104" spans="1:3" ht="12" customHeight="1">
      <c r="A104" s="14" t="s">
        <v>72</v>
      </c>
      <c r="B104" s="8" t="s">
        <v>374</v>
      </c>
      <c r="C104" s="187"/>
    </row>
    <row r="105" spans="1:3" ht="12" customHeight="1">
      <c r="A105" s="14" t="s">
        <v>73</v>
      </c>
      <c r="B105" s="83" t="s">
        <v>373</v>
      </c>
      <c r="C105" s="187"/>
    </row>
    <row r="106" spans="1:3" ht="12" customHeight="1">
      <c r="A106" s="14" t="s">
        <v>80</v>
      </c>
      <c r="B106" s="83" t="s">
        <v>372</v>
      </c>
      <c r="C106" s="187"/>
    </row>
    <row r="107" spans="1:3" ht="12" customHeight="1">
      <c r="A107" s="14" t="s">
        <v>81</v>
      </c>
      <c r="B107" s="81" t="s">
        <v>289</v>
      </c>
      <c r="C107" s="187"/>
    </row>
    <row r="108" spans="1:3" ht="12" customHeight="1">
      <c r="A108" s="14" t="s">
        <v>82</v>
      </c>
      <c r="B108" s="82" t="s">
        <v>290</v>
      </c>
      <c r="C108" s="187"/>
    </row>
    <row r="109" spans="1:3" ht="12" customHeight="1">
      <c r="A109" s="14" t="s">
        <v>83</v>
      </c>
      <c r="B109" s="82" t="s">
        <v>291</v>
      </c>
      <c r="C109" s="187"/>
    </row>
    <row r="110" spans="1:3" ht="12" customHeight="1">
      <c r="A110" s="14" t="s">
        <v>85</v>
      </c>
      <c r="B110" s="81" t="s">
        <v>292</v>
      </c>
      <c r="C110" s="187">
        <v>4920000</v>
      </c>
    </row>
    <row r="111" spans="1:3" ht="12" customHeight="1">
      <c r="A111" s="14" t="s">
        <v>130</v>
      </c>
      <c r="B111" s="81" t="s">
        <v>293</v>
      </c>
      <c r="C111" s="187"/>
    </row>
    <row r="112" spans="1:3" ht="12" customHeight="1">
      <c r="A112" s="14" t="s">
        <v>287</v>
      </c>
      <c r="B112" s="82" t="s">
        <v>294</v>
      </c>
      <c r="C112" s="187"/>
    </row>
    <row r="113" spans="1:3" ht="12" customHeight="1">
      <c r="A113" s="13" t="s">
        <v>288</v>
      </c>
      <c r="B113" s="83" t="s">
        <v>295</v>
      </c>
      <c r="C113" s="187"/>
    </row>
    <row r="114" spans="1:3" ht="12" customHeight="1">
      <c r="A114" s="14" t="s">
        <v>370</v>
      </c>
      <c r="B114" s="83" t="s">
        <v>296</v>
      </c>
      <c r="C114" s="187"/>
    </row>
    <row r="115" spans="1:3" ht="12" customHeight="1">
      <c r="A115" s="16" t="s">
        <v>371</v>
      </c>
      <c r="B115" s="83" t="s">
        <v>297</v>
      </c>
      <c r="C115" s="187">
        <v>500000</v>
      </c>
    </row>
    <row r="116" spans="1:3" ht="12" customHeight="1">
      <c r="A116" s="14" t="s">
        <v>375</v>
      </c>
      <c r="B116" s="11" t="s">
        <v>40</v>
      </c>
      <c r="C116" s="185">
        <v>3318702</v>
      </c>
    </row>
    <row r="117" spans="1:3" ht="12" customHeight="1">
      <c r="A117" s="14" t="s">
        <v>376</v>
      </c>
      <c r="B117" s="8" t="s">
        <v>378</v>
      </c>
      <c r="C117" s="185"/>
    </row>
    <row r="118" spans="1:3" ht="12" customHeight="1" thickBot="1">
      <c r="A118" s="18" t="s">
        <v>377</v>
      </c>
      <c r="B118" s="321" t="s">
        <v>379</v>
      </c>
      <c r="C118" s="191">
        <v>3318702</v>
      </c>
    </row>
    <row r="119" spans="1:3" ht="12" customHeight="1" thickBot="1">
      <c r="A119" s="318" t="s">
        <v>10</v>
      </c>
      <c r="B119" s="319" t="s">
        <v>298</v>
      </c>
      <c r="C119" s="320">
        <f>+C120+C122+C124</f>
        <v>86051076</v>
      </c>
    </row>
    <row r="120" spans="1:3" ht="12" customHeight="1">
      <c r="A120" s="15" t="s">
        <v>74</v>
      </c>
      <c r="B120" s="8" t="s">
        <v>170</v>
      </c>
      <c r="C120" s="186">
        <v>52938092</v>
      </c>
    </row>
    <row r="121" spans="1:3" ht="12" customHeight="1">
      <c r="A121" s="15" t="s">
        <v>75</v>
      </c>
      <c r="B121" s="12" t="s">
        <v>302</v>
      </c>
      <c r="C121" s="186">
        <v>51235092</v>
      </c>
    </row>
    <row r="122" spans="1:3" ht="12" customHeight="1">
      <c r="A122" s="15" t="s">
        <v>76</v>
      </c>
      <c r="B122" s="12" t="s">
        <v>131</v>
      </c>
      <c r="C122" s="185">
        <v>33112984</v>
      </c>
    </row>
    <row r="123" spans="1:3" ht="12" customHeight="1">
      <c r="A123" s="15" t="s">
        <v>77</v>
      </c>
      <c r="B123" s="12" t="s">
        <v>303</v>
      </c>
      <c r="C123" s="176">
        <v>3227215</v>
      </c>
    </row>
    <row r="124" spans="1:3" ht="12" customHeight="1">
      <c r="A124" s="15" t="s">
        <v>78</v>
      </c>
      <c r="B124" s="180" t="s">
        <v>472</v>
      </c>
      <c r="C124" s="176"/>
    </row>
    <row r="125" spans="1:3" ht="12" customHeight="1">
      <c r="A125" s="15" t="s">
        <v>84</v>
      </c>
      <c r="B125" s="179" t="s">
        <v>362</v>
      </c>
      <c r="C125" s="176"/>
    </row>
    <row r="126" spans="1:3" ht="12" customHeight="1">
      <c r="A126" s="15" t="s">
        <v>86</v>
      </c>
      <c r="B126" s="270" t="s">
        <v>308</v>
      </c>
      <c r="C126" s="176"/>
    </row>
    <row r="127" spans="1:3">
      <c r="A127" s="15" t="s">
        <v>132</v>
      </c>
      <c r="B127" s="82" t="s">
        <v>291</v>
      </c>
      <c r="C127" s="176"/>
    </row>
    <row r="128" spans="1:3" ht="12" customHeight="1">
      <c r="A128" s="15" t="s">
        <v>133</v>
      </c>
      <c r="B128" s="82" t="s">
        <v>307</v>
      </c>
      <c r="C128" s="176"/>
    </row>
    <row r="129" spans="1:3" ht="12" customHeight="1">
      <c r="A129" s="15" t="s">
        <v>134</v>
      </c>
      <c r="B129" s="82" t="s">
        <v>306</v>
      </c>
      <c r="C129" s="176"/>
    </row>
    <row r="130" spans="1:3" ht="12" customHeight="1">
      <c r="A130" s="15" t="s">
        <v>299</v>
      </c>
      <c r="B130" s="82" t="s">
        <v>294</v>
      </c>
      <c r="C130" s="176"/>
    </row>
    <row r="131" spans="1:3" ht="12" customHeight="1">
      <c r="A131" s="15" t="s">
        <v>300</v>
      </c>
      <c r="B131" s="82" t="s">
        <v>305</v>
      </c>
      <c r="C131" s="176"/>
    </row>
    <row r="132" spans="1:3" ht="16.5" thickBot="1">
      <c r="A132" s="13" t="s">
        <v>301</v>
      </c>
      <c r="B132" s="82" t="s">
        <v>304</v>
      </c>
      <c r="C132" s="177"/>
    </row>
    <row r="133" spans="1:3" ht="12" customHeight="1" thickBot="1">
      <c r="A133" s="20" t="s">
        <v>11</v>
      </c>
      <c r="B133" s="76" t="s">
        <v>380</v>
      </c>
      <c r="C133" s="183">
        <f>+C98+C119</f>
        <v>257851789</v>
      </c>
    </row>
    <row r="134" spans="1:3" ht="12" customHeight="1" thickBot="1">
      <c r="A134" s="20" t="s">
        <v>12</v>
      </c>
      <c r="B134" s="76" t="s">
        <v>381</v>
      </c>
      <c r="C134" s="183">
        <f>+C135+C136+C137</f>
        <v>0</v>
      </c>
    </row>
    <row r="135" spans="1:3" ht="12" customHeight="1">
      <c r="A135" s="15" t="s">
        <v>206</v>
      </c>
      <c r="B135" s="12" t="s">
        <v>388</v>
      </c>
      <c r="C135" s="176"/>
    </row>
    <row r="136" spans="1:3" ht="12" customHeight="1">
      <c r="A136" s="15" t="s">
        <v>207</v>
      </c>
      <c r="B136" s="12" t="s">
        <v>389</v>
      </c>
      <c r="C136" s="176"/>
    </row>
    <row r="137" spans="1:3" ht="12" customHeight="1" thickBot="1">
      <c r="A137" s="13" t="s">
        <v>208</v>
      </c>
      <c r="B137" s="12" t="s">
        <v>390</v>
      </c>
      <c r="C137" s="176"/>
    </row>
    <row r="138" spans="1:3" ht="12" customHeight="1" thickBot="1">
      <c r="A138" s="20" t="s">
        <v>13</v>
      </c>
      <c r="B138" s="76" t="s">
        <v>382</v>
      </c>
      <c r="C138" s="183">
        <f>SUM(C139:C144)</f>
        <v>0</v>
      </c>
    </row>
    <row r="139" spans="1:3" ht="12" customHeight="1">
      <c r="A139" s="15" t="s">
        <v>61</v>
      </c>
      <c r="B139" s="9" t="s">
        <v>391</v>
      </c>
      <c r="C139" s="176"/>
    </row>
    <row r="140" spans="1:3" ht="12" customHeight="1">
      <c r="A140" s="15" t="s">
        <v>62</v>
      </c>
      <c r="B140" s="9" t="s">
        <v>383</v>
      </c>
      <c r="C140" s="176"/>
    </row>
    <row r="141" spans="1:3" ht="12" customHeight="1">
      <c r="A141" s="15" t="s">
        <v>63</v>
      </c>
      <c r="B141" s="9" t="s">
        <v>384</v>
      </c>
      <c r="C141" s="176"/>
    </row>
    <row r="142" spans="1:3" ht="12" customHeight="1">
      <c r="A142" s="15" t="s">
        <v>119</v>
      </c>
      <c r="B142" s="9" t="s">
        <v>385</v>
      </c>
      <c r="C142" s="176"/>
    </row>
    <row r="143" spans="1:3" ht="12" customHeight="1" thickBot="1">
      <c r="A143" s="13" t="s">
        <v>120</v>
      </c>
      <c r="B143" s="7" t="s">
        <v>386</v>
      </c>
      <c r="C143" s="177"/>
    </row>
    <row r="144" spans="1:3" ht="12" customHeight="1" thickBot="1">
      <c r="A144" s="351" t="s">
        <v>121</v>
      </c>
      <c r="B144" s="356" t="s">
        <v>387</v>
      </c>
      <c r="C144" s="357"/>
    </row>
    <row r="145" spans="1:9" ht="12" customHeight="1" thickBot="1">
      <c r="A145" s="20" t="s">
        <v>14</v>
      </c>
      <c r="B145" s="76" t="s">
        <v>395</v>
      </c>
      <c r="C145" s="189">
        <f>+C146+C147+C148+C149</f>
        <v>2944114</v>
      </c>
    </row>
    <row r="146" spans="1:9" ht="12" customHeight="1">
      <c r="A146" s="15" t="s">
        <v>64</v>
      </c>
      <c r="B146" s="9" t="s">
        <v>309</v>
      </c>
      <c r="C146" s="176"/>
    </row>
    <row r="147" spans="1:9" ht="12" customHeight="1">
      <c r="A147" s="15" t="s">
        <v>65</v>
      </c>
      <c r="B147" s="9" t="s">
        <v>310</v>
      </c>
      <c r="C147" s="176">
        <v>2944114</v>
      </c>
    </row>
    <row r="148" spans="1:9" ht="12" customHeight="1" thickBot="1">
      <c r="A148" s="13" t="s">
        <v>226</v>
      </c>
      <c r="B148" s="7" t="s">
        <v>396</v>
      </c>
      <c r="C148" s="177"/>
    </row>
    <row r="149" spans="1:9" ht="12" customHeight="1" thickBot="1">
      <c r="A149" s="351" t="s">
        <v>227</v>
      </c>
      <c r="B149" s="356" t="s">
        <v>328</v>
      </c>
      <c r="C149" s="357"/>
    </row>
    <row r="150" spans="1:9" ht="12" customHeight="1" thickBot="1">
      <c r="A150" s="20" t="s">
        <v>15</v>
      </c>
      <c r="B150" s="76" t="s">
        <v>397</v>
      </c>
      <c r="C150" s="192">
        <f>SUM(C151:C155)</f>
        <v>0</v>
      </c>
    </row>
    <row r="151" spans="1:9" ht="12" customHeight="1">
      <c r="A151" s="15" t="s">
        <v>66</v>
      </c>
      <c r="B151" s="9" t="s">
        <v>392</v>
      </c>
      <c r="C151" s="176"/>
    </row>
    <row r="152" spans="1:9" ht="12" customHeight="1">
      <c r="A152" s="15" t="s">
        <v>67</v>
      </c>
      <c r="B152" s="9" t="s">
        <v>399</v>
      </c>
      <c r="C152" s="176"/>
    </row>
    <row r="153" spans="1:9" ht="12" customHeight="1">
      <c r="A153" s="15" t="s">
        <v>238</v>
      </c>
      <c r="B153" s="9" t="s">
        <v>394</v>
      </c>
      <c r="C153" s="176"/>
    </row>
    <row r="154" spans="1:9" ht="12" customHeight="1">
      <c r="A154" s="15" t="s">
        <v>239</v>
      </c>
      <c r="B154" s="9" t="s">
        <v>439</v>
      </c>
      <c r="C154" s="176"/>
    </row>
    <row r="155" spans="1:9" ht="12" customHeight="1" thickBot="1">
      <c r="A155" s="15" t="s">
        <v>398</v>
      </c>
      <c r="B155" s="9" t="s">
        <v>400</v>
      </c>
      <c r="C155" s="176"/>
    </row>
    <row r="156" spans="1:9" ht="12" customHeight="1" thickBot="1">
      <c r="A156" s="20" t="s">
        <v>16</v>
      </c>
      <c r="B156" s="76" t="s">
        <v>401</v>
      </c>
      <c r="C156" s="322"/>
    </row>
    <row r="157" spans="1:9" ht="12" customHeight="1" thickBot="1">
      <c r="A157" s="20" t="s">
        <v>17</v>
      </c>
      <c r="B157" s="76" t="s">
        <v>402</v>
      </c>
      <c r="C157" s="322"/>
    </row>
    <row r="158" spans="1:9" ht="15.2" customHeight="1" thickBot="1">
      <c r="A158" s="20" t="s">
        <v>18</v>
      </c>
      <c r="B158" s="76" t="s">
        <v>404</v>
      </c>
      <c r="C158" s="358">
        <f>+C134+C138+C145+C150+C156+C157</f>
        <v>2944114</v>
      </c>
      <c r="F158" s="32"/>
      <c r="G158" s="77"/>
      <c r="H158" s="77"/>
      <c r="I158" s="77"/>
    </row>
    <row r="159" spans="1:9" s="1" customFormat="1" ht="17.25" customHeight="1" thickBot="1">
      <c r="A159" s="181" t="s">
        <v>19</v>
      </c>
      <c r="B159" s="359" t="s">
        <v>403</v>
      </c>
      <c r="C159" s="358">
        <f>+C133+C158</f>
        <v>260795903</v>
      </c>
    </row>
    <row r="160" spans="1:9" ht="15.95" customHeight="1">
      <c r="A160" s="412"/>
      <c r="B160" s="412"/>
      <c r="C160" s="413">
        <f>C92-C159</f>
        <v>73690505</v>
      </c>
    </row>
    <row r="161" spans="1:3">
      <c r="A161" s="467" t="s">
        <v>311</v>
      </c>
      <c r="B161" s="467"/>
      <c r="C161" s="467"/>
    </row>
    <row r="162" spans="1:3" ht="15.2" customHeight="1" thickBot="1">
      <c r="A162" s="468" t="s">
        <v>108</v>
      </c>
      <c r="B162" s="468"/>
      <c r="C162" s="364" t="str">
        <f>C95</f>
        <v>Forintban!</v>
      </c>
    </row>
    <row r="163" spans="1:3" ht="13.5" customHeight="1" thickBot="1">
      <c r="A163" s="20">
        <v>1</v>
      </c>
      <c r="B163" s="25" t="s">
        <v>405</v>
      </c>
      <c r="C163" s="183">
        <f>+C67-C133</f>
        <v>-72532700</v>
      </c>
    </row>
    <row r="164" spans="1:3" ht="27.75" customHeight="1" thickBot="1">
      <c r="A164" s="20" t="s">
        <v>10</v>
      </c>
      <c r="B164" s="25" t="s">
        <v>411</v>
      </c>
      <c r="C164" s="183">
        <f>+C91-C158</f>
        <v>146223205</v>
      </c>
    </row>
  </sheetData>
  <mergeCells count="7">
    <mergeCell ref="A162:B162"/>
    <mergeCell ref="A94:C94"/>
    <mergeCell ref="B1:C1"/>
    <mergeCell ref="A6:C6"/>
    <mergeCell ref="A7:B7"/>
    <mergeCell ref="A95:B95"/>
    <mergeCell ref="A161:C161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4"/>
  <sheetViews>
    <sheetView zoomScale="120" zoomScaleNormal="120" zoomScaleSheetLayoutView="100" workbookViewId="0">
      <selection activeCell="C123" sqref="C123"/>
    </sheetView>
  </sheetViews>
  <sheetFormatPr defaultRowHeight="15.75"/>
  <cols>
    <col min="1" max="1" width="9.5" style="30" customWidth="1"/>
    <col min="2" max="2" width="99.33203125" style="30" customWidth="1"/>
    <col min="3" max="3" width="21.6640625" style="253" customWidth="1"/>
    <col min="4" max="4" width="9" style="30" customWidth="1"/>
    <col min="5" max="16384" width="9.33203125" style="30"/>
  </cols>
  <sheetData>
    <row r="1" spans="1:3" ht="18.75" customHeight="1">
      <c r="A1" s="404"/>
      <c r="B1" s="462" t="str">
        <f>CONCATENATE("1.2. melléklet ",ALAPADATOK!A7," ",ALAPADATOK!B7," ",ALAPADATOK!C7," ",ALAPADATOK!D7," ",ALAPADATOK!E7," ",ALAPADATOK!F7," ",ALAPADATOK!G7," ",ALAPADATOK!H7)</f>
        <v>1.2. melléklet a 4 / 2020 ( VII.02. ) önkormányzati rendelethez</v>
      </c>
      <c r="C1" s="463"/>
    </row>
    <row r="2" spans="1:3" ht="21.95" customHeight="1">
      <c r="A2" s="405"/>
      <c r="B2" s="406" t="str">
        <f>CONCATENATE(ALAPADATOK!A3)</f>
        <v>Szuhogy Község Önkormányzata</v>
      </c>
      <c r="C2" s="407"/>
    </row>
    <row r="3" spans="1:3" ht="21.95" customHeight="1">
      <c r="A3" s="407"/>
      <c r="B3" s="406" t="s">
        <v>476</v>
      </c>
      <c r="C3" s="407"/>
    </row>
    <row r="4" spans="1:3" ht="21.95" customHeight="1">
      <c r="A4" s="407"/>
      <c r="B4" s="406" t="s">
        <v>478</v>
      </c>
      <c r="C4" s="407"/>
    </row>
    <row r="5" spans="1:3" ht="21.95" customHeight="1">
      <c r="A5" s="404"/>
      <c r="B5" s="404"/>
      <c r="C5" s="408"/>
    </row>
    <row r="6" spans="1:3" ht="15.2" customHeight="1">
      <c r="A6" s="464" t="s">
        <v>6</v>
      </c>
      <c r="B6" s="464"/>
      <c r="C6" s="464"/>
    </row>
    <row r="7" spans="1:3" ht="15.2" customHeight="1" thickBot="1">
      <c r="A7" s="465" t="s">
        <v>106</v>
      </c>
      <c r="B7" s="465"/>
      <c r="C7" s="362" t="str">
        <f>CONCATENATE(KV_1.1.sz.mell.!C7)</f>
        <v>Forintban!</v>
      </c>
    </row>
    <row r="8" spans="1:3" ht="24" customHeight="1" thickBot="1">
      <c r="A8" s="409" t="s">
        <v>56</v>
      </c>
      <c r="B8" s="410" t="s">
        <v>8</v>
      </c>
      <c r="C8" s="411" t="e">
        <f>+CONCATENATE(LEFT(#REF!,4),". évi előirányzat")</f>
        <v>#REF!</v>
      </c>
    </row>
    <row r="9" spans="1:3" s="31" customFormat="1" ht="12" customHeight="1" thickBot="1">
      <c r="A9" s="346"/>
      <c r="B9" s="347" t="s">
        <v>418</v>
      </c>
      <c r="C9" s="348" t="s">
        <v>419</v>
      </c>
    </row>
    <row r="10" spans="1:3" s="1" customFormat="1" ht="12" customHeight="1" thickBot="1">
      <c r="A10" s="20" t="s">
        <v>9</v>
      </c>
      <c r="B10" s="21" t="s">
        <v>192</v>
      </c>
      <c r="C10" s="183">
        <f>+C11+C12+C13+C14+C15+C16</f>
        <v>91531297</v>
      </c>
    </row>
    <row r="11" spans="1:3" s="1" customFormat="1" ht="12" customHeight="1">
      <c r="A11" s="15" t="s">
        <v>68</v>
      </c>
      <c r="B11" s="271" t="s">
        <v>193</v>
      </c>
      <c r="C11" s="186">
        <v>19197415</v>
      </c>
    </row>
    <row r="12" spans="1:3" s="1" customFormat="1" ht="12" customHeight="1">
      <c r="A12" s="14" t="s">
        <v>69</v>
      </c>
      <c r="B12" s="272" t="s">
        <v>194</v>
      </c>
      <c r="C12" s="185">
        <v>25613700</v>
      </c>
    </row>
    <row r="13" spans="1:3" s="1" customFormat="1" ht="12" customHeight="1">
      <c r="A13" s="14" t="s">
        <v>70</v>
      </c>
      <c r="B13" s="272" t="s">
        <v>449</v>
      </c>
      <c r="C13" s="185">
        <v>36414908</v>
      </c>
    </row>
    <row r="14" spans="1:3" s="1" customFormat="1" ht="12" customHeight="1">
      <c r="A14" s="14" t="s">
        <v>71</v>
      </c>
      <c r="B14" s="272" t="s">
        <v>195</v>
      </c>
      <c r="C14" s="185">
        <v>1800000</v>
      </c>
    </row>
    <row r="15" spans="1:3" s="1" customFormat="1" ht="12" customHeight="1">
      <c r="A15" s="14" t="s">
        <v>103</v>
      </c>
      <c r="B15" s="179" t="s">
        <v>364</v>
      </c>
      <c r="C15" s="185">
        <v>8505274</v>
      </c>
    </row>
    <row r="16" spans="1:3" s="1" customFormat="1" ht="12" customHeight="1" thickBot="1">
      <c r="A16" s="16" t="s">
        <v>72</v>
      </c>
      <c r="B16" s="180" t="s">
        <v>365</v>
      </c>
      <c r="C16" s="185"/>
    </row>
    <row r="17" spans="1:3" s="1" customFormat="1" ht="12" customHeight="1" thickBot="1">
      <c r="A17" s="20" t="s">
        <v>10</v>
      </c>
      <c r="B17" s="178" t="s">
        <v>196</v>
      </c>
      <c r="C17" s="183">
        <f>+C18+C19+C20+C21+C22</f>
        <v>54204700</v>
      </c>
    </row>
    <row r="18" spans="1:3" s="1" customFormat="1" ht="12" customHeight="1">
      <c r="A18" s="15" t="s">
        <v>74</v>
      </c>
      <c r="B18" s="271" t="s">
        <v>197</v>
      </c>
      <c r="C18" s="186"/>
    </row>
    <row r="19" spans="1:3" s="1" customFormat="1" ht="12" customHeight="1">
      <c r="A19" s="14" t="s">
        <v>75</v>
      </c>
      <c r="B19" s="272" t="s">
        <v>198</v>
      </c>
      <c r="C19" s="185"/>
    </row>
    <row r="20" spans="1:3" s="1" customFormat="1" ht="12" customHeight="1">
      <c r="A20" s="14" t="s">
        <v>76</v>
      </c>
      <c r="B20" s="272" t="s">
        <v>356</v>
      </c>
      <c r="C20" s="185"/>
    </row>
    <row r="21" spans="1:3" s="1" customFormat="1" ht="12" customHeight="1">
      <c r="A21" s="14" t="s">
        <v>77</v>
      </c>
      <c r="B21" s="272" t="s">
        <v>357</v>
      </c>
      <c r="C21" s="185"/>
    </row>
    <row r="22" spans="1:3" s="1" customFormat="1" ht="12" customHeight="1">
      <c r="A22" s="14" t="s">
        <v>78</v>
      </c>
      <c r="B22" s="272" t="s">
        <v>471</v>
      </c>
      <c r="C22" s="185">
        <v>54204700</v>
      </c>
    </row>
    <row r="23" spans="1:3" s="1" customFormat="1" ht="12" customHeight="1" thickBot="1">
      <c r="A23" s="16" t="s">
        <v>84</v>
      </c>
      <c r="B23" s="180" t="s">
        <v>200</v>
      </c>
      <c r="C23" s="187"/>
    </row>
    <row r="24" spans="1:3" s="1" customFormat="1" ht="12" customHeight="1" thickBot="1">
      <c r="A24" s="20" t="s">
        <v>11</v>
      </c>
      <c r="B24" s="21" t="s">
        <v>201</v>
      </c>
      <c r="C24" s="183">
        <f>+C25+C26+C27+C28+C29</f>
        <v>0</v>
      </c>
    </row>
    <row r="25" spans="1:3" s="1" customFormat="1" ht="12" customHeight="1">
      <c r="A25" s="15" t="s">
        <v>57</v>
      </c>
      <c r="B25" s="271" t="s">
        <v>202</v>
      </c>
      <c r="C25" s="186"/>
    </row>
    <row r="26" spans="1:3" s="1" customFormat="1" ht="12" customHeight="1">
      <c r="A26" s="14" t="s">
        <v>58</v>
      </c>
      <c r="B26" s="272" t="s">
        <v>203</v>
      </c>
      <c r="C26" s="185"/>
    </row>
    <row r="27" spans="1:3" s="1" customFormat="1" ht="12" customHeight="1">
      <c r="A27" s="14" t="s">
        <v>59</v>
      </c>
      <c r="B27" s="272" t="s">
        <v>358</v>
      </c>
      <c r="C27" s="185"/>
    </row>
    <row r="28" spans="1:3" s="1" customFormat="1" ht="12" customHeight="1">
      <c r="A28" s="14" t="s">
        <v>60</v>
      </c>
      <c r="B28" s="272" t="s">
        <v>359</v>
      </c>
      <c r="C28" s="185"/>
    </row>
    <row r="29" spans="1:3" s="1" customFormat="1" ht="12" customHeight="1">
      <c r="A29" s="14" t="s">
        <v>115</v>
      </c>
      <c r="B29" s="272" t="s">
        <v>204</v>
      </c>
      <c r="C29" s="185"/>
    </row>
    <row r="30" spans="1:3" s="340" customFormat="1" ht="12" customHeight="1" thickBot="1">
      <c r="A30" s="349" t="s">
        <v>116</v>
      </c>
      <c r="B30" s="338" t="s">
        <v>466</v>
      </c>
      <c r="C30" s="339"/>
    </row>
    <row r="31" spans="1:3" s="1" customFormat="1" ht="12" customHeight="1" thickBot="1">
      <c r="A31" s="20" t="s">
        <v>117</v>
      </c>
      <c r="B31" s="21" t="s">
        <v>450</v>
      </c>
      <c r="C31" s="189">
        <f>SUM(C32:C38)</f>
        <v>12000000</v>
      </c>
    </row>
    <row r="32" spans="1:3" s="1" customFormat="1" ht="12" customHeight="1">
      <c r="A32" s="15" t="s">
        <v>206</v>
      </c>
      <c r="B32" s="271" t="s">
        <v>513</v>
      </c>
      <c r="C32" s="186">
        <v>2000000</v>
      </c>
    </row>
    <row r="33" spans="1:3" s="1" customFormat="1" ht="12" customHeight="1">
      <c r="A33" s="14" t="s">
        <v>207</v>
      </c>
      <c r="B33" s="272" t="s">
        <v>454</v>
      </c>
      <c r="C33" s="185"/>
    </row>
    <row r="34" spans="1:3" s="1" customFormat="1" ht="12" customHeight="1">
      <c r="A34" s="14" t="s">
        <v>208</v>
      </c>
      <c r="B34" s="272" t="s">
        <v>455</v>
      </c>
      <c r="C34" s="185">
        <v>8000000</v>
      </c>
    </row>
    <row r="35" spans="1:3" s="1" customFormat="1" ht="12" customHeight="1">
      <c r="A35" s="14" t="s">
        <v>209</v>
      </c>
      <c r="B35" s="272" t="s">
        <v>456</v>
      </c>
      <c r="C35" s="185">
        <v>200000</v>
      </c>
    </row>
    <row r="36" spans="1:3" s="1" customFormat="1" ht="12" customHeight="1">
      <c r="A36" s="14" t="s">
        <v>451</v>
      </c>
      <c r="B36" s="272" t="s">
        <v>210</v>
      </c>
      <c r="C36" s="185">
        <v>1800000</v>
      </c>
    </row>
    <row r="37" spans="1:3" s="1" customFormat="1" ht="12" customHeight="1">
      <c r="A37" s="14" t="s">
        <v>452</v>
      </c>
      <c r="B37" s="272" t="s">
        <v>211</v>
      </c>
      <c r="C37" s="185"/>
    </row>
    <row r="38" spans="1:3" s="1" customFormat="1" ht="12" customHeight="1" thickBot="1">
      <c r="A38" s="16" t="s">
        <v>453</v>
      </c>
      <c r="B38" s="326" t="s">
        <v>212</v>
      </c>
      <c r="C38" s="187"/>
    </row>
    <row r="39" spans="1:3" s="1" customFormat="1" ht="12" customHeight="1" thickBot="1">
      <c r="A39" s="20" t="s">
        <v>13</v>
      </c>
      <c r="B39" s="21" t="s">
        <v>366</v>
      </c>
      <c r="C39" s="183">
        <f>SUM(C40:C50)</f>
        <v>4210250</v>
      </c>
    </row>
    <row r="40" spans="1:3" s="1" customFormat="1" ht="12" customHeight="1">
      <c r="A40" s="15" t="s">
        <v>61</v>
      </c>
      <c r="B40" s="271" t="s">
        <v>215</v>
      </c>
      <c r="C40" s="186"/>
    </row>
    <row r="41" spans="1:3" s="1" customFormat="1" ht="12" customHeight="1">
      <c r="A41" s="14" t="s">
        <v>62</v>
      </c>
      <c r="B41" s="272" t="s">
        <v>216</v>
      </c>
      <c r="C41" s="185">
        <v>260000</v>
      </c>
    </row>
    <row r="42" spans="1:3" s="1" customFormat="1" ht="12" customHeight="1">
      <c r="A42" s="14" t="s">
        <v>63</v>
      </c>
      <c r="B42" s="272" t="s">
        <v>217</v>
      </c>
      <c r="C42" s="185">
        <v>40000</v>
      </c>
    </row>
    <row r="43" spans="1:3" s="1" customFormat="1" ht="12" customHeight="1">
      <c r="A43" s="14" t="s">
        <v>119</v>
      </c>
      <c r="B43" s="272" t="s">
        <v>218</v>
      </c>
      <c r="C43" s="185">
        <v>2000000</v>
      </c>
    </row>
    <row r="44" spans="1:3" s="1" customFormat="1" ht="12" customHeight="1">
      <c r="A44" s="14" t="s">
        <v>120</v>
      </c>
      <c r="B44" s="272" t="s">
        <v>219</v>
      </c>
      <c r="C44" s="185">
        <v>1910250</v>
      </c>
    </row>
    <row r="45" spans="1:3" s="1" customFormat="1" ht="12" customHeight="1">
      <c r="A45" s="14" t="s">
        <v>121</v>
      </c>
      <c r="B45" s="272" t="s">
        <v>220</v>
      </c>
      <c r="C45" s="185"/>
    </row>
    <row r="46" spans="1:3" s="1" customFormat="1" ht="12" customHeight="1">
      <c r="A46" s="14" t="s">
        <v>122</v>
      </c>
      <c r="B46" s="272" t="s">
        <v>221</v>
      </c>
      <c r="C46" s="185"/>
    </row>
    <row r="47" spans="1:3" s="1" customFormat="1" ht="12" customHeight="1">
      <c r="A47" s="14" t="s">
        <v>123</v>
      </c>
      <c r="B47" s="272" t="s">
        <v>457</v>
      </c>
      <c r="C47" s="185"/>
    </row>
    <row r="48" spans="1:3" s="1" customFormat="1" ht="12" customHeight="1">
      <c r="A48" s="14" t="s">
        <v>213</v>
      </c>
      <c r="B48" s="272" t="s">
        <v>223</v>
      </c>
      <c r="C48" s="188"/>
    </row>
    <row r="49" spans="1:3" s="1" customFormat="1" ht="12" customHeight="1">
      <c r="A49" s="16" t="s">
        <v>214</v>
      </c>
      <c r="B49" s="273" t="s">
        <v>368</v>
      </c>
      <c r="C49" s="265"/>
    </row>
    <row r="50" spans="1:3" s="1" customFormat="1" ht="12" customHeight="1" thickBot="1">
      <c r="A50" s="16" t="s">
        <v>367</v>
      </c>
      <c r="B50" s="180" t="s">
        <v>224</v>
      </c>
      <c r="C50" s="265"/>
    </row>
    <row r="51" spans="1:3" s="1" customFormat="1" ht="12" customHeight="1" thickBot="1">
      <c r="A51" s="20" t="s">
        <v>14</v>
      </c>
      <c r="B51" s="21" t="s">
        <v>225</v>
      </c>
      <c r="C51" s="183">
        <f>SUM(C52:C56)</f>
        <v>0</v>
      </c>
    </row>
    <row r="52" spans="1:3" s="1" customFormat="1" ht="12" customHeight="1">
      <c r="A52" s="15" t="s">
        <v>64</v>
      </c>
      <c r="B52" s="271" t="s">
        <v>229</v>
      </c>
      <c r="C52" s="304"/>
    </row>
    <row r="53" spans="1:3" s="1" customFormat="1" ht="12" customHeight="1">
      <c r="A53" s="14" t="s">
        <v>65</v>
      </c>
      <c r="B53" s="272" t="s">
        <v>230</v>
      </c>
      <c r="C53" s="188"/>
    </row>
    <row r="54" spans="1:3" s="1" customFormat="1" ht="12" customHeight="1">
      <c r="A54" s="14" t="s">
        <v>226</v>
      </c>
      <c r="B54" s="272" t="s">
        <v>231</v>
      </c>
      <c r="C54" s="188"/>
    </row>
    <row r="55" spans="1:3" s="1" customFormat="1" ht="12" customHeight="1">
      <c r="A55" s="14" t="s">
        <v>227</v>
      </c>
      <c r="B55" s="272" t="s">
        <v>232</v>
      </c>
      <c r="C55" s="188"/>
    </row>
    <row r="56" spans="1:3" s="1" customFormat="1" ht="12" customHeight="1" thickBot="1">
      <c r="A56" s="16" t="s">
        <v>228</v>
      </c>
      <c r="B56" s="180" t="s">
        <v>233</v>
      </c>
      <c r="C56" s="265"/>
    </row>
    <row r="57" spans="1:3" s="1" customFormat="1" ht="12" customHeight="1" thickBot="1">
      <c r="A57" s="20" t="s">
        <v>124</v>
      </c>
      <c r="B57" s="21" t="s">
        <v>234</v>
      </c>
      <c r="C57" s="183">
        <f>SUM(C58:C60)</f>
        <v>0</v>
      </c>
    </row>
    <row r="58" spans="1:3" s="1" customFormat="1" ht="12" customHeight="1">
      <c r="A58" s="15" t="s">
        <v>66</v>
      </c>
      <c r="B58" s="271" t="s">
        <v>235</v>
      </c>
      <c r="C58" s="186"/>
    </row>
    <row r="59" spans="1:3" s="1" customFormat="1" ht="12" customHeight="1">
      <c r="A59" s="14" t="s">
        <v>67</v>
      </c>
      <c r="B59" s="272" t="s">
        <v>360</v>
      </c>
      <c r="C59" s="185"/>
    </row>
    <row r="60" spans="1:3" s="1" customFormat="1" ht="12" customHeight="1">
      <c r="A60" s="14" t="s">
        <v>238</v>
      </c>
      <c r="B60" s="272" t="s">
        <v>236</v>
      </c>
      <c r="C60" s="185"/>
    </row>
    <row r="61" spans="1:3" s="1" customFormat="1" ht="12" customHeight="1" thickBot="1">
      <c r="A61" s="16" t="s">
        <v>239</v>
      </c>
      <c r="B61" s="180" t="s">
        <v>237</v>
      </c>
      <c r="C61" s="187"/>
    </row>
    <row r="62" spans="1:3" s="1" customFormat="1" ht="12" customHeight="1" thickBot="1">
      <c r="A62" s="20" t="s">
        <v>16</v>
      </c>
      <c r="B62" s="178" t="s">
        <v>240</v>
      </c>
      <c r="C62" s="183">
        <f>SUM(C63:C65)</f>
        <v>0</v>
      </c>
    </row>
    <row r="63" spans="1:3" s="1" customFormat="1" ht="12" customHeight="1">
      <c r="A63" s="15" t="s">
        <v>125</v>
      </c>
      <c r="B63" s="271" t="s">
        <v>242</v>
      </c>
      <c r="C63" s="188"/>
    </row>
    <row r="64" spans="1:3" s="1" customFormat="1" ht="12" customHeight="1">
      <c r="A64" s="14" t="s">
        <v>126</v>
      </c>
      <c r="B64" s="272" t="s">
        <v>361</v>
      </c>
      <c r="C64" s="188"/>
    </row>
    <row r="65" spans="1:3" s="1" customFormat="1" ht="12" customHeight="1">
      <c r="A65" s="14" t="s">
        <v>171</v>
      </c>
      <c r="B65" s="272" t="s">
        <v>243</v>
      </c>
      <c r="C65" s="188"/>
    </row>
    <row r="66" spans="1:3" s="1" customFormat="1" ht="12" customHeight="1" thickBot="1">
      <c r="A66" s="16" t="s">
        <v>241</v>
      </c>
      <c r="B66" s="180" t="s">
        <v>244</v>
      </c>
      <c r="C66" s="188"/>
    </row>
    <row r="67" spans="1:3" s="1" customFormat="1" ht="12" customHeight="1" thickBot="1">
      <c r="A67" s="323" t="s">
        <v>407</v>
      </c>
      <c r="B67" s="21" t="s">
        <v>245</v>
      </c>
      <c r="C67" s="189">
        <f>+C10+C17+C24+C31+C39+C51+C57+C62</f>
        <v>161946247</v>
      </c>
    </row>
    <row r="68" spans="1:3" s="1" customFormat="1" ht="12" customHeight="1" thickBot="1">
      <c r="A68" s="306" t="s">
        <v>246</v>
      </c>
      <c r="B68" s="178" t="s">
        <v>247</v>
      </c>
      <c r="C68" s="183">
        <f>SUM(C69:C71)</f>
        <v>0</v>
      </c>
    </row>
    <row r="69" spans="1:3" s="1" customFormat="1" ht="12" customHeight="1">
      <c r="A69" s="15" t="s">
        <v>275</v>
      </c>
      <c r="B69" s="271" t="s">
        <v>248</v>
      </c>
      <c r="C69" s="188"/>
    </row>
    <row r="70" spans="1:3" s="1" customFormat="1" ht="12" customHeight="1">
      <c r="A70" s="14" t="s">
        <v>284</v>
      </c>
      <c r="B70" s="272" t="s">
        <v>249</v>
      </c>
      <c r="C70" s="188"/>
    </row>
    <row r="71" spans="1:3" s="1" customFormat="1" ht="12" customHeight="1" thickBot="1">
      <c r="A71" s="16" t="s">
        <v>285</v>
      </c>
      <c r="B71" s="317" t="s">
        <v>467</v>
      </c>
      <c r="C71" s="188"/>
    </row>
    <row r="72" spans="1:3" s="1" customFormat="1" ht="12" customHeight="1" thickBot="1">
      <c r="A72" s="306" t="s">
        <v>251</v>
      </c>
      <c r="B72" s="178" t="s">
        <v>252</v>
      </c>
      <c r="C72" s="183">
        <f>SUM(C73:C76)</f>
        <v>0</v>
      </c>
    </row>
    <row r="73" spans="1:3" s="1" customFormat="1" ht="12" customHeight="1">
      <c r="A73" s="15" t="s">
        <v>104</v>
      </c>
      <c r="B73" s="271" t="s">
        <v>253</v>
      </c>
      <c r="C73" s="188"/>
    </row>
    <row r="74" spans="1:3" s="1" customFormat="1" ht="12" customHeight="1">
      <c r="A74" s="14" t="s">
        <v>105</v>
      </c>
      <c r="B74" s="272" t="s">
        <v>468</v>
      </c>
      <c r="C74" s="188"/>
    </row>
    <row r="75" spans="1:3" s="1" customFormat="1" ht="12" customHeight="1" thickBot="1">
      <c r="A75" s="16" t="s">
        <v>276</v>
      </c>
      <c r="B75" s="273" t="s">
        <v>254</v>
      </c>
      <c r="C75" s="265"/>
    </row>
    <row r="76" spans="1:3" s="1" customFormat="1" ht="12" customHeight="1" thickBot="1">
      <c r="A76" s="351" t="s">
        <v>277</v>
      </c>
      <c r="B76" s="352" t="s">
        <v>469</v>
      </c>
      <c r="C76" s="353"/>
    </row>
    <row r="77" spans="1:3" s="1" customFormat="1" ht="12" customHeight="1" thickBot="1">
      <c r="A77" s="306" t="s">
        <v>255</v>
      </c>
      <c r="B77" s="178" t="s">
        <v>256</v>
      </c>
      <c r="C77" s="183">
        <f>SUM(C78:C79)</f>
        <v>98849656</v>
      </c>
    </row>
    <row r="78" spans="1:3" s="1" customFormat="1" ht="12" customHeight="1" thickBot="1">
      <c r="A78" s="13" t="s">
        <v>278</v>
      </c>
      <c r="B78" s="350" t="s">
        <v>257</v>
      </c>
      <c r="C78" s="265">
        <v>98849656</v>
      </c>
    </row>
    <row r="79" spans="1:3" s="1" customFormat="1" ht="12" customHeight="1" thickBot="1">
      <c r="A79" s="351" t="s">
        <v>279</v>
      </c>
      <c r="B79" s="352" t="s">
        <v>258</v>
      </c>
      <c r="C79" s="353"/>
    </row>
    <row r="80" spans="1:3" s="1" customFormat="1" ht="12" customHeight="1" thickBot="1">
      <c r="A80" s="306" t="s">
        <v>259</v>
      </c>
      <c r="B80" s="178" t="s">
        <v>260</v>
      </c>
      <c r="C80" s="183">
        <f>SUM(C81:C83)</f>
        <v>0</v>
      </c>
    </row>
    <row r="81" spans="1:3" s="1" customFormat="1" ht="12" customHeight="1">
      <c r="A81" s="15" t="s">
        <v>280</v>
      </c>
      <c r="B81" s="271" t="s">
        <v>261</v>
      </c>
      <c r="C81" s="188"/>
    </row>
    <row r="82" spans="1:3" s="1" customFormat="1" ht="12" customHeight="1">
      <c r="A82" s="14" t="s">
        <v>281</v>
      </c>
      <c r="B82" s="272" t="s">
        <v>262</v>
      </c>
      <c r="C82" s="188"/>
    </row>
    <row r="83" spans="1:3" s="1" customFormat="1" ht="12" customHeight="1" thickBot="1">
      <c r="A83" s="18" t="s">
        <v>282</v>
      </c>
      <c r="B83" s="354" t="s">
        <v>470</v>
      </c>
      <c r="C83" s="355"/>
    </row>
    <row r="84" spans="1:3" s="1" customFormat="1" ht="12" customHeight="1" thickBot="1">
      <c r="A84" s="306" t="s">
        <v>263</v>
      </c>
      <c r="B84" s="178" t="s">
        <v>283</v>
      </c>
      <c r="C84" s="183">
        <f>SUM(C85:C88)</f>
        <v>0</v>
      </c>
    </row>
    <row r="85" spans="1:3" s="1" customFormat="1" ht="12" customHeight="1">
      <c r="A85" s="275" t="s">
        <v>264</v>
      </c>
      <c r="B85" s="271" t="s">
        <v>265</v>
      </c>
      <c r="C85" s="188"/>
    </row>
    <row r="86" spans="1:3" s="1" customFormat="1" ht="12" customHeight="1">
      <c r="A86" s="276" t="s">
        <v>266</v>
      </c>
      <c r="B86" s="272" t="s">
        <v>267</v>
      </c>
      <c r="C86" s="188"/>
    </row>
    <row r="87" spans="1:3" s="1" customFormat="1" ht="12" customHeight="1">
      <c r="A87" s="276" t="s">
        <v>268</v>
      </c>
      <c r="B87" s="272" t="s">
        <v>269</v>
      </c>
      <c r="C87" s="188"/>
    </row>
    <row r="88" spans="1:3" s="1" customFormat="1" ht="12" customHeight="1" thickBot="1">
      <c r="A88" s="277" t="s">
        <v>270</v>
      </c>
      <c r="B88" s="180" t="s">
        <v>271</v>
      </c>
      <c r="C88" s="188"/>
    </row>
    <row r="89" spans="1:3" s="1" customFormat="1" ht="12" customHeight="1" thickBot="1">
      <c r="A89" s="306" t="s">
        <v>272</v>
      </c>
      <c r="B89" s="178" t="s">
        <v>406</v>
      </c>
      <c r="C89" s="305"/>
    </row>
    <row r="90" spans="1:3" s="1" customFormat="1" ht="13.5" customHeight="1" thickBot="1">
      <c r="A90" s="306" t="s">
        <v>274</v>
      </c>
      <c r="B90" s="178" t="s">
        <v>273</v>
      </c>
      <c r="C90" s="305"/>
    </row>
    <row r="91" spans="1:3" s="1" customFormat="1" ht="15.75" customHeight="1" thickBot="1">
      <c r="A91" s="306" t="s">
        <v>286</v>
      </c>
      <c r="B91" s="278" t="s">
        <v>409</v>
      </c>
      <c r="C91" s="189">
        <f>+C68+C72+C77+C80+C84+C90+C89</f>
        <v>98849656</v>
      </c>
    </row>
    <row r="92" spans="1:3" s="1" customFormat="1" ht="16.5" customHeight="1" thickBot="1">
      <c r="A92" s="307" t="s">
        <v>408</v>
      </c>
      <c r="B92" s="279" t="s">
        <v>410</v>
      </c>
      <c r="C92" s="189">
        <f>+C67+C91</f>
        <v>260795903</v>
      </c>
    </row>
    <row r="93" spans="1:3" s="1" customFormat="1" ht="11.1" customHeight="1">
      <c r="A93" s="5"/>
      <c r="B93" s="6"/>
      <c r="C93" s="190"/>
    </row>
    <row r="94" spans="1:3" ht="16.5" customHeight="1">
      <c r="A94" s="469" t="s">
        <v>37</v>
      </c>
      <c r="B94" s="469"/>
      <c r="C94" s="469"/>
    </row>
    <row r="95" spans="1:3" ht="16.5" customHeight="1" thickBot="1">
      <c r="A95" s="466" t="s">
        <v>107</v>
      </c>
      <c r="B95" s="466"/>
      <c r="C95" s="363" t="str">
        <f>C7</f>
        <v>Forintban!</v>
      </c>
    </row>
    <row r="96" spans="1:3" ht="38.1" customHeight="1" thickBot="1">
      <c r="A96" s="343" t="s">
        <v>56</v>
      </c>
      <c r="B96" s="344" t="s">
        <v>38</v>
      </c>
      <c r="C96" s="345" t="e">
        <f>+C8</f>
        <v>#REF!</v>
      </c>
    </row>
    <row r="97" spans="1:3" s="31" customFormat="1" ht="12" customHeight="1" thickBot="1">
      <c r="A97" s="343"/>
      <c r="B97" s="344" t="s">
        <v>418</v>
      </c>
      <c r="C97" s="345" t="s">
        <v>419</v>
      </c>
    </row>
    <row r="98" spans="1:3" ht="12" customHeight="1" thickBot="1">
      <c r="A98" s="22" t="s">
        <v>9</v>
      </c>
      <c r="B98" s="26" t="s">
        <v>369</v>
      </c>
      <c r="C98" s="182">
        <f>C99+C100+C101+C102+C103+C116</f>
        <v>171800713</v>
      </c>
    </row>
    <row r="99" spans="1:3" ht="12" customHeight="1">
      <c r="A99" s="17" t="s">
        <v>68</v>
      </c>
      <c r="B99" s="10" t="s">
        <v>39</v>
      </c>
      <c r="C99" s="184">
        <v>90603420</v>
      </c>
    </row>
    <row r="100" spans="1:3" ht="12" customHeight="1">
      <c r="A100" s="14" t="s">
        <v>69</v>
      </c>
      <c r="B100" s="8" t="s">
        <v>127</v>
      </c>
      <c r="C100" s="185">
        <v>14069466</v>
      </c>
    </row>
    <row r="101" spans="1:3" ht="12" customHeight="1">
      <c r="A101" s="14" t="s">
        <v>70</v>
      </c>
      <c r="B101" s="8" t="s">
        <v>96</v>
      </c>
      <c r="C101" s="187">
        <v>46057385</v>
      </c>
    </row>
    <row r="102" spans="1:3" ht="12" customHeight="1">
      <c r="A102" s="14" t="s">
        <v>71</v>
      </c>
      <c r="B102" s="11" t="s">
        <v>128</v>
      </c>
      <c r="C102" s="187">
        <v>12331740</v>
      </c>
    </row>
    <row r="103" spans="1:3" ht="12" customHeight="1">
      <c r="A103" s="14" t="s">
        <v>79</v>
      </c>
      <c r="B103" s="19" t="s">
        <v>129</v>
      </c>
      <c r="C103" s="187">
        <v>5420000</v>
      </c>
    </row>
    <row r="104" spans="1:3" ht="12" customHeight="1">
      <c r="A104" s="14" t="s">
        <v>72</v>
      </c>
      <c r="B104" s="8" t="s">
        <v>374</v>
      </c>
      <c r="C104" s="187"/>
    </row>
    <row r="105" spans="1:3" ht="12" customHeight="1">
      <c r="A105" s="14" t="s">
        <v>73</v>
      </c>
      <c r="B105" s="83" t="s">
        <v>373</v>
      </c>
      <c r="C105" s="187"/>
    </row>
    <row r="106" spans="1:3" ht="12" customHeight="1">
      <c r="A106" s="14" t="s">
        <v>80</v>
      </c>
      <c r="B106" s="83" t="s">
        <v>372</v>
      </c>
      <c r="C106" s="187"/>
    </row>
    <row r="107" spans="1:3" ht="12" customHeight="1">
      <c r="A107" s="14" t="s">
        <v>81</v>
      </c>
      <c r="B107" s="81" t="s">
        <v>289</v>
      </c>
      <c r="C107" s="187"/>
    </row>
    <row r="108" spans="1:3" ht="12" customHeight="1">
      <c r="A108" s="14" t="s">
        <v>82</v>
      </c>
      <c r="B108" s="82" t="s">
        <v>290</v>
      </c>
      <c r="C108" s="187"/>
    </row>
    <row r="109" spans="1:3" ht="12" customHeight="1">
      <c r="A109" s="14" t="s">
        <v>83</v>
      </c>
      <c r="B109" s="82" t="s">
        <v>291</v>
      </c>
      <c r="C109" s="187"/>
    </row>
    <row r="110" spans="1:3" ht="12" customHeight="1">
      <c r="A110" s="14" t="s">
        <v>85</v>
      </c>
      <c r="B110" s="81" t="s">
        <v>292</v>
      </c>
      <c r="C110" s="187">
        <v>4920000</v>
      </c>
    </row>
    <row r="111" spans="1:3" ht="12" customHeight="1">
      <c r="A111" s="14" t="s">
        <v>130</v>
      </c>
      <c r="B111" s="81" t="s">
        <v>293</v>
      </c>
      <c r="C111" s="187"/>
    </row>
    <row r="112" spans="1:3" ht="12" customHeight="1">
      <c r="A112" s="14" t="s">
        <v>287</v>
      </c>
      <c r="B112" s="82" t="s">
        <v>294</v>
      </c>
      <c r="C112" s="187"/>
    </row>
    <row r="113" spans="1:3" ht="12" customHeight="1">
      <c r="A113" s="13" t="s">
        <v>288</v>
      </c>
      <c r="B113" s="83" t="s">
        <v>295</v>
      </c>
      <c r="C113" s="187"/>
    </row>
    <row r="114" spans="1:3" ht="12" customHeight="1">
      <c r="A114" s="14" t="s">
        <v>370</v>
      </c>
      <c r="B114" s="83" t="s">
        <v>296</v>
      </c>
      <c r="C114" s="187"/>
    </row>
    <row r="115" spans="1:3" ht="12" customHeight="1">
      <c r="A115" s="16" t="s">
        <v>371</v>
      </c>
      <c r="B115" s="83" t="s">
        <v>297</v>
      </c>
      <c r="C115" s="187">
        <v>500000</v>
      </c>
    </row>
    <row r="116" spans="1:3" ht="12" customHeight="1">
      <c r="A116" s="14" t="s">
        <v>375</v>
      </c>
      <c r="B116" s="11" t="s">
        <v>40</v>
      </c>
      <c r="C116" s="185">
        <v>3318702</v>
      </c>
    </row>
    <row r="117" spans="1:3" ht="12" customHeight="1">
      <c r="A117" s="14" t="s">
        <v>376</v>
      </c>
      <c r="B117" s="8" t="s">
        <v>378</v>
      </c>
      <c r="C117" s="185"/>
    </row>
    <row r="118" spans="1:3" ht="12" customHeight="1" thickBot="1">
      <c r="A118" s="18" t="s">
        <v>377</v>
      </c>
      <c r="B118" s="321" t="s">
        <v>379</v>
      </c>
      <c r="C118" s="191">
        <v>3318702</v>
      </c>
    </row>
    <row r="119" spans="1:3" ht="12" customHeight="1" thickBot="1">
      <c r="A119" s="318" t="s">
        <v>10</v>
      </c>
      <c r="B119" s="319" t="s">
        <v>298</v>
      </c>
      <c r="C119" s="320">
        <f>+C120+C122+C124</f>
        <v>86051076</v>
      </c>
    </row>
    <row r="120" spans="1:3" ht="12" customHeight="1">
      <c r="A120" s="15" t="s">
        <v>74</v>
      </c>
      <c r="B120" s="8" t="s">
        <v>170</v>
      </c>
      <c r="C120" s="186">
        <v>52938092</v>
      </c>
    </row>
    <row r="121" spans="1:3" ht="12" customHeight="1">
      <c r="A121" s="15" t="s">
        <v>75</v>
      </c>
      <c r="B121" s="12" t="s">
        <v>302</v>
      </c>
      <c r="C121" s="186">
        <v>51235092</v>
      </c>
    </row>
    <row r="122" spans="1:3" ht="12" customHeight="1">
      <c r="A122" s="15" t="s">
        <v>76</v>
      </c>
      <c r="B122" s="12" t="s">
        <v>131</v>
      </c>
      <c r="C122" s="185">
        <v>33112984</v>
      </c>
    </row>
    <row r="123" spans="1:3" ht="12" customHeight="1">
      <c r="A123" s="15" t="s">
        <v>77</v>
      </c>
      <c r="B123" s="12" t="s">
        <v>303</v>
      </c>
      <c r="C123" s="176">
        <v>3227215</v>
      </c>
    </row>
    <row r="124" spans="1:3" ht="12" customHeight="1">
      <c r="A124" s="15" t="s">
        <v>78</v>
      </c>
      <c r="B124" s="180" t="s">
        <v>472</v>
      </c>
      <c r="C124" s="176"/>
    </row>
    <row r="125" spans="1:3" ht="12" customHeight="1">
      <c r="A125" s="15" t="s">
        <v>84</v>
      </c>
      <c r="B125" s="179" t="s">
        <v>362</v>
      </c>
      <c r="C125" s="176"/>
    </row>
    <row r="126" spans="1:3" ht="12" customHeight="1">
      <c r="A126" s="15" t="s">
        <v>86</v>
      </c>
      <c r="B126" s="270" t="s">
        <v>308</v>
      </c>
      <c r="C126" s="176"/>
    </row>
    <row r="127" spans="1:3">
      <c r="A127" s="15" t="s">
        <v>132</v>
      </c>
      <c r="B127" s="82" t="s">
        <v>291</v>
      </c>
      <c r="C127" s="176"/>
    </row>
    <row r="128" spans="1:3" ht="12" customHeight="1">
      <c r="A128" s="15" t="s">
        <v>133</v>
      </c>
      <c r="B128" s="82" t="s">
        <v>307</v>
      </c>
      <c r="C128" s="176"/>
    </row>
    <row r="129" spans="1:3" ht="12" customHeight="1">
      <c r="A129" s="15" t="s">
        <v>134</v>
      </c>
      <c r="B129" s="82" t="s">
        <v>306</v>
      </c>
      <c r="C129" s="176"/>
    </row>
    <row r="130" spans="1:3" ht="12" customHeight="1">
      <c r="A130" s="15" t="s">
        <v>299</v>
      </c>
      <c r="B130" s="82" t="s">
        <v>294</v>
      </c>
      <c r="C130" s="176"/>
    </row>
    <row r="131" spans="1:3" ht="12" customHeight="1">
      <c r="A131" s="15" t="s">
        <v>300</v>
      </c>
      <c r="B131" s="82" t="s">
        <v>305</v>
      </c>
      <c r="C131" s="176"/>
    </row>
    <row r="132" spans="1:3" ht="16.5" thickBot="1">
      <c r="A132" s="13" t="s">
        <v>301</v>
      </c>
      <c r="B132" s="82" t="s">
        <v>304</v>
      </c>
      <c r="C132" s="177"/>
    </row>
    <row r="133" spans="1:3" ht="12" customHeight="1" thickBot="1">
      <c r="A133" s="20" t="s">
        <v>11</v>
      </c>
      <c r="B133" s="76" t="s">
        <v>380</v>
      </c>
      <c r="C133" s="183">
        <f>+C98+C119</f>
        <v>257851789</v>
      </c>
    </row>
    <row r="134" spans="1:3" ht="12" customHeight="1" thickBot="1">
      <c r="A134" s="20" t="s">
        <v>12</v>
      </c>
      <c r="B134" s="76" t="s">
        <v>381</v>
      </c>
      <c r="C134" s="183">
        <f>+C135+C136+C137</f>
        <v>0</v>
      </c>
    </row>
    <row r="135" spans="1:3" ht="12" customHeight="1">
      <c r="A135" s="15" t="s">
        <v>206</v>
      </c>
      <c r="B135" s="12" t="s">
        <v>388</v>
      </c>
      <c r="C135" s="176"/>
    </row>
    <row r="136" spans="1:3" ht="12" customHeight="1">
      <c r="A136" s="15" t="s">
        <v>207</v>
      </c>
      <c r="B136" s="12" t="s">
        <v>389</v>
      </c>
      <c r="C136" s="176"/>
    </row>
    <row r="137" spans="1:3" ht="12" customHeight="1" thickBot="1">
      <c r="A137" s="13" t="s">
        <v>208</v>
      </c>
      <c r="B137" s="12" t="s">
        <v>390</v>
      </c>
      <c r="C137" s="176"/>
    </row>
    <row r="138" spans="1:3" ht="12" customHeight="1" thickBot="1">
      <c r="A138" s="20" t="s">
        <v>13</v>
      </c>
      <c r="B138" s="76" t="s">
        <v>382</v>
      </c>
      <c r="C138" s="183">
        <f>SUM(C139:C144)</f>
        <v>0</v>
      </c>
    </row>
    <row r="139" spans="1:3" ht="12" customHeight="1">
      <c r="A139" s="15" t="s">
        <v>61</v>
      </c>
      <c r="B139" s="9" t="s">
        <v>391</v>
      </c>
      <c r="C139" s="176"/>
    </row>
    <row r="140" spans="1:3" ht="12" customHeight="1">
      <c r="A140" s="15" t="s">
        <v>62</v>
      </c>
      <c r="B140" s="9" t="s">
        <v>383</v>
      </c>
      <c r="C140" s="176"/>
    </row>
    <row r="141" spans="1:3" ht="12" customHeight="1">
      <c r="A141" s="15" t="s">
        <v>63</v>
      </c>
      <c r="B141" s="9" t="s">
        <v>384</v>
      </c>
      <c r="C141" s="176"/>
    </row>
    <row r="142" spans="1:3" ht="12" customHeight="1">
      <c r="A142" s="15" t="s">
        <v>119</v>
      </c>
      <c r="B142" s="9" t="s">
        <v>385</v>
      </c>
      <c r="C142" s="176"/>
    </row>
    <row r="143" spans="1:3" ht="12" customHeight="1" thickBot="1">
      <c r="A143" s="13" t="s">
        <v>120</v>
      </c>
      <c r="B143" s="7" t="s">
        <v>386</v>
      </c>
      <c r="C143" s="177"/>
    </row>
    <row r="144" spans="1:3" ht="12" customHeight="1" thickBot="1">
      <c r="A144" s="351" t="s">
        <v>121</v>
      </c>
      <c r="B144" s="356" t="s">
        <v>387</v>
      </c>
      <c r="C144" s="357"/>
    </row>
    <row r="145" spans="1:9" ht="12" customHeight="1" thickBot="1">
      <c r="A145" s="20" t="s">
        <v>14</v>
      </c>
      <c r="B145" s="76" t="s">
        <v>395</v>
      </c>
      <c r="C145" s="189">
        <f>+C146+C147+C148+C149</f>
        <v>2944114</v>
      </c>
    </row>
    <row r="146" spans="1:9" ht="12" customHeight="1">
      <c r="A146" s="15" t="s">
        <v>64</v>
      </c>
      <c r="B146" s="9" t="s">
        <v>309</v>
      </c>
      <c r="C146" s="176"/>
    </row>
    <row r="147" spans="1:9" ht="12" customHeight="1">
      <c r="A147" s="15" t="s">
        <v>65</v>
      </c>
      <c r="B147" s="9" t="s">
        <v>310</v>
      </c>
      <c r="C147" s="176">
        <v>2944114</v>
      </c>
    </row>
    <row r="148" spans="1:9" ht="12" customHeight="1" thickBot="1">
      <c r="A148" s="13" t="s">
        <v>226</v>
      </c>
      <c r="B148" s="7" t="s">
        <v>396</v>
      </c>
      <c r="C148" s="177"/>
    </row>
    <row r="149" spans="1:9" ht="12" customHeight="1" thickBot="1">
      <c r="A149" s="351" t="s">
        <v>227</v>
      </c>
      <c r="B149" s="356" t="s">
        <v>328</v>
      </c>
      <c r="C149" s="357"/>
    </row>
    <row r="150" spans="1:9" ht="12" customHeight="1" thickBot="1">
      <c r="A150" s="20" t="s">
        <v>15</v>
      </c>
      <c r="B150" s="76" t="s">
        <v>397</v>
      </c>
      <c r="C150" s="192">
        <f>SUM(C151:C155)</f>
        <v>0</v>
      </c>
    </row>
    <row r="151" spans="1:9" ht="12" customHeight="1">
      <c r="A151" s="15" t="s">
        <v>66</v>
      </c>
      <c r="B151" s="9" t="s">
        <v>392</v>
      </c>
      <c r="C151" s="176"/>
    </row>
    <row r="152" spans="1:9" ht="12" customHeight="1">
      <c r="A152" s="15" t="s">
        <v>67</v>
      </c>
      <c r="B152" s="9" t="s">
        <v>399</v>
      </c>
      <c r="C152" s="176"/>
    </row>
    <row r="153" spans="1:9" ht="12" customHeight="1">
      <c r="A153" s="15" t="s">
        <v>238</v>
      </c>
      <c r="B153" s="9" t="s">
        <v>394</v>
      </c>
      <c r="C153" s="176"/>
    </row>
    <row r="154" spans="1:9" ht="12" customHeight="1">
      <c r="A154" s="15" t="s">
        <v>239</v>
      </c>
      <c r="B154" s="9" t="s">
        <v>439</v>
      </c>
      <c r="C154" s="176"/>
    </row>
    <row r="155" spans="1:9" ht="12" customHeight="1" thickBot="1">
      <c r="A155" s="15" t="s">
        <v>398</v>
      </c>
      <c r="B155" s="9" t="s">
        <v>400</v>
      </c>
      <c r="C155" s="176"/>
    </row>
    <row r="156" spans="1:9" ht="12" customHeight="1" thickBot="1">
      <c r="A156" s="20" t="s">
        <v>16</v>
      </c>
      <c r="B156" s="76" t="s">
        <v>401</v>
      </c>
      <c r="C156" s="322"/>
    </row>
    <row r="157" spans="1:9" ht="12" customHeight="1" thickBot="1">
      <c r="A157" s="20" t="s">
        <v>17</v>
      </c>
      <c r="B157" s="76" t="s">
        <v>402</v>
      </c>
      <c r="C157" s="322"/>
    </row>
    <row r="158" spans="1:9" ht="15.2" customHeight="1" thickBot="1">
      <c r="A158" s="20" t="s">
        <v>18</v>
      </c>
      <c r="B158" s="76" t="s">
        <v>404</v>
      </c>
      <c r="C158" s="358">
        <f>+C134+C138+C145+C150+C156+C157</f>
        <v>2944114</v>
      </c>
      <c r="F158" s="32"/>
      <c r="G158" s="77"/>
      <c r="H158" s="77"/>
      <c r="I158" s="77"/>
    </row>
    <row r="159" spans="1:9" s="1" customFormat="1" ht="17.25" customHeight="1" thickBot="1">
      <c r="A159" s="181" t="s">
        <v>19</v>
      </c>
      <c r="B159" s="359" t="s">
        <v>403</v>
      </c>
      <c r="C159" s="358">
        <f>+C133+C158</f>
        <v>260795903</v>
      </c>
    </row>
    <row r="160" spans="1:9" ht="15.95" customHeight="1">
      <c r="A160" s="360"/>
      <c r="B160" s="360"/>
      <c r="C160" s="413">
        <f>C92-C159</f>
        <v>0</v>
      </c>
    </row>
    <row r="161" spans="1:3">
      <c r="A161" s="467" t="s">
        <v>311</v>
      </c>
      <c r="B161" s="467"/>
      <c r="C161" s="467"/>
    </row>
    <row r="162" spans="1:3" ht="15.2" customHeight="1" thickBot="1">
      <c r="A162" s="468" t="s">
        <v>108</v>
      </c>
      <c r="B162" s="468"/>
      <c r="C162" s="364" t="str">
        <f>C95</f>
        <v>Forintban!</v>
      </c>
    </row>
    <row r="163" spans="1:3" ht="13.5" customHeight="1" thickBot="1">
      <c r="A163" s="20">
        <v>1</v>
      </c>
      <c r="B163" s="25" t="s">
        <v>405</v>
      </c>
      <c r="C163" s="183">
        <f>+C67-C133</f>
        <v>-95905542</v>
      </c>
    </row>
    <row r="164" spans="1:3" ht="27.75" customHeight="1" thickBot="1">
      <c r="A164" s="20" t="s">
        <v>10</v>
      </c>
      <c r="B164" s="25" t="s">
        <v>411</v>
      </c>
      <c r="C164" s="183">
        <f>+C91-C158</f>
        <v>95905542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="120" zoomScaleNormal="120" zoomScaleSheetLayoutView="100" workbookViewId="0">
      <selection activeCell="F1" sqref="F1:F32"/>
    </sheetView>
  </sheetViews>
  <sheetFormatPr defaultRowHeight="12.75"/>
  <cols>
    <col min="1" max="1" width="6.83203125" style="33" customWidth="1"/>
    <col min="2" max="2" width="55.1640625" style="34" customWidth="1"/>
    <col min="3" max="3" width="16.33203125" style="33" customWidth="1"/>
    <col min="4" max="4" width="55.1640625" style="33" customWidth="1"/>
    <col min="5" max="5" width="16.33203125" style="33" customWidth="1"/>
    <col min="6" max="6" width="4.83203125" style="33" customWidth="1"/>
    <col min="7" max="16384" width="9.33203125" style="33"/>
  </cols>
  <sheetData>
    <row r="1" spans="1:6" ht="39.75" customHeight="1">
      <c r="B1" s="204" t="s">
        <v>111</v>
      </c>
      <c r="C1" s="205"/>
      <c r="D1" s="205"/>
      <c r="E1" s="205"/>
      <c r="F1" s="472" t="str">
        <f>CONCATENATE("2.1. melléklet ",ALAPADATOK!A7," ",ALAPADATOK!B7," ",ALAPADATOK!C7," ",ALAPADATOK!D7," ",ALAPADATOK!E7," ",ALAPADATOK!F7," ",ALAPADATOK!G7," ",ALAPADATOK!H7)</f>
        <v>2.1. melléklet a 4 / 2020 ( VII.02. ) önkormányzati rendelethez</v>
      </c>
    </row>
    <row r="2" spans="1:6" ht="13.5" thickBot="1">
      <c r="E2" s="366" t="str">
        <f>CONCATENATE(KV_1.1.sz.mell.!C7)</f>
        <v>Forintban!</v>
      </c>
      <c r="F2" s="472"/>
    </row>
    <row r="3" spans="1:6" ht="18" customHeight="1" thickBot="1">
      <c r="A3" s="470" t="s">
        <v>56</v>
      </c>
      <c r="B3" s="206" t="s">
        <v>45</v>
      </c>
      <c r="C3" s="207"/>
      <c r="D3" s="206" t="s">
        <v>46</v>
      </c>
      <c r="E3" s="208"/>
      <c r="F3" s="472"/>
    </row>
    <row r="4" spans="1:6" s="35" customFormat="1" ht="35.25" customHeight="1" thickBot="1">
      <c r="A4" s="471"/>
      <c r="B4" s="116" t="s">
        <v>49</v>
      </c>
      <c r="C4" s="117" t="e">
        <f>+KV_1.1.sz.mell.!C8</f>
        <v>#REF!</v>
      </c>
      <c r="D4" s="116" t="s">
        <v>49</v>
      </c>
      <c r="E4" s="38" t="e">
        <f>+C4</f>
        <v>#REF!</v>
      </c>
      <c r="F4" s="472"/>
    </row>
    <row r="5" spans="1:6" s="213" customFormat="1" ht="12" customHeight="1" thickBot="1">
      <c r="A5" s="209"/>
      <c r="B5" s="210" t="s">
        <v>418</v>
      </c>
      <c r="C5" s="211" t="s">
        <v>419</v>
      </c>
      <c r="D5" s="210" t="s">
        <v>420</v>
      </c>
      <c r="E5" s="212" t="s">
        <v>422</v>
      </c>
      <c r="F5" s="472"/>
    </row>
    <row r="6" spans="1:6" ht="12.95" customHeight="1">
      <c r="A6" s="214" t="s">
        <v>9</v>
      </c>
      <c r="B6" s="215" t="s">
        <v>312</v>
      </c>
      <c r="C6" s="193">
        <v>91531297</v>
      </c>
      <c r="D6" s="215" t="s">
        <v>50</v>
      </c>
      <c r="E6" s="199">
        <v>90603420</v>
      </c>
      <c r="F6" s="472"/>
    </row>
    <row r="7" spans="1:6" ht="12.95" customHeight="1">
      <c r="A7" s="216" t="s">
        <v>10</v>
      </c>
      <c r="B7" s="217" t="s">
        <v>313</v>
      </c>
      <c r="C7" s="194">
        <v>54204700</v>
      </c>
      <c r="D7" s="217" t="s">
        <v>127</v>
      </c>
      <c r="E7" s="200">
        <v>14069466</v>
      </c>
      <c r="F7" s="472"/>
    </row>
    <row r="8" spans="1:6" ht="12.95" customHeight="1">
      <c r="A8" s="216" t="s">
        <v>11</v>
      </c>
      <c r="B8" s="217" t="s">
        <v>333</v>
      </c>
      <c r="C8" s="194"/>
      <c r="D8" s="217" t="s">
        <v>174</v>
      </c>
      <c r="E8" s="200">
        <v>46057385</v>
      </c>
      <c r="F8" s="472"/>
    </row>
    <row r="9" spans="1:6" ht="12.95" customHeight="1">
      <c r="A9" s="216" t="s">
        <v>12</v>
      </c>
      <c r="B9" s="217" t="s">
        <v>118</v>
      </c>
      <c r="C9" s="194">
        <v>12000000</v>
      </c>
      <c r="D9" s="217" t="s">
        <v>128</v>
      </c>
      <c r="E9" s="200">
        <v>12331740</v>
      </c>
      <c r="F9" s="472"/>
    </row>
    <row r="10" spans="1:6" ht="12.95" customHeight="1">
      <c r="A10" s="216" t="s">
        <v>13</v>
      </c>
      <c r="B10" s="218" t="s">
        <v>355</v>
      </c>
      <c r="C10" s="194">
        <v>4210250</v>
      </c>
      <c r="D10" s="217" t="s">
        <v>129</v>
      </c>
      <c r="E10" s="200">
        <v>5420000</v>
      </c>
      <c r="F10" s="472"/>
    </row>
    <row r="11" spans="1:6" ht="12.95" customHeight="1">
      <c r="A11" s="216" t="s">
        <v>14</v>
      </c>
      <c r="B11" s="217" t="s">
        <v>314</v>
      </c>
      <c r="C11" s="195"/>
      <c r="D11" s="217" t="s">
        <v>40</v>
      </c>
      <c r="E11" s="200">
        <v>3318702</v>
      </c>
      <c r="F11" s="472"/>
    </row>
    <row r="12" spans="1:6" ht="12.95" customHeight="1">
      <c r="A12" s="216" t="s">
        <v>15</v>
      </c>
      <c r="B12" s="217" t="s">
        <v>412</v>
      </c>
      <c r="C12" s="194"/>
      <c r="D12" s="36"/>
      <c r="E12" s="200"/>
      <c r="F12" s="472"/>
    </row>
    <row r="13" spans="1:6" ht="12.95" customHeight="1">
      <c r="A13" s="216" t="s">
        <v>16</v>
      </c>
      <c r="B13" s="36"/>
      <c r="C13" s="194"/>
      <c r="D13" s="36"/>
      <c r="E13" s="200"/>
      <c r="F13" s="472"/>
    </row>
    <row r="14" spans="1:6" ht="12.95" customHeight="1">
      <c r="A14" s="216" t="s">
        <v>17</v>
      </c>
      <c r="B14" s="281"/>
      <c r="C14" s="195"/>
      <c r="D14" s="36"/>
      <c r="E14" s="200"/>
      <c r="F14" s="472"/>
    </row>
    <row r="15" spans="1:6" ht="12.95" customHeight="1">
      <c r="A15" s="216" t="s">
        <v>18</v>
      </c>
      <c r="B15" s="36"/>
      <c r="C15" s="194"/>
      <c r="D15" s="36"/>
      <c r="E15" s="200"/>
      <c r="F15" s="472"/>
    </row>
    <row r="16" spans="1:6" ht="12.95" customHeight="1">
      <c r="A16" s="216" t="s">
        <v>19</v>
      </c>
      <c r="B16" s="36"/>
      <c r="C16" s="194"/>
      <c r="D16" s="36"/>
      <c r="E16" s="200"/>
      <c r="F16" s="472"/>
    </row>
    <row r="17" spans="1:6" ht="12.95" customHeight="1" thickBot="1">
      <c r="A17" s="216" t="s">
        <v>20</v>
      </c>
      <c r="B17" s="42"/>
      <c r="C17" s="196"/>
      <c r="D17" s="36"/>
      <c r="E17" s="201"/>
      <c r="F17" s="472"/>
    </row>
    <row r="18" spans="1:6" ht="15.95" customHeight="1" thickBot="1">
      <c r="A18" s="219" t="s">
        <v>21</v>
      </c>
      <c r="B18" s="78" t="s">
        <v>413</v>
      </c>
      <c r="C18" s="197">
        <f>C6+C7+C9+C10+C11+C13+C14+C15+C16+C17</f>
        <v>161946247</v>
      </c>
      <c r="D18" s="78" t="s">
        <v>319</v>
      </c>
      <c r="E18" s="202">
        <f>SUM(E6:E17)</f>
        <v>171800713</v>
      </c>
      <c r="F18" s="472"/>
    </row>
    <row r="19" spans="1:6" ht="12.95" customHeight="1">
      <c r="A19" s="220" t="s">
        <v>22</v>
      </c>
      <c r="B19" s="221" t="s">
        <v>316</v>
      </c>
      <c r="C19" s="324">
        <f>+C20+C21+C22+C23</f>
        <v>12798580</v>
      </c>
      <c r="D19" s="222" t="s">
        <v>135</v>
      </c>
      <c r="E19" s="203"/>
      <c r="F19" s="472"/>
    </row>
    <row r="20" spans="1:6" ht="12.95" customHeight="1">
      <c r="A20" s="223" t="s">
        <v>23</v>
      </c>
      <c r="B20" s="222" t="s">
        <v>168</v>
      </c>
      <c r="C20" s="58">
        <v>12798580</v>
      </c>
      <c r="D20" s="222" t="s">
        <v>318</v>
      </c>
      <c r="E20" s="59"/>
      <c r="F20" s="472"/>
    </row>
    <row r="21" spans="1:6" ht="12.95" customHeight="1">
      <c r="A21" s="223" t="s">
        <v>24</v>
      </c>
      <c r="B21" s="222" t="s">
        <v>169</v>
      </c>
      <c r="C21" s="58"/>
      <c r="D21" s="222" t="s">
        <v>109</v>
      </c>
      <c r="E21" s="59"/>
      <c r="F21" s="472"/>
    </row>
    <row r="22" spans="1:6" ht="12.95" customHeight="1">
      <c r="A22" s="223" t="s">
        <v>25</v>
      </c>
      <c r="B22" s="222" t="s">
        <v>173</v>
      </c>
      <c r="C22" s="58"/>
      <c r="D22" s="222" t="s">
        <v>110</v>
      </c>
      <c r="E22" s="59"/>
      <c r="F22" s="472"/>
    </row>
    <row r="23" spans="1:6" ht="12.95" customHeight="1">
      <c r="A23" s="223" t="s">
        <v>26</v>
      </c>
      <c r="B23" s="230" t="s">
        <v>179</v>
      </c>
      <c r="C23" s="58"/>
      <c r="D23" s="221" t="s">
        <v>175</v>
      </c>
      <c r="E23" s="59"/>
      <c r="F23" s="472"/>
    </row>
    <row r="24" spans="1:6" ht="12.95" customHeight="1">
      <c r="A24" s="223" t="s">
        <v>27</v>
      </c>
      <c r="B24" s="222" t="s">
        <v>317</v>
      </c>
      <c r="C24" s="224">
        <f>+C25+C26</f>
        <v>0</v>
      </c>
      <c r="D24" s="222" t="s">
        <v>136</v>
      </c>
      <c r="E24" s="59"/>
      <c r="F24" s="472"/>
    </row>
    <row r="25" spans="1:6" ht="12.95" customHeight="1">
      <c r="A25" s="220" t="s">
        <v>28</v>
      </c>
      <c r="B25" s="221" t="s">
        <v>315</v>
      </c>
      <c r="C25" s="198"/>
      <c r="D25" s="215" t="s">
        <v>396</v>
      </c>
      <c r="E25" s="203"/>
      <c r="F25" s="472"/>
    </row>
    <row r="26" spans="1:6" ht="12.95" customHeight="1">
      <c r="A26" s="223" t="s">
        <v>29</v>
      </c>
      <c r="B26" s="230" t="s">
        <v>507</v>
      </c>
      <c r="C26" s="58"/>
      <c r="D26" s="217" t="s">
        <v>401</v>
      </c>
      <c r="E26" s="59"/>
      <c r="F26" s="472"/>
    </row>
    <row r="27" spans="1:6" ht="12.95" customHeight="1">
      <c r="A27" s="216" t="s">
        <v>30</v>
      </c>
      <c r="B27" s="222" t="s">
        <v>406</v>
      </c>
      <c r="C27" s="58"/>
      <c r="D27" s="217" t="s">
        <v>402</v>
      </c>
      <c r="E27" s="59"/>
      <c r="F27" s="472"/>
    </row>
    <row r="28" spans="1:6" ht="12.95" customHeight="1" thickBot="1">
      <c r="A28" s="262" t="s">
        <v>31</v>
      </c>
      <c r="B28" s="221" t="s">
        <v>273</v>
      </c>
      <c r="C28" s="198"/>
      <c r="D28" s="438" t="s">
        <v>310</v>
      </c>
      <c r="E28" s="203">
        <v>2944114</v>
      </c>
      <c r="F28" s="472"/>
    </row>
    <row r="29" spans="1:6" ht="15.95" customHeight="1" thickBot="1">
      <c r="A29" s="219" t="s">
        <v>32</v>
      </c>
      <c r="B29" s="78" t="s">
        <v>414</v>
      </c>
      <c r="C29" s="197">
        <f>+C19+C24+C27+C28</f>
        <v>12798580</v>
      </c>
      <c r="D29" s="78" t="s">
        <v>416</v>
      </c>
      <c r="E29" s="202">
        <f>SUM(E19:E28)</f>
        <v>2944114</v>
      </c>
      <c r="F29" s="472"/>
    </row>
    <row r="30" spans="1:6" ht="13.5" thickBot="1">
      <c r="A30" s="219" t="s">
        <v>33</v>
      </c>
      <c r="B30" s="225" t="s">
        <v>415</v>
      </c>
      <c r="C30" s="226">
        <f>+C18+C29</f>
        <v>174744827</v>
      </c>
      <c r="D30" s="225" t="s">
        <v>417</v>
      </c>
      <c r="E30" s="226">
        <f>+E18+E29</f>
        <v>174744827</v>
      </c>
      <c r="F30" s="472"/>
    </row>
    <row r="31" spans="1:6" ht="13.5" thickBot="1">
      <c r="A31" s="219" t="s">
        <v>34</v>
      </c>
      <c r="B31" s="225" t="s">
        <v>113</v>
      </c>
      <c r="C31" s="226">
        <f>IF(C18-E18&lt;0,E18-C18,"-")</f>
        <v>9854466</v>
      </c>
      <c r="D31" s="225" t="s">
        <v>114</v>
      </c>
      <c r="E31" s="226" t="str">
        <f>IF(C18-E18&gt;0,C18-E18,"-")</f>
        <v>-</v>
      </c>
      <c r="F31" s="472"/>
    </row>
    <row r="32" spans="1:6" ht="13.5" thickBot="1">
      <c r="A32" s="219" t="s">
        <v>35</v>
      </c>
      <c r="B32" s="225" t="s">
        <v>464</v>
      </c>
      <c r="C32" s="226" t="str">
        <f>IF(C30-E30&lt;0,E30-C30,"-")</f>
        <v>-</v>
      </c>
      <c r="D32" s="225" t="s">
        <v>465</v>
      </c>
      <c r="E32" s="226" t="str">
        <f>IF(C30-E30&gt;0,C30-E30,"-")</f>
        <v>-</v>
      </c>
      <c r="F32" s="472"/>
    </row>
    <row r="33" spans="2:4" ht="18.75">
      <c r="B33" s="473"/>
      <c r="C33" s="473"/>
      <c r="D33" s="473"/>
    </row>
  </sheetData>
  <sheetProtection sheet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="120" zoomScaleNormal="120" zoomScaleSheetLayoutView="115" workbookViewId="0">
      <selection activeCell="D11" sqref="D11"/>
    </sheetView>
  </sheetViews>
  <sheetFormatPr defaultRowHeight="12.75"/>
  <cols>
    <col min="1" max="1" width="6.83203125" style="33" customWidth="1"/>
    <col min="2" max="2" width="55.1640625" style="34" customWidth="1"/>
    <col min="3" max="3" width="16.33203125" style="33" customWidth="1"/>
    <col min="4" max="4" width="55.1640625" style="33" customWidth="1"/>
    <col min="5" max="5" width="16.33203125" style="33" customWidth="1"/>
    <col min="6" max="6" width="4.83203125" style="33" customWidth="1"/>
    <col min="7" max="16384" width="9.33203125" style="33"/>
  </cols>
  <sheetData>
    <row r="1" spans="1:6" ht="31.5">
      <c r="B1" s="204" t="s">
        <v>112</v>
      </c>
      <c r="C1" s="205"/>
      <c r="D1" s="205"/>
      <c r="E1" s="205"/>
      <c r="F1" s="472" t="str">
        <f>CONCATENATE("2.2. melléklet ",ALAPADATOK!A7," ",ALAPADATOK!B7," ",ALAPADATOK!C7," ",ALAPADATOK!D7," ",ALAPADATOK!E7," ",ALAPADATOK!F7," ",ALAPADATOK!G7," ",ALAPADATOK!H7)</f>
        <v>2.2. melléklet a 4 / 2020 ( VII.02. ) önkormányzati rendelethez</v>
      </c>
    </row>
    <row r="2" spans="1:6" ht="13.5" thickBot="1">
      <c r="E2" s="365" t="str">
        <f>CONCATENATE(KV_1.1.sz.mell.!C7)</f>
        <v>Forintban!</v>
      </c>
      <c r="F2" s="472"/>
    </row>
    <row r="3" spans="1:6" ht="13.5" thickBot="1">
      <c r="A3" s="474" t="s">
        <v>56</v>
      </c>
      <c r="B3" s="206" t="s">
        <v>45</v>
      </c>
      <c r="C3" s="207"/>
      <c r="D3" s="206" t="s">
        <v>46</v>
      </c>
      <c r="E3" s="208"/>
      <c r="F3" s="472"/>
    </row>
    <row r="4" spans="1:6" s="35" customFormat="1" ht="13.5" thickBot="1">
      <c r="A4" s="475"/>
      <c r="B4" s="116" t="s">
        <v>49</v>
      </c>
      <c r="C4" s="117" t="e">
        <f>+KV_2.1.sz.mell.!C4</f>
        <v>#REF!</v>
      </c>
      <c r="D4" s="116" t="s">
        <v>49</v>
      </c>
      <c r="E4" s="38" t="e">
        <f>+KV_2.1.sz.mell.!C4</f>
        <v>#REF!</v>
      </c>
      <c r="F4" s="472"/>
    </row>
    <row r="5" spans="1:6" s="35" customFormat="1" ht="13.5" thickBot="1">
      <c r="A5" s="209"/>
      <c r="B5" s="210" t="s">
        <v>418</v>
      </c>
      <c r="C5" s="211" t="s">
        <v>419</v>
      </c>
      <c r="D5" s="210" t="s">
        <v>420</v>
      </c>
      <c r="E5" s="212" t="s">
        <v>422</v>
      </c>
      <c r="F5" s="472"/>
    </row>
    <row r="6" spans="1:6" ht="12.95" customHeight="1">
      <c r="A6" s="214" t="s">
        <v>9</v>
      </c>
      <c r="B6" s="215" t="s">
        <v>320</v>
      </c>
      <c r="C6" s="193"/>
      <c r="D6" s="215" t="s">
        <v>170</v>
      </c>
      <c r="E6" s="199">
        <v>52938092</v>
      </c>
      <c r="F6" s="472"/>
    </row>
    <row r="7" spans="1:6">
      <c r="A7" s="216" t="s">
        <v>10</v>
      </c>
      <c r="B7" s="217" t="s">
        <v>321</v>
      </c>
      <c r="C7" s="194"/>
      <c r="D7" s="217" t="s">
        <v>326</v>
      </c>
      <c r="E7" s="200">
        <v>51235092</v>
      </c>
      <c r="F7" s="472"/>
    </row>
    <row r="8" spans="1:6" ht="12.95" customHeight="1">
      <c r="A8" s="216" t="s">
        <v>11</v>
      </c>
      <c r="B8" s="217" t="s">
        <v>4</v>
      </c>
      <c r="C8" s="194"/>
      <c r="D8" s="217" t="s">
        <v>131</v>
      </c>
      <c r="E8" s="200">
        <v>33112984</v>
      </c>
      <c r="F8" s="472"/>
    </row>
    <row r="9" spans="1:6" ht="12.95" customHeight="1">
      <c r="A9" s="216" t="s">
        <v>12</v>
      </c>
      <c r="B9" s="217" t="s">
        <v>322</v>
      </c>
      <c r="C9" s="194"/>
      <c r="D9" s="217" t="s">
        <v>327</v>
      </c>
      <c r="E9" s="200">
        <v>3227215</v>
      </c>
      <c r="F9" s="472"/>
    </row>
    <row r="10" spans="1:6" ht="12.75" customHeight="1">
      <c r="A10" s="216" t="s">
        <v>13</v>
      </c>
      <c r="B10" s="217" t="s">
        <v>323</v>
      </c>
      <c r="C10" s="194"/>
      <c r="D10" s="217" t="s">
        <v>172</v>
      </c>
      <c r="E10" s="200"/>
      <c r="F10" s="472"/>
    </row>
    <row r="11" spans="1:6" ht="12.95" customHeight="1">
      <c r="A11" s="216" t="s">
        <v>14</v>
      </c>
      <c r="B11" s="217" t="s">
        <v>324</v>
      </c>
      <c r="C11" s="195"/>
      <c r="D11" s="284"/>
      <c r="E11" s="200"/>
      <c r="F11" s="472"/>
    </row>
    <row r="12" spans="1:6" ht="12.95" customHeight="1">
      <c r="A12" s="216" t="s">
        <v>15</v>
      </c>
      <c r="B12" s="36"/>
      <c r="C12" s="194"/>
      <c r="D12" s="284"/>
      <c r="E12" s="200"/>
      <c r="F12" s="472"/>
    </row>
    <row r="13" spans="1:6" ht="12.95" customHeight="1">
      <c r="A13" s="216" t="s">
        <v>16</v>
      </c>
      <c r="B13" s="36"/>
      <c r="C13" s="194"/>
      <c r="D13" s="285"/>
      <c r="E13" s="200"/>
      <c r="F13" s="472"/>
    </row>
    <row r="14" spans="1:6" ht="12.95" customHeight="1">
      <c r="A14" s="216" t="s">
        <v>17</v>
      </c>
      <c r="B14" s="282"/>
      <c r="C14" s="195"/>
      <c r="D14" s="284"/>
      <c r="E14" s="200"/>
      <c r="F14" s="472"/>
    </row>
    <row r="15" spans="1:6">
      <c r="A15" s="216" t="s">
        <v>18</v>
      </c>
      <c r="B15" s="36"/>
      <c r="C15" s="195"/>
      <c r="D15" s="284"/>
      <c r="E15" s="200"/>
      <c r="F15" s="472"/>
    </row>
    <row r="16" spans="1:6" ht="12.95" customHeight="1" thickBot="1">
      <c r="A16" s="262" t="s">
        <v>19</v>
      </c>
      <c r="B16" s="283"/>
      <c r="C16" s="264"/>
      <c r="D16" s="263" t="s">
        <v>40</v>
      </c>
      <c r="E16" s="243"/>
      <c r="F16" s="472"/>
    </row>
    <row r="17" spans="1:6" ht="15.95" customHeight="1" thickBot="1">
      <c r="A17" s="219" t="s">
        <v>20</v>
      </c>
      <c r="B17" s="78" t="s">
        <v>334</v>
      </c>
      <c r="C17" s="197">
        <f>+C6+C8+C9+C11+C12+C13+C14+C15+C16</f>
        <v>0</v>
      </c>
      <c r="D17" s="78" t="s">
        <v>335</v>
      </c>
      <c r="E17" s="202">
        <f>+E6+E8+E10+E11+E12+E13+E14+E15+E16</f>
        <v>86051076</v>
      </c>
      <c r="F17" s="472"/>
    </row>
    <row r="18" spans="1:6" ht="12.95" customHeight="1">
      <c r="A18" s="214" t="s">
        <v>21</v>
      </c>
      <c r="B18" s="229" t="s">
        <v>187</v>
      </c>
      <c r="C18" s="236">
        <f>SUM(C19:C23)</f>
        <v>86051076</v>
      </c>
      <c r="D18" s="222" t="s">
        <v>135</v>
      </c>
      <c r="E18" s="57"/>
      <c r="F18" s="472"/>
    </row>
    <row r="19" spans="1:6" ht="12.95" customHeight="1">
      <c r="A19" s="216" t="s">
        <v>22</v>
      </c>
      <c r="B19" s="230" t="s">
        <v>176</v>
      </c>
      <c r="C19" s="58">
        <v>86051076</v>
      </c>
      <c r="D19" s="222" t="s">
        <v>138</v>
      </c>
      <c r="E19" s="59"/>
      <c r="F19" s="472"/>
    </row>
    <row r="20" spans="1:6" ht="12.95" customHeight="1">
      <c r="A20" s="214" t="s">
        <v>23</v>
      </c>
      <c r="B20" s="230" t="s">
        <v>177</v>
      </c>
      <c r="C20" s="58"/>
      <c r="D20" s="222" t="s">
        <v>109</v>
      </c>
      <c r="E20" s="59"/>
      <c r="F20" s="472"/>
    </row>
    <row r="21" spans="1:6" ht="12.95" customHeight="1">
      <c r="A21" s="216" t="s">
        <v>24</v>
      </c>
      <c r="B21" s="230" t="s">
        <v>178</v>
      </c>
      <c r="C21" s="58"/>
      <c r="D21" s="222" t="s">
        <v>110</v>
      </c>
      <c r="E21" s="59"/>
      <c r="F21" s="472"/>
    </row>
    <row r="22" spans="1:6" ht="12.95" customHeight="1">
      <c r="A22" s="214" t="s">
        <v>25</v>
      </c>
      <c r="B22" s="230" t="s">
        <v>179</v>
      </c>
      <c r="C22" s="58"/>
      <c r="D22" s="221" t="s">
        <v>175</v>
      </c>
      <c r="E22" s="59"/>
      <c r="F22" s="472"/>
    </row>
    <row r="23" spans="1:6" ht="12.95" customHeight="1">
      <c r="A23" s="216" t="s">
        <v>26</v>
      </c>
      <c r="B23" s="231" t="s">
        <v>180</v>
      </c>
      <c r="C23" s="58"/>
      <c r="D23" s="222" t="s">
        <v>139</v>
      </c>
      <c r="E23" s="59"/>
      <c r="F23" s="472"/>
    </row>
    <row r="24" spans="1:6" ht="12.95" customHeight="1">
      <c r="A24" s="214" t="s">
        <v>27</v>
      </c>
      <c r="B24" s="232" t="s">
        <v>181</v>
      </c>
      <c r="C24" s="224">
        <f>+C25+C26+C27+C28+C29</f>
        <v>0</v>
      </c>
      <c r="D24" s="233" t="s">
        <v>137</v>
      </c>
      <c r="E24" s="59"/>
      <c r="F24" s="472"/>
    </row>
    <row r="25" spans="1:6" ht="12.95" customHeight="1">
      <c r="A25" s="216" t="s">
        <v>28</v>
      </c>
      <c r="B25" s="231" t="s">
        <v>182</v>
      </c>
      <c r="C25" s="58"/>
      <c r="D25" s="233" t="s">
        <v>328</v>
      </c>
      <c r="E25" s="59"/>
      <c r="F25" s="472"/>
    </row>
    <row r="26" spans="1:6" ht="12.95" customHeight="1">
      <c r="A26" s="214" t="s">
        <v>29</v>
      </c>
      <c r="B26" s="231" t="s">
        <v>183</v>
      </c>
      <c r="C26" s="58"/>
      <c r="D26" s="228"/>
      <c r="E26" s="59"/>
      <c r="F26" s="472"/>
    </row>
    <row r="27" spans="1:6" ht="12.95" customHeight="1">
      <c r="A27" s="216" t="s">
        <v>30</v>
      </c>
      <c r="B27" s="230" t="s">
        <v>184</v>
      </c>
      <c r="C27" s="58"/>
      <c r="D27" s="75"/>
      <c r="E27" s="59"/>
      <c r="F27" s="472"/>
    </row>
    <row r="28" spans="1:6" ht="12.95" customHeight="1">
      <c r="A28" s="214" t="s">
        <v>31</v>
      </c>
      <c r="B28" s="234" t="s">
        <v>185</v>
      </c>
      <c r="C28" s="58"/>
      <c r="D28" s="36"/>
      <c r="E28" s="59"/>
      <c r="F28" s="472"/>
    </row>
    <row r="29" spans="1:6" ht="12.95" customHeight="1" thickBot="1">
      <c r="A29" s="216" t="s">
        <v>32</v>
      </c>
      <c r="B29" s="235" t="s">
        <v>186</v>
      </c>
      <c r="C29" s="58"/>
      <c r="D29" s="75"/>
      <c r="E29" s="59"/>
      <c r="F29" s="472"/>
    </row>
    <row r="30" spans="1:6" ht="21.75" customHeight="1" thickBot="1">
      <c r="A30" s="219" t="s">
        <v>33</v>
      </c>
      <c r="B30" s="78" t="s">
        <v>325</v>
      </c>
      <c r="C30" s="197">
        <f>+C18+C24</f>
        <v>86051076</v>
      </c>
      <c r="D30" s="78" t="s">
        <v>329</v>
      </c>
      <c r="E30" s="202">
        <f>SUM(E18:E29)</f>
        <v>0</v>
      </c>
      <c r="F30" s="472"/>
    </row>
    <row r="31" spans="1:6" ht="13.5" thickBot="1">
      <c r="A31" s="219" t="s">
        <v>34</v>
      </c>
      <c r="B31" s="225" t="s">
        <v>330</v>
      </c>
      <c r="C31" s="226">
        <f>+C17+C30</f>
        <v>86051076</v>
      </c>
      <c r="D31" s="225" t="s">
        <v>331</v>
      </c>
      <c r="E31" s="226">
        <f>+E17+E30</f>
        <v>86051076</v>
      </c>
      <c r="F31" s="472"/>
    </row>
    <row r="32" spans="1:6" ht="13.5" thickBot="1">
      <c r="A32" s="219" t="s">
        <v>35</v>
      </c>
      <c r="B32" s="225" t="s">
        <v>113</v>
      </c>
      <c r="C32" s="226">
        <f>IF(C17-E17&lt;0,E17-C17,"-")</f>
        <v>86051076</v>
      </c>
      <c r="D32" s="225" t="s">
        <v>114</v>
      </c>
      <c r="E32" s="226" t="str">
        <f>IF(C17-E17&gt;0,C17-E17,"-")</f>
        <v>-</v>
      </c>
      <c r="F32" s="472"/>
    </row>
    <row r="33" spans="1:6" ht="13.5" thickBot="1">
      <c r="A33" s="219" t="s">
        <v>36</v>
      </c>
      <c r="B33" s="225" t="s">
        <v>464</v>
      </c>
      <c r="C33" s="226" t="str">
        <f>IF(C31-E31&lt;0,E31-C31,"-")</f>
        <v>-</v>
      </c>
      <c r="D33" s="225" t="s">
        <v>465</v>
      </c>
      <c r="E33" s="226" t="str">
        <f>IF(C31-E31&gt;0,C31-E31,"-")</f>
        <v>-</v>
      </c>
      <c r="F33" s="472"/>
    </row>
  </sheetData>
  <sheetProtection sheet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G14"/>
  <sheetViews>
    <sheetView zoomScale="120" zoomScaleNormal="120" workbookViewId="0">
      <selection activeCell="E11" sqref="E11"/>
    </sheetView>
  </sheetViews>
  <sheetFormatPr defaultRowHeight="15"/>
  <cols>
    <col min="1" max="1" width="5.6640625" style="85" customWidth="1"/>
    <col min="2" max="2" width="35.6640625" style="85" customWidth="1"/>
    <col min="3" max="6" width="14" style="85" customWidth="1"/>
    <col min="7" max="16384" width="9.33203125" style="85"/>
  </cols>
  <sheetData>
    <row r="1" spans="1:7">
      <c r="A1" s="428"/>
      <c r="B1" s="428"/>
      <c r="C1" s="428"/>
      <c r="D1" s="428"/>
      <c r="E1" s="428"/>
      <c r="F1" s="428"/>
    </row>
    <row r="2" spans="1:7">
      <c r="A2" s="428"/>
      <c r="B2" s="462" t="str">
        <f>CONCATENATE("3. melléklet ",ALAPADATOK!A7," ",ALAPADATOK!B7," ",ALAPADATOK!C7," ",ALAPADATOK!D7," ",ALAPADATOK!E7," ",ALAPADATOK!F7," ",ALAPADATOK!G7," ",ALAPADATOK!H7)</f>
        <v>3. melléklet a 4 / 2020 ( VII.02. ) önkormányzati rendelethez</v>
      </c>
      <c r="C2" s="462"/>
      <c r="D2" s="462"/>
      <c r="E2" s="462"/>
      <c r="F2" s="462"/>
    </row>
    <row r="3" spans="1:7">
      <c r="A3" s="428"/>
      <c r="B3" s="428"/>
      <c r="C3" s="428"/>
      <c r="D3" s="428"/>
      <c r="E3" s="428"/>
      <c r="F3" s="428"/>
    </row>
    <row r="4" spans="1:7" ht="33.200000000000003" customHeight="1">
      <c r="A4" s="476" t="s">
        <v>511</v>
      </c>
      <c r="B4" s="476"/>
      <c r="C4" s="476"/>
      <c r="D4" s="476"/>
      <c r="E4" s="476"/>
      <c r="F4" s="476"/>
    </row>
    <row r="5" spans="1:7" ht="15.95" customHeight="1" thickBot="1">
      <c r="A5" s="429"/>
      <c r="B5" s="429"/>
      <c r="C5" s="477"/>
      <c r="D5" s="477"/>
      <c r="E5" s="484" t="str">
        <f>KV_2.2.sz.mell.!E2</f>
        <v>Forintban!</v>
      </c>
      <c r="F5" s="484"/>
      <c r="G5" s="91"/>
    </row>
    <row r="6" spans="1:7" ht="63.2" customHeight="1">
      <c r="A6" s="480" t="s">
        <v>7</v>
      </c>
      <c r="B6" s="482" t="s">
        <v>141</v>
      </c>
      <c r="C6" s="482" t="s">
        <v>191</v>
      </c>
      <c r="D6" s="482"/>
      <c r="E6" s="482"/>
      <c r="F6" s="478" t="s">
        <v>423</v>
      </c>
    </row>
    <row r="7" spans="1:7" ht="15.75" thickBot="1">
      <c r="A7" s="481"/>
      <c r="B7" s="483"/>
      <c r="C7" s="316" t="e">
        <f>+LEFT(#REF!,4)+1</f>
        <v>#REF!</v>
      </c>
      <c r="D7" s="316" t="e">
        <f>+C7+1</f>
        <v>#REF!</v>
      </c>
      <c r="E7" s="316" t="e">
        <f>+D7+1</f>
        <v>#REF!</v>
      </c>
      <c r="F7" s="479"/>
    </row>
    <row r="8" spans="1:7" ht="15.75" thickBot="1">
      <c r="A8" s="88"/>
      <c r="B8" s="89" t="s">
        <v>418</v>
      </c>
      <c r="C8" s="89" t="s">
        <v>419</v>
      </c>
      <c r="D8" s="89" t="s">
        <v>420</v>
      </c>
      <c r="E8" s="89" t="s">
        <v>422</v>
      </c>
      <c r="F8" s="90" t="s">
        <v>421</v>
      </c>
    </row>
    <row r="9" spans="1:7">
      <c r="A9" s="87" t="s">
        <v>9</v>
      </c>
      <c r="B9" s="102"/>
      <c r="C9" s="331"/>
      <c r="D9" s="331"/>
      <c r="E9" s="331"/>
      <c r="F9" s="332">
        <f>SUM(C9:E9)</f>
        <v>0</v>
      </c>
    </row>
    <row r="10" spans="1:7">
      <c r="A10" s="86" t="s">
        <v>10</v>
      </c>
      <c r="B10" s="103"/>
      <c r="C10" s="333"/>
      <c r="D10" s="333"/>
      <c r="E10" s="333"/>
      <c r="F10" s="334">
        <f>SUM(C10:E10)</f>
        <v>0</v>
      </c>
    </row>
    <row r="11" spans="1:7">
      <c r="A11" s="86" t="s">
        <v>11</v>
      </c>
      <c r="B11" s="103"/>
      <c r="C11" s="333"/>
      <c r="D11" s="333"/>
      <c r="E11" s="333"/>
      <c r="F11" s="334">
        <f>SUM(C11:E11)</f>
        <v>0</v>
      </c>
    </row>
    <row r="12" spans="1:7">
      <c r="A12" s="86" t="s">
        <v>12</v>
      </c>
      <c r="B12" s="103"/>
      <c r="C12" s="333"/>
      <c r="D12" s="333"/>
      <c r="E12" s="333"/>
      <c r="F12" s="334">
        <f>SUM(C12:E12)</f>
        <v>0</v>
      </c>
    </row>
    <row r="13" spans="1:7" ht="15.75" thickBot="1">
      <c r="A13" s="92" t="s">
        <v>13</v>
      </c>
      <c r="B13" s="104"/>
      <c r="C13" s="335"/>
      <c r="D13" s="335"/>
      <c r="E13" s="335"/>
      <c r="F13" s="334">
        <f>SUM(C13:E13)</f>
        <v>0</v>
      </c>
    </row>
    <row r="14" spans="1:7" s="309" customFormat="1" thickBot="1">
      <c r="A14" s="308" t="s">
        <v>14</v>
      </c>
      <c r="B14" s="93" t="s">
        <v>142</v>
      </c>
      <c r="C14" s="336">
        <f>SUM(C9:C13)</f>
        <v>0</v>
      </c>
      <c r="D14" s="336">
        <f>SUM(D9:D13)</f>
        <v>0</v>
      </c>
      <c r="E14" s="336">
        <f>SUM(E9:E13)</f>
        <v>0</v>
      </c>
      <c r="F14" s="337">
        <f>SUM(F9:F13)</f>
        <v>0</v>
      </c>
    </row>
  </sheetData>
  <sheetProtection sheet="1"/>
  <mergeCells count="8">
    <mergeCell ref="B2:F2"/>
    <mergeCell ref="A4:F4"/>
    <mergeCell ref="C5:D5"/>
    <mergeCell ref="F6:F7"/>
    <mergeCell ref="A6:A7"/>
    <mergeCell ref="B6:B7"/>
    <mergeCell ref="C6:E6"/>
    <mergeCell ref="E5:F5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D15"/>
  <sheetViews>
    <sheetView zoomScale="120" zoomScaleNormal="120" workbookViewId="0">
      <selection activeCell="B7" sqref="B7"/>
    </sheetView>
  </sheetViews>
  <sheetFormatPr defaultRowHeight="15"/>
  <cols>
    <col min="1" max="1" width="5.6640625" style="85" customWidth="1"/>
    <col min="2" max="2" width="68.6640625" style="85" customWidth="1"/>
    <col min="3" max="3" width="19.5" style="85" customWidth="1"/>
    <col min="4" max="16384" width="9.33203125" style="85"/>
  </cols>
  <sheetData>
    <row r="1" spans="1:4">
      <c r="A1" s="428"/>
      <c r="B1" s="428"/>
      <c r="C1" s="428"/>
    </row>
    <row r="2" spans="1:4">
      <c r="A2" s="428"/>
      <c r="B2" s="462" t="str">
        <f>CONCATENATE("4. melléklet ",ALAPADATOK!A7," ",ALAPADATOK!B7," ",ALAPADATOK!C7," ",ALAPADATOK!D7," ",ALAPADATOK!E7," ",ALAPADATOK!F7," ",ALAPADATOK!G7," ",ALAPADATOK!H7)</f>
        <v>4. melléklet a 4 / 2020 ( VII.02. ) önkormányzati rendelethez</v>
      </c>
      <c r="C2" s="462"/>
    </row>
    <row r="3" spans="1:4">
      <c r="A3" s="428"/>
      <c r="B3" s="428"/>
      <c r="C3" s="428"/>
    </row>
    <row r="4" spans="1:4" ht="33.200000000000003" customHeight="1">
      <c r="A4" s="485" t="s">
        <v>512</v>
      </c>
      <c r="B4" s="485"/>
      <c r="C4" s="485"/>
    </row>
    <row r="5" spans="1:4" ht="15.95" customHeight="1" thickBot="1">
      <c r="A5" s="429"/>
      <c r="B5" s="429"/>
      <c r="C5" s="430" t="str">
        <f>KV_2.2.sz.mell.!E2</f>
        <v>Forintban!</v>
      </c>
      <c r="D5" s="91"/>
    </row>
    <row r="6" spans="1:4" ht="26.45" customHeight="1" thickBot="1">
      <c r="A6" s="431" t="s">
        <v>7</v>
      </c>
      <c r="B6" s="432" t="s">
        <v>140</v>
      </c>
      <c r="C6" s="433" t="e">
        <f>+KV_1.1.sz.mell.!C8</f>
        <v>#REF!</v>
      </c>
    </row>
    <row r="7" spans="1:4" ht="15.75" thickBot="1">
      <c r="A7" s="105"/>
      <c r="B7" s="327" t="s">
        <v>418</v>
      </c>
      <c r="C7" s="328" t="s">
        <v>419</v>
      </c>
    </row>
    <row r="8" spans="1:4">
      <c r="A8" s="106" t="s">
        <v>9</v>
      </c>
      <c r="B8" s="240" t="s">
        <v>424</v>
      </c>
      <c r="C8" s="237">
        <v>12000000</v>
      </c>
    </row>
    <row r="9" spans="1:4" ht="24.75">
      <c r="A9" s="107" t="s">
        <v>10</v>
      </c>
      <c r="B9" s="254" t="s">
        <v>188</v>
      </c>
      <c r="C9" s="238"/>
    </row>
    <row r="10" spans="1:4">
      <c r="A10" s="107" t="s">
        <v>11</v>
      </c>
      <c r="B10" s="255" t="s">
        <v>425</v>
      </c>
      <c r="C10" s="238"/>
    </row>
    <row r="11" spans="1:4" ht="24.75">
      <c r="A11" s="107" t="s">
        <v>12</v>
      </c>
      <c r="B11" s="255" t="s">
        <v>190</v>
      </c>
      <c r="C11" s="238"/>
    </row>
    <row r="12" spans="1:4">
      <c r="A12" s="108" t="s">
        <v>13</v>
      </c>
      <c r="B12" s="255" t="s">
        <v>189</v>
      </c>
      <c r="C12" s="239"/>
    </row>
    <row r="13" spans="1:4" ht="15.75" thickBot="1">
      <c r="A13" s="107" t="s">
        <v>14</v>
      </c>
      <c r="B13" s="256" t="s">
        <v>426</v>
      </c>
      <c r="C13" s="238"/>
    </row>
    <row r="14" spans="1:4" ht="15.75" thickBot="1">
      <c r="A14" s="486" t="s">
        <v>143</v>
      </c>
      <c r="B14" s="487"/>
      <c r="C14" s="109">
        <f>SUM(C8:C13)</f>
        <v>12000000</v>
      </c>
    </row>
    <row r="15" spans="1:4" ht="23.25" customHeight="1">
      <c r="A15" s="488" t="s">
        <v>167</v>
      </c>
      <c r="B15" s="488"/>
      <c r="C15" s="488"/>
    </row>
  </sheetData>
  <sheetProtection sheet="1"/>
  <mergeCells count="4">
    <mergeCell ref="A4:C4"/>
    <mergeCell ref="A14:B14"/>
    <mergeCell ref="A15:C15"/>
    <mergeCell ref="B2:C2"/>
  </mergeCells>
  <phoneticPr fontId="28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D15"/>
  <sheetViews>
    <sheetView zoomScale="120" zoomScaleNormal="120" workbookViewId="0">
      <selection activeCell="K27" sqref="K27"/>
    </sheetView>
  </sheetViews>
  <sheetFormatPr defaultRowHeight="15"/>
  <cols>
    <col min="1" max="1" width="5.6640625" style="85" customWidth="1"/>
    <col min="2" max="2" width="66.83203125" style="85" customWidth="1"/>
    <col min="3" max="3" width="27" style="85" customWidth="1"/>
    <col min="4" max="16384" width="9.33203125" style="85"/>
  </cols>
  <sheetData>
    <row r="1" spans="1:4">
      <c r="A1" s="428"/>
      <c r="B1" s="428"/>
      <c r="C1" s="428"/>
    </row>
    <row r="2" spans="1:4">
      <c r="A2" s="428"/>
      <c r="B2" s="462" t="str">
        <f>CONCATENATE("5. melléklet ",ALAPADATOK!A7," ",ALAPADATOK!B7," ",ALAPADATOK!C7," ",ALAPADATOK!D7," ",ALAPADATOK!E7," ",ALAPADATOK!F7," ",ALAPADATOK!G7," ",ALAPADATOK!H7)</f>
        <v>5. melléklet a 4 / 2020 ( VII.02. ) önkormányzati rendelethez</v>
      </c>
      <c r="C2" s="462"/>
    </row>
    <row r="3" spans="1:4">
      <c r="A3" s="428"/>
      <c r="B3" s="428"/>
      <c r="C3" s="428"/>
    </row>
    <row r="4" spans="1:4" ht="33.200000000000003" customHeight="1">
      <c r="A4" s="485" t="s">
        <v>497</v>
      </c>
      <c r="B4" s="485"/>
      <c r="C4" s="485"/>
    </row>
    <row r="5" spans="1:4" ht="15.95" customHeight="1" thickBot="1">
      <c r="A5" s="429"/>
      <c r="B5" s="429"/>
      <c r="C5" s="430" t="str">
        <f>KV_4.sz.mell.!C5</f>
        <v>Forintban!</v>
      </c>
      <c r="D5" s="91"/>
    </row>
    <row r="6" spans="1:4" ht="26.45" customHeight="1" thickBot="1">
      <c r="A6" s="431" t="s">
        <v>7</v>
      </c>
      <c r="B6" s="432" t="s">
        <v>144</v>
      </c>
      <c r="C6" s="433" t="s">
        <v>166</v>
      </c>
    </row>
    <row r="7" spans="1:4" ht="15.75" thickBot="1">
      <c r="A7" s="105"/>
      <c r="B7" s="327" t="s">
        <v>418</v>
      </c>
      <c r="C7" s="328" t="s">
        <v>419</v>
      </c>
    </row>
    <row r="8" spans="1:4">
      <c r="A8" s="106" t="s">
        <v>9</v>
      </c>
      <c r="B8" s="113"/>
      <c r="C8" s="110"/>
    </row>
    <row r="9" spans="1:4">
      <c r="A9" s="107" t="s">
        <v>10</v>
      </c>
      <c r="B9" s="114"/>
      <c r="C9" s="111"/>
    </row>
    <row r="10" spans="1:4" ht="15.75" thickBot="1">
      <c r="A10" s="108" t="s">
        <v>11</v>
      </c>
      <c r="B10" s="115"/>
      <c r="C10" s="112"/>
    </row>
    <row r="11" spans="1:4" s="309" customFormat="1" ht="17.25" customHeight="1" thickBot="1">
      <c r="A11" s="310" t="s">
        <v>12</v>
      </c>
      <c r="B11" s="79" t="s">
        <v>145</v>
      </c>
      <c r="C11" s="109">
        <f>SUM(C8:C10)</f>
        <v>0</v>
      </c>
    </row>
    <row r="15" spans="1:4" ht="15.75">
      <c r="B15" s="77"/>
    </row>
  </sheetData>
  <sheetProtection sheet="1"/>
  <mergeCells count="2">
    <mergeCell ref="A4:C4"/>
    <mergeCell ref="B2:C2"/>
  </mergeCells>
  <phoneticPr fontId="28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zoomScale="120" zoomScaleNormal="120" workbookViewId="0">
      <selection activeCell="I9" sqref="I9"/>
    </sheetView>
  </sheetViews>
  <sheetFormatPr defaultRowHeight="12.75"/>
  <cols>
    <col min="1" max="1" width="47.1640625" style="34" customWidth="1"/>
    <col min="2" max="2" width="15.6640625" style="33" customWidth="1"/>
    <col min="3" max="3" width="16.33203125" style="33" customWidth="1"/>
    <col min="4" max="4" width="18" style="33" customWidth="1"/>
    <col min="5" max="5" width="16.6640625" style="33" customWidth="1"/>
    <col min="6" max="6" width="18.83203125" style="33" customWidth="1"/>
    <col min="7" max="8" width="12.83203125" style="33" customWidth="1"/>
    <col min="9" max="9" width="13.83203125" style="33" customWidth="1"/>
    <col min="10" max="16384" width="9.33203125" style="33"/>
  </cols>
  <sheetData>
    <row r="1" spans="1:6">
      <c r="A1" s="414"/>
      <c r="B1" s="402"/>
      <c r="C1" s="402"/>
      <c r="D1" s="402"/>
      <c r="E1" s="402"/>
      <c r="F1" s="402"/>
    </row>
    <row r="2" spans="1:6" ht="18" customHeight="1">
      <c r="A2" s="414"/>
      <c r="B2" s="490" t="str">
        <f>CONCATENATE("6. melléklet ",ALAPADATOK!A7," ",ALAPADATOK!B7," ",ALAPADATOK!C7," ",ALAPADATOK!D7," ",ALAPADATOK!E7," ",ALAPADATOK!F7," ",ALAPADATOK!G7," ",ALAPADATOK!H7)</f>
        <v>6. melléklet a 4 / 2020 ( VII.02. ) önkormányzati rendelethez</v>
      </c>
      <c r="C2" s="491"/>
      <c r="D2" s="491"/>
      <c r="E2" s="491"/>
      <c r="F2" s="491"/>
    </row>
    <row r="3" spans="1:6">
      <c r="A3" s="414"/>
      <c r="B3" s="402"/>
      <c r="C3" s="402"/>
      <c r="D3" s="402"/>
      <c r="E3" s="402"/>
      <c r="F3" s="402"/>
    </row>
    <row r="4" spans="1:6" ht="25.5" customHeight="1">
      <c r="A4" s="489" t="s">
        <v>0</v>
      </c>
      <c r="B4" s="489"/>
      <c r="C4" s="489"/>
      <c r="D4" s="489"/>
      <c r="E4" s="489"/>
      <c r="F4" s="489"/>
    </row>
    <row r="5" spans="1:6" ht="22.5" customHeight="1" thickBot="1">
      <c r="A5" s="414"/>
      <c r="B5" s="402"/>
      <c r="C5" s="402"/>
      <c r="D5" s="402"/>
      <c r="E5" s="402"/>
      <c r="F5" s="415" t="str">
        <f>KV_5.sz.mell.!C5</f>
        <v>Forintban!</v>
      </c>
    </row>
    <row r="6" spans="1:6" s="35" customFormat="1" ht="44.45" customHeight="1" thickBot="1">
      <c r="A6" s="416" t="s">
        <v>52</v>
      </c>
      <c r="B6" s="417" t="s">
        <v>53</v>
      </c>
      <c r="C6" s="417" t="s">
        <v>54</v>
      </c>
      <c r="D6" s="417" t="e">
        <f>+CONCATENATE("Felhasználás   ",LEFT(#REF!,4)-1,". XII. 31-ig")</f>
        <v>#REF!</v>
      </c>
      <c r="E6" s="417" t="e">
        <f>+KV_1.1.sz.mell.!C8</f>
        <v>#REF!</v>
      </c>
      <c r="F6" s="418" t="e">
        <f>+CONCATENATE(LEFT(#REF!,4),". utáni szükséglet")</f>
        <v>#REF!</v>
      </c>
    </row>
    <row r="7" spans="1:6" ht="12" customHeight="1" thickBot="1">
      <c r="A7" s="39" t="s">
        <v>418</v>
      </c>
      <c r="B7" s="40" t="s">
        <v>419</v>
      </c>
      <c r="C7" s="40" t="s">
        <v>420</v>
      </c>
      <c r="D7" s="40" t="s">
        <v>422</v>
      </c>
      <c r="E7" s="40" t="s">
        <v>421</v>
      </c>
      <c r="F7" s="329" t="s">
        <v>459</v>
      </c>
    </row>
    <row r="8" spans="1:6" ht="15.95" customHeight="1">
      <c r="A8" s="440" t="s">
        <v>515</v>
      </c>
      <c r="B8" s="441">
        <v>54763670</v>
      </c>
      <c r="C8" s="442" t="s">
        <v>516</v>
      </c>
      <c r="D8" s="441">
        <v>3528578</v>
      </c>
      <c r="E8" s="441">
        <v>51235092</v>
      </c>
      <c r="F8" s="443">
        <f t="shared" ref="F8:F23" si="0">B8-D8-E8</f>
        <v>0</v>
      </c>
    </row>
    <row r="9" spans="1:6" ht="15.95" customHeight="1">
      <c r="A9" s="444" t="s">
        <v>519</v>
      </c>
      <c r="B9" s="441">
        <v>600000</v>
      </c>
      <c r="C9" s="442" t="s">
        <v>523</v>
      </c>
      <c r="D9" s="441"/>
      <c r="E9" s="441">
        <v>600000</v>
      </c>
      <c r="F9" s="443">
        <f t="shared" si="0"/>
        <v>0</v>
      </c>
    </row>
    <row r="10" spans="1:6" ht="15.95" customHeight="1">
      <c r="A10" s="448" t="s">
        <v>520</v>
      </c>
      <c r="B10" s="441">
        <v>508000</v>
      </c>
      <c r="C10" s="442" t="s">
        <v>523</v>
      </c>
      <c r="D10" s="441"/>
      <c r="E10" s="402">
        <v>508000</v>
      </c>
      <c r="F10" s="443">
        <f t="shared" si="0"/>
        <v>0</v>
      </c>
    </row>
    <row r="11" spans="1:6" ht="15.95" customHeight="1">
      <c r="A11" s="445" t="s">
        <v>521</v>
      </c>
      <c r="B11" s="441">
        <v>295000</v>
      </c>
      <c r="C11" s="442" t="s">
        <v>523</v>
      </c>
      <c r="D11" s="441"/>
      <c r="E11" s="441">
        <v>295000</v>
      </c>
      <c r="F11" s="443">
        <f t="shared" si="0"/>
        <v>0</v>
      </c>
    </row>
    <row r="12" spans="1:6" ht="15.95" customHeight="1">
      <c r="A12" s="440" t="s">
        <v>522</v>
      </c>
      <c r="B12" s="441">
        <v>200000</v>
      </c>
      <c r="C12" s="442" t="s">
        <v>523</v>
      </c>
      <c r="D12" s="441"/>
      <c r="E12" s="441">
        <v>200000</v>
      </c>
      <c r="F12" s="443">
        <f t="shared" si="0"/>
        <v>0</v>
      </c>
    </row>
    <row r="13" spans="1:6" ht="15.95" customHeight="1">
      <c r="A13" s="446" t="s">
        <v>524</v>
      </c>
      <c r="B13" s="441">
        <v>100000</v>
      </c>
      <c r="C13" s="442" t="s">
        <v>523</v>
      </c>
      <c r="D13" s="441"/>
      <c r="E13" s="441">
        <v>100000</v>
      </c>
      <c r="F13" s="443">
        <f t="shared" si="0"/>
        <v>0</v>
      </c>
    </row>
    <row r="14" spans="1:6" ht="15.95" customHeight="1">
      <c r="A14" s="440"/>
      <c r="B14" s="441"/>
      <c r="C14" s="442"/>
      <c r="D14" s="441"/>
      <c r="E14" s="441"/>
      <c r="F14" s="443">
        <f t="shared" si="0"/>
        <v>0</v>
      </c>
    </row>
    <row r="15" spans="1:6" ht="15.95" customHeight="1">
      <c r="A15" s="447"/>
      <c r="B15" s="441"/>
      <c r="C15" s="442"/>
      <c r="D15" s="441"/>
      <c r="E15" s="441"/>
      <c r="F15" s="443">
        <f t="shared" si="0"/>
        <v>0</v>
      </c>
    </row>
    <row r="16" spans="1:6" ht="15.95" customHeight="1">
      <c r="A16" s="311"/>
      <c r="B16" s="23"/>
      <c r="C16" s="312"/>
      <c r="D16" s="23"/>
      <c r="E16" s="23"/>
      <c r="F16" s="41">
        <f t="shared" si="0"/>
        <v>0</v>
      </c>
    </row>
    <row r="17" spans="1:6" ht="15.95" customHeight="1">
      <c r="A17" s="311"/>
      <c r="B17" s="23"/>
      <c r="C17" s="312"/>
      <c r="D17" s="23"/>
      <c r="E17" s="23"/>
      <c r="F17" s="41">
        <f t="shared" si="0"/>
        <v>0</v>
      </c>
    </row>
    <row r="18" spans="1:6" ht="15.95" customHeight="1">
      <c r="A18" s="311"/>
      <c r="B18" s="23"/>
      <c r="C18" s="312"/>
      <c r="D18" s="23"/>
      <c r="E18" s="23"/>
      <c r="F18" s="41">
        <f t="shared" si="0"/>
        <v>0</v>
      </c>
    </row>
    <row r="19" spans="1:6" ht="15.95" customHeight="1">
      <c r="A19" s="311"/>
      <c r="B19" s="23"/>
      <c r="C19" s="312"/>
      <c r="D19" s="23"/>
      <c r="E19" s="23"/>
      <c r="F19" s="41">
        <f t="shared" si="0"/>
        <v>0</v>
      </c>
    </row>
    <row r="20" spans="1:6" ht="15.95" customHeight="1">
      <c r="A20" s="311"/>
      <c r="B20" s="23"/>
      <c r="C20" s="312"/>
      <c r="D20" s="23"/>
      <c r="E20" s="23"/>
      <c r="F20" s="41">
        <f t="shared" si="0"/>
        <v>0</v>
      </c>
    </row>
    <row r="21" spans="1:6" ht="15.95" customHeight="1">
      <c r="A21" s="311"/>
      <c r="B21" s="23"/>
      <c r="C21" s="312"/>
      <c r="D21" s="23"/>
      <c r="E21" s="23"/>
      <c r="F21" s="41">
        <f t="shared" si="0"/>
        <v>0</v>
      </c>
    </row>
    <row r="22" spans="1:6" ht="15.95" customHeight="1">
      <c r="A22" s="311"/>
      <c r="B22" s="23"/>
      <c r="C22" s="312"/>
      <c r="D22" s="23"/>
      <c r="E22" s="23"/>
      <c r="F22" s="41">
        <f t="shared" si="0"/>
        <v>0</v>
      </c>
    </row>
    <row r="23" spans="1:6" ht="15.95" customHeight="1" thickBot="1">
      <c r="A23" s="42"/>
      <c r="B23" s="24"/>
      <c r="C23" s="313"/>
      <c r="D23" s="24"/>
      <c r="E23" s="24"/>
      <c r="F23" s="43">
        <f t="shared" si="0"/>
        <v>0</v>
      </c>
    </row>
    <row r="24" spans="1:6" s="46" customFormat="1" ht="18" customHeight="1" thickBot="1">
      <c r="A24" s="118" t="s">
        <v>51</v>
      </c>
      <c r="B24" s="44">
        <f>SUM(B8:B23)</f>
        <v>56466670</v>
      </c>
      <c r="C24" s="72"/>
      <c r="D24" s="44">
        <f>SUM(D8:D23)</f>
        <v>3528578</v>
      </c>
      <c r="E24" s="44">
        <f>SUM(E8:E23)</f>
        <v>52938092</v>
      </c>
      <c r="F24" s="45">
        <f>SUM(F8:F23)</f>
        <v>0</v>
      </c>
    </row>
  </sheetData>
  <mergeCells count="2">
    <mergeCell ref="A4:F4"/>
    <mergeCell ref="B2:F2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6</vt:i4>
      </vt:variant>
    </vt:vector>
  </HeadingPairs>
  <TitlesOfParts>
    <vt:vector size="22" baseType="lpstr">
      <vt:lpstr>ALAPADATOK</vt:lpstr>
      <vt:lpstr>KV_1.1.sz.mell.</vt:lpstr>
      <vt:lpstr>KV_1.2.sz.mell.</vt:lpstr>
      <vt:lpstr>KV_2.1.sz.mell.</vt:lpstr>
      <vt:lpstr>KV_2.2.sz.mell.</vt:lpstr>
      <vt:lpstr>KV_3.sz.mell.</vt:lpstr>
      <vt:lpstr>KV_4.sz.mell.</vt:lpstr>
      <vt:lpstr>KV_5.sz.mell.</vt:lpstr>
      <vt:lpstr>KV_6.sz.mell.</vt:lpstr>
      <vt:lpstr>KV_7.sz.mell.</vt:lpstr>
      <vt:lpstr>KV_8.sz.mell.</vt:lpstr>
      <vt:lpstr>KV_9.1.sz.mell</vt:lpstr>
      <vt:lpstr>KV_9.1.1.sz.mell</vt:lpstr>
      <vt:lpstr>KV_9.2.sz.mell</vt:lpstr>
      <vt:lpstr>KV_9.2.1.sz.mell</vt:lpstr>
      <vt:lpstr>KV_10.sz.mell</vt:lpstr>
      <vt:lpstr>KV_9.1.1.sz.mell!Nyomtatási_cím</vt:lpstr>
      <vt:lpstr>KV_9.1.sz.mell!Nyomtatási_cím</vt:lpstr>
      <vt:lpstr>KV_9.2.1.sz.mell!Nyomtatási_cím</vt:lpstr>
      <vt:lpstr>KV_9.2.sz.mell!Nyomtatási_cím</vt:lpstr>
      <vt:lpstr>KV_1.1.sz.mell.!Nyomtatási_terület</vt:lpstr>
      <vt:lpstr>KV_1.2.sz.mell.!Nyomtatási_terület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PENZUGYGABOR</cp:lastModifiedBy>
  <cp:lastPrinted>2019-03-11T08:55:38Z</cp:lastPrinted>
  <dcterms:created xsi:type="dcterms:W3CDTF">1999-10-30T10:30:45Z</dcterms:created>
  <dcterms:modified xsi:type="dcterms:W3CDTF">2020-08-04T10:21:18Z</dcterms:modified>
</cp:coreProperties>
</file>