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Költségvetési kiadások" sheetId="1" r:id="rId1"/>
    <sheet name="Működési és finansz. bev." sheetId="2" r:id="rId2"/>
    <sheet name="Létszámkeret" sheetId="3" r:id="rId3"/>
  </sheets>
  <definedNames>
    <definedName name="_xlnm.Print_Area" localSheetId="0">'Költségvetési kiadások'!$A$1:$H$63</definedName>
    <definedName name="_xlnm.Print_Area" localSheetId="1">'Működési és finansz. bev.'!$A$1:$D$18</definedName>
  </definedNames>
  <calcPr fullCalcOnLoad="1"/>
</workbook>
</file>

<file path=xl/sharedStrings.xml><?xml version="1.0" encoding="utf-8"?>
<sst xmlns="http://schemas.openxmlformats.org/spreadsheetml/2006/main" count="150" uniqueCount="134">
  <si>
    <t>Rovat megnevezése</t>
  </si>
  <si>
    <t>Sor-
szám</t>
  </si>
  <si>
    <t>Rovat
száma</t>
  </si>
  <si>
    <t>Törvény szerinti illetmények, munkabérek</t>
  </si>
  <si>
    <t>K1101</t>
  </si>
  <si>
    <t>Közlekedési költségtérítés</t>
  </si>
  <si>
    <t>K1109</t>
  </si>
  <si>
    <t>K11</t>
  </si>
  <si>
    <t>K122</t>
  </si>
  <si>
    <t>K12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</si>
  <si>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</si>
  <si>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</si>
  <si>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</si>
  <si>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</si>
  <si>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</si>
  <si>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</si>
  <si>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K31</t>
  </si>
  <si>
    <t>Informatikai szolgáltatások igénybevétele</t>
  </si>
  <si>
    <t>K321</t>
  </si>
  <si>
    <t>K322</t>
  </si>
  <si>
    <t>K32</t>
  </si>
  <si>
    <t>Közüzemi díjak</t>
  </si>
  <si>
    <t>K331</t>
  </si>
  <si>
    <t>K336</t>
  </si>
  <si>
    <t>Egyéb szolgáltatások</t>
  </si>
  <si>
    <t>K337</t>
  </si>
  <si>
    <t>K33</t>
  </si>
  <si>
    <t>Kiküldetések kiadásai</t>
  </si>
  <si>
    <t>K341</t>
  </si>
  <si>
    <t>K34</t>
  </si>
  <si>
    <t>Működési célú előzetesen felszámított általános forgalmi adó</t>
  </si>
  <si>
    <t>K351</t>
  </si>
  <si>
    <t>K355</t>
  </si>
  <si>
    <t>K35</t>
  </si>
  <si>
    <t>K3</t>
  </si>
  <si>
    <t>K1-K8</t>
  </si>
  <si>
    <t>Munkaruha, védőruha</t>
  </si>
  <si>
    <t>Irodaszer</t>
  </si>
  <si>
    <t>Egyéb működési anyagbeszerzés</t>
  </si>
  <si>
    <t>Internet díj</t>
  </si>
  <si>
    <t>Informatikai seszközök karbantartása</t>
  </si>
  <si>
    <t>Szoftverek bérlése</t>
  </si>
  <si>
    <t>ebből</t>
  </si>
  <si>
    <t>Villamos energia</t>
  </si>
  <si>
    <t>Gázdíj</t>
  </si>
  <si>
    <t>Víz és csatornadíj</t>
  </si>
  <si>
    <t>Egyéb kommunikációs szolgáltatások (telefon)</t>
  </si>
  <si>
    <t>Postaköltség, csomagolási díj, kiszállítási díj</t>
  </si>
  <si>
    <t>Kéményseprés</t>
  </si>
  <si>
    <t>Szemétszállítás</t>
  </si>
  <si>
    <t>Központi, irányító szervi támogatás</t>
  </si>
  <si>
    <t>B816</t>
  </si>
  <si>
    <t>B8</t>
  </si>
  <si>
    <t>Állami feladatfinanszírozási támogatás</t>
  </si>
  <si>
    <t>Finanszírozási bevételek összesen</t>
  </si>
  <si>
    <t>Költségvetési kiadások</t>
  </si>
  <si>
    <t>Megnevezés</t>
  </si>
  <si>
    <t>Fő</t>
  </si>
  <si>
    <t>Munkaidő (óra/nap)</t>
  </si>
  <si>
    <t>Vezető óvónő</t>
  </si>
  <si>
    <t>Vezető-helyettes óvónő</t>
  </si>
  <si>
    <t>Óvónő</t>
  </si>
  <si>
    <t>Dajka</t>
  </si>
  <si>
    <t>Összesen</t>
  </si>
  <si>
    <t>Munkavégzésre irányuló egyéb jogviszonyban nem saját foglalkoztatottnak fizetett juttatások (logopédus, SNI-s fejlesztők)</t>
  </si>
  <si>
    <t>Szállítás (kirándulás)</t>
  </si>
  <si>
    <t>Egyéb szolgáltatások (foglalkozás egészségügy, banki költség)</t>
  </si>
  <si>
    <t>Beruházás áfa-ja</t>
  </si>
  <si>
    <t>Önkormányzati hozzájárulás</t>
  </si>
  <si>
    <t>Egyéb gépek, berendezések beszerzése (udvari játékok)</t>
  </si>
  <si>
    <t>Szakmai tevékenységet segítő szolgáltatások</t>
  </si>
  <si>
    <t>SNI-s gyerekek fejlesztése szakemberekkel</t>
  </si>
  <si>
    <t>Engedélyezett létszámkeret</t>
  </si>
  <si>
    <t>Foglalkoztatottak személyi juttatásai</t>
  </si>
  <si>
    <t>Külső személyi juttatások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</si>
  <si>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</si>
  <si>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</si>
  <si>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</si>
  <si>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</si>
  <si>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</si>
  <si>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>Dologi kiadások</t>
  </si>
  <si>
    <t xml:space="preserve">Költségvetési kiadások </t>
  </si>
  <si>
    <t>Előirányzat - Óvoda</t>
  </si>
  <si>
    <t>091110</t>
  </si>
  <si>
    <t>091140</t>
  </si>
  <si>
    <t>Szakmai</t>
  </si>
  <si>
    <t>Működési</t>
  </si>
  <si>
    <t>K1113</t>
  </si>
  <si>
    <t>Óvoda</t>
  </si>
  <si>
    <t>Bevételek összesen</t>
  </si>
  <si>
    <t>Jubileumi jutalom</t>
  </si>
  <si>
    <t>K1106</t>
  </si>
  <si>
    <t>B8131</t>
  </si>
  <si>
    <t>Pénzmaradvány igénybevétele</t>
  </si>
  <si>
    <t>Fő 09.01-től</t>
  </si>
  <si>
    <t>2019. évi költségvetés</t>
  </si>
  <si>
    <t>Számítástechnikai és egyéb technikai eszközbeszerzés</t>
  </si>
  <si>
    <t>Karancsaljai Napfény Óvoda</t>
  </si>
  <si>
    <t>SNI-s gyermekek szakmai feladatai</t>
  </si>
  <si>
    <t>091120</t>
  </si>
  <si>
    <t>Gyermekétkeztetés</t>
  </si>
  <si>
    <t>096015</t>
  </si>
  <si>
    <t>018030</t>
  </si>
  <si>
    <t>Beruházások</t>
  </si>
  <si>
    <t>K6</t>
  </si>
  <si>
    <t>K64</t>
  </si>
  <si>
    <t>K67</t>
  </si>
  <si>
    <t>Foglalkoztatásra anyag, élelmiszer és játék beszerzés</t>
  </si>
  <si>
    <t>Szakmai könyv, folyóirat beszerzés, gyógyszer</t>
  </si>
  <si>
    <t>ÁFA</t>
  </si>
  <si>
    <t>Nevelés módszertani tanácsadás</t>
  </si>
  <si>
    <t>Karbantartási, kisjavítási szolgáltatások</t>
  </si>
  <si>
    <t>K334</t>
  </si>
  <si>
    <t>Kátevőirtás</t>
  </si>
  <si>
    <t>Riasztó - készenléti díj</t>
  </si>
  <si>
    <t>Erdei óvoda belépőjegyek, parkolójegy</t>
  </si>
  <si>
    <t>Egyéb dologi kiadások (1 és 2 Ft-os érmék miatti kerekítési különbözet)</t>
  </si>
  <si>
    <t>Személyi juttatások összesen</t>
  </si>
  <si>
    <t>K1</t>
  </si>
  <si>
    <t>Ellátási díjak</t>
  </si>
  <si>
    <t xml:space="preserve">Kiszámlázott </t>
  </si>
  <si>
    <t>Működési bevételek összesen</t>
  </si>
  <si>
    <t>B405</t>
  </si>
  <si>
    <t>B406</t>
  </si>
  <si>
    <t>B4</t>
  </si>
  <si>
    <t>Vásárolt élelmezés</t>
  </si>
  <si>
    <t>K332</t>
  </si>
  <si>
    <t>K1104</t>
  </si>
  <si>
    <t>Készenléti, ügyeleti, helyettesítési díj</t>
  </si>
  <si>
    <t>Foglalkoztatottak egyéb személyi juttatása (cafeteria)</t>
  </si>
  <si>
    <t>Költségvetési és finanszírozási bevételek</t>
  </si>
  <si>
    <t>adatok Ft-ban</t>
  </si>
  <si>
    <t>3. sz. melléklet</t>
  </si>
  <si>
    <t>Adatok Ft-ban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</si>
</sst>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0.0"/>
    <numFmt numFmtId="171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0" fontId="8" fillId="33" borderId="18" xfId="0" applyFont="1" applyFill="1" applyBorder="1" applyAlignment="1" quotePrefix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 wrapText="1"/>
    </xf>
    <xf numFmtId="3" fontId="8" fillId="33" borderId="2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right"/>
    </xf>
    <xf numFmtId="0" fontId="4" fillId="0" borderId="27" xfId="0" applyFont="1" applyBorder="1" applyAlignment="1">
      <alignment/>
    </xf>
    <xf numFmtId="168" fontId="5" fillId="0" borderId="0" xfId="40" applyNumberFormat="1" applyFont="1" applyAlignment="1">
      <alignment/>
    </xf>
    <xf numFmtId="168" fontId="5" fillId="0" borderId="0" xfId="0" applyNumberFormat="1" applyFont="1" applyAlignment="1">
      <alignment/>
    </xf>
    <xf numFmtId="3" fontId="10" fillId="0" borderId="28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3" fontId="5" fillId="0" borderId="0" xfId="40" applyNumberFormat="1" applyFont="1" applyAlignment="1">
      <alignment/>
    </xf>
    <xf numFmtId="0" fontId="12" fillId="0" borderId="0" xfId="0" applyFont="1" applyBorder="1" applyAlignment="1">
      <alignment horizontal="right"/>
    </xf>
    <xf numFmtId="3" fontId="5" fillId="0" borderId="0" xfId="40" applyNumberFormat="1" applyFont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 quotePrefix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165" fontId="9" fillId="0" borderId="16" xfId="0" applyNumberFormat="1" applyFont="1" applyFill="1" applyBorder="1" applyAlignment="1">
      <alignment vertical="center"/>
    </xf>
    <xf numFmtId="1" fontId="8" fillId="34" borderId="11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vertical="center" wrapText="1"/>
    </xf>
    <xf numFmtId="165" fontId="8" fillId="34" borderId="16" xfId="0" applyNumberFormat="1" applyFont="1" applyFill="1" applyBorder="1" applyAlignment="1">
      <alignment vertical="center"/>
    </xf>
    <xf numFmtId="3" fontId="8" fillId="34" borderId="11" xfId="0" applyNumberFormat="1" applyFont="1" applyFill="1" applyBorder="1" applyAlignment="1">
      <alignment vertical="center"/>
    </xf>
    <xf numFmtId="3" fontId="8" fillId="34" borderId="14" xfId="0" applyNumberFormat="1" applyFont="1" applyFill="1" applyBorder="1" applyAlignment="1">
      <alignment vertical="center"/>
    </xf>
    <xf numFmtId="3" fontId="8" fillId="34" borderId="31" xfId="0" applyNumberFormat="1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/>
    </xf>
    <xf numFmtId="165" fontId="11" fillId="0" borderId="16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3" fontId="8" fillId="34" borderId="30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1" fontId="9" fillId="34" borderId="11" xfId="0" applyNumberFormat="1" applyFont="1" applyFill="1" applyBorder="1" applyAlignment="1" quotePrefix="1">
      <alignment horizontal="center" vertical="center"/>
    </xf>
    <xf numFmtId="165" fontId="8" fillId="0" borderId="1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1" fontId="8" fillId="33" borderId="18" xfId="0" applyNumberFormat="1" applyFont="1" applyFill="1" applyBorder="1" applyAlignment="1" quotePrefix="1">
      <alignment horizontal="center" vertical="center"/>
    </xf>
    <xf numFmtId="0" fontId="8" fillId="33" borderId="19" xfId="0" applyFont="1" applyFill="1" applyBorder="1" applyAlignment="1">
      <alignment vertical="center"/>
    </xf>
    <xf numFmtId="165" fontId="8" fillId="33" borderId="20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39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1" fontId="11" fillId="0" borderId="32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28">
      <selection activeCell="A63" sqref="A63"/>
    </sheetView>
  </sheetViews>
  <sheetFormatPr defaultColWidth="9.140625" defaultRowHeight="12.75"/>
  <cols>
    <col min="1" max="1" width="7.28125" style="1" customWidth="1"/>
    <col min="2" max="2" width="52.00390625" style="1" customWidth="1"/>
    <col min="3" max="3" width="8.00390625" style="1" bestFit="1" customWidth="1"/>
    <col min="4" max="4" width="12.00390625" style="1" bestFit="1" customWidth="1"/>
    <col min="5" max="5" width="9.8515625" style="1" customWidth="1"/>
    <col min="6" max="6" width="11.28125" style="1" bestFit="1" customWidth="1"/>
    <col min="7" max="7" width="11.28125" style="1" customWidth="1"/>
    <col min="8" max="8" width="15.140625" style="1" bestFit="1" customWidth="1"/>
    <col min="9" max="9" width="13.8515625" style="46" bestFit="1" customWidth="1"/>
    <col min="10" max="10" width="10.140625" style="1" bestFit="1" customWidth="1"/>
    <col min="11" max="11" width="9.28125" style="1" bestFit="1" customWidth="1"/>
    <col min="12" max="16384" width="9.140625" style="1" customWidth="1"/>
  </cols>
  <sheetData>
    <row r="1" ht="15">
      <c r="H1" s="92" t="s">
        <v>132</v>
      </c>
    </row>
    <row r="2" spans="1:8" ht="14.25">
      <c r="A2" s="106" t="s">
        <v>97</v>
      </c>
      <c r="B2" s="106"/>
      <c r="C2" s="106"/>
      <c r="D2" s="106"/>
      <c r="E2" s="106"/>
      <c r="F2" s="106"/>
      <c r="G2" s="106"/>
      <c r="H2" s="106"/>
    </row>
    <row r="3" spans="1:8" ht="14.25">
      <c r="A3" s="107" t="s">
        <v>95</v>
      </c>
      <c r="B3" s="107"/>
      <c r="C3" s="107"/>
      <c r="D3" s="107"/>
      <c r="E3" s="107"/>
      <c r="F3" s="107"/>
      <c r="G3" s="107"/>
      <c r="H3" s="107"/>
    </row>
    <row r="4" spans="1:8" ht="15">
      <c r="A4" s="108" t="s">
        <v>55</v>
      </c>
      <c r="B4" s="108"/>
      <c r="C4" s="108"/>
      <c r="D4" s="108"/>
      <c r="E4" s="108"/>
      <c r="F4" s="108"/>
      <c r="G4" s="108"/>
      <c r="H4" s="108"/>
    </row>
    <row r="5" spans="1:8" ht="15">
      <c r="A5" s="3"/>
      <c r="B5" s="3"/>
      <c r="C5" s="3"/>
      <c r="D5" s="3"/>
      <c r="E5" s="3"/>
      <c r="F5" s="3"/>
      <c r="G5" s="3"/>
      <c r="H5" s="47"/>
    </row>
    <row r="6" spans="3:8" ht="15.75" thickBot="1">
      <c r="C6" s="101"/>
      <c r="D6" s="101"/>
      <c r="E6" s="101"/>
      <c r="F6" s="101"/>
      <c r="G6" s="101"/>
      <c r="H6" s="26" t="s">
        <v>131</v>
      </c>
    </row>
    <row r="7" spans="1:9" ht="25.5" customHeight="1">
      <c r="A7" s="109" t="s">
        <v>1</v>
      </c>
      <c r="B7" s="95" t="s">
        <v>0</v>
      </c>
      <c r="C7" s="98" t="s">
        <v>2</v>
      </c>
      <c r="D7" s="102" t="s">
        <v>82</v>
      </c>
      <c r="E7" s="103"/>
      <c r="F7" s="103"/>
      <c r="G7" s="103"/>
      <c r="H7" s="104" t="s">
        <v>63</v>
      </c>
      <c r="I7" s="48" t="s">
        <v>109</v>
      </c>
    </row>
    <row r="8" spans="1:8" ht="71.25">
      <c r="A8" s="110"/>
      <c r="B8" s="96"/>
      <c r="C8" s="99"/>
      <c r="D8" s="49" t="s">
        <v>85</v>
      </c>
      <c r="E8" s="50" t="s">
        <v>98</v>
      </c>
      <c r="F8" s="51" t="s">
        <v>86</v>
      </c>
      <c r="G8" s="52" t="s">
        <v>100</v>
      </c>
      <c r="H8" s="105"/>
    </row>
    <row r="9" spans="1:8" ht="14.25">
      <c r="A9" s="111"/>
      <c r="B9" s="97"/>
      <c r="C9" s="100"/>
      <c r="D9" s="49" t="s">
        <v>83</v>
      </c>
      <c r="E9" s="50" t="s">
        <v>99</v>
      </c>
      <c r="F9" s="51" t="s">
        <v>84</v>
      </c>
      <c r="G9" s="53" t="s">
        <v>101</v>
      </c>
      <c r="H9" s="105"/>
    </row>
    <row r="10" spans="1:8" ht="15">
      <c r="A10" s="54">
        <v>1</v>
      </c>
      <c r="B10" s="55" t="s">
        <v>3</v>
      </c>
      <c r="C10" s="56" t="s">
        <v>4</v>
      </c>
      <c r="D10" s="57">
        <v>21326825</v>
      </c>
      <c r="E10" s="58"/>
      <c r="F10" s="59"/>
      <c r="G10" s="60"/>
      <c r="H10" s="11">
        <f aca="true" t="shared" si="0" ref="H10:H19">SUM(D10:G10)</f>
        <v>21326825</v>
      </c>
    </row>
    <row r="11" spans="1:8" ht="13.5" customHeight="1">
      <c r="A11" s="54">
        <v>2</v>
      </c>
      <c r="B11" s="61" t="s">
        <v>5</v>
      </c>
      <c r="C11" s="62" t="s">
        <v>6</v>
      </c>
      <c r="D11" s="57">
        <v>46000</v>
      </c>
      <c r="E11" s="58"/>
      <c r="F11" s="59"/>
      <c r="G11" s="60"/>
      <c r="H11" s="11">
        <f t="shared" si="0"/>
        <v>46000</v>
      </c>
    </row>
    <row r="12" spans="1:8" ht="13.5" customHeight="1">
      <c r="A12" s="54"/>
      <c r="B12" s="61" t="s">
        <v>128</v>
      </c>
      <c r="C12" s="62" t="s">
        <v>127</v>
      </c>
      <c r="D12" s="57">
        <v>180000</v>
      </c>
      <c r="E12" s="58"/>
      <c r="F12" s="59"/>
      <c r="G12" s="60"/>
      <c r="H12" s="11">
        <f t="shared" si="0"/>
        <v>180000</v>
      </c>
    </row>
    <row r="13" spans="1:8" ht="13.5" customHeight="1">
      <c r="A13" s="54">
        <v>3</v>
      </c>
      <c r="B13" s="61" t="s">
        <v>90</v>
      </c>
      <c r="C13" s="62" t="s">
        <v>91</v>
      </c>
      <c r="D13" s="57">
        <v>0</v>
      </c>
      <c r="E13" s="58"/>
      <c r="F13" s="59"/>
      <c r="G13" s="60"/>
      <c r="H13" s="11">
        <f t="shared" si="0"/>
        <v>0</v>
      </c>
    </row>
    <row r="14" spans="1:8" ht="13.5" customHeight="1">
      <c r="A14" s="54">
        <v>4</v>
      </c>
      <c r="B14" s="61" t="s">
        <v>129</v>
      </c>
      <c r="C14" s="62" t="s">
        <v>87</v>
      </c>
      <c r="D14" s="57">
        <v>894060</v>
      </c>
      <c r="E14" s="58"/>
      <c r="F14" s="59"/>
      <c r="G14" s="60"/>
      <c r="H14" s="11">
        <f t="shared" si="0"/>
        <v>894060</v>
      </c>
    </row>
    <row r="15" spans="1:8" ht="14.25">
      <c r="A15" s="63">
        <v>5</v>
      </c>
      <c r="B15" s="64" t="s">
        <v>73</v>
      </c>
      <c r="C15" s="65" t="s">
        <v>7</v>
      </c>
      <c r="D15" s="66">
        <f>SUM(D10:D14)</f>
        <v>22446885</v>
      </c>
      <c r="E15" s="67"/>
      <c r="F15" s="68"/>
      <c r="G15" s="69">
        <f>G10+G11</f>
        <v>0</v>
      </c>
      <c r="H15" s="70">
        <f t="shared" si="0"/>
        <v>22446885</v>
      </c>
    </row>
    <row r="16" spans="1:8" ht="45">
      <c r="A16" s="54">
        <v>6</v>
      </c>
      <c r="B16" s="61" t="s">
        <v>64</v>
      </c>
      <c r="C16" s="62" t="s">
        <v>8</v>
      </c>
      <c r="D16" s="57"/>
      <c r="E16" s="58">
        <v>120000</v>
      </c>
      <c r="F16" s="59"/>
      <c r="G16" s="60"/>
      <c r="H16" s="11">
        <f t="shared" si="0"/>
        <v>120000</v>
      </c>
    </row>
    <row r="17" spans="1:8" ht="13.5" customHeight="1">
      <c r="A17" s="63">
        <v>7</v>
      </c>
      <c r="B17" s="64" t="s">
        <v>74</v>
      </c>
      <c r="C17" s="65" t="s">
        <v>9</v>
      </c>
      <c r="D17" s="66">
        <f>SUM(D16)</f>
        <v>0</v>
      </c>
      <c r="E17" s="67">
        <f>SUM(E16)</f>
        <v>120000</v>
      </c>
      <c r="F17" s="68"/>
      <c r="G17" s="69">
        <f>SUM(G16)</f>
        <v>0</v>
      </c>
      <c r="H17" s="70">
        <f t="shared" si="0"/>
        <v>120000</v>
      </c>
    </row>
    <row r="18" spans="1:8" ht="13.5" customHeight="1">
      <c r="A18" s="63">
        <v>8</v>
      </c>
      <c r="B18" s="64" t="s">
        <v>117</v>
      </c>
      <c r="C18" s="65" t="s">
        <v>118</v>
      </c>
      <c r="D18" s="66">
        <f>SUM(D17,D15)</f>
        <v>22446885</v>
      </c>
      <c r="E18" s="66">
        <f>SUM(E17,E15)</f>
        <v>120000</v>
      </c>
      <c r="F18" s="66">
        <f>SUM(F17,F15)</f>
        <v>0</v>
      </c>
      <c r="G18" s="66">
        <f>SUM(G17,G15)</f>
        <v>0</v>
      </c>
      <c r="H18" s="70">
        <f t="shared" si="0"/>
        <v>22566885</v>
      </c>
    </row>
    <row r="19" spans="1:8" ht="12.75" customHeight="1">
      <c r="A19" s="63">
        <v>9</v>
      </c>
      <c r="B19" s="64" t="s">
        <v>10</v>
      </c>
      <c r="C19" s="65" t="s">
        <v>11</v>
      </c>
      <c r="D19" s="66">
        <v>4193830</v>
      </c>
      <c r="E19" s="67">
        <f>E17*0.9*0.195</f>
        <v>21060</v>
      </c>
      <c r="F19" s="68"/>
      <c r="G19" s="69"/>
      <c r="H19" s="70">
        <f t="shared" si="0"/>
        <v>4214890</v>
      </c>
    </row>
    <row r="20" spans="1:9" ht="12.75" customHeight="1">
      <c r="A20" s="54">
        <v>10</v>
      </c>
      <c r="B20" s="61" t="s">
        <v>12</v>
      </c>
      <c r="C20" s="62" t="s">
        <v>13</v>
      </c>
      <c r="D20" s="57">
        <f>SUM(D22:D23)</f>
        <v>475000</v>
      </c>
      <c r="E20" s="58"/>
      <c r="F20" s="59"/>
      <c r="G20" s="60">
        <f>SUM(G21:G23)</f>
        <v>0</v>
      </c>
      <c r="H20" s="11">
        <f aca="true" t="shared" si="1" ref="H20:H27">SUM(D20:G20)</f>
        <v>475000</v>
      </c>
      <c r="I20" s="46">
        <v>100000</v>
      </c>
    </row>
    <row r="21" spans="1:8" ht="12.75" customHeight="1">
      <c r="A21" s="112" t="s">
        <v>42</v>
      </c>
      <c r="B21" s="71" t="s">
        <v>96</v>
      </c>
      <c r="C21" s="62"/>
      <c r="D21" s="57">
        <v>0</v>
      </c>
      <c r="E21" s="58"/>
      <c r="F21" s="59"/>
      <c r="G21" s="72"/>
      <c r="H21" s="14">
        <f t="shared" si="1"/>
        <v>0</v>
      </c>
    </row>
    <row r="22" spans="1:8" ht="12.75" customHeight="1">
      <c r="A22" s="113"/>
      <c r="B22" s="71" t="s">
        <v>108</v>
      </c>
      <c r="C22" s="73"/>
      <c r="D22" s="74">
        <v>75000</v>
      </c>
      <c r="E22" s="75"/>
      <c r="F22" s="76"/>
      <c r="G22" s="72"/>
      <c r="H22" s="14">
        <f t="shared" si="1"/>
        <v>75000</v>
      </c>
    </row>
    <row r="23" spans="1:8" ht="12.75" customHeight="1">
      <c r="A23" s="114"/>
      <c r="B23" s="71" t="s">
        <v>107</v>
      </c>
      <c r="C23" s="73"/>
      <c r="D23" s="74">
        <v>400000</v>
      </c>
      <c r="E23" s="75"/>
      <c r="F23" s="76"/>
      <c r="G23" s="72"/>
      <c r="H23" s="14">
        <f t="shared" si="1"/>
        <v>400000</v>
      </c>
    </row>
    <row r="24" spans="1:10" ht="12.75" customHeight="1">
      <c r="A24" s="54">
        <v>11</v>
      </c>
      <c r="B24" s="61" t="s">
        <v>14</v>
      </c>
      <c r="C24" s="62" t="s">
        <v>15</v>
      </c>
      <c r="D24" s="57"/>
      <c r="E24" s="77"/>
      <c r="F24" s="77">
        <f>SUM(F25:F27)</f>
        <v>470000</v>
      </c>
      <c r="G24" s="60">
        <f>SUM(G25:G27)</f>
        <v>30000</v>
      </c>
      <c r="H24" s="11">
        <f t="shared" si="1"/>
        <v>500000</v>
      </c>
      <c r="I24" s="46">
        <f>F24*0.27</f>
        <v>126900.00000000001</v>
      </c>
      <c r="J24" s="1">
        <f>G24*0.27</f>
        <v>8100.000000000001</v>
      </c>
    </row>
    <row r="25" spans="1:8" ht="15">
      <c r="A25" s="112" t="s">
        <v>42</v>
      </c>
      <c r="B25" s="71" t="s">
        <v>36</v>
      </c>
      <c r="C25" s="73"/>
      <c r="D25" s="74"/>
      <c r="E25" s="78"/>
      <c r="F25" s="78">
        <v>95000</v>
      </c>
      <c r="G25" s="72"/>
      <c r="H25" s="14">
        <f t="shared" si="1"/>
        <v>95000</v>
      </c>
    </row>
    <row r="26" spans="1:8" ht="13.5" customHeight="1">
      <c r="A26" s="113"/>
      <c r="B26" s="71" t="s">
        <v>37</v>
      </c>
      <c r="C26" s="73"/>
      <c r="D26" s="74"/>
      <c r="E26" s="78"/>
      <c r="F26" s="78">
        <v>95000</v>
      </c>
      <c r="G26" s="72"/>
      <c r="H26" s="14">
        <f t="shared" si="1"/>
        <v>95000</v>
      </c>
    </row>
    <row r="27" spans="1:8" ht="13.5" customHeight="1">
      <c r="A27" s="114"/>
      <c r="B27" s="71" t="s">
        <v>38</v>
      </c>
      <c r="C27" s="73"/>
      <c r="D27" s="74"/>
      <c r="E27" s="75"/>
      <c r="F27" s="76">
        <v>280000</v>
      </c>
      <c r="G27" s="72">
        <v>30000</v>
      </c>
      <c r="H27" s="14">
        <f t="shared" si="1"/>
        <v>310000</v>
      </c>
    </row>
    <row r="28" spans="1:10" ht="12.75" customHeight="1">
      <c r="A28" s="63">
        <v>12</v>
      </c>
      <c r="B28" s="64" t="s">
        <v>75</v>
      </c>
      <c r="C28" s="65" t="s">
        <v>16</v>
      </c>
      <c r="D28" s="66">
        <f>D20+D24</f>
        <v>475000</v>
      </c>
      <c r="E28" s="66">
        <f>E20+E24</f>
        <v>0</v>
      </c>
      <c r="F28" s="66">
        <f>F20+F24</f>
        <v>470000</v>
      </c>
      <c r="G28" s="69">
        <f>G20+G24</f>
        <v>30000</v>
      </c>
      <c r="H28" s="70">
        <f>SUM(D28:G28)</f>
        <v>975000</v>
      </c>
      <c r="J28" s="42"/>
    </row>
    <row r="29" spans="1:9" ht="15">
      <c r="A29" s="54">
        <v>13</v>
      </c>
      <c r="B29" s="61" t="s">
        <v>17</v>
      </c>
      <c r="C29" s="62" t="s">
        <v>18</v>
      </c>
      <c r="D29" s="57"/>
      <c r="E29" s="58"/>
      <c r="F29" s="77">
        <f>SUM(F30:F32)</f>
        <v>100000</v>
      </c>
      <c r="G29" s="60"/>
      <c r="H29" s="11">
        <f aca="true" t="shared" si="2" ref="H29:H61">SUM(D29:G29)</f>
        <v>100000</v>
      </c>
      <c r="I29" s="46">
        <v>12000</v>
      </c>
    </row>
    <row r="30" spans="1:8" ht="12.75" customHeight="1">
      <c r="A30" s="115" t="s">
        <v>42</v>
      </c>
      <c r="B30" s="71" t="s">
        <v>39</v>
      </c>
      <c r="C30" s="73"/>
      <c r="D30" s="74"/>
      <c r="E30" s="75"/>
      <c r="F30" s="78">
        <v>70000</v>
      </c>
      <c r="G30" s="72"/>
      <c r="H30" s="14">
        <f>SUM(D30:G30)</f>
        <v>70000</v>
      </c>
    </row>
    <row r="31" spans="1:8" ht="12.75" customHeight="1">
      <c r="A31" s="115"/>
      <c r="B31" s="71" t="s">
        <v>40</v>
      </c>
      <c r="C31" s="73"/>
      <c r="D31" s="74"/>
      <c r="E31" s="75"/>
      <c r="F31" s="78">
        <v>15000</v>
      </c>
      <c r="G31" s="72"/>
      <c r="H31" s="14">
        <f>SUM(D31:G31)</f>
        <v>15000</v>
      </c>
    </row>
    <row r="32" spans="1:8" ht="13.5" customHeight="1">
      <c r="A32" s="115"/>
      <c r="B32" s="71" t="s">
        <v>41</v>
      </c>
      <c r="C32" s="73"/>
      <c r="D32" s="74"/>
      <c r="E32" s="75"/>
      <c r="F32" s="78">
        <v>15000</v>
      </c>
      <c r="G32" s="72"/>
      <c r="H32" s="14">
        <f>SUM(D32:G32)</f>
        <v>15000</v>
      </c>
    </row>
    <row r="33" spans="1:11" ht="13.5" customHeight="1">
      <c r="A33" s="54">
        <v>14</v>
      </c>
      <c r="B33" s="61" t="s">
        <v>46</v>
      </c>
      <c r="C33" s="62" t="s">
        <v>19</v>
      </c>
      <c r="D33" s="57"/>
      <c r="E33" s="58"/>
      <c r="F33" s="77">
        <v>90000</v>
      </c>
      <c r="G33" s="60"/>
      <c r="H33" s="11">
        <f>SUM(D33:G33)</f>
        <v>90000</v>
      </c>
      <c r="I33" s="46">
        <f>H33*0.27</f>
        <v>24300</v>
      </c>
      <c r="K33" s="42"/>
    </row>
    <row r="34" spans="1:8" ht="12.75" customHeight="1">
      <c r="A34" s="63">
        <v>15</v>
      </c>
      <c r="B34" s="64" t="s">
        <v>76</v>
      </c>
      <c r="C34" s="65" t="s">
        <v>20</v>
      </c>
      <c r="D34" s="66">
        <f>D29+D33</f>
        <v>0</v>
      </c>
      <c r="E34" s="66">
        <f>E29+E33</f>
        <v>0</v>
      </c>
      <c r="F34" s="80">
        <f>F29+F33</f>
        <v>190000</v>
      </c>
      <c r="G34" s="66">
        <f>G29+G33</f>
        <v>0</v>
      </c>
      <c r="H34" s="66">
        <f>H29+H33</f>
        <v>190000</v>
      </c>
    </row>
    <row r="35" spans="1:8" ht="12.75" customHeight="1">
      <c r="A35" s="54">
        <v>16</v>
      </c>
      <c r="B35" s="61" t="s">
        <v>21</v>
      </c>
      <c r="C35" s="62" t="s">
        <v>22</v>
      </c>
      <c r="D35" s="57"/>
      <c r="E35" s="58"/>
      <c r="F35" s="59">
        <f>SUM(F36:F38)</f>
        <v>1274000</v>
      </c>
      <c r="G35" s="60"/>
      <c r="H35" s="11">
        <f t="shared" si="2"/>
        <v>1274000</v>
      </c>
    </row>
    <row r="36" spans="1:9" ht="15">
      <c r="A36" s="115" t="s">
        <v>42</v>
      </c>
      <c r="B36" s="71" t="s">
        <v>43</v>
      </c>
      <c r="C36" s="73"/>
      <c r="D36" s="74"/>
      <c r="E36" s="75"/>
      <c r="F36" s="76">
        <v>155000</v>
      </c>
      <c r="G36" s="72"/>
      <c r="H36" s="14">
        <f t="shared" si="2"/>
        <v>155000</v>
      </c>
      <c r="I36" s="46">
        <f>150000*0.27</f>
        <v>40500</v>
      </c>
    </row>
    <row r="37" spans="1:9" ht="12.75" customHeight="1">
      <c r="A37" s="115"/>
      <c r="B37" s="71" t="s">
        <v>44</v>
      </c>
      <c r="C37" s="73"/>
      <c r="D37" s="74"/>
      <c r="E37" s="75"/>
      <c r="F37" s="76">
        <v>557000</v>
      </c>
      <c r="G37" s="72"/>
      <c r="H37" s="14">
        <f t="shared" si="2"/>
        <v>557000</v>
      </c>
      <c r="I37" s="46">
        <f>F37*0.27</f>
        <v>150390</v>
      </c>
    </row>
    <row r="38" spans="1:9" ht="15">
      <c r="A38" s="115"/>
      <c r="B38" s="71" t="s">
        <v>45</v>
      </c>
      <c r="C38" s="73"/>
      <c r="D38" s="74"/>
      <c r="E38" s="75"/>
      <c r="F38" s="76">
        <v>562000</v>
      </c>
      <c r="G38" s="72"/>
      <c r="H38" s="14">
        <f t="shared" si="2"/>
        <v>562000</v>
      </c>
      <c r="I38" s="46">
        <f>F38*0.27</f>
        <v>151740</v>
      </c>
    </row>
    <row r="39" spans="1:11" ht="15">
      <c r="A39" s="79">
        <v>17</v>
      </c>
      <c r="B39" s="61" t="s">
        <v>125</v>
      </c>
      <c r="C39" s="62" t="s">
        <v>126</v>
      </c>
      <c r="D39" s="57"/>
      <c r="E39" s="58"/>
      <c r="F39" s="59"/>
      <c r="G39" s="60">
        <v>3576500</v>
      </c>
      <c r="H39" s="11">
        <f t="shared" si="2"/>
        <v>3576500</v>
      </c>
      <c r="I39" s="46">
        <f>G39*0.27</f>
        <v>965655.0000000001</v>
      </c>
      <c r="J39" s="42"/>
      <c r="K39" s="42">
        <f>SUM(I39,J24)</f>
        <v>973755.0000000001</v>
      </c>
    </row>
    <row r="40" spans="1:9" ht="15">
      <c r="A40" s="81">
        <v>18</v>
      </c>
      <c r="B40" s="26" t="s">
        <v>111</v>
      </c>
      <c r="C40" s="62" t="s">
        <v>112</v>
      </c>
      <c r="D40" s="74"/>
      <c r="E40" s="75"/>
      <c r="F40" s="59">
        <v>170000</v>
      </c>
      <c r="G40" s="72"/>
      <c r="H40" s="11">
        <f t="shared" si="2"/>
        <v>170000</v>
      </c>
      <c r="I40" s="46">
        <f>F40*0.27</f>
        <v>45900</v>
      </c>
    </row>
    <row r="41" spans="1:8" ht="15">
      <c r="A41" s="54">
        <v>19</v>
      </c>
      <c r="B41" s="61" t="s">
        <v>70</v>
      </c>
      <c r="C41" s="62" t="s">
        <v>23</v>
      </c>
      <c r="D41" s="57">
        <f>SUM(D42:D43)</f>
        <v>15000</v>
      </c>
      <c r="E41" s="57">
        <f>SUM(E42:E43)</f>
        <v>300000</v>
      </c>
      <c r="F41" s="57">
        <f>SUM(F42:F43)</f>
        <v>0</v>
      </c>
      <c r="G41" s="57">
        <v>20000</v>
      </c>
      <c r="H41" s="11">
        <f t="shared" si="2"/>
        <v>335000</v>
      </c>
    </row>
    <row r="42" spans="1:8" ht="15">
      <c r="A42" s="115"/>
      <c r="B42" s="71" t="s">
        <v>71</v>
      </c>
      <c r="C42" s="73"/>
      <c r="D42" s="74"/>
      <c r="E42" s="75">
        <v>300000</v>
      </c>
      <c r="F42" s="76"/>
      <c r="G42" s="72"/>
      <c r="H42" s="14">
        <f t="shared" si="2"/>
        <v>300000</v>
      </c>
    </row>
    <row r="43" spans="1:8" ht="12.75" customHeight="1">
      <c r="A43" s="115"/>
      <c r="B43" s="71" t="s">
        <v>110</v>
      </c>
      <c r="C43" s="73"/>
      <c r="D43" s="74">
        <v>15000</v>
      </c>
      <c r="E43" s="75"/>
      <c r="F43" s="76"/>
      <c r="G43" s="72"/>
      <c r="H43" s="14">
        <f t="shared" si="2"/>
        <v>15000</v>
      </c>
    </row>
    <row r="44" spans="1:8" ht="12.75" customHeight="1">
      <c r="A44" s="54">
        <v>20</v>
      </c>
      <c r="B44" s="61" t="s">
        <v>24</v>
      </c>
      <c r="C44" s="62" t="s">
        <v>25</v>
      </c>
      <c r="D44" s="60">
        <f>SUM(D45:D52)</f>
        <v>166000</v>
      </c>
      <c r="E44" s="60"/>
      <c r="F44" s="60">
        <f>SUM(F45:F52)</f>
        <v>208000</v>
      </c>
      <c r="G44" s="60">
        <f>SUM(G45:G52)</f>
        <v>14000</v>
      </c>
      <c r="H44" s="11">
        <f t="shared" si="2"/>
        <v>388000</v>
      </c>
    </row>
    <row r="45" spans="1:9" ht="15">
      <c r="A45" s="82" t="s">
        <v>42</v>
      </c>
      <c r="B45" s="71" t="s">
        <v>47</v>
      </c>
      <c r="C45" s="73"/>
      <c r="D45" s="74">
        <v>16000</v>
      </c>
      <c r="E45" s="75"/>
      <c r="F45" s="76">
        <v>6000</v>
      </c>
      <c r="G45" s="72"/>
      <c r="H45" s="14">
        <f t="shared" si="2"/>
        <v>22000</v>
      </c>
      <c r="I45" s="46">
        <f>D45*0.05</f>
        <v>800</v>
      </c>
    </row>
    <row r="46" spans="1:9" ht="12.75" customHeight="1">
      <c r="A46" s="113"/>
      <c r="B46" s="71" t="s">
        <v>65</v>
      </c>
      <c r="C46" s="73"/>
      <c r="D46" s="74">
        <v>134000</v>
      </c>
      <c r="E46" s="75"/>
      <c r="F46" s="76"/>
      <c r="G46" s="72"/>
      <c r="H46" s="14">
        <f t="shared" si="2"/>
        <v>134000</v>
      </c>
      <c r="I46" s="46">
        <f>D46*0.27</f>
        <v>36180</v>
      </c>
    </row>
    <row r="47" spans="1:8" ht="12.75" customHeight="1">
      <c r="A47" s="113"/>
      <c r="B47" s="71" t="s">
        <v>48</v>
      </c>
      <c r="C47" s="73"/>
      <c r="D47" s="74"/>
      <c r="E47" s="75"/>
      <c r="F47" s="76">
        <v>6000</v>
      </c>
      <c r="G47" s="72"/>
      <c r="H47" s="14">
        <f t="shared" si="2"/>
        <v>6000</v>
      </c>
    </row>
    <row r="48" spans="1:9" ht="15">
      <c r="A48" s="113"/>
      <c r="B48" s="71" t="s">
        <v>113</v>
      </c>
      <c r="C48" s="73"/>
      <c r="D48" s="74"/>
      <c r="E48" s="75"/>
      <c r="F48" s="76"/>
      <c r="G48" s="72">
        <v>14000</v>
      </c>
      <c r="H48" s="14">
        <f t="shared" si="2"/>
        <v>14000</v>
      </c>
      <c r="I48" s="46">
        <f>F47*0.27</f>
        <v>1620</v>
      </c>
    </row>
    <row r="49" spans="1:8" ht="12.75" customHeight="1">
      <c r="A49" s="113"/>
      <c r="B49" s="71" t="s">
        <v>49</v>
      </c>
      <c r="C49" s="73"/>
      <c r="D49" s="74"/>
      <c r="E49" s="75"/>
      <c r="F49" s="76"/>
      <c r="G49" s="72"/>
      <c r="H49" s="14">
        <f t="shared" si="2"/>
        <v>0</v>
      </c>
    </row>
    <row r="50" spans="1:8" ht="15">
      <c r="A50" s="113"/>
      <c r="B50" s="71" t="s">
        <v>114</v>
      </c>
      <c r="C50" s="73"/>
      <c r="D50" s="74"/>
      <c r="E50" s="75"/>
      <c r="F50" s="76">
        <v>82000</v>
      </c>
      <c r="G50" s="72"/>
      <c r="H50" s="14">
        <f t="shared" si="2"/>
        <v>82000</v>
      </c>
    </row>
    <row r="51" spans="1:9" ht="13.5" customHeight="1">
      <c r="A51" s="113"/>
      <c r="B51" s="71" t="s">
        <v>66</v>
      </c>
      <c r="C51" s="73"/>
      <c r="D51" s="74"/>
      <c r="E51" s="75"/>
      <c r="F51" s="76">
        <v>114000</v>
      </c>
      <c r="G51" s="72"/>
      <c r="H51" s="14">
        <f t="shared" si="2"/>
        <v>114000</v>
      </c>
      <c r="I51" s="46">
        <f>F50*0.27</f>
        <v>22140</v>
      </c>
    </row>
    <row r="52" spans="1:8" ht="13.5" customHeight="1">
      <c r="A52" s="113"/>
      <c r="B52" s="71" t="s">
        <v>115</v>
      </c>
      <c r="C52" s="73"/>
      <c r="D52" s="74">
        <v>16000</v>
      </c>
      <c r="E52" s="75"/>
      <c r="F52" s="76"/>
      <c r="G52" s="72"/>
      <c r="H52" s="14">
        <f t="shared" si="2"/>
        <v>16000</v>
      </c>
    </row>
    <row r="53" spans="1:9" ht="13.5" customHeight="1">
      <c r="A53" s="63">
        <v>21</v>
      </c>
      <c r="B53" s="64" t="s">
        <v>77</v>
      </c>
      <c r="C53" s="65" t="s">
        <v>26</v>
      </c>
      <c r="D53" s="66">
        <f>SUM(D35,D39,D40,D41,D44)</f>
        <v>181000</v>
      </c>
      <c r="E53" s="66">
        <f>SUM(E35,E39,E40,E41,E44)</f>
        <v>300000</v>
      </c>
      <c r="F53" s="66">
        <f>SUM(F35,F39,F40,F41,F44)</f>
        <v>1652000</v>
      </c>
      <c r="G53" s="66">
        <f>SUM(G35,G39,G40,G41,G44)</f>
        <v>3610500</v>
      </c>
      <c r="H53" s="66">
        <f>SUM(H35,H39,H40,H41,H44)</f>
        <v>5743500</v>
      </c>
      <c r="I53" s="46">
        <f>D52*0.27</f>
        <v>4320</v>
      </c>
    </row>
    <row r="54" spans="1:11" ht="13.5" customHeight="1">
      <c r="A54" s="83">
        <v>22</v>
      </c>
      <c r="B54" s="61" t="s">
        <v>27</v>
      </c>
      <c r="C54" s="62" t="s">
        <v>28</v>
      </c>
      <c r="D54" s="57">
        <v>15000</v>
      </c>
      <c r="E54" s="58"/>
      <c r="F54" s="59"/>
      <c r="G54" s="60"/>
      <c r="H54" s="11">
        <f t="shared" si="2"/>
        <v>15000</v>
      </c>
      <c r="I54" s="46">
        <f>SUM(H35,H39:H41,H44)</f>
        <v>5743500</v>
      </c>
      <c r="K54" s="42"/>
    </row>
    <row r="55" spans="1:8" ht="13.5" customHeight="1">
      <c r="A55" s="63">
        <v>23</v>
      </c>
      <c r="B55" s="64" t="s">
        <v>78</v>
      </c>
      <c r="C55" s="65" t="s">
        <v>29</v>
      </c>
      <c r="D55" s="66">
        <f>D54</f>
        <v>15000</v>
      </c>
      <c r="E55" s="67"/>
      <c r="F55" s="68"/>
      <c r="G55" s="69">
        <f>G54</f>
        <v>0</v>
      </c>
      <c r="H55" s="70">
        <f t="shared" si="2"/>
        <v>15000</v>
      </c>
    </row>
    <row r="56" spans="1:11" ht="12.75" customHeight="1">
      <c r="A56" s="83">
        <v>24</v>
      </c>
      <c r="B56" s="61" t="s">
        <v>30</v>
      </c>
      <c r="C56" s="62" t="s">
        <v>31</v>
      </c>
      <c r="D56" s="57">
        <v>168750</v>
      </c>
      <c r="E56" s="58"/>
      <c r="F56" s="59">
        <v>588000</v>
      </c>
      <c r="G56" s="60">
        <v>973760</v>
      </c>
      <c r="H56" s="11">
        <f t="shared" si="2"/>
        <v>1730510</v>
      </c>
      <c r="K56" s="42"/>
    </row>
    <row r="57" spans="1:10" ht="30">
      <c r="A57" s="54">
        <v>25</v>
      </c>
      <c r="B57" s="61" t="s">
        <v>116</v>
      </c>
      <c r="C57" s="62" t="s">
        <v>32</v>
      </c>
      <c r="D57" s="57">
        <v>500</v>
      </c>
      <c r="E57" s="58"/>
      <c r="F57" s="59"/>
      <c r="G57" s="60"/>
      <c r="H57" s="11">
        <f t="shared" si="2"/>
        <v>500</v>
      </c>
      <c r="I57" s="46">
        <f>SUM(I20,I45,I46,I53)</f>
        <v>141300</v>
      </c>
      <c r="J57" s="42">
        <f>SUM(I24,I29,I33,I36:I40,I48,I51)</f>
        <v>1541145</v>
      </c>
    </row>
    <row r="58" spans="1:8" ht="15">
      <c r="A58" s="84">
        <v>26</v>
      </c>
      <c r="B58" s="64" t="s">
        <v>79</v>
      </c>
      <c r="C58" s="65" t="s">
        <v>33</v>
      </c>
      <c r="D58" s="66">
        <f>SUM(D56:D57)</f>
        <v>169250</v>
      </c>
      <c r="E58" s="66"/>
      <c r="F58" s="66">
        <f>SUM(F56:F57)</f>
        <v>588000</v>
      </c>
      <c r="G58" s="69">
        <f>SUM(G56:G57)</f>
        <v>973760</v>
      </c>
      <c r="H58" s="70">
        <f>SUM(D58:G58)</f>
        <v>1731010</v>
      </c>
    </row>
    <row r="59" spans="1:10" ht="13.5" customHeight="1">
      <c r="A59" s="63">
        <v>27</v>
      </c>
      <c r="B59" s="64" t="s">
        <v>80</v>
      </c>
      <c r="C59" s="65" t="s">
        <v>34</v>
      </c>
      <c r="D59" s="66">
        <f>D28+D34+D53+D55+D58</f>
        <v>840250</v>
      </c>
      <c r="E59" s="66">
        <f>E28+E34+E53+E55+E58</f>
        <v>300000</v>
      </c>
      <c r="F59" s="66">
        <f>F28+F34+F53+F55+F58</f>
        <v>2900000</v>
      </c>
      <c r="G59" s="66">
        <f>G28+G34+G53+G55+G58</f>
        <v>4614260</v>
      </c>
      <c r="H59" s="70">
        <f>SUM(D59:G59)</f>
        <v>8654510</v>
      </c>
      <c r="J59" s="42"/>
    </row>
    <row r="60" spans="1:8" ht="13.5" customHeight="1">
      <c r="A60" s="54">
        <v>28</v>
      </c>
      <c r="B60" s="61" t="s">
        <v>69</v>
      </c>
      <c r="C60" s="85" t="s">
        <v>105</v>
      </c>
      <c r="D60" s="57">
        <v>300000</v>
      </c>
      <c r="E60" s="86"/>
      <c r="F60" s="59">
        <v>170000</v>
      </c>
      <c r="G60" s="87">
        <v>0</v>
      </c>
      <c r="H60" s="11">
        <f t="shared" si="2"/>
        <v>470000</v>
      </c>
    </row>
    <row r="61" spans="1:8" ht="13.5" customHeight="1">
      <c r="A61" s="54">
        <v>29</v>
      </c>
      <c r="B61" s="61" t="s">
        <v>67</v>
      </c>
      <c r="C61" s="85" t="s">
        <v>106</v>
      </c>
      <c r="D61" s="57">
        <v>81000</v>
      </c>
      <c r="E61" s="86"/>
      <c r="F61" s="59">
        <v>45900</v>
      </c>
      <c r="G61" s="87">
        <v>0</v>
      </c>
      <c r="H61" s="11">
        <f t="shared" si="2"/>
        <v>126900</v>
      </c>
    </row>
    <row r="62" spans="1:9" ht="13.5" customHeight="1">
      <c r="A62" s="63">
        <v>30</v>
      </c>
      <c r="B62" s="64" t="s">
        <v>103</v>
      </c>
      <c r="C62" s="65" t="s">
        <v>104</v>
      </c>
      <c r="D62" s="66">
        <f>SUM(D60:D61)</f>
        <v>381000</v>
      </c>
      <c r="E62" s="66">
        <f>SUM(E60:E61)</f>
        <v>0</v>
      </c>
      <c r="F62" s="66">
        <f>SUM(F60:F61)</f>
        <v>215900</v>
      </c>
      <c r="G62" s="66">
        <f>SUM(G60:G61)</f>
        <v>0</v>
      </c>
      <c r="H62" s="66">
        <f>SUM(H60:H61)</f>
        <v>596900</v>
      </c>
      <c r="I62" s="46">
        <f>SUM(H58,H55,H53,H34,H28)</f>
        <v>8654510</v>
      </c>
    </row>
    <row r="63" spans="1:8" ht="15" thickBot="1">
      <c r="A63" s="88">
        <v>31</v>
      </c>
      <c r="B63" s="89" t="s">
        <v>81</v>
      </c>
      <c r="C63" s="90" t="s">
        <v>35</v>
      </c>
      <c r="D63" s="91">
        <f>SUM(D59,D62,D19,D18)</f>
        <v>27861965</v>
      </c>
      <c r="E63" s="91">
        <f>SUM(E59,E62,E19,E18)</f>
        <v>441060</v>
      </c>
      <c r="F63" s="91">
        <f>SUM(F59,F62,F19,F18)</f>
        <v>3115900</v>
      </c>
      <c r="G63" s="91">
        <f>SUM(G59,G62,G19,G18)</f>
        <v>4614260</v>
      </c>
      <c r="H63" s="91">
        <f>SUM(H59,H62,H19,H18)</f>
        <v>36033185</v>
      </c>
    </row>
    <row r="64" spans="8:9" ht="14.25">
      <c r="H64" s="46">
        <f>SUM(H60:H61,H56:H57,H54,H44,H41,H40,H39,H35,H33,H29,H24,H20,H19,H16,H10:H14)</f>
        <v>36033185</v>
      </c>
      <c r="I64" s="1"/>
    </row>
    <row r="66" ht="14.25">
      <c r="D66" s="1">
        <f>300000*0.27</f>
        <v>81000</v>
      </c>
    </row>
    <row r="68" spans="4:9" ht="14.25">
      <c r="D68" s="42">
        <f>SUM(D20,D46,D52)</f>
        <v>625000</v>
      </c>
      <c r="F68" s="42">
        <f>SUM(F24,F29,F33,F35,F40,F47,F50)</f>
        <v>2192000</v>
      </c>
      <c r="I68" s="46">
        <f>SUM(I24,I29,I33,I36:I38,I40,I46)</f>
        <v>587910</v>
      </c>
    </row>
    <row r="69" spans="4:6" ht="14.25">
      <c r="D69" s="1">
        <f>D68*0.27</f>
        <v>168750</v>
      </c>
      <c r="F69" s="1">
        <f>F68*0.27</f>
        <v>591840</v>
      </c>
    </row>
  </sheetData>
  <sheetProtection/>
  <mergeCells count="15">
    <mergeCell ref="A21:A23"/>
    <mergeCell ref="A25:A27"/>
    <mergeCell ref="A36:A38"/>
    <mergeCell ref="A30:A32"/>
    <mergeCell ref="A42:A43"/>
    <mergeCell ref="A46:A52"/>
    <mergeCell ref="B7:B9"/>
    <mergeCell ref="C7:C9"/>
    <mergeCell ref="C6:G6"/>
    <mergeCell ref="D7:G7"/>
    <mergeCell ref="H7:H9"/>
    <mergeCell ref="A2:H2"/>
    <mergeCell ref="A3:H3"/>
    <mergeCell ref="A4:H4"/>
    <mergeCell ref="A7:A9"/>
  </mergeCells>
  <printOptions/>
  <pageMargins left="0.6692913385826772" right="0.2362204724409449" top="0.7480314960629921" bottom="0.5118110236220472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.00390625" style="1" customWidth="1"/>
    <col min="2" max="2" width="42.7109375" style="1" bestFit="1" customWidth="1"/>
    <col min="3" max="3" width="9.140625" style="1" customWidth="1"/>
    <col min="4" max="4" width="13.28125" style="1" customWidth="1"/>
    <col min="5" max="5" width="9.140625" style="1" customWidth="1"/>
    <col min="6" max="6" width="18.28125" style="1" bestFit="1" customWidth="1"/>
    <col min="7" max="8" width="9.140625" style="1" customWidth="1"/>
    <col min="9" max="9" width="15.28125" style="1" bestFit="1" customWidth="1"/>
    <col min="10" max="10" width="11.140625" style="1" bestFit="1" customWidth="1"/>
    <col min="11" max="11" width="14.140625" style="1" bestFit="1" customWidth="1"/>
    <col min="12" max="12" width="15.28125" style="1" customWidth="1"/>
    <col min="13" max="16384" width="9.140625" style="1" customWidth="1"/>
  </cols>
  <sheetData>
    <row r="1" ht="15">
      <c r="D1" s="92" t="s">
        <v>132</v>
      </c>
    </row>
    <row r="2" spans="1:4" ht="14.25">
      <c r="A2" s="106" t="s">
        <v>97</v>
      </c>
      <c r="B2" s="106"/>
      <c r="C2" s="106"/>
      <c r="D2" s="106"/>
    </row>
    <row r="3" spans="1:4" ht="14.25">
      <c r="A3" s="107" t="s">
        <v>95</v>
      </c>
      <c r="B3" s="107"/>
      <c r="C3" s="107"/>
      <c r="D3" s="107"/>
    </row>
    <row r="4" spans="1:4" ht="15">
      <c r="A4" s="108" t="s">
        <v>130</v>
      </c>
      <c r="B4" s="108"/>
      <c r="C4" s="108"/>
      <c r="D4" s="108"/>
    </row>
    <row r="5" spans="1:4" ht="15">
      <c r="A5" s="3"/>
      <c r="B5" s="3"/>
      <c r="C5" s="3"/>
      <c r="D5" s="43"/>
    </row>
    <row r="6" spans="1:4" ht="15.75" thickBot="1">
      <c r="A6" s="2"/>
      <c r="B6" s="2"/>
      <c r="C6" s="2"/>
      <c r="D6" s="93" t="s">
        <v>133</v>
      </c>
    </row>
    <row r="7" spans="1:4" ht="12.75" customHeight="1">
      <c r="A7" s="109" t="s">
        <v>1</v>
      </c>
      <c r="B7" s="95" t="s">
        <v>0</v>
      </c>
      <c r="C7" s="120" t="s">
        <v>2</v>
      </c>
      <c r="D7" s="4" t="s">
        <v>88</v>
      </c>
    </row>
    <row r="8" spans="1:4" ht="14.25">
      <c r="A8" s="110"/>
      <c r="B8" s="96"/>
      <c r="C8" s="121"/>
      <c r="D8" s="118" t="s">
        <v>102</v>
      </c>
    </row>
    <row r="9" spans="1:4" ht="14.25">
      <c r="A9" s="111"/>
      <c r="B9" s="97"/>
      <c r="C9" s="122"/>
      <c r="D9" s="119"/>
    </row>
    <row r="10" spans="1:9" ht="15">
      <c r="A10" s="5">
        <v>1</v>
      </c>
      <c r="B10" s="6" t="s">
        <v>119</v>
      </c>
      <c r="C10" s="7" t="s">
        <v>122</v>
      </c>
      <c r="D10" s="40">
        <v>286000</v>
      </c>
      <c r="I10" s="38">
        <v>9576000</v>
      </c>
    </row>
    <row r="11" spans="1:9" ht="15">
      <c r="A11" s="5">
        <v>2</v>
      </c>
      <c r="B11" s="6" t="s">
        <v>120</v>
      </c>
      <c r="C11" s="7" t="s">
        <v>123</v>
      </c>
      <c r="D11" s="40">
        <v>77220</v>
      </c>
      <c r="I11" s="38">
        <v>3524802</v>
      </c>
    </row>
    <row r="12" spans="1:12" ht="14.25">
      <c r="A12" s="44">
        <v>3</v>
      </c>
      <c r="B12" s="45" t="s">
        <v>121</v>
      </c>
      <c r="C12" s="8" t="s">
        <v>124</v>
      </c>
      <c r="D12" s="41">
        <f>SUM(D10:D11)</f>
        <v>363220</v>
      </c>
      <c r="I12" s="38">
        <f>SUM(I10:I11)</f>
        <v>13100802</v>
      </c>
      <c r="K12" s="39">
        <f>SUM(I12)*I14</f>
        <v>3590590.177777778</v>
      </c>
      <c r="L12" s="39">
        <f>SUM(I12)*I15</f>
        <v>9510211.822222224</v>
      </c>
    </row>
    <row r="13" spans="1:12" ht="15">
      <c r="A13" s="5">
        <v>4</v>
      </c>
      <c r="B13" s="9" t="s">
        <v>93</v>
      </c>
      <c r="C13" s="10" t="s">
        <v>92</v>
      </c>
      <c r="D13" s="11">
        <v>224358</v>
      </c>
      <c r="L13" s="39">
        <f>SUM(K12:L12)</f>
        <v>13100802.000000002</v>
      </c>
    </row>
    <row r="14" spans="1:9" ht="15">
      <c r="A14" s="5">
        <v>5</v>
      </c>
      <c r="B14" s="9" t="s">
        <v>50</v>
      </c>
      <c r="C14" s="10" t="s">
        <v>51</v>
      </c>
      <c r="D14" s="11">
        <f>SUM(D15:D16)</f>
        <v>35445607</v>
      </c>
      <c r="I14" s="1">
        <f>37/135</f>
        <v>0.2740740740740741</v>
      </c>
    </row>
    <row r="15" spans="1:9" ht="15">
      <c r="A15" s="116" t="s">
        <v>42</v>
      </c>
      <c r="B15" s="12" t="s">
        <v>53</v>
      </c>
      <c r="C15" s="13"/>
      <c r="D15" s="14">
        <v>35084340</v>
      </c>
      <c r="F15" s="38">
        <v>31493750</v>
      </c>
      <c r="I15" s="1">
        <f>98/135</f>
        <v>0.725925925925926</v>
      </c>
    </row>
    <row r="16" spans="1:9" ht="15">
      <c r="A16" s="117"/>
      <c r="B16" s="12" t="s">
        <v>68</v>
      </c>
      <c r="C16" s="13"/>
      <c r="D16" s="14">
        <v>361267</v>
      </c>
      <c r="F16" s="38">
        <v>3590590</v>
      </c>
      <c r="I16" s="1">
        <f>SUM(I14:I15)</f>
        <v>1</v>
      </c>
    </row>
    <row r="17" spans="1:6" ht="15">
      <c r="A17" s="15">
        <v>6</v>
      </c>
      <c r="B17" s="16" t="s">
        <v>54</v>
      </c>
      <c r="C17" s="17" t="s">
        <v>52</v>
      </c>
      <c r="D17" s="18">
        <f>D14+D13</f>
        <v>35669965</v>
      </c>
      <c r="F17" s="39">
        <f>SUM(F15:F16)</f>
        <v>35084340</v>
      </c>
    </row>
    <row r="18" spans="1:6" ht="15" thickBot="1">
      <c r="A18" s="19">
        <v>7</v>
      </c>
      <c r="B18" s="20" t="s">
        <v>89</v>
      </c>
      <c r="C18" s="21" t="s">
        <v>52</v>
      </c>
      <c r="D18" s="22">
        <f>SUM(D17,D12)</f>
        <v>36033185</v>
      </c>
      <c r="F18" s="38">
        <v>224358</v>
      </c>
    </row>
    <row r="19" spans="4:10" ht="14.25">
      <c r="D19" s="42">
        <f>-SUM('Költségvetési kiadások'!H63)</f>
        <v>-36033185</v>
      </c>
      <c r="F19" s="38">
        <v>363220</v>
      </c>
      <c r="I19" s="38">
        <f>204708/1.27</f>
        <v>161187.40157480314</v>
      </c>
      <c r="J19" s="1">
        <v>170000</v>
      </c>
    </row>
    <row r="20" spans="4:10" ht="14.25">
      <c r="D20" s="42">
        <f>SUM(D18:D19)</f>
        <v>0</v>
      </c>
      <c r="F20" s="38">
        <f>SUM(F17:F19)</f>
        <v>35671918</v>
      </c>
      <c r="I20" s="38">
        <f>I19*0.27</f>
        <v>43520.59842519685</v>
      </c>
      <c r="J20" s="38">
        <f>J19*0.27</f>
        <v>45900</v>
      </c>
    </row>
  </sheetData>
  <sheetProtection/>
  <mergeCells count="8">
    <mergeCell ref="A2:D2"/>
    <mergeCell ref="A3:D3"/>
    <mergeCell ref="A4:D4"/>
    <mergeCell ref="A15:A16"/>
    <mergeCell ref="D8:D9"/>
    <mergeCell ref="C7:C9"/>
    <mergeCell ref="B7:B9"/>
    <mergeCell ref="A7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3.7109375" style="1" customWidth="1"/>
    <col min="2" max="3" width="15.140625" style="1" customWidth="1"/>
    <col min="4" max="4" width="21.28125" style="1" customWidth="1"/>
    <col min="5" max="16384" width="9.140625" style="1" customWidth="1"/>
  </cols>
  <sheetData>
    <row r="1" ht="14.25">
      <c r="D1" s="94" t="s">
        <v>132</v>
      </c>
    </row>
    <row r="2" spans="1:5" ht="14.25">
      <c r="A2" s="106" t="s">
        <v>97</v>
      </c>
      <c r="B2" s="106"/>
      <c r="C2" s="106"/>
      <c r="D2" s="106"/>
      <c r="E2" s="23"/>
    </row>
    <row r="3" spans="1:5" ht="14.25">
      <c r="A3" s="107" t="s">
        <v>95</v>
      </c>
      <c r="B3" s="107"/>
      <c r="C3" s="107"/>
      <c r="D3" s="107"/>
      <c r="E3" s="24"/>
    </row>
    <row r="4" spans="1:5" ht="15">
      <c r="A4" s="108" t="s">
        <v>72</v>
      </c>
      <c r="B4" s="108"/>
      <c r="C4" s="108"/>
      <c r="D4" s="108"/>
      <c r="E4" s="25"/>
    </row>
    <row r="5" spans="1:5" ht="15">
      <c r="A5" s="3"/>
      <c r="B5" s="3"/>
      <c r="C5" s="3"/>
      <c r="D5" s="3"/>
      <c r="E5" s="25"/>
    </row>
    <row r="6" spans="1:4" ht="15.75" thickBot="1">
      <c r="A6" s="26"/>
      <c r="B6" s="26"/>
      <c r="C6" s="26"/>
      <c r="D6" s="26"/>
    </row>
    <row r="7" spans="1:4" ht="14.25">
      <c r="A7" s="27" t="s">
        <v>56</v>
      </c>
      <c r="B7" s="28" t="s">
        <v>57</v>
      </c>
      <c r="C7" s="29" t="s">
        <v>94</v>
      </c>
      <c r="D7" s="30" t="s">
        <v>58</v>
      </c>
    </row>
    <row r="8" spans="1:4" ht="15">
      <c r="A8" s="31" t="s">
        <v>59</v>
      </c>
      <c r="B8" s="32">
        <v>1</v>
      </c>
      <c r="C8" s="33">
        <v>1</v>
      </c>
      <c r="D8" s="34">
        <v>8</v>
      </c>
    </row>
    <row r="9" spans="1:4" ht="15">
      <c r="A9" s="31" t="s">
        <v>60</v>
      </c>
      <c r="B9" s="32">
        <v>1</v>
      </c>
      <c r="C9" s="33">
        <v>0</v>
      </c>
      <c r="D9" s="34">
        <v>8</v>
      </c>
    </row>
    <row r="10" spans="1:4" ht="15">
      <c r="A10" s="31" t="s">
        <v>61</v>
      </c>
      <c r="B10" s="32">
        <v>2</v>
      </c>
      <c r="C10" s="33">
        <v>3</v>
      </c>
      <c r="D10" s="34">
        <v>8</v>
      </c>
    </row>
    <row r="11" spans="1:4" ht="15">
      <c r="A11" s="31" t="s">
        <v>62</v>
      </c>
      <c r="B11" s="32">
        <v>2</v>
      </c>
      <c r="C11" s="33">
        <v>2</v>
      </c>
      <c r="D11" s="34">
        <v>8</v>
      </c>
    </row>
    <row r="12" spans="1:4" ht="15" thickBot="1">
      <c r="A12" s="35" t="s">
        <v>63</v>
      </c>
      <c r="B12" s="36">
        <f>SUM(B8:B11)</f>
        <v>6</v>
      </c>
      <c r="C12" s="36">
        <f>SUM(C8:C11)</f>
        <v>6</v>
      </c>
      <c r="D12" s="37"/>
    </row>
    <row r="13" spans="1:4" ht="15">
      <c r="A13" s="26"/>
      <c r="B13" s="26"/>
      <c r="C13" s="26"/>
      <c r="D13" s="26"/>
    </row>
  </sheetData>
  <sheetProtection/>
  <mergeCells count="3">
    <mergeCell ref="A2:D2"/>
    <mergeCell ref="A3:D3"/>
    <mergeCell ref="A4:D4"/>
  </mergeCells>
  <printOptions/>
  <pageMargins left="0.87" right="0.7086614173228347" top="1.3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Karancs alja</cp:lastModifiedBy>
  <cp:lastPrinted>2019-02-12T10:39:59Z</cp:lastPrinted>
  <dcterms:created xsi:type="dcterms:W3CDTF">2015-02-06T07:49:30Z</dcterms:created>
  <dcterms:modified xsi:type="dcterms:W3CDTF">2019-02-12T10:40:12Z</dcterms:modified>
  <cp:category/>
  <cp:version/>
  <cp:contentType/>
  <cp:contentStatus/>
</cp:coreProperties>
</file>