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16230" yWindow="-225" windowWidth="12660" windowHeight="11640" tabRatio="727" firstSheet="9" activeTab="14"/>
  </bookViews>
  <sheets>
    <sheet name="ÖSSZEFÜGGÉSEK" sheetId="75" r:id="rId1"/>
    <sheet name="1.1.sz.mell." sheetId="1" r:id="rId2"/>
    <sheet name="1.2.sz.mell." sheetId="116" r:id="rId3"/>
    <sheet name="1.3.sz.mell." sheetId="117" r:id="rId4"/>
    <sheet name="1.4.sz.mell." sheetId="118" r:id="rId5"/>
    <sheet name="2.1.sz.mell  " sheetId="73" r:id="rId6"/>
    <sheet name="2.2.sz.mell  " sheetId="61" r:id="rId7"/>
    <sheet name="ELLENŐRZÉS-1.sz.2.a.sz.2.b.sz." sheetId="76" r:id="rId8"/>
    <sheet name="3.sz.mell.  " sheetId="62" r:id="rId9"/>
    <sheet name="4.sz.mell." sheetId="77" r:id="rId10"/>
    <sheet name="5.sz.mell." sheetId="78" r:id="rId11"/>
    <sheet name="6.sz.mell." sheetId="63" r:id="rId12"/>
    <sheet name="7.sz.mell." sheetId="64" r:id="rId13"/>
    <sheet name="8. sz. mell. " sheetId="71" r:id="rId14"/>
    <sheet name="9. sz. mell" sheetId="3" r:id="rId15"/>
    <sheet name="1. sz tájékoztató t." sheetId="87" r:id="rId16"/>
    <sheet name="2. sz tájékoztató t" sheetId="66" r:id="rId17"/>
    <sheet name="3. sz tájékoztató t." sheetId="88" r:id="rId18"/>
    <sheet name="4.sz tájékoztató t." sheetId="24" r:id="rId19"/>
    <sheet name="5. sz tájékoztató t." sheetId="128" r:id="rId20"/>
  </sheets>
  <definedNames>
    <definedName name="_xlnm.Print_Titles" localSheetId="14">'9. sz. mell'!$1:$6</definedName>
    <definedName name="_xlnm.Print_Area" localSheetId="15">'1. sz tájékoztató t.'!$A$1:$E$157</definedName>
    <definedName name="_xlnm.Print_Area" localSheetId="1">'1.1.sz.mell.'!$A$1:$C$162</definedName>
    <definedName name="_xlnm.Print_Area" localSheetId="2">'1.2.sz.mell.'!$A$1:$C$162</definedName>
    <definedName name="_xlnm.Print_Area" localSheetId="3">'1.3.sz.mell.'!$A$1:$C$160</definedName>
    <definedName name="_xlnm.Print_Area" localSheetId="4">'1.4.sz.mell.'!$A$1:$C$160</definedName>
    <definedName name="_xlnm.Print_Area" localSheetId="19">'5. sz tájékoztató t.'!$A$1:$E$39</definedName>
  </definedNames>
  <calcPr calcId="125725"/>
</workbook>
</file>

<file path=xl/calcChain.xml><?xml version="1.0" encoding="utf-8"?>
<calcChain xmlns="http://schemas.openxmlformats.org/spreadsheetml/2006/main">
  <c r="V1" i="3"/>
  <c r="C1"/>
  <c r="F1" i="61"/>
  <c r="F1" i="73"/>
  <c r="S117" i="3"/>
  <c r="S115"/>
  <c r="S47"/>
  <c r="S46"/>
  <c r="S45"/>
  <c r="E106" i="87"/>
  <c r="AA107" i="3"/>
  <c r="S11"/>
  <c r="S12"/>
  <c r="S13"/>
  <c r="S10"/>
  <c r="S9"/>
  <c r="S20"/>
  <c r="S36"/>
  <c r="S35"/>
  <c r="S34"/>
  <c r="S33"/>
  <c r="S32"/>
  <c r="S31"/>
  <c r="S30"/>
  <c r="S39"/>
  <c r="S76"/>
  <c r="AA76"/>
  <c r="AA57"/>
  <c r="AA97"/>
  <c r="AA110"/>
  <c r="AA105"/>
  <c r="AA98"/>
  <c r="S96" l="1"/>
  <c r="S97"/>
  <c r="S98"/>
  <c r="S99"/>
  <c r="S100"/>
  <c r="S101"/>
  <c r="S102"/>
  <c r="S103"/>
  <c r="S104"/>
  <c r="S105"/>
  <c r="S106"/>
  <c r="S107"/>
  <c r="S108"/>
  <c r="S109"/>
  <c r="S110"/>
  <c r="S111"/>
  <c r="S112"/>
  <c r="S95"/>
  <c r="S94"/>
  <c r="AA155"/>
  <c r="AA154"/>
  <c r="AA153"/>
  <c r="AA152"/>
  <c r="AA146"/>
  <c r="AA140"/>
  <c r="AA133"/>
  <c r="AA129"/>
  <c r="AA128"/>
  <c r="AA114"/>
  <c r="AA93"/>
  <c r="AA88"/>
  <c r="AA87"/>
  <c r="AA82"/>
  <c r="AA78"/>
  <c r="AA70"/>
  <c r="AA66"/>
  <c r="AA65"/>
  <c r="AA60"/>
  <c r="AA55"/>
  <c r="AA49"/>
  <c r="AA37"/>
  <c r="AA29"/>
  <c r="AA22"/>
  <c r="AA15"/>
  <c r="AA8"/>
  <c r="S154"/>
  <c r="S153"/>
  <c r="S152"/>
  <c r="S146"/>
  <c r="S140"/>
  <c r="S133"/>
  <c r="S129"/>
  <c r="S114"/>
  <c r="S88"/>
  <c r="S87"/>
  <c r="S82"/>
  <c r="S78"/>
  <c r="S70"/>
  <c r="S66"/>
  <c r="S60"/>
  <c r="S55"/>
  <c r="S49"/>
  <c r="S37"/>
  <c r="S22"/>
  <c r="S29"/>
  <c r="F13" i="77" l="1"/>
  <c r="F15" s="1"/>
  <c r="F19" s="1"/>
  <c r="E13"/>
  <c r="E15" s="1"/>
  <c r="E19" s="1"/>
  <c r="D13"/>
  <c r="D15" s="1"/>
  <c r="D19" s="1"/>
  <c r="C13"/>
  <c r="C15" s="1"/>
  <c r="C19" s="1"/>
  <c r="C19" i="61" l="1"/>
  <c r="E8"/>
  <c r="C118" i="1"/>
  <c r="C106"/>
  <c r="D11" i="87" l="1"/>
  <c r="C37"/>
  <c r="C28"/>
  <c r="C11"/>
  <c r="C111"/>
  <c r="P90" i="3" l="1"/>
  <c r="P93"/>
  <c r="P128" s="1"/>
  <c r="P155" s="1"/>
  <c r="D29"/>
  <c r="C22"/>
  <c r="C15"/>
  <c r="C8"/>
  <c r="C37"/>
  <c r="W8" l="1"/>
  <c r="X8"/>
  <c r="Y8"/>
  <c r="M8"/>
  <c r="N8"/>
  <c r="O8"/>
  <c r="Z8"/>
  <c r="Q8"/>
  <c r="R8"/>
  <c r="W15"/>
  <c r="X15"/>
  <c r="Y15"/>
  <c r="M15"/>
  <c r="N15"/>
  <c r="O15"/>
  <c r="Z15"/>
  <c r="Q15"/>
  <c r="R15"/>
  <c r="W22"/>
  <c r="X22"/>
  <c r="Y22"/>
  <c r="M22"/>
  <c r="N22"/>
  <c r="O22"/>
  <c r="Z22"/>
  <c r="Q22"/>
  <c r="R22"/>
  <c r="W30"/>
  <c r="X30"/>
  <c r="Y30"/>
  <c r="M30"/>
  <c r="N30"/>
  <c r="O30"/>
  <c r="Z30"/>
  <c r="Q30"/>
  <c r="R30"/>
  <c r="W37"/>
  <c r="X37"/>
  <c r="Y37"/>
  <c r="M37"/>
  <c r="N37"/>
  <c r="O37"/>
  <c r="Z37"/>
  <c r="Q37"/>
  <c r="R37"/>
  <c r="W49"/>
  <c r="X49"/>
  <c r="Y49"/>
  <c r="M49"/>
  <c r="N49"/>
  <c r="O49"/>
  <c r="Z49"/>
  <c r="Q49"/>
  <c r="R49"/>
  <c r="W55"/>
  <c r="X55"/>
  <c r="Y55"/>
  <c r="M55"/>
  <c r="N55"/>
  <c r="O55"/>
  <c r="Z55"/>
  <c r="Q55"/>
  <c r="R55"/>
  <c r="W60"/>
  <c r="X60"/>
  <c r="Y60"/>
  <c r="M60"/>
  <c r="N60"/>
  <c r="O60"/>
  <c r="Z60"/>
  <c r="Q60"/>
  <c r="R60"/>
  <c r="W66"/>
  <c r="X66"/>
  <c r="Y66"/>
  <c r="M66"/>
  <c r="N66"/>
  <c r="O66"/>
  <c r="Z66"/>
  <c r="Q66"/>
  <c r="R66"/>
  <c r="W70"/>
  <c r="X70"/>
  <c r="Y70"/>
  <c r="M70"/>
  <c r="N70"/>
  <c r="O70"/>
  <c r="Z70"/>
  <c r="Q70"/>
  <c r="R70"/>
  <c r="W75"/>
  <c r="X75"/>
  <c r="Y75"/>
  <c r="M75"/>
  <c r="N75"/>
  <c r="O75"/>
  <c r="Z75"/>
  <c r="Q75"/>
  <c r="R75"/>
  <c r="W78"/>
  <c r="X78"/>
  <c r="Y78"/>
  <c r="M78"/>
  <c r="N78"/>
  <c r="O78"/>
  <c r="Z78"/>
  <c r="Q78"/>
  <c r="R78"/>
  <c r="W82"/>
  <c r="X82"/>
  <c r="Y82"/>
  <c r="M82"/>
  <c r="N82"/>
  <c r="O82"/>
  <c r="Z82"/>
  <c r="Q82"/>
  <c r="R82"/>
  <c r="Y89"/>
  <c r="Z89"/>
  <c r="W93"/>
  <c r="X93"/>
  <c r="Y93"/>
  <c r="M93"/>
  <c r="N93"/>
  <c r="O93"/>
  <c r="Z93"/>
  <c r="Z128" s="1"/>
  <c r="Q93"/>
  <c r="R93"/>
  <c r="W114"/>
  <c r="X114"/>
  <c r="X128" s="1"/>
  <c r="Y114"/>
  <c r="M114"/>
  <c r="M128" s="1"/>
  <c r="N114"/>
  <c r="O114"/>
  <c r="O128" s="1"/>
  <c r="Q114"/>
  <c r="R114"/>
  <c r="Q128"/>
  <c r="W129"/>
  <c r="X129"/>
  <c r="Y129"/>
  <c r="M129"/>
  <c r="N129"/>
  <c r="O129"/>
  <c r="Z129"/>
  <c r="Q129"/>
  <c r="R129"/>
  <c r="W133"/>
  <c r="X133"/>
  <c r="Y133"/>
  <c r="M133"/>
  <c r="N133"/>
  <c r="O133"/>
  <c r="Z133"/>
  <c r="Q133"/>
  <c r="R133"/>
  <c r="W140"/>
  <c r="X140"/>
  <c r="Y140"/>
  <c r="M140"/>
  <c r="N140"/>
  <c r="O140"/>
  <c r="Z140"/>
  <c r="Q140"/>
  <c r="R140"/>
  <c r="W146"/>
  <c r="X146"/>
  <c r="X154" s="1"/>
  <c r="Y146"/>
  <c r="M146"/>
  <c r="M154" s="1"/>
  <c r="N146"/>
  <c r="O146"/>
  <c r="O154" s="1"/>
  <c r="Z146"/>
  <c r="Q146"/>
  <c r="Q154" s="1"/>
  <c r="Q155" s="1"/>
  <c r="R146"/>
  <c r="W154"/>
  <c r="N154"/>
  <c r="R154"/>
  <c r="D8"/>
  <c r="E8"/>
  <c r="F8"/>
  <c r="G8"/>
  <c r="S8" s="1"/>
  <c r="H8"/>
  <c r="I8"/>
  <c r="J8"/>
  <c r="K8"/>
  <c r="L8"/>
  <c r="V8"/>
  <c r="D15"/>
  <c r="E15"/>
  <c r="F15"/>
  <c r="G15"/>
  <c r="H15"/>
  <c r="I15"/>
  <c r="J15"/>
  <c r="K15"/>
  <c r="L15"/>
  <c r="V15"/>
  <c r="D22"/>
  <c r="E22"/>
  <c r="F22"/>
  <c r="G22"/>
  <c r="H22"/>
  <c r="I22"/>
  <c r="J22"/>
  <c r="K22"/>
  <c r="L22"/>
  <c r="V22"/>
  <c r="E30"/>
  <c r="E29" s="1"/>
  <c r="F30"/>
  <c r="F29" s="1"/>
  <c r="G30"/>
  <c r="H30"/>
  <c r="I30"/>
  <c r="J30"/>
  <c r="K30"/>
  <c r="L30"/>
  <c r="L29" s="1"/>
  <c r="V30"/>
  <c r="D37"/>
  <c r="E37"/>
  <c r="F37"/>
  <c r="G37"/>
  <c r="H37"/>
  <c r="I37"/>
  <c r="J37"/>
  <c r="K37"/>
  <c r="L37"/>
  <c r="V37"/>
  <c r="D49"/>
  <c r="E49"/>
  <c r="F49"/>
  <c r="G49"/>
  <c r="H49"/>
  <c r="I49"/>
  <c r="J49"/>
  <c r="K49"/>
  <c r="L49"/>
  <c r="V49"/>
  <c r="D55"/>
  <c r="E55"/>
  <c r="F55"/>
  <c r="G55"/>
  <c r="H55"/>
  <c r="I55"/>
  <c r="J55"/>
  <c r="K55"/>
  <c r="L55"/>
  <c r="V55"/>
  <c r="D60"/>
  <c r="E60"/>
  <c r="F60"/>
  <c r="G60"/>
  <c r="H60"/>
  <c r="I60"/>
  <c r="J60"/>
  <c r="K60"/>
  <c r="L60"/>
  <c r="V60"/>
  <c r="D66"/>
  <c r="E66"/>
  <c r="F66"/>
  <c r="G66"/>
  <c r="H66"/>
  <c r="I66"/>
  <c r="J66"/>
  <c r="K66"/>
  <c r="L66"/>
  <c r="V66"/>
  <c r="D70"/>
  <c r="E70"/>
  <c r="F70"/>
  <c r="G70"/>
  <c r="H70"/>
  <c r="I70"/>
  <c r="J70"/>
  <c r="K70"/>
  <c r="L70"/>
  <c r="V70"/>
  <c r="D75"/>
  <c r="E75"/>
  <c r="F75"/>
  <c r="G75"/>
  <c r="H75"/>
  <c r="I75"/>
  <c r="J75"/>
  <c r="K75"/>
  <c r="L75"/>
  <c r="V75"/>
  <c r="AA75" s="1"/>
  <c r="D78"/>
  <c r="E78"/>
  <c r="F78"/>
  <c r="G78"/>
  <c r="H78"/>
  <c r="I78"/>
  <c r="J78"/>
  <c r="K78"/>
  <c r="L78"/>
  <c r="V78"/>
  <c r="D82"/>
  <c r="E82"/>
  <c r="F82"/>
  <c r="G82"/>
  <c r="H82"/>
  <c r="I82"/>
  <c r="J82"/>
  <c r="K82"/>
  <c r="L82"/>
  <c r="V82"/>
  <c r="D89"/>
  <c r="E89"/>
  <c r="F89"/>
  <c r="G89"/>
  <c r="H89"/>
  <c r="I89"/>
  <c r="J89"/>
  <c r="K89"/>
  <c r="L89"/>
  <c r="V89"/>
  <c r="D93"/>
  <c r="E93"/>
  <c r="F93"/>
  <c r="G93"/>
  <c r="H93"/>
  <c r="I93"/>
  <c r="J93"/>
  <c r="K93"/>
  <c r="L93"/>
  <c r="V93"/>
  <c r="D114"/>
  <c r="E114"/>
  <c r="F114"/>
  <c r="G114"/>
  <c r="H114"/>
  <c r="I114"/>
  <c r="J114"/>
  <c r="K114"/>
  <c r="L114"/>
  <c r="V114"/>
  <c r="D128"/>
  <c r="E128"/>
  <c r="F128"/>
  <c r="G128"/>
  <c r="H128"/>
  <c r="I128"/>
  <c r="J128"/>
  <c r="K128"/>
  <c r="L128"/>
  <c r="V128"/>
  <c r="D129"/>
  <c r="E129"/>
  <c r="F129"/>
  <c r="G129"/>
  <c r="H129"/>
  <c r="I129"/>
  <c r="J129"/>
  <c r="K129"/>
  <c r="L129"/>
  <c r="V129"/>
  <c r="D133"/>
  <c r="E133"/>
  <c r="F133"/>
  <c r="G133"/>
  <c r="H133"/>
  <c r="I133"/>
  <c r="J133"/>
  <c r="K133"/>
  <c r="L133"/>
  <c r="V133"/>
  <c r="D140"/>
  <c r="E140"/>
  <c r="F140"/>
  <c r="G140"/>
  <c r="H140"/>
  <c r="I140"/>
  <c r="J140"/>
  <c r="K140"/>
  <c r="L140"/>
  <c r="V140"/>
  <c r="D146"/>
  <c r="E146"/>
  <c r="F146"/>
  <c r="G146"/>
  <c r="H146"/>
  <c r="I146"/>
  <c r="J146"/>
  <c r="K146"/>
  <c r="L146"/>
  <c r="V146"/>
  <c r="D154"/>
  <c r="E154"/>
  <c r="F154"/>
  <c r="G154"/>
  <c r="H154"/>
  <c r="I154"/>
  <c r="J154"/>
  <c r="J155" s="1"/>
  <c r="K154"/>
  <c r="L154"/>
  <c r="V154"/>
  <c r="D155"/>
  <c r="E155"/>
  <c r="F155"/>
  <c r="G155"/>
  <c r="H155"/>
  <c r="I155"/>
  <c r="L155"/>
  <c r="V155"/>
  <c r="E10" i="63"/>
  <c r="B10"/>
  <c r="S15" i="3" l="1"/>
  <c r="M155"/>
  <c r="N128"/>
  <c r="O155"/>
  <c r="X155"/>
  <c r="Z154"/>
  <c r="Z155" s="1"/>
  <c r="Y154"/>
  <c r="R89"/>
  <c r="N89"/>
  <c r="W89"/>
  <c r="R128"/>
  <c r="R155" s="1"/>
  <c r="Y128"/>
  <c r="W128"/>
  <c r="N155"/>
  <c r="W155"/>
  <c r="K155"/>
  <c r="Q89"/>
  <c r="O89"/>
  <c r="M89"/>
  <c r="X89"/>
  <c r="D65"/>
  <c r="D90" s="1"/>
  <c r="V29"/>
  <c r="V65" s="1"/>
  <c r="V90" s="1"/>
  <c r="K29"/>
  <c r="K65" s="1"/>
  <c r="K90" s="1"/>
  <c r="I29"/>
  <c r="I65" s="1"/>
  <c r="I90" s="1"/>
  <c r="G29"/>
  <c r="G65" s="1"/>
  <c r="Q29"/>
  <c r="Q65" s="1"/>
  <c r="O29"/>
  <c r="O65" s="1"/>
  <c r="M29"/>
  <c r="M65" s="1"/>
  <c r="X29"/>
  <c r="X65" s="1"/>
  <c r="J29"/>
  <c r="J65" s="1"/>
  <c r="J90" s="1"/>
  <c r="H29"/>
  <c r="H65" s="1"/>
  <c r="H90" s="1"/>
  <c r="R29"/>
  <c r="R65" s="1"/>
  <c r="R90" s="1"/>
  <c r="Z29"/>
  <c r="Z65" s="1"/>
  <c r="Z90" s="1"/>
  <c r="N29"/>
  <c r="N65" s="1"/>
  <c r="N90" s="1"/>
  <c r="Y29"/>
  <c r="Y65" s="1"/>
  <c r="Y90" s="1"/>
  <c r="W29"/>
  <c r="W65" s="1"/>
  <c r="L65"/>
  <c r="L90" s="1"/>
  <c r="F65"/>
  <c r="F90" s="1"/>
  <c r="E65"/>
  <c r="E90" s="1"/>
  <c r="A3" i="78"/>
  <c r="G90" i="3" l="1"/>
  <c r="S65"/>
  <c r="AA89"/>
  <c r="W90"/>
  <c r="Y155"/>
  <c r="M90"/>
  <c r="Q90"/>
  <c r="X90"/>
  <c r="AA90" s="1"/>
  <c r="O90"/>
  <c r="C10" i="128"/>
  <c r="E27" i="87"/>
  <c r="D27"/>
  <c r="C27"/>
  <c r="C27" i="118"/>
  <c r="C27" i="117"/>
  <c r="C27" i="116"/>
  <c r="C27" i="1"/>
  <c r="F5" i="64"/>
  <c r="C4" i="1"/>
  <c r="E5" i="63" s="1"/>
  <c r="E5" i="64" s="1"/>
  <c r="C18" i="73"/>
  <c r="C140" i="3"/>
  <c r="E5" i="128"/>
  <c r="E28" s="1"/>
  <c r="C5"/>
  <c r="C28" s="1"/>
  <c r="D5"/>
  <c r="D28" s="1"/>
  <c r="E31"/>
  <c r="D31"/>
  <c r="C31"/>
  <c r="E10"/>
  <c r="E22" s="1"/>
  <c r="E24" s="1"/>
  <c r="D10"/>
  <c r="D22" s="1"/>
  <c r="D24" s="1"/>
  <c r="C22"/>
  <c r="C24" s="1"/>
  <c r="D94" i="87"/>
  <c r="E94"/>
  <c r="D115"/>
  <c r="E115"/>
  <c r="D129"/>
  <c r="E129"/>
  <c r="D130"/>
  <c r="E130"/>
  <c r="D134"/>
  <c r="E134"/>
  <c r="D141"/>
  <c r="E141"/>
  <c r="D146"/>
  <c r="E146"/>
  <c r="D154"/>
  <c r="E154"/>
  <c r="D155"/>
  <c r="E155"/>
  <c r="C146"/>
  <c r="C141"/>
  <c r="C134"/>
  <c r="C130"/>
  <c r="C115"/>
  <c r="C94"/>
  <c r="D6"/>
  <c r="E6"/>
  <c r="D13"/>
  <c r="E13"/>
  <c r="D20"/>
  <c r="E20"/>
  <c r="D35"/>
  <c r="E35"/>
  <c r="D47"/>
  <c r="E47"/>
  <c r="D53"/>
  <c r="E53"/>
  <c r="D58"/>
  <c r="E58"/>
  <c r="D64"/>
  <c r="E64"/>
  <c r="D68"/>
  <c r="E68"/>
  <c r="D73"/>
  <c r="E73"/>
  <c r="D76"/>
  <c r="E76"/>
  <c r="D80"/>
  <c r="E80"/>
  <c r="D87"/>
  <c r="E87"/>
  <c r="C80"/>
  <c r="C76"/>
  <c r="C73"/>
  <c r="C68"/>
  <c r="C64"/>
  <c r="C58"/>
  <c r="C53"/>
  <c r="C47"/>
  <c r="C35"/>
  <c r="C20"/>
  <c r="C13"/>
  <c r="C6"/>
  <c r="C146" i="118"/>
  <c r="C141"/>
  <c r="C134"/>
  <c r="C130"/>
  <c r="C115"/>
  <c r="C94"/>
  <c r="C129"/>
  <c r="C80"/>
  <c r="C76"/>
  <c r="C73"/>
  <c r="C68"/>
  <c r="C64"/>
  <c r="C87"/>
  <c r="C58"/>
  <c r="C53"/>
  <c r="C47"/>
  <c r="C35"/>
  <c r="C20"/>
  <c r="C13"/>
  <c r="C6"/>
  <c r="C4"/>
  <c r="C92" s="1"/>
  <c r="C146" i="117"/>
  <c r="C141"/>
  <c r="C134"/>
  <c r="C130"/>
  <c r="C154" s="1"/>
  <c r="C115"/>
  <c r="C94"/>
  <c r="C80"/>
  <c r="C76"/>
  <c r="C73"/>
  <c r="C68"/>
  <c r="C64"/>
  <c r="C87" s="1"/>
  <c r="C58"/>
  <c r="C53"/>
  <c r="C47"/>
  <c r="C35"/>
  <c r="C20"/>
  <c r="C13"/>
  <c r="C6"/>
  <c r="C4"/>
  <c r="C92" s="1"/>
  <c r="C4" i="116"/>
  <c r="C92" s="1"/>
  <c r="C146"/>
  <c r="C141"/>
  <c r="C134"/>
  <c r="C130"/>
  <c r="C115"/>
  <c r="C94"/>
  <c r="C80"/>
  <c r="C76"/>
  <c r="C73"/>
  <c r="C87" s="1"/>
  <c r="C68"/>
  <c r="C64"/>
  <c r="C58"/>
  <c r="C53"/>
  <c r="C47"/>
  <c r="C35"/>
  <c r="C20"/>
  <c r="C13"/>
  <c r="C6"/>
  <c r="C146" i="3"/>
  <c r="C133"/>
  <c r="C93"/>
  <c r="S93" s="1"/>
  <c r="C30"/>
  <c r="C29" s="1"/>
  <c r="E29" i="73"/>
  <c r="C146" i="1"/>
  <c r="C134"/>
  <c r="C94"/>
  <c r="A3" i="24"/>
  <c r="H4" i="66"/>
  <c r="G4"/>
  <c r="F4"/>
  <c r="E4"/>
  <c r="D3"/>
  <c r="C4" i="87"/>
  <c r="C92" s="1"/>
  <c r="D4"/>
  <c r="D92" s="1"/>
  <c r="A48" i="71"/>
  <c r="D5"/>
  <c r="D15" s="1"/>
  <c r="D28" s="1"/>
  <c r="D38" s="1"/>
  <c r="C5"/>
  <c r="C15" s="1"/>
  <c r="C28" s="1"/>
  <c r="C38" s="1"/>
  <c r="B5"/>
  <c r="B15" s="1"/>
  <c r="B28" s="1"/>
  <c r="B38" s="1"/>
  <c r="F5" i="63"/>
  <c r="D5"/>
  <c r="D5" i="64" s="1"/>
  <c r="D6" i="62"/>
  <c r="E6" s="1"/>
  <c r="F6" s="1"/>
  <c r="A12" i="75"/>
  <c r="A11" i="76" s="1"/>
  <c r="A4"/>
  <c r="H16" i="66"/>
  <c r="G16"/>
  <c r="F16"/>
  <c r="E16"/>
  <c r="I16" s="1"/>
  <c r="D16"/>
  <c r="H14"/>
  <c r="G14"/>
  <c r="F14"/>
  <c r="E14"/>
  <c r="D14"/>
  <c r="I14" s="1"/>
  <c r="H12"/>
  <c r="G12"/>
  <c r="F12"/>
  <c r="E12"/>
  <c r="I12" s="1"/>
  <c r="D12"/>
  <c r="H9"/>
  <c r="G9"/>
  <c r="F9"/>
  <c r="E9"/>
  <c r="D9"/>
  <c r="I9" s="1"/>
  <c r="H6"/>
  <c r="H18"/>
  <c r="G6"/>
  <c r="G18"/>
  <c r="F6"/>
  <c r="F18"/>
  <c r="E6"/>
  <c r="E18"/>
  <c r="D6"/>
  <c r="D18"/>
  <c r="D32" i="88"/>
  <c r="C32"/>
  <c r="C129" i="3"/>
  <c r="C154" s="1"/>
  <c r="C114"/>
  <c r="C82"/>
  <c r="C78"/>
  <c r="C75"/>
  <c r="S75" s="1"/>
  <c r="C70"/>
  <c r="C66"/>
  <c r="C60"/>
  <c r="C55"/>
  <c r="C49"/>
  <c r="E17" i="61"/>
  <c r="C17"/>
  <c r="C141" i="1"/>
  <c r="C130"/>
  <c r="C115"/>
  <c r="C80"/>
  <c r="C76"/>
  <c r="C73"/>
  <c r="C68"/>
  <c r="C64"/>
  <c r="C87" s="1"/>
  <c r="B7" i="76" s="1"/>
  <c r="C58" i="1"/>
  <c r="C53"/>
  <c r="C47"/>
  <c r="C35"/>
  <c r="C20"/>
  <c r="C13"/>
  <c r="C6"/>
  <c r="E30" i="61"/>
  <c r="C18"/>
  <c r="C30" s="1"/>
  <c r="C31" s="1"/>
  <c r="E18" i="73"/>
  <c r="D13" i="76" s="1"/>
  <c r="C19" i="73"/>
  <c r="C29" s="1"/>
  <c r="C24" i="61"/>
  <c r="C24" i="73"/>
  <c r="C10" i="78"/>
  <c r="D13" i="62"/>
  <c r="E13"/>
  <c r="F13"/>
  <c r="G10"/>
  <c r="G11"/>
  <c r="G12"/>
  <c r="G9"/>
  <c r="G8"/>
  <c r="I17" i="66"/>
  <c r="O23" i="24"/>
  <c r="O11"/>
  <c r="B36" i="71"/>
  <c r="E29"/>
  <c r="E31"/>
  <c r="E32"/>
  <c r="E33"/>
  <c r="E34"/>
  <c r="E35"/>
  <c r="D36"/>
  <c r="C36"/>
  <c r="E6"/>
  <c r="E8"/>
  <c r="E9"/>
  <c r="E10"/>
  <c r="E11"/>
  <c r="E12"/>
  <c r="D13"/>
  <c r="C13"/>
  <c r="B13"/>
  <c r="E7"/>
  <c r="E16"/>
  <c r="E17"/>
  <c r="E18"/>
  <c r="E19"/>
  <c r="E20"/>
  <c r="E21"/>
  <c r="E22"/>
  <c r="B23"/>
  <c r="C23"/>
  <c r="D23"/>
  <c r="E30"/>
  <c r="E39"/>
  <c r="E40"/>
  <c r="E41"/>
  <c r="E42"/>
  <c r="E43"/>
  <c r="E44"/>
  <c r="E45"/>
  <c r="B46"/>
  <c r="C46"/>
  <c r="D46"/>
  <c r="D53"/>
  <c r="I7" i="66"/>
  <c r="I8"/>
  <c r="I10"/>
  <c r="I11"/>
  <c r="I13"/>
  <c r="I15"/>
  <c r="F7" i="64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B26"/>
  <c r="D26"/>
  <c r="E26"/>
  <c r="F7" i="63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B25"/>
  <c r="D25"/>
  <c r="E25"/>
  <c r="O7" i="24"/>
  <c r="N16"/>
  <c r="N27"/>
  <c r="M16"/>
  <c r="M27"/>
  <c r="L16"/>
  <c r="L27"/>
  <c r="K16"/>
  <c r="K27"/>
  <c r="J16"/>
  <c r="I16"/>
  <c r="H16"/>
  <c r="G16"/>
  <c r="G27"/>
  <c r="F16"/>
  <c r="E16"/>
  <c r="E27"/>
  <c r="D16"/>
  <c r="C16"/>
  <c r="C27"/>
  <c r="D27"/>
  <c r="F27"/>
  <c r="H27"/>
  <c r="I27"/>
  <c r="J27"/>
  <c r="O26"/>
  <c r="O25"/>
  <c r="O24"/>
  <c r="O22"/>
  <c r="O21"/>
  <c r="O20"/>
  <c r="O19"/>
  <c r="O18"/>
  <c r="O15"/>
  <c r="O14"/>
  <c r="O13"/>
  <c r="O12"/>
  <c r="O10"/>
  <c r="O9"/>
  <c r="O8"/>
  <c r="D35" i="128"/>
  <c r="D37" s="1"/>
  <c r="C35"/>
  <c r="C37" s="1"/>
  <c r="E35"/>
  <c r="E37" s="1"/>
  <c r="F28" i="24"/>
  <c r="C154" i="87"/>
  <c r="C128" i="3"/>
  <c r="S128" s="1"/>
  <c r="D14" i="76"/>
  <c r="I6" i="66"/>
  <c r="C129" i="116" l="1"/>
  <c r="E30" i="73"/>
  <c r="C32" s="1"/>
  <c r="C63" i="87"/>
  <c r="C129"/>
  <c r="C155" s="1"/>
  <c r="D28" i="24"/>
  <c r="I28"/>
  <c r="K28"/>
  <c r="J28"/>
  <c r="M28"/>
  <c r="C28"/>
  <c r="N28"/>
  <c r="H28"/>
  <c r="G28"/>
  <c r="E63" i="87"/>
  <c r="E88" s="1"/>
  <c r="C155" i="3"/>
  <c r="S155" s="1"/>
  <c r="C89"/>
  <c r="S89" s="1"/>
  <c r="D6" i="76"/>
  <c r="E31" i="61"/>
  <c r="D15" i="76" s="1"/>
  <c r="C32" i="61"/>
  <c r="C154" i="1"/>
  <c r="B14" i="76" s="1"/>
  <c r="C129" i="1"/>
  <c r="C155" s="1"/>
  <c r="B15" i="76" s="1"/>
  <c r="E32" i="73"/>
  <c r="D7" i="76"/>
  <c r="E7" s="1"/>
  <c r="C31" i="73"/>
  <c r="F26" i="64"/>
  <c r="E23" i="71"/>
  <c r="I18" i="66"/>
  <c r="C160" i="117"/>
  <c r="D63" i="87"/>
  <c r="D88" s="1"/>
  <c r="E31" i="73"/>
  <c r="E32" i="61"/>
  <c r="C30" i="73"/>
  <c r="D8" i="76" s="1"/>
  <c r="C33" i="61"/>
  <c r="O16" i="24"/>
  <c r="E28"/>
  <c r="L28"/>
  <c r="E46" i="71"/>
  <c r="E13"/>
  <c r="E36"/>
  <c r="G13" i="62"/>
  <c r="C63" i="1"/>
  <c r="B6" i="76" s="1"/>
  <c r="C65" i="3"/>
  <c r="C63" i="116"/>
  <c r="C159" s="1"/>
  <c r="C154"/>
  <c r="C155" s="1"/>
  <c r="C63" i="117"/>
  <c r="C88" s="1"/>
  <c r="C129"/>
  <c r="C155" s="1"/>
  <c r="C63" i="118"/>
  <c r="C159" s="1"/>
  <c r="C154"/>
  <c r="C87" i="87"/>
  <c r="E14" i="76"/>
  <c r="C160" i="118"/>
  <c r="C155"/>
  <c r="E4" i="87"/>
  <c r="E92" s="1"/>
  <c r="O27" i="24"/>
  <c r="C160" i="1"/>
  <c r="E33" i="61"/>
  <c r="C92" i="1"/>
  <c r="C4" i="73"/>
  <c r="C88" i="116" l="1"/>
  <c r="B13" i="76"/>
  <c r="E13" s="1"/>
  <c r="E6"/>
  <c r="C90" i="3"/>
  <c r="S90" s="1"/>
  <c r="C88" i="87"/>
  <c r="O28" i="24"/>
  <c r="E15" i="76"/>
  <c r="C88" i="118"/>
  <c r="C159" i="117"/>
  <c r="C159" i="1"/>
  <c r="C88"/>
  <c r="B8" i="76" s="1"/>
  <c r="E8" s="1"/>
  <c r="C160" i="116"/>
  <c r="C4" i="61"/>
  <c r="E4"/>
  <c r="E4" i="73"/>
</calcChain>
</file>

<file path=xl/sharedStrings.xml><?xml version="1.0" encoding="utf-8"?>
<sst xmlns="http://schemas.openxmlformats.org/spreadsheetml/2006/main" count="2829" uniqueCount="590">
  <si>
    <t>Beruházási (felhalmozási) kiadások előirányzata beruházásonként</t>
  </si>
  <si>
    <t>Felújítási kiadások előirányzata felújításonként</t>
  </si>
  <si>
    <t>Többéves kihatással járó döntések számszerűsítése évenkénti bontásban és összesítve célok szerint</t>
  </si>
  <si>
    <t>Működési célú finanszírozási kiadások
(hiteltörlesztés, értékpapír vásárlás, stb.)</t>
  </si>
  <si>
    <t>Felhalmozási célú finanszírozási kiadások
(hiteltörlesztés, értékpapír vásárlás, stb.)</t>
  </si>
  <si>
    <t>Az önkormányzat által adott közvetett támogatások
(kedvezmények)</t>
  </si>
  <si>
    <t>Eszközök hasznosítása utáni kedvezmény, mentesség</t>
  </si>
  <si>
    <t>Helyiségek hasznosítása utáni kedvezmény, mentesség</t>
  </si>
  <si>
    <t>Felhalmozási bevételek</t>
  </si>
  <si>
    <t>Finanszírozási bevételek</t>
  </si>
  <si>
    <t xml:space="preserve"> Egyéb működési célú kiadások</t>
  </si>
  <si>
    <t>Finanszírozási kiadások</t>
  </si>
  <si>
    <t>B E V É T E L E K</t>
  </si>
  <si>
    <t>Sor-szám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</si>
  <si>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</si>
  <si>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</si>
  <si>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</si>
  <si>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</si>
  <si>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</si>
  <si>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</si>
  <si>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</si>
  <si>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</si>
  <si>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</si>
  <si>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</si>
  <si>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</si>
  <si>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</si>
  <si>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</si>
  <si>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</si>
  <si>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</si>
  <si>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</si>
  <si>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</si>
  <si>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</si>
  <si>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</si>
  <si>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</si>
  <si>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</si>
  <si>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</si>
  <si>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</si>
  <si>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</si>
  <si>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</si>
  <si>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</si>
  <si>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</si>
  <si>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</si>
  <si>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</si>
  <si>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K I A D Á S O K</t>
  </si>
  <si>
    <t>Kiadási jogcímek</t>
  </si>
  <si>
    <t>Személyi  juttatások</t>
  </si>
  <si>
    <t>Tartalékok</t>
  </si>
  <si>
    <t>Összesen</t>
  </si>
  <si>
    <t>Összesen:</t>
  </si>
  <si>
    <t>01</t>
  </si>
  <si>
    <t>Ezer forintban !</t>
  </si>
  <si>
    <t>Bevételek</t>
  </si>
  <si>
    <t>Kiadások</t>
  </si>
  <si>
    <t>02</t>
  </si>
  <si>
    <t>03</t>
  </si>
  <si>
    <t xml:space="preserve"> Ezer forintban !</t>
  </si>
  <si>
    <t>Megnevezés</t>
  </si>
  <si>
    <t>Személyi juttatások</t>
  </si>
  <si>
    <t>ÖSSZESEN:</t>
  </si>
  <si>
    <t>Beruházás  megnevezése</t>
  </si>
  <si>
    <t>Teljes költség</t>
  </si>
  <si>
    <t>Kivitelezés kezdési és befejezési éve</t>
  </si>
  <si>
    <t>Felújítás  megnevezése</t>
  </si>
  <si>
    <t>Kiadás vonzata évenként</t>
  </si>
  <si>
    <t>Sor-
szám</t>
  </si>
  <si>
    <t>............................</t>
  </si>
  <si>
    <t>Kedvezmény nélkül elérhető bevétel</t>
  </si>
  <si>
    <t>Kedvezmények összege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</si>
  <si>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</si>
  <si>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</si>
  <si>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</si>
  <si>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</si>
  <si>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</si>
  <si>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</si>
  <si>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</si>
  <si>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</si>
  <si>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</si>
  <si>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</si>
  <si>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</si>
  <si>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</si>
  <si>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Kötelezettség jogcíme</t>
  </si>
  <si>
    <t>Köt. váll.
 éve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</si>
  <si>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</si>
  <si>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</si>
  <si>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</si>
  <si>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</si>
  <si>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</si>
  <si>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</si>
  <si>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</si>
  <si>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</si>
  <si>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</si>
  <si>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7.1.</t>
  </si>
  <si>
    <t>7.2.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</si>
  <si>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</si>
  <si>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</si>
  <si>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</si>
  <si>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</si>
  <si>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</si>
  <si>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</si>
  <si>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</si>
  <si>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</si>
  <si>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</si>
  <si>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</si>
  <si>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</si>
  <si>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Bevételek összesen:</t>
  </si>
  <si>
    <t>Kiadások összesen:</t>
  </si>
  <si>
    <t>Egyenleg</t>
  </si>
  <si>
    <t>1.5</t>
  </si>
  <si>
    <t>1.8.</t>
  </si>
  <si>
    <t>1.9.</t>
  </si>
  <si>
    <t>1.10.</t>
  </si>
  <si>
    <t>1.11.</t>
  </si>
  <si>
    <t>2.6.</t>
  </si>
  <si>
    <t>1.12.</t>
  </si>
  <si>
    <t>2.7.</t>
  </si>
  <si>
    <t>Lakosság részére lakásépítéshez nyújtott kölcsön elengedése</t>
  </si>
  <si>
    <t>Lakosság részére lakásfelújításhoz nyújtott kölcsön elengedése</t>
  </si>
  <si>
    <t>Gépjárműadóból biztosított kedvezmény, mentesség</t>
  </si>
  <si>
    <t>Egyéb kedvezmény</t>
  </si>
  <si>
    <t>Egyéb kölcsön elengedése</t>
  </si>
  <si>
    <t>Források</t>
  </si>
  <si>
    <t>Ezer forintban!</t>
  </si>
  <si>
    <t>Saját erő</t>
  </si>
  <si>
    <t>EU-s forrás</t>
  </si>
  <si>
    <t>Hitel</t>
  </si>
  <si>
    <t>Egyéb forrás</t>
  </si>
  <si>
    <t>Kiadások, költségek</t>
  </si>
  <si>
    <t>Források összesen:</t>
  </si>
  <si>
    <t>EU-s projekt neve, azonosítója:</t>
  </si>
  <si>
    <t>Támogatott neve</t>
  </si>
  <si>
    <t>Dologi  kiadások</t>
  </si>
  <si>
    <t>Személyi jellegű</t>
  </si>
  <si>
    <t>Beruházások, beszerzések</t>
  </si>
  <si>
    <t>Szolgáltatások igénybe vétele</t>
  </si>
  <si>
    <t>Adminisztratív költségek</t>
  </si>
  <si>
    <t>- saját erőből központi támogatás</t>
  </si>
  <si>
    <t>Összesen (1+4+7+9+11)</t>
  </si>
  <si>
    <t>Társfinanszírozás</t>
  </si>
  <si>
    <t>Hozzájárulás  (E Ft)</t>
  </si>
  <si>
    <t>1.5.</t>
  </si>
  <si>
    <t>11.1.</t>
  </si>
  <si>
    <t>11.2.</t>
  </si>
  <si>
    <t>Költségvetési rendelet űrlapjainak összefüggései:</t>
  </si>
  <si>
    <t>1. sz. táblázat</t>
  </si>
  <si>
    <t>2. sz. táblázat</t>
  </si>
  <si>
    <t>3. sz. táblázat</t>
  </si>
  <si>
    <t>ELTÉRÉS</t>
  </si>
  <si>
    <t>Rövid lejáratú hitelek törlesztése</t>
  </si>
  <si>
    <t>Hosszú lejáratú hitelek törlesztése</t>
  </si>
  <si>
    <t>I. Működési célú bevételek és kiadások mérlege
(Önkormányzati szinten)</t>
  </si>
  <si>
    <t>II. Felhalmozási célú bevételek és kiadások mérlege
(Önkormányzati szinten)</t>
  </si>
  <si>
    <t>Helyi adóból biztosított kedvezmény, mentesség összesen</t>
  </si>
  <si>
    <t xml:space="preserve">-ebből:            Építményadó </t>
  </si>
  <si>
    <t xml:space="preserve">Telekadó </t>
  </si>
  <si>
    <t xml:space="preserve">Magánszemélyek kommunális adója </t>
  </si>
  <si>
    <t xml:space="preserve">Idegenforgalmi adó tartózkodás után </t>
  </si>
  <si>
    <t xml:space="preserve">Idegenforgalmi adó épület után </t>
  </si>
  <si>
    <t xml:space="preserve">Iparűzési adó állandó jelleggel végzett iparűzési tevékenység után </t>
  </si>
  <si>
    <t>Ellátottak térítési díjának méltányosságból történő elengedése</t>
  </si>
  <si>
    <t>Ellátottak kártérítésének méltányosságból történő elengedése</t>
  </si>
  <si>
    <t>Költségvetési hiány:</t>
  </si>
  <si>
    <t>Költségvetési többlet:</t>
  </si>
  <si>
    <t>3.5.</t>
  </si>
  <si>
    <t>3.6.</t>
  </si>
  <si>
    <t xml:space="preserve">4. </t>
  </si>
  <si>
    <t>Közhatalmi bevételek</t>
  </si>
  <si>
    <t>5.4.</t>
  </si>
  <si>
    <t>5.5.</t>
  </si>
  <si>
    <t>5.6.</t>
  </si>
  <si>
    <t>5.7.</t>
  </si>
  <si>
    <t>5.8.</t>
  </si>
  <si>
    <t xml:space="preserve">7. </t>
  </si>
  <si>
    <t>8.1.</t>
  </si>
  <si>
    <t>8.2.</t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</si>
  <si>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</si>
  <si>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</si>
  <si>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</si>
  <si>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</si>
  <si>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</si>
  <si>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</si>
  <si>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</si>
  <si>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2.10.</t>
  </si>
  <si>
    <t>Értékpapír vásárlása, visszavásárlása</t>
  </si>
  <si>
    <t>Forgatási célú belföldi, külföldi értékpapírok vásárlása</t>
  </si>
  <si>
    <t>Betét elhelyezése</t>
  </si>
  <si>
    <t>Hitelek törlesztése</t>
  </si>
  <si>
    <t>Befektetési célú belföldi, külföldi értékpapírok vásárlása</t>
  </si>
  <si>
    <t>Bevételi jogcímek</t>
  </si>
  <si>
    <t>MEGNEVEZÉS</t>
  </si>
  <si>
    <t>ÖSSZES KÖTELEZETTSÉG</t>
  </si>
  <si>
    <t>SAJÁT BEVÉTELEK ÖSSZESEN*</t>
  </si>
  <si>
    <t>Fejlesztési cél leírása</t>
  </si>
  <si>
    <t>ADÓSSÁGOT KELETKEZTETŐ ÜGYLETEK VÁRHATÓ EGYÜTTES ÖSSZEGE</t>
  </si>
  <si>
    <t>Feladat megnevezése</t>
  </si>
  <si>
    <t>Száma</t>
  </si>
  <si>
    <t>Közfoglalkoztatottak létszáma (fő)</t>
  </si>
  <si>
    <t>Beruházási kiadások beruházásonként</t>
  </si>
  <si>
    <t>Felújítási kiadások felújításonként</t>
  </si>
  <si>
    <t>Egyéb (Pl.: garancia és kezességvállalás, stb.)</t>
  </si>
  <si>
    <t>Fejlesztés várható kiadása</t>
  </si>
  <si>
    <t>Önkormányzat</t>
  </si>
  <si>
    <t>*Az adósságot keletkeztető ügyletekhez történő hozzájárulás részletes szabályairól szóló 353/2011. (XII.31.) Korm. Rendelet 2.§ (1) bekezdése alapján.</t>
  </si>
  <si>
    <t xml:space="preserve">   Költségvetési maradvány igénybevétele </t>
  </si>
  <si>
    <t xml:space="preserve">   Vállalkozási maradvány igénybevétele </t>
  </si>
  <si>
    <t>Beruházások</t>
  </si>
  <si>
    <t>Ezer forintban</t>
  </si>
  <si>
    <t>8.3.</t>
  </si>
  <si>
    <t>Egyéb felhalmozási kiadások</t>
  </si>
  <si>
    <t xml:space="preserve">   Betét visszavonásából származó bevétel </t>
  </si>
  <si>
    <t xml:space="preserve">   Egyéb belső finanszírozási bevételek</t>
  </si>
  <si>
    <t xml:space="preserve">Dologi kiadások </t>
  </si>
  <si>
    <t>Kölcsön törlesztése</t>
  </si>
  <si>
    <t>Tárgyévi  hiány:</t>
  </si>
  <si>
    <t>Tárgyévi  többlet:</t>
  </si>
  <si>
    <t>Költségvetési maradvány igénybevétele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</si>
  <si>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</si>
  <si>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</si>
  <si>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</si>
  <si>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</si>
  <si>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Hiány külső finanszírozásának bevételei (20+…+24 )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</si>
  <si>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</si>
  <si>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</si>
  <si>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</si>
  <si>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</si>
  <si>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</si>
  <si>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Hiány belső finanszírozás bevételei ( 14+…+18)</t>
  </si>
  <si>
    <t>Az önkormányzati vagyon és az önkormányzatot megillető vagyoni értékű jog értékesítéséből és hasznosításából származó bevétel</t>
  </si>
  <si>
    <t>Bírság-, pótlék- és díjbevétel</t>
  </si>
  <si>
    <t>Tárgyi eszköz és az immateriális jószág, részvény, részesedés, vállalat értékesítéséből vagy privatizációból származó bevétel</t>
  </si>
  <si>
    <t>Évek</t>
  </si>
  <si>
    <t>Önkormányzat működési támogatásai (1.1.+…+.1.6.)</t>
  </si>
  <si>
    <t>Helyi önkormányzatok működésének általános támogatása</t>
  </si>
  <si>
    <t>Önkormányzatok egyes köznevelési feladatainak támogatása</t>
  </si>
  <si>
    <t>Önkormányzatok szociális és gyermekjóléti feladatainak támogatása</t>
  </si>
  <si>
    <t>Önkormányzatok kulturális feladatainak támogatása</t>
  </si>
  <si>
    <t>Működési célú támogatások államháztartáson belülről (2.1.+…+.2.5.)</t>
  </si>
  <si>
    <t>Elvonások és befizetések bevételei</t>
  </si>
  <si>
    <t xml:space="preserve">Működési célú garancia- és kezességvállalásból megtérülések </t>
  </si>
  <si>
    <t xml:space="preserve">Egyéb működési célú támogatások bevételei </t>
  </si>
  <si>
    <t>2.5.-ből EU-s támogatás</t>
  </si>
  <si>
    <t>Felhalmozási célú támogatások államháztartáson belülről (3.1.+…+3.5.)</t>
  </si>
  <si>
    <t>Felhalmozási célú önkormányzati támogatások</t>
  </si>
  <si>
    <t>Felhalmozási célú garancia- és kezességvállalásból megtérülések</t>
  </si>
  <si>
    <t>Egyéb felhalmozási célú támogatások bevételei</t>
  </si>
  <si>
    <t>3.5.-ből EU-s támogatás</t>
  </si>
  <si>
    <t>Közhatalmi bevételek (4.1.+4.2.+4.3.+4.4.)</t>
  </si>
  <si>
    <t>4.1.</t>
  </si>
  <si>
    <t>4.2.</t>
  </si>
  <si>
    <t>4.3.</t>
  </si>
  <si>
    <t>4.4.</t>
  </si>
  <si>
    <t>Gépjárműadó</t>
  </si>
  <si>
    <t>Egyéb áruhasználati és szolgáltatási adók</t>
  </si>
  <si>
    <t>Egyéb közhatalmi bevételek</t>
  </si>
  <si>
    <t>5.9.</t>
  </si>
  <si>
    <t>5.10.</t>
  </si>
  <si>
    <t>Készletértékesítés ellenértéke</t>
  </si>
  <si>
    <t>Szolgáltatások ellenértéke</t>
  </si>
  <si>
    <t>Közvetített szolgáltatások értéke</t>
  </si>
  <si>
    <t>Tulajdonosi bevételek</t>
  </si>
  <si>
    <t>Ellátási díjak</t>
  </si>
  <si>
    <t xml:space="preserve">Kiszámlázott általános forgalmi adó </t>
  </si>
  <si>
    <t>Általános forgalmi adó visszatérítése</t>
  </si>
  <si>
    <t>Egyéb pénzügyi műveletek bevételei</t>
  </si>
  <si>
    <t>Egyéb működési bevételek</t>
  </si>
  <si>
    <t>Felhalmozási bevételek (6.1.+…+6.5.)</t>
  </si>
  <si>
    <t>6.3.</t>
  </si>
  <si>
    <t>6.4.</t>
  </si>
  <si>
    <t>6.5.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</si>
  <si>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</si>
  <si>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</si>
  <si>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</si>
  <si>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</si>
  <si>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</si>
  <si>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Működési célú átvett pénzeszközök (7.1. + … + 7.3.)</t>
  </si>
  <si>
    <t>Működési célú garancia- és kezességvállalásból megtérülések ÁH-n kívülről</t>
  </si>
  <si>
    <t>Egyéb működési célú átvett pénzeszköz</t>
  </si>
  <si>
    <t>7.3.-ból EU-s támogatás (közvetlen)</t>
  </si>
  <si>
    <t>7.3.</t>
  </si>
  <si>
    <t>7.4.</t>
  </si>
  <si>
    <t>Felhalmozási célú átvett pénzeszközök (8.1.+8.2.+8.3.)</t>
  </si>
  <si>
    <t>8.4.</t>
  </si>
  <si>
    <t>Felhalm. célú garancia- és kezességvállalásból megtérülések ÁH-n kívülről</t>
  </si>
  <si>
    <t>Egyéb felhalmozási célú átvett pénzeszköz</t>
  </si>
  <si>
    <t>8.3.-ból EU-s támogatás (közvetlen)</t>
  </si>
  <si>
    <t>KÖLTSÉGVETÉSI BEVÉTELEK ÖSSZESEN: (1+…+8)</t>
  </si>
  <si>
    <t xml:space="preserve">   10.</t>
  </si>
  <si>
    <t>Hitel-, kölcsönfelvétel államháztartáson kívülről  (10.1.+10.3.)</t>
  </si>
  <si>
    <t>Hosszú lejáratú  hitelek, kölcsönök felvétele</t>
  </si>
  <si>
    <t>Likviditási célú  hitelek, kölcsönök felvétele pénzügyi vállalkozástól</t>
  </si>
  <si>
    <t xml:space="preserve">    Rövid lejáratú  hitelek, kölcsönök felvétele</t>
  </si>
  <si>
    <t xml:space="preserve">   11.</t>
  </si>
  <si>
    <t>Belföldi értékpapírok bevételei (11.1. +…+ 11.4.)</t>
  </si>
  <si>
    <t>Forgatási célú belföldi értékpapírok beváltása,  értékesítése</t>
  </si>
  <si>
    <t>Forgatási célú belföldi értékpapírok kibocsátása</t>
  </si>
  <si>
    <t>Befektetési célú belföldi értékpapírok beváltása,  értékesítése</t>
  </si>
  <si>
    <t>Befektetési célú belföldi értékpapírok kibocsátása</t>
  </si>
  <si>
    <t xml:space="preserve">    12.</t>
  </si>
  <si>
    <t>Maradvány igénybevétele (12.1. + 12.2.)</t>
  </si>
  <si>
    <t>Előző év költségvetési maradványának igénybevétele</t>
  </si>
  <si>
    <t>Előző év vállalkozási maradványának igénybevétele</t>
  </si>
  <si>
    <t xml:space="preserve">    13.</t>
  </si>
  <si>
    <t>Belföldi finanszírozás bevételei (13.1. + … + 13.3.)</t>
  </si>
  <si>
    <t>Államháztartáson belüli megelőlegezések</t>
  </si>
  <si>
    <t>Államháztartáson belüli megelőlegezések törlesztése</t>
  </si>
  <si>
    <t>Betétek megszüntetése</t>
  </si>
  <si>
    <t xml:space="preserve">    14.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</si>
  <si>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</si>
  <si>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</si>
  <si>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</si>
  <si>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</si>
  <si>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</si>
  <si>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</si>
  <si>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</si>
  <si>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</si>
  <si>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</si>
  <si>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</si>
  <si>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</si>
  <si>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10.1.</t>
  </si>
  <si>
    <t>11.3.</t>
  </si>
  <si>
    <t>11.4.</t>
  </si>
  <si>
    <t>12.1.</t>
  </si>
  <si>
    <t>12.2.</t>
  </si>
  <si>
    <t>13.1.</t>
  </si>
  <si>
    <t>13.2.</t>
  </si>
  <si>
    <t>13.3.</t>
  </si>
  <si>
    <t>Külföldi finanszírozás bevételei (14.1.+…14.4.)</t>
  </si>
  <si>
    <t>10.2.</t>
  </si>
  <si>
    <t>10.3.</t>
  </si>
  <si>
    <t xml:space="preserve">    17.</t>
  </si>
  <si>
    <t>1.14.</t>
  </si>
  <si>
    <t>1.15.</t>
  </si>
  <si>
    <t xml:space="preserve">   - Garancia- és kezességvállalásból kifizetés ÁH-n belülre</t>
  </si>
  <si>
    <t xml:space="preserve">   -Visszatérítendő támogatások, kölcsönök nyújtása ÁH-n belülre</t>
  </si>
  <si>
    <t xml:space="preserve">   - Visszatérítendő támogatások, kölcsönök törlesztése ÁH-n belülre</t>
  </si>
  <si>
    <t xml:space="preserve">   - Egyéb működési célú támogatások ÁH-n belülre</t>
  </si>
  <si>
    <t xml:space="preserve">   - Garancia és kezességvállalásból kifizetés ÁH-n kívülre</t>
  </si>
  <si>
    <t xml:space="preserve">   - Visszatérítendő támogatások, kölcsönök nyújtása ÁH-n kívülre</t>
  </si>
  <si>
    <t xml:space="preserve">   - Árkiegészítések, ártámogatások</t>
  </si>
  <si>
    <t xml:space="preserve">   - Kamattámogatások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</si>
  <si>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</si>
  <si>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</si>
  <si>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2.11.</t>
  </si>
  <si>
    <t>2.12.</t>
  </si>
  <si>
    <t>2.13.</t>
  </si>
  <si>
    <t>2.1.-ből EU-s forrásból megvalósuló beruházás</t>
  </si>
  <si>
    <t>2.3.-ból EU-s forrásból megvalósuló felújítás</t>
  </si>
  <si>
    <t xml:space="preserve">   - Egyéb felhalmozási célú támogatások államháztartáson kívülre</t>
  </si>
  <si>
    <t xml:space="preserve">   - Lakástámogatás</t>
  </si>
  <si>
    <t xml:space="preserve">   - Garancia- és kezességvállalásból kifizetés ÁH-n kívülre</t>
  </si>
  <si>
    <t xml:space="preserve">   - Egyéb felhalmozási célú támogatások ÁH-n belülre</t>
  </si>
  <si>
    <t xml:space="preserve">   - Visszatérítendő támogatások, kölcsönök nyújtása ÁH-n belülre</t>
  </si>
  <si>
    <t>Államháztartáson belüli megelőlegezések folyósítása</t>
  </si>
  <si>
    <t>Államháztartáson belüli megelőlegezések visszafizetése</t>
  </si>
  <si>
    <t>KÖLTSÉGVETÉSI, FINANSZÍROZÁSI BEVÉTELEK ÉS KIADÁSOK EGYENLEGE</t>
  </si>
  <si>
    <t>Önkormányzatok működési támogatásai</t>
  </si>
  <si>
    <t>Működési célú támogatások államháztartáson belülről</t>
  </si>
  <si>
    <t>Működési célú átvett pénzeszközök</t>
  </si>
  <si>
    <t xml:space="preserve">   Likviditási célú hitelek, kölcsönök felvétele</t>
  </si>
  <si>
    <t xml:space="preserve">   Értékpapírok bevételei</t>
  </si>
  <si>
    <t>Hiány belső finanszírozásának bevételei (15.+…+18. )</t>
  </si>
  <si>
    <t xml:space="preserve">Hiány külső finanszírozásának bevételei (20.+…+21.) </t>
  </si>
  <si>
    <t>Likviditási célú hitelek törlesztése</t>
  </si>
  <si>
    <t>Költségvetési kiadások összesen (1.+...+12.)</t>
  </si>
  <si>
    <t>Felhalmozási célú támogatások államháztartáson belülről</t>
  </si>
  <si>
    <t>1.-ből EU-s támogatás</t>
  </si>
  <si>
    <t>Felhalmozási célú átvett pénzeszközök átvétele</t>
  </si>
  <si>
    <t>4.-ből EU-s támogatás (közvetlen)</t>
  </si>
  <si>
    <t>Egyéb felhalmozási célú bevételek</t>
  </si>
  <si>
    <t>Felhalmozási célú finanszírozási bevételek összesen (13.+19.)</t>
  </si>
  <si>
    <t>1.-ből EU-s forrásból megvalósuló beruházás</t>
  </si>
  <si>
    <t>3.-ból EU-s forrásból megvalósuló felújítás</t>
  </si>
  <si>
    <t>Pénzügyi lízing kiadásai</t>
  </si>
  <si>
    <t>Felhalmozási célú finanszírozási kiadások összesen
(13.+...+24.)</t>
  </si>
  <si>
    <t>BEVÉTEL ÖSSZESEN (12+25)</t>
  </si>
  <si>
    <t>KIADÁSOK ÖSSZESEN (12+25)</t>
  </si>
  <si>
    <t xml:space="preserve"> 10.</t>
  </si>
  <si>
    <t>2.-ból EU-s támogatás</t>
  </si>
  <si>
    <t>Költségvetési bevételek összesen: (1.+3.+4.+6.+…+11.)</t>
  </si>
  <si>
    <t>Költségvetési kiadások összesen: (1.+3.+5.+...+11.)</t>
  </si>
  <si>
    <t>Felhalmozási célú átvett pénzeszközök</t>
  </si>
  <si>
    <t>Működési célú támogatások ÁH-on belül</t>
  </si>
  <si>
    <t>Felhalmozási célú támogatások ÁH-on belül</t>
  </si>
  <si>
    <t>Működési bevételek</t>
  </si>
  <si>
    <t xml:space="preserve">Működési célú visszatérítendő támogatások, kölcsönök visszatérülése </t>
  </si>
  <si>
    <t>Működési célú visszatérítendő támogatások, kölcsönök igénybevétele</t>
  </si>
  <si>
    <t>Felhalmozási célú visszatérítendő támogatások, kölcsönök visszatérülése</t>
  </si>
  <si>
    <t>Felhalmozási célú visszatérítendő támogatások, kölcsönök igénybevétele</t>
  </si>
  <si>
    <t>Működési célú visszatérítendő támogatások, kölcsönök visszatér. ÁH-n kívülről</t>
  </si>
  <si>
    <t>Felhalm. célú visszatérítendő támogatások, kölcsönök visszatér. ÁH-n kívülről</t>
  </si>
  <si>
    <t>2.5.-ből        - Garancia- és kezességvállalásból kifizetés ÁH-n belülre</t>
  </si>
  <si>
    <t>04</t>
  </si>
  <si>
    <t xml:space="preserve">Működési célú kvi támogatások és kiegészítő támogatások </t>
  </si>
  <si>
    <t>Elszámolásból származó bevételek</t>
  </si>
  <si>
    <t>Működési bevételek (5.1.+…+ 5.11.)</t>
  </si>
  <si>
    <t>5.11.</t>
  </si>
  <si>
    <t>Biztosító által fizetett kártérítés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</si>
  <si>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</si>
  <si>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1.16.</t>
  </si>
  <si>
    <t>1.17.</t>
  </si>
  <si>
    <t xml:space="preserve">   - Elvonások és befizetések</t>
  </si>
  <si>
    <t xml:space="preserve">   - Törvényi előíráson alapuló befizetések</t>
  </si>
  <si>
    <t xml:space="preserve"> - az 1.5-ből: - Előző évi elszámolásból származó befizetések</t>
  </si>
  <si>
    <t>1.18.</t>
  </si>
  <si>
    <t>1.19.</t>
  </si>
  <si>
    <t>1.20.</t>
  </si>
  <si>
    <t xml:space="preserve"> - az 1.18-ból: - Általános tartalék</t>
  </si>
  <si>
    <t xml:space="preserve">   - Céltartalék</t>
  </si>
  <si>
    <t>KÖLTSÉGVETÉSI KIADÁSOK ÖSSZESEN (1+2)</t>
  </si>
  <si>
    <t>Hitel-, kölcsöntörlesztés államháztartáson kívülre (4.1. + … + 4.3.)</t>
  </si>
  <si>
    <t>Belföldi értékpapírok kiadásai (5.1. + … + 5.6.)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</si>
  <si>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</si>
  <si>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</si>
  <si>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</si>
  <si>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</si>
  <si>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</si>
  <si>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Hosszú lejáratú hitelek, kölcsönök törlesztése pénzügyi vállalkozásnak</t>
  </si>
  <si>
    <t>Likviditási célú hitelek, kölcsönök törlesztése pénzügyi vállalkozásnak</t>
  </si>
  <si>
    <t>Rövid lejáratú hitelek, kölcsönök törlesztése pénzügyi vállalkozásnak</t>
  </si>
  <si>
    <t>Forgatási célú belföldi értékpapírok vásárlása</t>
  </si>
  <si>
    <t>Forgatási célú külföldi értékpapírok vásárlása</t>
  </si>
  <si>
    <t xml:space="preserve">   Rövid lejáratú  hitelek, kölcsönök felvétele</t>
  </si>
  <si>
    <t>Külföldi értékpapírok beváltása</t>
  </si>
  <si>
    <t>Belföldi finanszírozás kiadásai (6.1. + … + 6.4.)</t>
  </si>
  <si>
    <t>Pénzeszközök lekötött betétként elhelyezése</t>
  </si>
  <si>
    <t>Külföldi finanszírozás kiadásai (7.1. + … + 7.5.)</t>
  </si>
  <si>
    <t>7.5.</t>
  </si>
  <si>
    <t>Befektetési célú külföldi értékpapírok vásárlása</t>
  </si>
  <si>
    <t>Hitelek, kölcsönök törlesztése külföldi kormányoknak nemz. Szervezeteknek</t>
  </si>
  <si>
    <t>Hitelek, kölcsönök törlesztése külföldi pénzintézeteknek</t>
  </si>
  <si>
    <t>Adóssághoz nem kapcsolódó származékos ügyletek</t>
  </si>
  <si>
    <t>Váltókiadások</t>
  </si>
  <si>
    <t>KIADÁSOK ÖSSZESEN: (3.+10.)</t>
  </si>
  <si>
    <t>FINANSZÍROZÁSI KIADÁSOK ÖSSZESEN: (4.+…+9.)</t>
  </si>
  <si>
    <t>Költségvetési hiány, többlet ( költségvetési bevételek 9. sor - költségvetési kiadások 3. sor) (+/-)</t>
  </si>
  <si>
    <t>Váltóbevételek</t>
  </si>
  <si>
    <t xml:space="preserve">   9.</t>
  </si>
  <si>
    <t xml:space="preserve">    18.</t>
  </si>
  <si>
    <t>FINANSZÍROZÁSI BEVÉTELEK ÖSSZESEN: (10. + … +16.)</t>
  </si>
  <si>
    <t>KÖLTSÉGVETÉSI ÉS FINANSZÍROZÁSI BEVÉTELEK ÖSSZESEN: (9+17)</t>
  </si>
  <si>
    <t>6.-ból EU-s támogatás (közvetlen)</t>
  </si>
  <si>
    <t>Költségvetési bevételek összesen (1.+2.+4.+5.+6.+8.+…+12.)</t>
  </si>
  <si>
    <t>Működési célú finanszírozási bevételek összesen (14.+19.+22.+23.)</t>
  </si>
  <si>
    <t>BEVÉTEL ÖSSZESEN (13.+24.)</t>
  </si>
  <si>
    <t>Működési célú finanszírozási kiadások összesen (14.+...+23.)</t>
  </si>
  <si>
    <t>KIADÁSOK ÖSSZESEN (13.+24.)</t>
  </si>
  <si>
    <t xml:space="preserve">2.1. számú melléklet C. oszlop 13. sor + 2.2. számú melléklet C. oszlop 12. sor </t>
  </si>
  <si>
    <t xml:space="preserve">2.1. számú melléklet C. oszlop 24. sor + 2.2. számú melléklet C. oszlop 25. sor </t>
  </si>
  <si>
    <t xml:space="preserve">2.1. számú melléklet C. oszlop 25. sor + 2.2. számú melléklet C. oszlop 26. sor </t>
  </si>
  <si>
    <t xml:space="preserve">2.1. számú melléklet E. oszlop 13. sor + 2.2. számú melléklet E. oszlop 12. sor </t>
  </si>
  <si>
    <t xml:space="preserve">2.1. számú melléklet E. oszlop 24. sor + 2.2. számú melléklet E. oszlop 25. sor </t>
  </si>
  <si>
    <t xml:space="preserve">2.1. számú melléklet E. oszlop 25. sor + 2.2. számú melléklet E. oszlop 26. sor </t>
  </si>
  <si>
    <t>A</t>
  </si>
  <si>
    <t>B</t>
  </si>
  <si>
    <t>C</t>
  </si>
  <si>
    <t>E</t>
  </si>
  <si>
    <t>D</t>
  </si>
  <si>
    <t>F</t>
  </si>
  <si>
    <t>G</t>
  </si>
  <si>
    <t>H</t>
  </si>
  <si>
    <t>I=(D+E+F+G+H)</t>
  </si>
  <si>
    <t>Helyi adóból és a települési adóból származó bevétel</t>
  </si>
  <si>
    <t>Osztalék, koncessziós díj és hozambevétel</t>
  </si>
  <si>
    <t>Kezesség-, illetve garanciavállalással kapcsolatos megtérülés</t>
  </si>
  <si>
    <t>Működési célú kvi támogatások és kiegészítő támogatások</t>
  </si>
  <si>
    <t xml:space="preserve">   16.</t>
  </si>
  <si>
    <t xml:space="preserve">   17.</t>
  </si>
  <si>
    <t xml:space="preserve">   18.</t>
  </si>
  <si>
    <t>BEVÉTELEK ÖSSZESEN: (9+17)</t>
  </si>
  <si>
    <t xml:space="preserve"> az 1.5-ből: - Előző évi elszámolásból származó befizetések</t>
  </si>
  <si>
    <t xml:space="preserve"> az 1.18-ból: - Általános tartalék</t>
  </si>
  <si>
    <t xml:space="preserve">     - Céltartalék</t>
  </si>
  <si>
    <r>
      <t xml:space="preserve">   Működési költségvetés kiadásai </t>
    </r>
    <r>
      <rPr>
        <sz val="8"/>
        <rFont val="Times New Roman CE"/>
        <charset val="238"/>
      </rPr>
      <t>(1.1+…+1.5+1.18.)</t>
    </r>
  </si>
  <si>
    <t>Éven belüli lejáatú belföldi értékpapírok beváltása</t>
  </si>
  <si>
    <t>Rövid lejáratú hitelek, kölcsönök törlesztése</t>
  </si>
  <si>
    <t>Hosszú lejáratú hitelek, kölcsönök törlesztése</t>
  </si>
  <si>
    <t>Hitelek, kölcsönök törlesztése külföldi kormányoknak nemz. szervezeteknek</t>
  </si>
  <si>
    <t>Éves tervezett létszám előirányzat (fő)</t>
  </si>
  <si>
    <t xml:space="preserve">2. tájékoztató tábla  </t>
  </si>
  <si>
    <t>Önkormányzat működési támogatásai</t>
  </si>
  <si>
    <t xml:space="preserve">Felhalmozási célú átvett pénzeszközök </t>
  </si>
  <si>
    <t xml:space="preserve">Működési célú átvett pénzeszközök </t>
  </si>
  <si>
    <t xml:space="preserve">Működési bevételek </t>
  </si>
  <si>
    <t xml:space="preserve">FINANSZÍROZÁSI BEVÉTELEK ÖSSZESEN: </t>
  </si>
  <si>
    <t>KÖLTSÉGVETÉSI ÉS FINANSZÍROZÁSI BEVÉTELEK ÖSSZESEN: (9+10)</t>
  </si>
  <si>
    <t xml:space="preserve">   Működési költségvetés kiadásai </t>
  </si>
  <si>
    <t>FINANSZÍROZÁSI KIADÁSOK ÖSSZESEN:</t>
  </si>
  <si>
    <t>KIADÁSOK ÖSSZESEN: (3.+4.)</t>
  </si>
  <si>
    <t>Központi, irányító szervi támogatás</t>
  </si>
  <si>
    <t>Belföldi finanszírozás kiadásai (6.1. + … + 6.5.)</t>
  </si>
  <si>
    <t xml:space="preserve">   Felhalmozási költségvetés kiadásai (2.1.+2.2.+2.3.)</t>
  </si>
  <si>
    <t>Hitel-, kölcsönfelvétel államháztartáson kívülről  (10.1.+…+10.3.)</t>
  </si>
  <si>
    <t>1.1. sz. melléklet Bevételek táblázat C. oszlop 9 sora =</t>
  </si>
  <si>
    <t>1.1. sz. melléklet Bevételek táblázat C. oszlop 17 sora =</t>
  </si>
  <si>
    <t>1.1. sz. melléklet Bevételek táblázat C. oszlop 18 sora =</t>
  </si>
  <si>
    <t>1.1. sz. melléklet Kiadások táblázat C. oszlop 3 sora =</t>
  </si>
  <si>
    <t>1.1. sz. melléklet Kiadások táblázat C. oszlop 10 sora =</t>
  </si>
  <si>
    <t>1.1. sz. melléklet Kiadások táblázat C. oszlop 11 sora =</t>
  </si>
  <si>
    <t>Önkormányzatok szociális és gyermekjóléti, étkeztetési feladatainak támogatása</t>
  </si>
  <si>
    <t>Közhatalmi bevételek (4.1.+…+4.7.)</t>
  </si>
  <si>
    <t>4.5.</t>
  </si>
  <si>
    <t>4.6.</t>
  </si>
  <si>
    <t>4.7.</t>
  </si>
  <si>
    <t>Építményadó</t>
  </si>
  <si>
    <t>Idegenforgalmi adó</t>
  </si>
  <si>
    <t>Iparűzési adó</t>
  </si>
  <si>
    <t>Talajterhelési díj</t>
  </si>
  <si>
    <t>2016. évi előirányzat BEVÉTELEK</t>
  </si>
  <si>
    <t>Kamatbevételek és más nyereségjellegű bevételek</t>
  </si>
  <si>
    <t>Közhatalmi bevételek (4.1.+...+4.7.)</t>
  </si>
  <si>
    <t>F=(B-D-E)</t>
  </si>
  <si>
    <t>Kiemelt előirányzat, előirányzat megnevezése</t>
  </si>
  <si>
    <t>Nagycsepely Önkormányzat adósságot keletkeztető ügyletekből és kezességvállalásokból fennálló kötelezettségei</t>
  </si>
  <si>
    <t>Nagycsepely Önkormányzat saját bevételeinek részletezése az adósságot keletkeztető ügyletből származó tárgyévi fizetési kötelezettség megállapításához</t>
  </si>
  <si>
    <t>Vagyoni értékű jog vásárlás (E-KATA program)</t>
  </si>
  <si>
    <t>Falubusz önrész + átírási díj</t>
  </si>
  <si>
    <t>Parkoló kialakítása</t>
  </si>
  <si>
    <t>Kisértékű tárgyi eszköz vásárlás</t>
  </si>
  <si>
    <t>2016</t>
  </si>
  <si>
    <t>Járólap helyre állítás</t>
  </si>
  <si>
    <t>Temető kerítés helyreállítás</t>
  </si>
  <si>
    <t>Önkormányzati ingatlan felújítás, nyugdíjas klub</t>
  </si>
  <si>
    <t>05</t>
  </si>
  <si>
    <t>06</t>
  </si>
  <si>
    <t>Önk. És hivatalok jogalkotó és általános igazgatási tevékenységének Előirányzat</t>
  </si>
  <si>
    <t>Köztemető-fenntartás és működtetés Előirányzat</t>
  </si>
  <si>
    <t>Önk-i vagyonnal való gazdálkodás Előirányzat</t>
  </si>
  <si>
    <t>Közutak, hidak, alagutak üzmeltetése, fenntartása Előirányzat</t>
  </si>
  <si>
    <t>Közvilágítás Előirányzat</t>
  </si>
  <si>
    <t>Zöldterület kezelés Előirányzat</t>
  </si>
  <si>
    <t>07</t>
  </si>
  <si>
    <t>Város-, községgazd-i m.n.s. szolg-ok Előirányzat</t>
  </si>
  <si>
    <t>08</t>
  </si>
  <si>
    <t>Háziorvosi ügyeleti ellátás Előirányzat</t>
  </si>
  <si>
    <t>Helyi adóbevételek Előirányzat</t>
  </si>
  <si>
    <t>Önkormányzatok kötelező feladatainak Költségvetési támogatása Előirányzat</t>
  </si>
  <si>
    <t>09</t>
  </si>
  <si>
    <t>10</t>
  </si>
  <si>
    <t>Fogorvosi ügyelet Előirányzat</t>
  </si>
  <si>
    <t>Egészségügyi laboratóriumi szolg-ok Előirányzat</t>
  </si>
  <si>
    <t>Fizikoterápiás szolgáltatás Előirányzat</t>
  </si>
  <si>
    <t>11</t>
  </si>
  <si>
    <t>12</t>
  </si>
  <si>
    <t>13</t>
  </si>
  <si>
    <t>14</t>
  </si>
  <si>
    <t>15</t>
  </si>
  <si>
    <t>16</t>
  </si>
  <si>
    <t>17</t>
  </si>
  <si>
    <t>Foglalkoz. Helyett. tám-ra jogosultak hosszabb időtartamú közfoglal. Előirányzat</t>
  </si>
  <si>
    <t>Család, nővédelmi eü. Gondozás Előirányzat</t>
  </si>
  <si>
    <t>Könyvtári szolgáltatás Előirányzat</t>
  </si>
  <si>
    <t xml:space="preserve"> Közművelődés, közösségi és társad-i részvétel Előirányzat</t>
  </si>
  <si>
    <t>Elhunyt személyek hátramaradottainak pénzbeli ell. Előirányzat</t>
  </si>
  <si>
    <t>18</t>
  </si>
  <si>
    <t>19</t>
  </si>
  <si>
    <t>20</t>
  </si>
  <si>
    <t>21</t>
  </si>
  <si>
    <t>Családsegítés Előirányzat</t>
  </si>
  <si>
    <t>Egyéb szociális pénzbeli ellátások, támogatások Előirányzat</t>
  </si>
  <si>
    <t>1. oldal</t>
  </si>
  <si>
    <t>2. oldal</t>
  </si>
  <si>
    <t>Gyermekvéd-i pénzbeli és term.beli ellátások Előirányzat</t>
  </si>
  <si>
    <t>Összesen
(F=B+C+D+E)</t>
  </si>
  <si>
    <t>2016.</t>
  </si>
  <si>
    <t>2016. évi előirányzat</t>
  </si>
  <si>
    <t>2017. évi előirányzat</t>
  </si>
  <si>
    <t>2018. évi előirányzat</t>
  </si>
  <si>
    <t>2019. évi előirányzat</t>
  </si>
  <si>
    <t>KÖZHATALMI BEVÉTEL ÖSSZESEN:</t>
  </si>
  <si>
    <t>FELVEHETŐ HITEL FELSŐ HATÁRA (Saját bevételek 50%-a)</t>
  </si>
  <si>
    <t>Egyéb Önkormányzati ingatlan felújítás</t>
  </si>
  <si>
    <t>Kötelező feladatok bevétel, kiadás</t>
  </si>
  <si>
    <t>Kötelező feladatok összesen</t>
  </si>
  <si>
    <t>Önként vállalt feladatok bevétel, kiadás</t>
  </si>
  <si>
    <t>Önként vállalt feladatok összesen</t>
  </si>
  <si>
    <t>Finanszírozási bevételek, kiadások egyenlege (finanszírozási bevételek 17. sor - finanszírozási kiadások 10. sor) (+/-)</t>
  </si>
  <si>
    <t xml:space="preserve"> 1.1. melléklet a 1/2016. (II.22.) önkormányzati rendelethez</t>
  </si>
  <si>
    <t xml:space="preserve"> 1.2. melléklet a 1/2016. (II.22.) önkormányzati rendelethez</t>
  </si>
  <si>
    <t xml:space="preserve"> 1.3. melléklet a 1/2016. (II.22.) önkormányzati rendelethez</t>
  </si>
  <si>
    <t xml:space="preserve"> 1.4. melléklet a 1/2016. (II.22.) önkormányzati rendelethez</t>
  </si>
  <si>
    <t xml:space="preserve"> 3. melléklet a 1/2016. (II.22.) önkormányzati rendelethez</t>
  </si>
  <si>
    <t xml:space="preserve"> 4. melléklet a 1/2016. (II.22.) önkormányzati rendelethez</t>
  </si>
  <si>
    <t xml:space="preserve"> 5. melléklet a 1/2016. (II.22.) önkormányzati rendelethez</t>
  </si>
  <si>
    <t xml:space="preserve"> 6. melléklet a 1/2016. (II.22.) önkormányzati rendelethez</t>
  </si>
  <si>
    <t>7. melléklet a 1/2016. (II.22.) önkormányzati rendelethez</t>
  </si>
  <si>
    <t xml:space="preserve"> 8. melléklet a 1/2016. (II.22.) önkormányzati rendelethez</t>
  </si>
  <si>
    <t xml:space="preserve"> 1. számú tájékoztató tábla</t>
  </si>
  <si>
    <t xml:space="preserve"> 3. tájékoztató tábla</t>
  </si>
  <si>
    <t xml:space="preserve"> 4. tájékoztató tábla</t>
  </si>
  <si>
    <t xml:space="preserve"> 5. számú tájékoztató tábla</t>
  </si>
  <si>
    <t>1.Módosította a 4/2017.(III.07.)ör. 2.§-a. hatályos 2017. 03. 08-tól.</t>
  </si>
</sst>
</file>

<file path=xl/styles.xml><?xml version="1.0" encoding="utf-8"?>
<styleSheet xmlns="http://schemas.openxmlformats.org/spreadsheetml/2006/main">
  <numFmts count="4">
    <numFmt numFmtId="43" formatCode="_-* #,##0.00\ _F_t_-;\-* #,##0.00\ _F_t_-;_-* &quot;-&quot;??\ _F_t_-;_-@_-"/>
    <numFmt numFmtId="164" formatCode="#,###"/>
    <numFmt numFmtId="165" formatCode="_-* #,##0\ _F_t_-;\-* #,##0\ _F_t_-;_-* &quot;-&quot;??\ _F_t_-;_-@_-"/>
    <numFmt numFmtId="166" formatCode="0&quot;.&quot;"/>
  </numFmts>
  <fonts count="45">
    <font>
      <sz val="10"/>
      <name val="Times New Roman CE"/>
      <charset val="238"/>
    </font>
    <font>
      <sz val="10"/>
      <name val="Times New Roman CE"/>
      <charset val="238"/>
    </font>
    <font>
      <sz val="11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i/>
      <sz val="10"/>
      <name val="Times New Roman CE"/>
      <family val="1"/>
      <charset val="238"/>
    </font>
    <font>
      <i/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b/>
      <sz val="12"/>
      <name val="Times New Roman"/>
      <family val="1"/>
      <charset val="238"/>
    </font>
    <font>
      <sz val="10"/>
      <name val="Times New Roman CE"/>
      <charset val="238"/>
    </font>
    <font>
      <i/>
      <sz val="10"/>
      <name val="Times New Roman CE"/>
      <charset val="238"/>
    </font>
    <font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b/>
      <i/>
      <sz val="9"/>
      <name val="Times New Roman CE"/>
      <family val="1"/>
      <charset val="238"/>
    </font>
    <font>
      <sz val="8"/>
      <name val="Times New Roman CE"/>
      <family val="1"/>
      <charset val="238"/>
    </font>
    <font>
      <b/>
      <i/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12"/>
      <color indexed="10"/>
      <name val="Times New Roman CE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b/>
      <i/>
      <sz val="10"/>
      <name val="Times New Roman CE"/>
      <charset val="238"/>
    </font>
    <font>
      <i/>
      <sz val="8"/>
      <name val="Times New Roman CE"/>
      <charset val="238"/>
    </font>
    <font>
      <b/>
      <sz val="11"/>
      <name val="Times New Roman CE"/>
      <charset val="238"/>
    </font>
    <font>
      <b/>
      <i/>
      <sz val="9"/>
      <name val="Times New Roman CE"/>
      <charset val="238"/>
    </font>
    <font>
      <b/>
      <sz val="14"/>
      <name val="Times New Roman CE"/>
      <charset val="238"/>
    </font>
    <font>
      <sz val="9"/>
      <name val="Times New Roman CE"/>
      <charset val="238"/>
    </font>
    <font>
      <sz val="9"/>
      <name val="Times New Roman"/>
      <family val="1"/>
      <charset val="238"/>
    </font>
    <font>
      <sz val="9"/>
      <color indexed="17"/>
      <name val="Times New Roman CE"/>
      <charset val="238"/>
    </font>
    <font>
      <sz val="10"/>
      <color indexed="17"/>
      <name val="Times New Roman CE"/>
      <charset val="238"/>
    </font>
    <font>
      <sz val="10"/>
      <name val="Times New Roman CE"/>
      <charset val="238"/>
    </font>
    <font>
      <b/>
      <sz val="14"/>
      <color rgb="FFFF0000"/>
      <name val="Times New Roman CE"/>
      <charset val="238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lightHorizontal"/>
    </fill>
  </fills>
  <borders count="7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2" fillId="0" borderId="0"/>
  </cellStyleXfs>
  <cellXfs count="672">
    <xf numFmtId="0" fontId="0" fillId="0" borderId="0" xfId="0"/>
    <xf numFmtId="0" fontId="15" fillId="0" borderId="0" xfId="4" applyFont="1" applyFill="1"/>
    <xf numFmtId="164" fontId="3" fillId="0" borderId="0" xfId="0" applyNumberFormat="1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6" fillId="0" borderId="0" xfId="0" applyFont="1" applyFill="1" applyAlignment="1">
      <alignment horizontal="right"/>
    </xf>
    <xf numFmtId="0" fontId="7" fillId="0" borderId="0" xfId="4" applyFont="1" applyFill="1" applyBorder="1" applyAlignment="1" applyProtection="1">
      <alignment horizontal="center" vertical="center" wrapText="1"/>
    </xf>
    <xf numFmtId="0" fontId="7" fillId="0" borderId="0" xfId="4" applyFont="1" applyFill="1" applyBorder="1" applyAlignment="1" applyProtection="1">
      <alignment vertical="center" wrapText="1"/>
    </xf>
    <xf numFmtId="0" fontId="22" fillId="0" borderId="1" xfId="4" applyFont="1" applyFill="1" applyBorder="1" applyAlignment="1" applyProtection="1">
      <alignment horizontal="left" vertical="center" wrapText="1" indent="1"/>
    </xf>
    <xf numFmtId="0" fontId="22" fillId="0" borderId="2" xfId="4" applyFont="1" applyFill="1" applyBorder="1" applyAlignment="1" applyProtection="1">
      <alignment horizontal="left" vertical="center" wrapText="1" indent="1"/>
    </xf>
    <xf numFmtId="0" fontId="22" fillId="0" borderId="3" xfId="4" applyFont="1" applyFill="1" applyBorder="1" applyAlignment="1" applyProtection="1">
      <alignment horizontal="left" vertical="center" wrapText="1" indent="1"/>
    </xf>
    <xf numFmtId="0" fontId="22" fillId="0" borderId="4" xfId="4" applyFont="1" applyFill="1" applyBorder="1" applyAlignment="1" applyProtection="1">
      <alignment horizontal="left" vertical="center" wrapText="1" indent="1"/>
    </xf>
    <xf numFmtId="0" fontId="22" fillId="0" borderId="5" xfId="4" applyFont="1" applyFill="1" applyBorder="1" applyAlignment="1" applyProtection="1">
      <alignment horizontal="left" vertical="center" wrapText="1" indent="1"/>
    </xf>
    <xf numFmtId="0" fontId="22" fillId="0" borderId="6" xfId="4" applyFont="1" applyFill="1" applyBorder="1" applyAlignment="1" applyProtection="1">
      <alignment horizontal="left" vertical="center" wrapText="1" indent="1"/>
    </xf>
    <xf numFmtId="49" fontId="22" fillId="0" borderId="7" xfId="4" applyNumberFormat="1" applyFont="1" applyFill="1" applyBorder="1" applyAlignment="1" applyProtection="1">
      <alignment horizontal="left" vertical="center" wrapText="1" indent="1"/>
    </xf>
    <xf numFmtId="49" fontId="22" fillId="0" borderId="8" xfId="4" applyNumberFormat="1" applyFont="1" applyFill="1" applyBorder="1" applyAlignment="1" applyProtection="1">
      <alignment horizontal="left" vertical="center" wrapText="1" indent="1"/>
    </xf>
    <xf numFmtId="49" fontId="22" fillId="0" borderId="9" xfId="4" applyNumberFormat="1" applyFont="1" applyFill="1" applyBorder="1" applyAlignment="1" applyProtection="1">
      <alignment horizontal="left" vertical="center" wrapText="1" indent="1"/>
    </xf>
    <xf numFmtId="49" fontId="22" fillId="0" borderId="10" xfId="4" applyNumberFormat="1" applyFont="1" applyFill="1" applyBorder="1" applyAlignment="1" applyProtection="1">
      <alignment horizontal="left" vertical="center" wrapText="1" indent="1"/>
    </xf>
    <xf numFmtId="49" fontId="22" fillId="0" borderId="11" xfId="4" applyNumberFormat="1" applyFont="1" applyFill="1" applyBorder="1" applyAlignment="1" applyProtection="1">
      <alignment horizontal="left" vertical="center" wrapText="1" indent="1"/>
    </xf>
    <xf numFmtId="49" fontId="22" fillId="0" borderId="12" xfId="4" applyNumberFormat="1" applyFont="1" applyFill="1" applyBorder="1" applyAlignment="1" applyProtection="1">
      <alignment horizontal="left" vertical="center" wrapText="1" indent="1"/>
    </xf>
    <xf numFmtId="0" fontId="22" fillId="0" borderId="0" xfId="4" applyFont="1" applyFill="1" applyBorder="1" applyAlignment="1" applyProtection="1">
      <alignment horizontal="left" vertical="center" wrapText="1" indent="1"/>
    </xf>
    <xf numFmtId="0" fontId="20" fillId="0" borderId="13" xfId="4" applyFont="1" applyFill="1" applyBorder="1" applyAlignment="1" applyProtection="1">
      <alignment horizontal="left" vertical="center" wrapText="1" indent="1"/>
    </xf>
    <xf numFmtId="0" fontId="20" fillId="0" borderId="14" xfId="4" applyFont="1" applyFill="1" applyBorder="1" applyAlignment="1" applyProtection="1">
      <alignment horizontal="left" vertical="center" wrapText="1" indent="1"/>
    </xf>
    <xf numFmtId="0" fontId="20" fillId="0" borderId="15" xfId="4" applyFont="1" applyFill="1" applyBorder="1" applyAlignment="1" applyProtection="1">
      <alignment horizontal="left" vertical="center" wrapText="1" indent="1"/>
    </xf>
    <xf numFmtId="0" fontId="8" fillId="0" borderId="13" xfId="4" applyFont="1" applyFill="1" applyBorder="1" applyAlignment="1" applyProtection="1">
      <alignment horizontal="center" vertical="center" wrapText="1"/>
    </xf>
    <xf numFmtId="0" fontId="8" fillId="0" borderId="14" xfId="4" applyFont="1" applyFill="1" applyBorder="1" applyAlignment="1" applyProtection="1">
      <alignment horizontal="center" vertical="center" wrapText="1"/>
    </xf>
    <xf numFmtId="164" fontId="22" fillId="0" borderId="16" xfId="0" applyNumberFormat="1" applyFont="1" applyFill="1" applyBorder="1" applyAlignment="1" applyProtection="1">
      <alignment vertical="center" wrapText="1"/>
      <protection locked="0"/>
    </xf>
    <xf numFmtId="164" fontId="22" fillId="0" borderId="17" xfId="0" applyNumberFormat="1" applyFont="1" applyFill="1" applyBorder="1" applyAlignment="1" applyProtection="1">
      <alignment vertical="center" wrapText="1"/>
      <protection locked="0"/>
    </xf>
    <xf numFmtId="164" fontId="22" fillId="0" borderId="18" xfId="0" applyNumberFormat="1" applyFont="1" applyFill="1" applyBorder="1" applyAlignment="1" applyProtection="1">
      <alignment vertical="center" wrapText="1"/>
      <protection locked="0"/>
    </xf>
    <xf numFmtId="164" fontId="22" fillId="0" borderId="2" xfId="0" applyNumberFormat="1" applyFont="1" applyFill="1" applyBorder="1" applyAlignment="1" applyProtection="1">
      <alignment vertical="center" wrapText="1"/>
      <protection locked="0"/>
    </xf>
    <xf numFmtId="164" fontId="22" fillId="0" borderId="6" xfId="0" applyNumberFormat="1" applyFont="1" applyFill="1" applyBorder="1" applyAlignment="1" applyProtection="1">
      <alignment vertical="center" wrapText="1"/>
      <protection locked="0"/>
    </xf>
    <xf numFmtId="0" fontId="20" fillId="0" borderId="14" xfId="4" applyFont="1" applyFill="1" applyBorder="1" applyAlignment="1" applyProtection="1">
      <alignment vertical="center" wrapText="1"/>
    </xf>
    <xf numFmtId="0" fontId="20" fillId="0" borderId="19" xfId="4" applyFont="1" applyFill="1" applyBorder="1" applyAlignment="1" applyProtection="1">
      <alignment vertical="center" wrapText="1"/>
    </xf>
    <xf numFmtId="0" fontId="20" fillId="0" borderId="13" xfId="4" applyFont="1" applyFill="1" applyBorder="1" applyAlignment="1" applyProtection="1">
      <alignment horizontal="center" vertical="center" wrapText="1"/>
    </xf>
    <xf numFmtId="0" fontId="20" fillId="0" borderId="14" xfId="4" applyFont="1" applyFill="1" applyBorder="1" applyAlignment="1" applyProtection="1">
      <alignment horizontal="center" vertical="center" wrapText="1"/>
    </xf>
    <xf numFmtId="0" fontId="20" fillId="0" borderId="21" xfId="4" applyFont="1" applyFill="1" applyBorder="1" applyAlignment="1" applyProtection="1">
      <alignment horizontal="center" vertical="center" wrapText="1"/>
    </xf>
    <xf numFmtId="0" fontId="20" fillId="0" borderId="13" xfId="0" applyFont="1" applyFill="1" applyBorder="1" applyAlignment="1">
      <alignment horizontal="center" vertical="center" wrapText="1"/>
    </xf>
    <xf numFmtId="0" fontId="29" fillId="0" borderId="13" xfId="0" applyFont="1" applyFill="1" applyBorder="1" applyAlignment="1">
      <alignment horizontal="center" vertical="center" wrapText="1"/>
    </xf>
    <xf numFmtId="0" fontId="8" fillId="0" borderId="14" xfId="5" applyFont="1" applyFill="1" applyBorder="1" applyAlignment="1" applyProtection="1">
      <alignment horizontal="left" vertical="center" indent="1"/>
    </xf>
    <xf numFmtId="0" fontId="12" fillId="0" borderId="0" xfId="4" applyFill="1"/>
    <xf numFmtId="0" fontId="8" fillId="0" borderId="21" xfId="4" applyFont="1" applyFill="1" applyBorder="1" applyAlignment="1" applyProtection="1">
      <alignment horizontal="center" vertical="center" wrapText="1"/>
    </xf>
    <xf numFmtId="0" fontId="22" fillId="0" borderId="0" xfId="4" applyFont="1" applyFill="1"/>
    <xf numFmtId="0" fontId="25" fillId="0" borderId="0" xfId="4" applyFont="1" applyFill="1"/>
    <xf numFmtId="164" fontId="0" fillId="0" borderId="0" xfId="0" applyNumberFormat="1" applyFill="1" applyAlignment="1">
      <alignment vertical="center" wrapText="1"/>
    </xf>
    <xf numFmtId="164" fontId="0" fillId="0" borderId="0" xfId="0" applyNumberFormat="1" applyFill="1" applyAlignment="1">
      <alignment horizontal="center" vertical="center" wrapText="1"/>
    </xf>
    <xf numFmtId="164" fontId="6" fillId="0" borderId="0" xfId="0" applyNumberFormat="1" applyFont="1" applyFill="1" applyAlignment="1">
      <alignment horizontal="right" vertical="center"/>
    </xf>
    <xf numFmtId="164" fontId="4" fillId="0" borderId="0" xfId="0" applyNumberFormat="1" applyFont="1" applyFill="1" applyAlignment="1">
      <alignment horizontal="center" vertical="center" wrapText="1"/>
    </xf>
    <xf numFmtId="164" fontId="22" fillId="0" borderId="8" xfId="0" applyNumberFormat="1" applyFont="1" applyFill="1" applyBorder="1" applyAlignment="1" applyProtection="1">
      <alignment horizontal="left" vertical="center" wrapText="1" indent="1"/>
      <protection locked="0"/>
    </xf>
    <xf numFmtId="0" fontId="0" fillId="0" borderId="0" xfId="0" applyFill="1"/>
    <xf numFmtId="0" fontId="0" fillId="0" borderId="0" xfId="0" applyFill="1" applyAlignment="1"/>
    <xf numFmtId="0" fontId="0" fillId="0" borderId="0" xfId="0" applyFill="1" applyAlignment="1" applyProtection="1">
      <alignment vertical="center"/>
    </xf>
    <xf numFmtId="164" fontId="6" fillId="0" borderId="0" xfId="0" applyNumberFormat="1" applyFont="1" applyFill="1" applyAlignment="1" applyProtection="1">
      <alignment horizontal="right" wrapText="1"/>
    </xf>
    <xf numFmtId="164" fontId="8" fillId="0" borderId="21" xfId="0" applyNumberFormat="1" applyFont="1" applyFill="1" applyBorder="1" applyAlignment="1" applyProtection="1">
      <alignment horizontal="center" vertical="center" wrapText="1"/>
    </xf>
    <xf numFmtId="164" fontId="20" fillId="0" borderId="22" xfId="0" applyNumberFormat="1" applyFont="1" applyFill="1" applyBorder="1" applyAlignment="1" applyProtection="1">
      <alignment horizontal="center" vertical="center" wrapText="1"/>
    </xf>
    <xf numFmtId="164" fontId="20" fillId="0" borderId="23" xfId="0" applyNumberFormat="1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vertical="center" wrapText="1"/>
    </xf>
    <xf numFmtId="164" fontId="22" fillId="0" borderId="16" xfId="0" applyNumberFormat="1" applyFont="1" applyFill="1" applyBorder="1" applyAlignment="1" applyProtection="1">
      <alignment vertical="center" wrapText="1"/>
    </xf>
    <xf numFmtId="164" fontId="22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4" fontId="22" fillId="0" borderId="18" xfId="0" applyNumberFormat="1" applyFont="1" applyFill="1" applyBorder="1" applyAlignment="1" applyProtection="1">
      <alignment vertical="center" wrapText="1"/>
    </xf>
    <xf numFmtId="164" fontId="20" fillId="0" borderId="14" xfId="0" applyNumberFormat="1" applyFont="1" applyFill="1" applyBorder="1" applyAlignment="1" applyProtection="1">
      <alignment vertical="center" wrapText="1"/>
    </xf>
    <xf numFmtId="164" fontId="20" fillId="0" borderId="21" xfId="0" applyNumberFormat="1" applyFont="1" applyFill="1" applyBorder="1" applyAlignment="1" applyProtection="1">
      <alignment vertical="center" wrapText="1"/>
    </xf>
    <xf numFmtId="164" fontId="4" fillId="0" borderId="0" xfId="0" applyNumberFormat="1" applyFont="1" applyFill="1" applyAlignment="1">
      <alignment vertical="center" wrapText="1"/>
    </xf>
    <xf numFmtId="164" fontId="19" fillId="0" borderId="8" xfId="0" applyNumberFormat="1" applyFont="1" applyFill="1" applyBorder="1" applyAlignment="1" applyProtection="1">
      <alignment horizontal="left" vertical="center" wrapText="1" indent="1"/>
      <protection locked="0"/>
    </xf>
    <xf numFmtId="164" fontId="19" fillId="0" borderId="2" xfId="0" applyNumberFormat="1" applyFont="1" applyFill="1" applyBorder="1" applyAlignment="1" applyProtection="1">
      <alignment vertical="center" wrapText="1"/>
      <protection locked="0"/>
    </xf>
    <xf numFmtId="164" fontId="19" fillId="0" borderId="16" xfId="0" applyNumberFormat="1" applyFont="1" applyFill="1" applyBorder="1" applyAlignment="1" applyProtection="1">
      <alignment vertical="center" wrapText="1"/>
    </xf>
    <xf numFmtId="164" fontId="19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4" fontId="19" fillId="0" borderId="6" xfId="0" applyNumberFormat="1" applyFont="1" applyFill="1" applyBorder="1" applyAlignment="1" applyProtection="1">
      <alignment vertical="center" wrapText="1"/>
      <protection locked="0"/>
    </xf>
    <xf numFmtId="164" fontId="19" fillId="0" borderId="18" xfId="0" applyNumberFormat="1" applyFont="1" applyFill="1" applyBorder="1" applyAlignment="1" applyProtection="1">
      <alignment vertical="center" wrapText="1"/>
    </xf>
    <xf numFmtId="164" fontId="8" fillId="0" borderId="21" xfId="0" applyNumberFormat="1" applyFont="1" applyFill="1" applyBorder="1" applyAlignment="1" applyProtection="1">
      <alignment vertical="center" wrapText="1"/>
    </xf>
    <xf numFmtId="0" fontId="7" fillId="0" borderId="0" xfId="0" applyFont="1" applyFill="1" applyAlignment="1">
      <alignment horizontal="center" vertical="center" wrapText="1"/>
    </xf>
    <xf numFmtId="164" fontId="22" fillId="0" borderId="24" xfId="0" applyNumberFormat="1" applyFont="1" applyFill="1" applyBorder="1" applyAlignment="1" applyProtection="1">
      <alignment vertical="center" wrapText="1"/>
    </xf>
    <xf numFmtId="164" fontId="22" fillId="0" borderId="13" xfId="0" applyNumberFormat="1" applyFont="1" applyFill="1" applyBorder="1" applyAlignment="1" applyProtection="1">
      <alignment vertical="center" wrapText="1"/>
    </xf>
    <xf numFmtId="164" fontId="22" fillId="0" borderId="14" xfId="0" applyNumberFormat="1" applyFont="1" applyFill="1" applyBorder="1" applyAlignment="1" applyProtection="1">
      <alignment vertical="center" wrapText="1"/>
    </xf>
    <xf numFmtId="164" fontId="22" fillId="0" borderId="21" xfId="0" applyNumberFormat="1" applyFont="1" applyFill="1" applyBorder="1" applyAlignment="1" applyProtection="1">
      <alignment vertical="center" wrapText="1"/>
    </xf>
    <xf numFmtId="164" fontId="22" fillId="0" borderId="25" xfId="0" applyNumberFormat="1" applyFont="1" applyFill="1" applyBorder="1" applyAlignment="1" applyProtection="1">
      <alignment horizontal="left" vertical="center" wrapText="1" indent="1"/>
      <protection locked="0"/>
    </xf>
    <xf numFmtId="164" fontId="22" fillId="0" borderId="25" xfId="0" applyNumberFormat="1" applyFont="1" applyFill="1" applyBorder="1" applyAlignment="1" applyProtection="1">
      <alignment vertical="center" wrapText="1"/>
      <protection locked="0"/>
    </xf>
    <xf numFmtId="164" fontId="22" fillId="0" borderId="8" xfId="0" applyNumberFormat="1" applyFont="1" applyFill="1" applyBorder="1" applyAlignment="1" applyProtection="1">
      <alignment vertical="center" wrapText="1"/>
      <protection locked="0"/>
    </xf>
    <xf numFmtId="164" fontId="22" fillId="0" borderId="26" xfId="0" applyNumberFormat="1" applyFont="1" applyFill="1" applyBorder="1" applyAlignment="1" applyProtection="1">
      <alignment horizontal="left" vertical="center" wrapText="1" indent="1"/>
      <protection locked="0"/>
    </xf>
    <xf numFmtId="164" fontId="22" fillId="0" borderId="26" xfId="0" applyNumberFormat="1" applyFont="1" applyFill="1" applyBorder="1" applyAlignment="1" applyProtection="1">
      <alignment vertical="center" wrapText="1"/>
      <protection locked="0"/>
    </xf>
    <xf numFmtId="164" fontId="22" fillId="0" borderId="10" xfId="0" applyNumberFormat="1" applyFont="1" applyFill="1" applyBorder="1" applyAlignment="1" applyProtection="1">
      <alignment vertical="center" wrapText="1"/>
      <protection locked="0"/>
    </xf>
    <xf numFmtId="164" fontId="22" fillId="0" borderId="27" xfId="0" applyNumberFormat="1" applyFont="1" applyFill="1" applyBorder="1" applyAlignment="1" applyProtection="1">
      <alignment horizontal="left" vertical="center" wrapText="1" indent="1"/>
      <protection locked="0"/>
    </xf>
    <xf numFmtId="164" fontId="22" fillId="0" borderId="28" xfId="0" applyNumberFormat="1" applyFont="1" applyFill="1" applyBorder="1" applyAlignment="1" applyProtection="1">
      <alignment vertical="center" wrapText="1"/>
      <protection locked="0"/>
    </xf>
    <xf numFmtId="164" fontId="22" fillId="0" borderId="7" xfId="0" applyNumberFormat="1" applyFont="1" applyFill="1" applyBorder="1" applyAlignment="1" applyProtection="1">
      <alignment vertical="center" wrapText="1"/>
      <protection locked="0"/>
    </xf>
    <xf numFmtId="164" fontId="22" fillId="0" borderId="1" xfId="0" applyNumberFormat="1" applyFont="1" applyFill="1" applyBorder="1" applyAlignment="1" applyProtection="1">
      <alignment vertical="center" wrapText="1"/>
      <protection locked="0"/>
    </xf>
    <xf numFmtId="164" fontId="10" fillId="0" borderId="0" xfId="0" applyNumberFormat="1" applyFont="1" applyFill="1" applyAlignment="1">
      <alignment horizontal="center" vertical="center" wrapText="1"/>
    </xf>
    <xf numFmtId="164" fontId="10" fillId="0" borderId="0" xfId="0" applyNumberFormat="1" applyFont="1" applyFill="1" applyAlignment="1">
      <alignment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164" fontId="30" fillId="0" borderId="29" xfId="0" applyNumberFormat="1" applyFont="1" applyFill="1" applyBorder="1" applyAlignment="1" applyProtection="1">
      <alignment horizontal="right" vertical="center" wrapText="1" indent="1"/>
      <protection locked="0"/>
    </xf>
    <xf numFmtId="0" fontId="30" fillId="0" borderId="8" xfId="0" applyFont="1" applyFill="1" applyBorder="1" applyAlignment="1">
      <alignment horizontal="center" vertical="center" wrapText="1"/>
    </xf>
    <xf numFmtId="164" fontId="30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0" fontId="30" fillId="0" borderId="2" xfId="0" applyFont="1" applyFill="1" applyBorder="1" applyAlignment="1" applyProtection="1">
      <alignment vertical="center" wrapText="1"/>
      <protection locked="0"/>
    </xf>
    <xf numFmtId="0" fontId="30" fillId="0" borderId="30" xfId="0" applyFont="1" applyFill="1" applyBorder="1" applyAlignment="1" applyProtection="1">
      <alignment vertical="center" wrapText="1"/>
      <protection locked="0"/>
    </xf>
    <xf numFmtId="164" fontId="30" fillId="0" borderId="30" xfId="0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31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0" xfId="0" applyFill="1" applyAlignment="1">
      <alignment horizontal="right" vertical="center" wrapText="1"/>
    </xf>
    <xf numFmtId="0" fontId="0" fillId="0" borderId="0" xfId="0" applyFill="1" applyAlignment="1">
      <alignment horizontal="center" vertical="center" wrapText="1"/>
    </xf>
    <xf numFmtId="0" fontId="24" fillId="0" borderId="0" xfId="0" applyFont="1" applyFill="1"/>
    <xf numFmtId="3" fontId="30" fillId="0" borderId="4" xfId="0" applyNumberFormat="1" applyFont="1" applyFill="1" applyBorder="1" applyAlignment="1" applyProtection="1">
      <alignment vertical="center"/>
      <protection locked="0"/>
    </xf>
    <xf numFmtId="3" fontId="34" fillId="0" borderId="2" xfId="0" applyNumberFormat="1" applyFont="1" applyFill="1" applyBorder="1" applyAlignment="1" applyProtection="1">
      <alignment vertical="center"/>
      <protection locked="0"/>
    </xf>
    <xf numFmtId="3" fontId="30" fillId="0" borderId="2" xfId="0" applyNumberFormat="1" applyFont="1" applyFill="1" applyBorder="1" applyAlignment="1" applyProtection="1">
      <alignment vertical="center"/>
      <protection locked="0"/>
    </xf>
    <xf numFmtId="49" fontId="30" fillId="0" borderId="10" xfId="0" applyNumberFormat="1" applyFont="1" applyFill="1" applyBorder="1" applyAlignment="1" applyProtection="1">
      <alignment vertical="center"/>
      <protection locked="0"/>
    </xf>
    <xf numFmtId="3" fontId="30" fillId="0" borderId="6" xfId="0" applyNumberFormat="1" applyFont="1" applyFill="1" applyBorder="1" applyAlignment="1" applyProtection="1">
      <alignment vertical="center"/>
      <protection locked="0"/>
    </xf>
    <xf numFmtId="49" fontId="30" fillId="0" borderId="8" xfId="0" applyNumberFormat="1" applyFont="1" applyFill="1" applyBorder="1" applyAlignment="1" applyProtection="1">
      <alignment vertical="center"/>
      <protection locked="0"/>
    </xf>
    <xf numFmtId="0" fontId="7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10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9" fillId="0" borderId="0" xfId="0" applyFont="1" applyFill="1" applyAlignment="1">
      <alignment vertical="center" wrapText="1"/>
    </xf>
    <xf numFmtId="0" fontId="31" fillId="0" borderId="15" xfId="5" applyFont="1" applyFill="1" applyBorder="1" applyAlignment="1" applyProtection="1">
      <alignment horizontal="center" vertical="center" wrapText="1"/>
    </xf>
    <xf numFmtId="0" fontId="31" fillId="0" borderId="19" xfId="5" applyFont="1" applyFill="1" applyBorder="1" applyAlignment="1" applyProtection="1">
      <alignment horizontal="center" vertical="center"/>
    </xf>
    <xf numFmtId="0" fontId="31" fillId="0" borderId="32" xfId="5" applyFont="1" applyFill="1" applyBorder="1" applyAlignment="1" applyProtection="1">
      <alignment horizontal="center" vertical="center"/>
    </xf>
    <xf numFmtId="0" fontId="12" fillId="0" borderId="0" xfId="5" applyFill="1" applyProtection="1"/>
    <xf numFmtId="0" fontId="22" fillId="0" borderId="13" xfId="5" applyFont="1" applyFill="1" applyBorder="1" applyAlignment="1" applyProtection="1">
      <alignment horizontal="left" vertical="center" indent="1"/>
    </xf>
    <xf numFmtId="0" fontId="12" fillId="0" borderId="0" xfId="5" applyFill="1" applyAlignment="1" applyProtection="1">
      <alignment vertical="center"/>
    </xf>
    <xf numFmtId="0" fontId="22" fillId="0" borderId="7" xfId="5" applyFont="1" applyFill="1" applyBorder="1" applyAlignment="1" applyProtection="1">
      <alignment horizontal="left" vertical="center" indent="1"/>
    </xf>
    <xf numFmtId="164" fontId="22" fillId="0" borderId="1" xfId="5" applyNumberFormat="1" applyFont="1" applyFill="1" applyBorder="1" applyAlignment="1" applyProtection="1">
      <alignment vertical="center"/>
      <protection locked="0"/>
    </xf>
    <xf numFmtId="164" fontId="22" fillId="0" borderId="17" xfId="5" applyNumberFormat="1" applyFont="1" applyFill="1" applyBorder="1" applyAlignment="1" applyProtection="1">
      <alignment vertical="center"/>
    </xf>
    <xf numFmtId="0" fontId="22" fillId="0" borderId="8" xfId="5" applyFont="1" applyFill="1" applyBorder="1" applyAlignment="1" applyProtection="1">
      <alignment horizontal="left" vertical="center" indent="1"/>
    </xf>
    <xf numFmtId="164" fontId="22" fillId="0" borderId="2" xfId="5" applyNumberFormat="1" applyFont="1" applyFill="1" applyBorder="1" applyAlignment="1" applyProtection="1">
      <alignment vertical="center"/>
      <protection locked="0"/>
    </xf>
    <xf numFmtId="164" fontId="22" fillId="0" borderId="16" xfId="5" applyNumberFormat="1" applyFont="1" applyFill="1" applyBorder="1" applyAlignment="1" applyProtection="1">
      <alignment vertical="center"/>
    </xf>
    <xf numFmtId="0" fontId="12" fillId="0" borderId="0" xfId="5" applyFill="1" applyAlignment="1" applyProtection="1">
      <alignment vertical="center"/>
      <protection locked="0"/>
    </xf>
    <xf numFmtId="164" fontId="22" fillId="0" borderId="3" xfId="5" applyNumberFormat="1" applyFont="1" applyFill="1" applyBorder="1" applyAlignment="1" applyProtection="1">
      <alignment vertical="center"/>
      <protection locked="0"/>
    </xf>
    <xf numFmtId="164" fontId="22" fillId="0" borderId="29" xfId="5" applyNumberFormat="1" applyFont="1" applyFill="1" applyBorder="1" applyAlignment="1" applyProtection="1">
      <alignment vertical="center"/>
    </xf>
    <xf numFmtId="164" fontId="20" fillId="0" borderId="14" xfId="5" applyNumberFormat="1" applyFont="1" applyFill="1" applyBorder="1" applyAlignment="1" applyProtection="1">
      <alignment vertical="center"/>
    </xf>
    <xf numFmtId="164" fontId="20" fillId="0" borderId="21" xfId="5" applyNumberFormat="1" applyFont="1" applyFill="1" applyBorder="1" applyAlignment="1" applyProtection="1">
      <alignment vertical="center"/>
    </xf>
    <xf numFmtId="0" fontId="22" fillId="0" borderId="9" xfId="5" applyFont="1" applyFill="1" applyBorder="1" applyAlignment="1" applyProtection="1">
      <alignment horizontal="left" vertical="center" indent="1"/>
    </xf>
    <xf numFmtId="0" fontId="20" fillId="0" borderId="13" xfId="5" applyFont="1" applyFill="1" applyBorder="1" applyAlignment="1" applyProtection="1">
      <alignment horizontal="left" vertical="center" indent="1"/>
    </xf>
    <xf numFmtId="164" fontId="20" fillId="0" borderId="14" xfId="5" applyNumberFormat="1" applyFont="1" applyFill="1" applyBorder="1" applyProtection="1"/>
    <xf numFmtId="164" fontId="20" fillId="0" borderId="21" xfId="5" applyNumberFormat="1" applyFont="1" applyFill="1" applyBorder="1" applyProtection="1"/>
    <xf numFmtId="0" fontId="12" fillId="0" borderId="0" xfId="5" applyFill="1" applyProtection="1">
      <protection locked="0"/>
    </xf>
    <xf numFmtId="0" fontId="15" fillId="0" borderId="0" xfId="5" applyFont="1" applyFill="1" applyProtection="1"/>
    <xf numFmtId="0" fontId="35" fillId="0" borderId="0" xfId="5" applyFont="1" applyFill="1" applyProtection="1">
      <protection locked="0"/>
    </xf>
    <xf numFmtId="0" fontId="24" fillId="0" borderId="0" xfId="5" applyFont="1" applyFill="1" applyProtection="1">
      <protection locked="0"/>
    </xf>
    <xf numFmtId="164" fontId="20" fillId="2" borderId="14" xfId="0" applyNumberFormat="1" applyFont="1" applyFill="1" applyBorder="1" applyAlignment="1" applyProtection="1">
      <alignment vertical="center" wrapText="1"/>
    </xf>
    <xf numFmtId="164" fontId="8" fillId="2" borderId="14" xfId="0" applyNumberFormat="1" applyFont="1" applyFill="1" applyBorder="1" applyAlignment="1" applyProtection="1">
      <alignment vertical="center" wrapText="1"/>
    </xf>
    <xf numFmtId="164" fontId="15" fillId="2" borderId="33" xfId="0" applyNumberFormat="1" applyFont="1" applyFill="1" applyBorder="1" applyAlignment="1" applyProtection="1">
      <alignment horizontal="left" vertical="center" wrapText="1" indent="2"/>
    </xf>
    <xf numFmtId="3" fontId="4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9" xfId="0" applyNumberFormat="1" applyFont="1" applyFill="1" applyBorder="1" applyAlignment="1" applyProtection="1">
      <alignment horizontal="left" vertical="center" wrapText="1" indent="1"/>
      <protection locked="0"/>
    </xf>
    <xf numFmtId="0" fontId="30" fillId="0" borderId="3" xfId="0" applyFont="1" applyFill="1" applyBorder="1" applyAlignment="1" applyProtection="1">
      <alignment vertical="center" wrapText="1"/>
      <protection locked="0"/>
    </xf>
    <xf numFmtId="0" fontId="29" fillId="0" borderId="14" xfId="4" applyFont="1" applyFill="1" applyBorder="1" applyAlignment="1" applyProtection="1">
      <alignment horizontal="left" vertical="center" wrapText="1" indent="1"/>
    </xf>
    <xf numFmtId="0" fontId="24" fillId="0" borderId="0" xfId="4" applyFont="1" applyFill="1"/>
    <xf numFmtId="164" fontId="29" fillId="0" borderId="13" xfId="0" applyNumberFormat="1" applyFont="1" applyFill="1" applyBorder="1" applyAlignment="1" applyProtection="1">
      <alignment horizontal="left" vertical="center" wrapText="1" indent="1"/>
    </xf>
    <xf numFmtId="0" fontId="37" fillId="0" borderId="0" xfId="0" applyFont="1"/>
    <xf numFmtId="0" fontId="38" fillId="0" borderId="0" xfId="0" applyFont="1"/>
    <xf numFmtId="0" fontId="38" fillId="0" borderId="0" xfId="0" applyFont="1" applyAlignment="1">
      <alignment horizontal="right" indent="1"/>
    </xf>
    <xf numFmtId="0" fontId="25" fillId="0" borderId="0" xfId="0" applyFont="1" applyAlignment="1">
      <alignment horizontal="center"/>
    </xf>
    <xf numFmtId="0" fontId="29" fillId="0" borderId="14" xfId="4" applyFont="1" applyFill="1" applyBorder="1" applyAlignment="1" applyProtection="1">
      <alignment horizontal="left" vertical="center" wrapText="1"/>
    </xf>
    <xf numFmtId="164" fontId="30" fillId="0" borderId="34" xfId="0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0" fontId="30" fillId="0" borderId="11" xfId="0" applyFont="1" applyFill="1" applyBorder="1" applyAlignment="1">
      <alignment horizontal="center" vertical="center" wrapText="1"/>
    </xf>
    <xf numFmtId="0" fontId="30" fillId="0" borderId="10" xfId="0" applyFont="1" applyFill="1" applyBorder="1" applyAlignment="1">
      <alignment horizontal="center" vertical="center" wrapText="1"/>
    </xf>
    <xf numFmtId="0" fontId="38" fillId="0" borderId="0" xfId="0" applyFont="1" applyFill="1"/>
    <xf numFmtId="3" fontId="38" fillId="0" borderId="0" xfId="0" applyNumberFormat="1" applyFont="1" applyFill="1" applyAlignment="1">
      <alignment horizontal="right" indent="1"/>
    </xf>
    <xf numFmtId="3" fontId="31" fillId="0" borderId="0" xfId="0" applyNumberFormat="1" applyFont="1" applyFill="1" applyAlignment="1">
      <alignment horizontal="right" indent="1"/>
    </xf>
    <xf numFmtId="0" fontId="38" fillId="0" borderId="0" xfId="0" applyFont="1" applyFill="1" applyAlignment="1">
      <alignment horizontal="right" indent="1"/>
    </xf>
    <xf numFmtId="0" fontId="6" fillId="0" borderId="35" xfId="0" applyFont="1" applyFill="1" applyBorder="1" applyAlignment="1" applyProtection="1">
      <alignment horizontal="right"/>
    </xf>
    <xf numFmtId="164" fontId="36" fillId="0" borderId="35" xfId="4" applyNumberFormat="1" applyFont="1" applyFill="1" applyBorder="1" applyAlignment="1" applyProtection="1">
      <alignment horizontal="left" vertical="center"/>
    </xf>
    <xf numFmtId="0" fontId="22" fillId="0" borderId="2" xfId="4" applyFont="1" applyFill="1" applyBorder="1" applyAlignment="1" applyProtection="1">
      <alignment horizontal="left" indent="6"/>
    </xf>
    <xf numFmtId="0" fontId="22" fillId="0" borderId="2" xfId="4" applyFont="1" applyFill="1" applyBorder="1" applyAlignment="1" applyProtection="1">
      <alignment horizontal="left" vertical="center" wrapText="1" indent="6"/>
    </xf>
    <xf numFmtId="0" fontId="22" fillId="0" borderId="6" xfId="4" applyFont="1" applyFill="1" applyBorder="1" applyAlignment="1" applyProtection="1">
      <alignment horizontal="left" vertical="center" wrapText="1" indent="6"/>
    </xf>
    <xf numFmtId="0" fontId="40" fillId="0" borderId="0" xfId="0" applyFont="1" applyFill="1"/>
    <xf numFmtId="0" fontId="41" fillId="0" borderId="0" xfId="0" applyFont="1"/>
    <xf numFmtId="0" fontId="15" fillId="0" borderId="0" xfId="4" applyFont="1" applyFill="1" applyBorder="1"/>
    <xf numFmtId="0" fontId="2" fillId="0" borderId="0" xfId="4" applyFont="1" applyFill="1"/>
    <xf numFmtId="164" fontId="5" fillId="0" borderId="0" xfId="4" applyNumberFormat="1" applyFont="1" applyFill="1" applyBorder="1" applyAlignment="1" applyProtection="1">
      <alignment horizontal="centerContinuous" vertical="center"/>
    </xf>
    <xf numFmtId="0" fontId="15" fillId="0" borderId="8" xfId="4" applyFont="1" applyFill="1" applyBorder="1" applyAlignment="1">
      <alignment horizontal="center" vertical="center"/>
    </xf>
    <xf numFmtId="0" fontId="15" fillId="0" borderId="9" xfId="4" applyFont="1" applyFill="1" applyBorder="1" applyAlignment="1">
      <alignment horizontal="center" vertical="center"/>
    </xf>
    <xf numFmtId="0" fontId="15" fillId="0" borderId="13" xfId="4" applyFont="1" applyFill="1" applyBorder="1" applyAlignment="1">
      <alignment horizontal="center" vertical="center"/>
    </xf>
    <xf numFmtId="0" fontId="15" fillId="0" borderId="14" xfId="4" applyFont="1" applyFill="1" applyBorder="1" applyAlignment="1">
      <alignment horizontal="center" vertical="center"/>
    </xf>
    <xf numFmtId="0" fontId="15" fillId="0" borderId="21" xfId="4" applyFont="1" applyFill="1" applyBorder="1" applyAlignment="1">
      <alignment horizontal="center" vertical="center"/>
    </xf>
    <xf numFmtId="0" fontId="11" fillId="0" borderId="0" xfId="0" applyFont="1" applyFill="1" applyBorder="1" applyAlignment="1" applyProtection="1"/>
    <xf numFmtId="0" fontId="15" fillId="0" borderId="10" xfId="4" applyFont="1" applyFill="1" applyBorder="1" applyAlignment="1">
      <alignment horizontal="center" vertical="center"/>
    </xf>
    <xf numFmtId="0" fontId="32" fillId="0" borderId="14" xfId="4" applyFont="1" applyFill="1" applyBorder="1"/>
    <xf numFmtId="165" fontId="15" fillId="0" borderId="29" xfId="1" applyNumberFormat="1" applyFont="1" applyFill="1" applyBorder="1"/>
    <xf numFmtId="165" fontId="15" fillId="0" borderId="16" xfId="1" applyNumberFormat="1" applyFont="1" applyFill="1" applyBorder="1"/>
    <xf numFmtId="0" fontId="23" fillId="0" borderId="0" xfId="0" applyFont="1" applyFill="1" applyBorder="1" applyAlignment="1" applyProtection="1">
      <alignment horizontal="right"/>
    </xf>
    <xf numFmtId="0" fontId="8" fillId="0" borderId="36" xfId="4" applyFont="1" applyFill="1" applyBorder="1" applyAlignment="1" applyProtection="1">
      <alignment horizontal="center" vertical="center" wrapText="1"/>
    </xf>
    <xf numFmtId="0" fontId="15" fillId="0" borderId="3" xfId="4" applyFont="1" applyFill="1" applyBorder="1" applyProtection="1">
      <protection locked="0"/>
    </xf>
    <xf numFmtId="165" fontId="15" fillId="0" borderId="3" xfId="1" applyNumberFormat="1" applyFont="1" applyFill="1" applyBorder="1" applyProtection="1">
      <protection locked="0"/>
    </xf>
    <xf numFmtId="0" fontId="15" fillId="0" borderId="2" xfId="4" applyFont="1" applyFill="1" applyBorder="1" applyProtection="1">
      <protection locked="0"/>
    </xf>
    <xf numFmtId="165" fontId="15" fillId="0" borderId="2" xfId="1" applyNumberFormat="1" applyFont="1" applyFill="1" applyBorder="1" applyProtection="1">
      <protection locked="0"/>
    </xf>
    <xf numFmtId="0" fontId="15" fillId="0" borderId="6" xfId="4" applyFont="1" applyFill="1" applyBorder="1" applyProtection="1">
      <protection locked="0"/>
    </xf>
    <xf numFmtId="165" fontId="15" fillId="0" borderId="6" xfId="1" applyNumberFormat="1" applyFont="1" applyFill="1" applyBorder="1" applyProtection="1">
      <protection locked="0"/>
    </xf>
    <xf numFmtId="0" fontId="29" fillId="0" borderId="11" xfId="4" applyFont="1" applyFill="1" applyBorder="1" applyAlignment="1" applyProtection="1">
      <alignment horizontal="center" vertical="center" wrapText="1"/>
    </xf>
    <xf numFmtId="0" fontId="29" fillId="0" borderId="4" xfId="4" applyFont="1" applyFill="1" applyBorder="1" applyAlignment="1" applyProtection="1">
      <alignment horizontal="center" vertical="center" wrapText="1"/>
    </xf>
    <xf numFmtId="0" fontId="29" fillId="0" borderId="20" xfId="4" applyFont="1" applyFill="1" applyBorder="1" applyAlignment="1" applyProtection="1">
      <alignment horizontal="center" vertical="center" wrapText="1"/>
    </xf>
    <xf numFmtId="0" fontId="30" fillId="0" borderId="13" xfId="4" applyFont="1" applyFill="1" applyBorder="1" applyAlignment="1" applyProtection="1">
      <alignment horizontal="center" vertical="center"/>
    </xf>
    <xf numFmtId="0" fontId="30" fillId="0" borderId="11" xfId="4" applyFont="1" applyFill="1" applyBorder="1" applyAlignment="1" applyProtection="1">
      <alignment horizontal="center" vertical="center"/>
    </xf>
    <xf numFmtId="0" fontId="30" fillId="0" borderId="8" xfId="4" applyFont="1" applyFill="1" applyBorder="1" applyAlignment="1" applyProtection="1">
      <alignment horizontal="center" vertical="center"/>
    </xf>
    <xf numFmtId="0" fontId="30" fillId="0" borderId="10" xfId="4" applyFont="1" applyFill="1" applyBorder="1" applyAlignment="1" applyProtection="1">
      <alignment horizontal="center" vertical="center"/>
    </xf>
    <xf numFmtId="165" fontId="29" fillId="0" borderId="21" xfId="1" applyNumberFormat="1" applyFont="1" applyFill="1" applyBorder="1" applyProtection="1"/>
    <xf numFmtId="165" fontId="30" fillId="0" borderId="20" xfId="1" applyNumberFormat="1" applyFont="1" applyFill="1" applyBorder="1" applyProtection="1">
      <protection locked="0"/>
    </xf>
    <xf numFmtId="165" fontId="30" fillId="0" borderId="16" xfId="1" applyNumberFormat="1" applyFont="1" applyFill="1" applyBorder="1" applyProtection="1">
      <protection locked="0"/>
    </xf>
    <xf numFmtId="165" fontId="30" fillId="0" borderId="18" xfId="1" applyNumberFormat="1" applyFont="1" applyFill="1" applyBorder="1" applyProtection="1">
      <protection locked="0"/>
    </xf>
    <xf numFmtId="0" fontId="30" fillId="0" borderId="4" xfId="4" applyFont="1" applyFill="1" applyBorder="1" applyProtection="1">
      <protection locked="0"/>
    </xf>
    <xf numFmtId="0" fontId="30" fillId="0" borderId="2" xfId="4" applyFont="1" applyFill="1" applyBorder="1" applyProtection="1">
      <protection locked="0"/>
    </xf>
    <xf numFmtId="0" fontId="30" fillId="0" borderId="6" xfId="4" applyFont="1" applyFill="1" applyBorder="1" applyProtection="1">
      <protection locked="0"/>
    </xf>
    <xf numFmtId="164" fontId="0" fillId="0" borderId="0" xfId="0" applyNumberFormat="1" applyFill="1" applyAlignment="1" applyProtection="1">
      <alignment horizontal="center" vertical="center" wrapText="1"/>
    </xf>
    <xf numFmtId="164" fontId="8" fillId="0" borderId="13" xfId="0" applyNumberFormat="1" applyFont="1" applyFill="1" applyBorder="1" applyAlignment="1" applyProtection="1">
      <alignment horizontal="center" vertical="center" wrapText="1"/>
    </xf>
    <xf numFmtId="164" fontId="8" fillId="0" borderId="14" xfId="0" applyNumberFormat="1" applyFont="1" applyFill="1" applyBorder="1" applyAlignment="1" applyProtection="1">
      <alignment horizontal="center" vertical="center" wrapText="1"/>
    </xf>
    <xf numFmtId="164" fontId="8" fillId="0" borderId="13" xfId="0" applyNumberFormat="1" applyFont="1" applyFill="1" applyBorder="1" applyAlignment="1" applyProtection="1">
      <alignment horizontal="left" vertical="center" wrapText="1"/>
    </xf>
    <xf numFmtId="164" fontId="8" fillId="0" borderId="14" xfId="0" applyNumberFormat="1" applyFont="1" applyFill="1" applyBorder="1" applyAlignment="1" applyProtection="1">
      <alignment vertical="center" wrapText="1"/>
    </xf>
    <xf numFmtId="0" fontId="8" fillId="0" borderId="14" xfId="0" applyFont="1" applyFill="1" applyBorder="1" applyAlignment="1" applyProtection="1">
      <alignment horizontal="center" vertical="center" wrapText="1"/>
    </xf>
    <xf numFmtId="0" fontId="8" fillId="0" borderId="21" xfId="0" applyFont="1" applyFill="1" applyBorder="1" applyAlignment="1" applyProtection="1">
      <alignment horizontal="center" vertical="center" wrapText="1"/>
    </xf>
    <xf numFmtId="0" fontId="20" fillId="0" borderId="13" xfId="0" applyFont="1" applyFill="1" applyBorder="1" applyAlignment="1" applyProtection="1">
      <alignment horizontal="center" vertical="center" wrapText="1"/>
    </xf>
    <xf numFmtId="0" fontId="20" fillId="0" borderId="14" xfId="0" applyFont="1" applyFill="1" applyBorder="1" applyAlignment="1" applyProtection="1">
      <alignment horizontal="center" vertical="center" wrapText="1"/>
    </xf>
    <xf numFmtId="0" fontId="20" fillId="0" borderId="21" xfId="0" applyFont="1" applyFill="1" applyBorder="1" applyAlignment="1" applyProtection="1">
      <alignment horizontal="center" vertical="center" wrapText="1"/>
    </xf>
    <xf numFmtId="0" fontId="27" fillId="0" borderId="34" xfId="0" applyFont="1" applyFill="1" applyBorder="1" applyAlignment="1" applyProtection="1">
      <alignment horizontal="left" vertical="center" wrapText="1" indent="1"/>
    </xf>
    <xf numFmtId="0" fontId="27" fillId="0" borderId="5" xfId="0" applyFont="1" applyFill="1" applyBorder="1" applyAlignment="1" applyProtection="1">
      <alignment horizontal="left" vertical="center" wrapText="1" indent="1"/>
    </xf>
    <xf numFmtId="0" fontId="27" fillId="0" borderId="5" xfId="0" applyFont="1" applyFill="1" applyBorder="1" applyAlignment="1" applyProtection="1">
      <alignment horizontal="left" vertical="center" wrapText="1" indent="8"/>
    </xf>
    <xf numFmtId="0" fontId="31" fillId="0" borderId="23" xfId="0" applyFont="1" applyFill="1" applyBorder="1" applyAlignment="1" applyProtection="1">
      <alignment vertical="center" wrapText="1"/>
    </xf>
    <xf numFmtId="164" fontId="29" fillId="0" borderId="23" xfId="0" applyNumberFormat="1" applyFont="1" applyFill="1" applyBorder="1" applyAlignment="1" applyProtection="1">
      <alignment vertical="center" wrapText="1"/>
    </xf>
    <xf numFmtId="164" fontId="29" fillId="0" borderId="37" xfId="0" applyNumberFormat="1" applyFont="1" applyFill="1" applyBorder="1" applyAlignment="1" applyProtection="1">
      <alignment vertical="center" wrapText="1"/>
    </xf>
    <xf numFmtId="0" fontId="0" fillId="0" borderId="0" xfId="0" applyFill="1" applyProtection="1"/>
    <xf numFmtId="0" fontId="24" fillId="0" borderId="0" xfId="0" applyFont="1" applyFill="1" applyProtection="1"/>
    <xf numFmtId="0" fontId="31" fillId="0" borderId="15" xfId="0" applyFont="1" applyFill="1" applyBorder="1" applyAlignment="1" applyProtection="1">
      <alignment vertical="center"/>
    </xf>
    <xf numFmtId="0" fontId="31" fillId="0" borderId="19" xfId="0" applyFont="1" applyFill="1" applyBorder="1" applyAlignment="1" applyProtection="1">
      <alignment horizontal="center" vertical="center"/>
    </xf>
    <xf numFmtId="0" fontId="31" fillId="0" borderId="32" xfId="0" applyFont="1" applyFill="1" applyBorder="1" applyAlignment="1" applyProtection="1">
      <alignment horizontal="center" vertical="center"/>
    </xf>
    <xf numFmtId="49" fontId="30" fillId="0" borderId="11" xfId="0" applyNumberFormat="1" applyFont="1" applyFill="1" applyBorder="1" applyAlignment="1" applyProtection="1">
      <alignment vertical="center"/>
    </xf>
    <xf numFmtId="3" fontId="30" fillId="0" borderId="20" xfId="0" applyNumberFormat="1" applyFont="1" applyFill="1" applyBorder="1" applyAlignment="1" applyProtection="1">
      <alignment vertical="center"/>
    </xf>
    <xf numFmtId="49" fontId="34" fillId="0" borderId="8" xfId="0" quotePrefix="1" applyNumberFormat="1" applyFont="1" applyFill="1" applyBorder="1" applyAlignment="1" applyProtection="1">
      <alignment horizontal="left" vertical="center" indent="1"/>
    </xf>
    <xf numFmtId="3" fontId="34" fillId="0" borderId="16" xfId="0" applyNumberFormat="1" applyFont="1" applyFill="1" applyBorder="1" applyAlignment="1" applyProtection="1">
      <alignment vertical="center"/>
    </xf>
    <xf numFmtId="49" fontId="30" fillId="0" borderId="8" xfId="0" applyNumberFormat="1" applyFont="1" applyFill="1" applyBorder="1" applyAlignment="1" applyProtection="1">
      <alignment vertical="center"/>
    </xf>
    <xf numFmtId="3" fontId="30" fillId="0" borderId="16" xfId="0" applyNumberFormat="1" applyFont="1" applyFill="1" applyBorder="1" applyAlignment="1" applyProtection="1">
      <alignment vertical="center"/>
    </xf>
    <xf numFmtId="49" fontId="31" fillId="0" borderId="13" xfId="0" applyNumberFormat="1" applyFont="1" applyFill="1" applyBorder="1" applyAlignment="1" applyProtection="1">
      <alignment vertical="center"/>
    </xf>
    <xf numFmtId="3" fontId="30" fillId="0" borderId="14" xfId="0" applyNumberFormat="1" applyFont="1" applyFill="1" applyBorder="1" applyAlignment="1" applyProtection="1">
      <alignment vertical="center"/>
    </xf>
    <xf numFmtId="3" fontId="30" fillId="0" borderId="21" xfId="0" applyNumberFormat="1" applyFont="1" applyFill="1" applyBorder="1" applyAlignment="1" applyProtection="1">
      <alignment vertical="center"/>
    </xf>
    <xf numFmtId="49" fontId="30" fillId="0" borderId="8" xfId="0" applyNumberFormat="1" applyFont="1" applyFill="1" applyBorder="1" applyAlignment="1" applyProtection="1">
      <alignment horizontal="left" vertical="center"/>
    </xf>
    <xf numFmtId="164" fontId="3" fillId="0" borderId="0" xfId="0" applyNumberFormat="1" applyFont="1" applyFill="1" applyAlignment="1" applyProtection="1">
      <alignment horizontal="left" vertical="center" wrapText="1"/>
    </xf>
    <xf numFmtId="164" fontId="19" fillId="0" borderId="0" xfId="0" applyNumberFormat="1" applyFont="1" applyFill="1" applyAlignment="1" applyProtection="1">
      <alignment vertical="center" wrapText="1"/>
    </xf>
    <xf numFmtId="0" fontId="8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horizontal="right"/>
    </xf>
    <xf numFmtId="0" fontId="8" fillId="0" borderId="32" xfId="0" applyFont="1" applyFill="1" applyBorder="1" applyAlignment="1" applyProtection="1">
      <alignment horizontal="center" vertical="center" wrapText="1"/>
    </xf>
    <xf numFmtId="0" fontId="8" fillId="0" borderId="39" xfId="0" applyFont="1" applyFill="1" applyBorder="1" applyAlignment="1" applyProtection="1">
      <alignment horizontal="center" vertical="center" wrapText="1"/>
    </xf>
    <xf numFmtId="0" fontId="8" fillId="0" borderId="40" xfId="0" applyFont="1" applyFill="1" applyBorder="1" applyAlignment="1" applyProtection="1">
      <alignment horizontal="center" vertical="center" wrapText="1"/>
    </xf>
    <xf numFmtId="0" fontId="22" fillId="0" borderId="0" xfId="0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horizontal="left" vertical="center" wrapText="1" indent="1"/>
    </xf>
    <xf numFmtId="0" fontId="20" fillId="0" borderId="43" xfId="0" applyFont="1" applyFill="1" applyBorder="1" applyAlignment="1" applyProtection="1">
      <alignment horizontal="center" vertical="center" wrapText="1"/>
    </xf>
    <xf numFmtId="0" fontId="8" fillId="0" borderId="44" xfId="0" applyFont="1" applyFill="1" applyBorder="1" applyAlignment="1" applyProtection="1">
      <alignment horizontal="center" vertical="center" wrapText="1"/>
    </xf>
    <xf numFmtId="0" fontId="4" fillId="0" borderId="13" xfId="0" applyFont="1" applyFill="1" applyBorder="1" applyAlignment="1" applyProtection="1">
      <alignment horizontal="left" vertical="center"/>
    </xf>
    <xf numFmtId="0" fontId="39" fillId="0" borderId="0" xfId="0" applyFont="1" applyAlignment="1" applyProtection="1">
      <alignment horizontal="right" vertical="top"/>
      <protection locked="0"/>
    </xf>
    <xf numFmtId="164" fontId="20" fillId="0" borderId="36" xfId="4" applyNumberFormat="1" applyFont="1" applyFill="1" applyBorder="1" applyAlignment="1" applyProtection="1">
      <alignment horizontal="right" vertical="center" wrapText="1" indent="1"/>
    </xf>
    <xf numFmtId="164" fontId="22" fillId="0" borderId="45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46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41" xfId="4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45" xfId="4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41" xfId="4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47" xfId="0" applyNumberFormat="1" applyFont="1" applyFill="1" applyBorder="1" applyAlignment="1" applyProtection="1">
      <alignment horizontal="center" vertical="center"/>
    </xf>
    <xf numFmtId="164" fontId="8" fillId="0" borderId="31" xfId="0" applyNumberFormat="1" applyFont="1" applyFill="1" applyBorder="1" applyAlignment="1" applyProtection="1">
      <alignment horizontal="center" vertical="center" wrapText="1"/>
    </xf>
    <xf numFmtId="164" fontId="20" fillId="0" borderId="43" xfId="0" applyNumberFormat="1" applyFont="1" applyFill="1" applyBorder="1" applyAlignment="1" applyProtection="1">
      <alignment horizontal="center" vertical="center" wrapText="1"/>
    </xf>
    <xf numFmtId="164" fontId="20" fillId="0" borderId="24" xfId="0" applyNumberFormat="1" applyFont="1" applyFill="1" applyBorder="1" applyAlignment="1" applyProtection="1">
      <alignment horizontal="center" vertical="center" wrapText="1"/>
    </xf>
    <xf numFmtId="164" fontId="20" fillId="0" borderId="33" xfId="0" applyNumberFormat="1" applyFont="1" applyFill="1" applyBorder="1" applyAlignment="1" applyProtection="1">
      <alignment horizontal="center" vertical="center" wrapText="1"/>
    </xf>
    <xf numFmtId="164" fontId="20" fillId="0" borderId="21" xfId="0" applyNumberFormat="1" applyFont="1" applyFill="1" applyBorder="1" applyAlignment="1" applyProtection="1">
      <alignment horizontal="center" vertical="center" wrapText="1"/>
    </xf>
    <xf numFmtId="164" fontId="20" fillId="0" borderId="28" xfId="0" applyNumberFormat="1" applyFont="1" applyFill="1" applyBorder="1" applyAlignment="1" applyProtection="1">
      <alignment horizontal="center" vertical="center" wrapText="1"/>
    </xf>
    <xf numFmtId="164" fontId="20" fillId="0" borderId="13" xfId="0" applyNumberFormat="1" applyFont="1" applyFill="1" applyBorder="1" applyAlignment="1" applyProtection="1">
      <alignment horizontal="center" vertical="center" wrapText="1"/>
    </xf>
    <xf numFmtId="164" fontId="20" fillId="0" borderId="24" xfId="0" applyNumberFormat="1" applyFont="1" applyFill="1" applyBorder="1" applyAlignment="1" applyProtection="1">
      <alignment horizontal="left" vertical="center" wrapText="1" indent="1"/>
    </xf>
    <xf numFmtId="164" fontId="20" fillId="0" borderId="8" xfId="0" applyNumberFormat="1" applyFont="1" applyFill="1" applyBorder="1" applyAlignment="1" applyProtection="1">
      <alignment horizontal="center" vertical="center" wrapText="1"/>
    </xf>
    <xf numFmtId="164" fontId="22" fillId="0" borderId="25" xfId="0" applyNumberFormat="1" applyFont="1" applyFill="1" applyBorder="1" applyAlignment="1" applyProtection="1">
      <alignment vertical="center" wrapText="1"/>
    </xf>
    <xf numFmtId="164" fontId="20" fillId="0" borderId="10" xfId="0" applyNumberFormat="1" applyFont="1" applyFill="1" applyBorder="1" applyAlignment="1" applyProtection="1">
      <alignment horizontal="center" vertical="center" wrapText="1"/>
    </xf>
    <xf numFmtId="164" fontId="22" fillId="0" borderId="26" xfId="0" applyNumberFormat="1" applyFont="1" applyFill="1" applyBorder="1" applyAlignment="1" applyProtection="1">
      <alignment vertical="center" wrapText="1"/>
    </xf>
    <xf numFmtId="164" fontId="29" fillId="0" borderId="24" xfId="0" applyNumberFormat="1" applyFont="1" applyFill="1" applyBorder="1" applyAlignment="1" applyProtection="1">
      <alignment horizontal="left" vertical="center" wrapText="1" indent="1"/>
    </xf>
    <xf numFmtId="164" fontId="20" fillId="0" borderId="7" xfId="0" applyNumberFormat="1" applyFont="1" applyFill="1" applyBorder="1" applyAlignment="1" applyProtection="1">
      <alignment horizontal="center" vertical="center" wrapText="1"/>
    </xf>
    <xf numFmtId="164" fontId="22" fillId="0" borderId="28" xfId="0" applyNumberFormat="1" applyFont="1" applyFill="1" applyBorder="1" applyAlignment="1" applyProtection="1">
      <alignment vertical="center" wrapText="1"/>
    </xf>
    <xf numFmtId="0" fontId="22" fillId="0" borderId="2" xfId="5" applyFont="1" applyFill="1" applyBorder="1" applyAlignment="1" applyProtection="1">
      <alignment horizontal="left" vertical="center" indent="1"/>
    </xf>
    <xf numFmtId="0" fontId="22" fillId="0" borderId="3" xfId="5" applyFont="1" applyFill="1" applyBorder="1" applyAlignment="1" applyProtection="1">
      <alignment horizontal="left" vertical="center" wrapText="1" indent="1"/>
    </xf>
    <xf numFmtId="0" fontId="22" fillId="0" borderId="2" xfId="5" applyFont="1" applyFill="1" applyBorder="1" applyAlignment="1" applyProtection="1">
      <alignment horizontal="left" vertical="center" wrapText="1" indent="1"/>
    </xf>
    <xf numFmtId="0" fontId="22" fillId="0" borderId="3" xfId="5" applyFont="1" applyFill="1" applyBorder="1" applyAlignment="1" applyProtection="1">
      <alignment horizontal="left" vertical="center" indent="1"/>
    </xf>
    <xf numFmtId="0" fontId="8" fillId="0" borderId="14" xfId="5" applyFont="1" applyFill="1" applyBorder="1" applyAlignment="1" applyProtection="1">
      <alignment horizontal="left" indent="1"/>
    </xf>
    <xf numFmtId="164" fontId="30" fillId="0" borderId="46" xfId="4" applyNumberFormat="1" applyFont="1" applyFill="1" applyBorder="1" applyAlignment="1" applyProtection="1">
      <alignment horizontal="right" vertical="center" wrapText="1" indent="1"/>
      <protection locked="0"/>
    </xf>
    <xf numFmtId="0" fontId="28" fillId="0" borderId="14" xfId="0" applyFont="1" applyBorder="1" applyAlignment="1" applyProtection="1">
      <alignment horizontal="left" vertical="center" wrapText="1" indent="1"/>
    </xf>
    <xf numFmtId="0" fontId="27" fillId="0" borderId="2" xfId="0" applyFont="1" applyBorder="1" applyAlignment="1" applyProtection="1">
      <alignment horizontal="left" vertical="center" wrapText="1" indent="1"/>
    </xf>
    <xf numFmtId="0" fontId="27" fillId="0" borderId="6" xfId="0" applyFont="1" applyBorder="1" applyAlignment="1" applyProtection="1">
      <alignment horizontal="left" vertical="center" wrapText="1" indent="1"/>
    </xf>
    <xf numFmtId="0" fontId="28" fillId="0" borderId="22" xfId="0" applyFont="1" applyBorder="1" applyAlignment="1" applyProtection="1">
      <alignment horizontal="left" vertical="center" wrapText="1" indent="1"/>
    </xf>
    <xf numFmtId="164" fontId="20" fillId="0" borderId="32" xfId="4" applyNumberFormat="1" applyFont="1" applyFill="1" applyBorder="1" applyAlignment="1" applyProtection="1">
      <alignment horizontal="right" vertical="center" wrapText="1" indent="1"/>
    </xf>
    <xf numFmtId="164" fontId="20" fillId="0" borderId="21" xfId="4" applyNumberFormat="1" applyFont="1" applyFill="1" applyBorder="1" applyAlignment="1" applyProtection="1">
      <alignment horizontal="right" vertical="center" wrapText="1" indent="1"/>
    </xf>
    <xf numFmtId="164" fontId="22" fillId="0" borderId="20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16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29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18" xfId="4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16" xfId="4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21" xfId="4" applyNumberFormat="1" applyFont="1" applyFill="1" applyBorder="1" applyAlignment="1" applyProtection="1">
      <alignment horizontal="right" vertical="center" wrapText="1" indent="1"/>
    </xf>
    <xf numFmtId="164" fontId="7" fillId="0" borderId="0" xfId="4" applyNumberFormat="1" applyFont="1" applyFill="1" applyBorder="1" applyAlignment="1" applyProtection="1">
      <alignment horizontal="right" vertical="center" wrapText="1" indent="1"/>
    </xf>
    <xf numFmtId="164" fontId="22" fillId="0" borderId="31" xfId="4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21" xfId="0" applyNumberFormat="1" applyFont="1" applyBorder="1" applyAlignment="1" applyProtection="1">
      <alignment horizontal="right" vertical="center" wrapText="1" indent="1"/>
    </xf>
    <xf numFmtId="0" fontId="6" fillId="0" borderId="35" xfId="0" applyFont="1" applyFill="1" applyBorder="1" applyAlignment="1" applyProtection="1">
      <alignment horizontal="right" vertical="center"/>
    </xf>
    <xf numFmtId="164" fontId="22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48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14" xfId="0" applyNumberFormat="1" applyFont="1" applyFill="1" applyBorder="1" applyAlignment="1" applyProtection="1">
      <alignment horizontal="right" vertical="center" wrapText="1" indent="1"/>
    </xf>
    <xf numFmtId="164" fontId="30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29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21" xfId="0" applyNumberFormat="1" applyFont="1" applyFill="1" applyBorder="1" applyAlignment="1" applyProtection="1">
      <alignment horizontal="right" vertical="center" wrapText="1" indent="1"/>
    </xf>
    <xf numFmtId="164" fontId="30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0" xfId="0" applyNumberFormat="1" applyFont="1" applyFill="1" applyAlignment="1" applyProtection="1">
      <alignment horizontal="centerContinuous" vertical="center" wrapText="1"/>
    </xf>
    <xf numFmtId="164" fontId="0" fillId="0" borderId="0" xfId="0" applyNumberFormat="1" applyFill="1" applyAlignment="1" applyProtection="1">
      <alignment horizontal="centerContinuous" vertical="center"/>
    </xf>
    <xf numFmtId="164" fontId="6" fillId="0" borderId="0" xfId="0" applyNumberFormat="1" applyFont="1" applyFill="1" applyAlignment="1" applyProtection="1">
      <alignment horizontal="right" vertical="center"/>
    </xf>
    <xf numFmtId="164" fontId="8" fillId="0" borderId="13" xfId="0" applyNumberFormat="1" applyFont="1" applyFill="1" applyBorder="1" applyAlignment="1" applyProtection="1">
      <alignment horizontal="centerContinuous" vertical="center" wrapText="1"/>
    </xf>
    <xf numFmtId="164" fontId="8" fillId="0" borderId="14" xfId="0" applyNumberFormat="1" applyFont="1" applyFill="1" applyBorder="1" applyAlignment="1" applyProtection="1">
      <alignment horizontal="centerContinuous" vertical="center" wrapText="1"/>
    </xf>
    <xf numFmtId="164" fontId="8" fillId="0" borderId="21" xfId="0" applyNumberFormat="1" applyFont="1" applyFill="1" applyBorder="1" applyAlignment="1" applyProtection="1">
      <alignment horizontal="centerContinuous" vertical="center" wrapText="1"/>
    </xf>
    <xf numFmtId="164" fontId="4" fillId="0" borderId="0" xfId="0" applyNumberFormat="1" applyFont="1" applyFill="1" applyAlignment="1" applyProtection="1">
      <alignment horizontal="center" vertical="center" wrapText="1"/>
    </xf>
    <xf numFmtId="164" fontId="29" fillId="0" borderId="24" xfId="0" applyNumberFormat="1" applyFont="1" applyFill="1" applyBorder="1" applyAlignment="1" applyProtection="1">
      <alignment horizontal="center" vertical="center" wrapText="1"/>
    </xf>
    <xf numFmtId="164" fontId="29" fillId="0" borderId="13" xfId="0" applyNumberFormat="1" applyFont="1" applyFill="1" applyBorder="1" applyAlignment="1" applyProtection="1">
      <alignment horizontal="center" vertical="center" wrapText="1"/>
    </xf>
    <xf numFmtId="164" fontId="29" fillId="0" borderId="14" xfId="0" applyNumberFormat="1" applyFont="1" applyFill="1" applyBorder="1" applyAlignment="1" applyProtection="1">
      <alignment horizontal="center" vertical="center" wrapText="1"/>
    </xf>
    <xf numFmtId="164" fontId="29" fillId="0" borderId="21" xfId="0" applyNumberFormat="1" applyFont="1" applyFill="1" applyBorder="1" applyAlignment="1" applyProtection="1">
      <alignment horizontal="center" vertical="center" wrapText="1"/>
    </xf>
    <xf numFmtId="164" fontId="29" fillId="0" borderId="0" xfId="0" applyNumberFormat="1" applyFont="1" applyFill="1" applyAlignment="1" applyProtection="1">
      <alignment horizontal="center" vertical="center" wrapText="1"/>
    </xf>
    <xf numFmtId="164" fontId="0" fillId="0" borderId="27" xfId="0" applyNumberFormat="1" applyFill="1" applyBorder="1" applyAlignment="1" applyProtection="1">
      <alignment horizontal="left" vertical="center" wrapText="1" indent="1"/>
    </xf>
    <xf numFmtId="164" fontId="22" fillId="0" borderId="9" xfId="0" applyNumberFormat="1" applyFont="1" applyFill="1" applyBorder="1" applyAlignment="1" applyProtection="1">
      <alignment horizontal="left" vertical="center" wrapText="1" indent="1"/>
    </xf>
    <xf numFmtId="164" fontId="0" fillId="0" borderId="25" xfId="0" applyNumberFormat="1" applyFill="1" applyBorder="1" applyAlignment="1" applyProtection="1">
      <alignment horizontal="left" vertical="center" wrapText="1" indent="1"/>
    </xf>
    <xf numFmtId="164" fontId="22" fillId="0" borderId="8" xfId="0" applyNumberFormat="1" applyFont="1" applyFill="1" applyBorder="1" applyAlignment="1" applyProtection="1">
      <alignment horizontal="left" vertical="center" wrapText="1" indent="1"/>
    </xf>
    <xf numFmtId="164" fontId="22" fillId="0" borderId="49" xfId="0" applyNumberFormat="1" applyFont="1" applyFill="1" applyBorder="1" applyAlignment="1" applyProtection="1">
      <alignment horizontal="left" vertical="center" wrapText="1" indent="1"/>
    </xf>
    <xf numFmtId="164" fontId="32" fillId="0" borderId="24" xfId="0" applyNumberFormat="1" applyFont="1" applyFill="1" applyBorder="1" applyAlignment="1" applyProtection="1">
      <alignment horizontal="left" vertical="center" wrapText="1" indent="1"/>
    </xf>
    <xf numFmtId="164" fontId="1" fillId="0" borderId="28" xfId="0" applyNumberFormat="1" applyFont="1" applyFill="1" applyBorder="1" applyAlignment="1" applyProtection="1">
      <alignment horizontal="left" vertical="center" wrapText="1" indent="1"/>
    </xf>
    <xf numFmtId="164" fontId="30" fillId="0" borderId="7" xfId="0" applyNumberFormat="1" applyFont="1" applyFill="1" applyBorder="1" applyAlignment="1" applyProtection="1">
      <alignment horizontal="left" vertical="center" wrapText="1" indent="1"/>
    </xf>
    <xf numFmtId="164" fontId="30" fillId="0" borderId="8" xfId="0" applyNumberFormat="1" applyFont="1" applyFill="1" applyBorder="1" applyAlignment="1" applyProtection="1">
      <alignment horizontal="left" vertical="center" wrapText="1" indent="1"/>
    </xf>
    <xf numFmtId="164" fontId="1" fillId="0" borderId="25" xfId="0" applyNumberFormat="1" applyFont="1" applyFill="1" applyBorder="1" applyAlignment="1" applyProtection="1">
      <alignment horizontal="left" vertical="center" wrapText="1" indent="1"/>
    </xf>
    <xf numFmtId="164" fontId="34" fillId="0" borderId="2" xfId="0" applyNumberFormat="1" applyFont="1" applyFill="1" applyBorder="1" applyAlignment="1" applyProtection="1">
      <alignment horizontal="right" vertical="center" wrapText="1" indent="1"/>
    </xf>
    <xf numFmtId="164" fontId="32" fillId="0" borderId="13" xfId="0" applyNumberFormat="1" applyFont="1" applyFill="1" applyBorder="1" applyAlignment="1" applyProtection="1">
      <alignment horizontal="left" vertical="center" wrapText="1" indent="1"/>
    </xf>
    <xf numFmtId="164" fontId="32" fillId="0" borderId="36" xfId="0" applyNumberFormat="1" applyFont="1" applyFill="1" applyBorder="1" applyAlignment="1" applyProtection="1">
      <alignment horizontal="right" vertical="center" wrapText="1" indent="1"/>
    </xf>
    <xf numFmtId="164" fontId="30" fillId="0" borderId="9" xfId="0" applyNumberFormat="1" applyFont="1" applyFill="1" applyBorder="1" applyAlignment="1" applyProtection="1">
      <alignment horizontal="left" vertical="center" wrapText="1" indent="1"/>
      <protection locked="0"/>
    </xf>
    <xf numFmtId="164" fontId="34" fillId="0" borderId="7" xfId="0" applyNumberFormat="1" applyFont="1" applyFill="1" applyBorder="1" applyAlignment="1" applyProtection="1">
      <alignment horizontal="left" vertical="center" wrapText="1" indent="1"/>
    </xf>
    <xf numFmtId="164" fontId="30" fillId="0" borderId="8" xfId="0" applyNumberFormat="1" applyFont="1" applyFill="1" applyBorder="1" applyAlignment="1" applyProtection="1">
      <alignment horizontal="left" vertical="center" wrapText="1" indent="2"/>
    </xf>
    <xf numFmtId="164" fontId="30" fillId="0" borderId="2" xfId="0" applyNumberFormat="1" applyFont="1" applyFill="1" applyBorder="1" applyAlignment="1" applyProtection="1">
      <alignment horizontal="left" vertical="center" wrapText="1" indent="2"/>
    </xf>
    <xf numFmtId="164" fontId="34" fillId="0" borderId="2" xfId="0" applyNumberFormat="1" applyFont="1" applyFill="1" applyBorder="1" applyAlignment="1" applyProtection="1">
      <alignment horizontal="left" vertical="center" wrapText="1" indent="1"/>
    </xf>
    <xf numFmtId="164" fontId="30" fillId="0" borderId="9" xfId="0" applyNumberFormat="1" applyFont="1" applyFill="1" applyBorder="1" applyAlignment="1" applyProtection="1">
      <alignment horizontal="left" vertical="center" wrapText="1" indent="1"/>
    </xf>
    <xf numFmtId="164" fontId="22" fillId="0" borderId="9" xfId="0" applyNumberFormat="1" applyFont="1" applyFill="1" applyBorder="1" applyAlignment="1" applyProtection="1">
      <alignment horizontal="left" vertical="center" wrapText="1" indent="2"/>
    </xf>
    <xf numFmtId="164" fontId="22" fillId="0" borderId="10" xfId="0" applyNumberFormat="1" applyFont="1" applyFill="1" applyBorder="1" applyAlignment="1" applyProtection="1">
      <alignment horizontal="left" vertical="center" wrapText="1" indent="2"/>
    </xf>
    <xf numFmtId="164" fontId="34" fillId="0" borderId="3" xfId="0" applyNumberFormat="1" applyFont="1" applyFill="1" applyBorder="1" applyAlignment="1" applyProtection="1">
      <alignment horizontal="right" vertical="center" wrapText="1" indent="1"/>
    </xf>
    <xf numFmtId="0" fontId="8" fillId="0" borderId="20" xfId="0" quotePrefix="1" applyFont="1" applyFill="1" applyBorder="1" applyAlignment="1" applyProtection="1">
      <alignment horizontal="right" vertical="center" indent="1"/>
    </xf>
    <xf numFmtId="164" fontId="8" fillId="0" borderId="41" xfId="0" applyNumberFormat="1" applyFont="1" applyFill="1" applyBorder="1" applyAlignment="1" applyProtection="1">
      <alignment horizontal="right" vertical="center" wrapText="1" indent="1"/>
    </xf>
    <xf numFmtId="164" fontId="22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0" xfId="0" applyNumberFormat="1" applyFont="1" applyFill="1" applyBorder="1" applyAlignment="1" applyProtection="1">
      <alignment horizontal="right" vertical="center" wrapText="1" indent="1"/>
    </xf>
    <xf numFmtId="164" fontId="20" fillId="0" borderId="36" xfId="0" applyNumberFormat="1" applyFont="1" applyFill="1" applyBorder="1" applyAlignment="1" applyProtection="1">
      <alignment horizontal="right" vertical="center" wrapText="1" indent="1"/>
    </xf>
    <xf numFmtId="0" fontId="7" fillId="0" borderId="52" xfId="4" applyFont="1" applyFill="1" applyBorder="1" applyAlignment="1" applyProtection="1">
      <alignment horizontal="center" vertical="center" wrapText="1"/>
    </xf>
    <xf numFmtId="0" fontId="7" fillId="0" borderId="52" xfId="4" applyFont="1" applyFill="1" applyBorder="1" applyAlignment="1" applyProtection="1">
      <alignment vertical="center" wrapText="1"/>
    </xf>
    <xf numFmtId="164" fontId="7" fillId="0" borderId="52" xfId="4" applyNumberFormat="1" applyFont="1" applyFill="1" applyBorder="1" applyAlignment="1" applyProtection="1">
      <alignment horizontal="right" vertical="center" wrapText="1" indent="1"/>
    </xf>
    <xf numFmtId="0" fontId="22" fillId="0" borderId="52" xfId="4" applyFont="1" applyFill="1" applyBorder="1" applyAlignment="1" applyProtection="1">
      <alignment horizontal="right" vertical="center" wrapText="1" indent="1"/>
      <protection locked="0"/>
    </xf>
    <xf numFmtId="164" fontId="30" fillId="0" borderId="52" xfId="4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0" xfId="0" applyFont="1" applyAlignment="1">
      <alignment horizontal="center" wrapText="1"/>
    </xf>
    <xf numFmtId="0" fontId="26" fillId="0" borderId="23" xfId="0" applyFont="1" applyBorder="1" applyAlignment="1" applyProtection="1">
      <alignment horizontal="left" vertical="center" wrapText="1" indent="1"/>
    </xf>
    <xf numFmtId="0" fontId="12" fillId="0" borderId="0" xfId="4" applyFont="1" applyFill="1" applyProtection="1"/>
    <xf numFmtId="0" fontId="12" fillId="0" borderId="0" xfId="4" applyFont="1" applyFill="1" applyAlignment="1" applyProtection="1">
      <alignment horizontal="right" vertical="center" indent="1"/>
    </xf>
    <xf numFmtId="0" fontId="12" fillId="0" borderId="0" xfId="4" applyFont="1" applyFill="1"/>
    <xf numFmtId="0" fontId="12" fillId="0" borderId="0" xfId="4" applyFont="1" applyFill="1" applyAlignment="1">
      <alignment horizontal="right" vertical="center" indent="1"/>
    </xf>
    <xf numFmtId="0" fontId="42" fillId="0" borderId="0" xfId="0" applyFont="1" applyFill="1" applyAlignment="1" applyProtection="1">
      <alignment horizontal="left" vertical="center" wrapText="1"/>
    </xf>
    <xf numFmtId="0" fontId="42" fillId="0" borderId="0" xfId="0" applyFont="1" applyFill="1" applyAlignment="1" applyProtection="1">
      <alignment vertical="center" wrapText="1"/>
    </xf>
    <xf numFmtId="0" fontId="42" fillId="0" borderId="0" xfId="0" applyFont="1" applyFill="1" applyAlignment="1" applyProtection="1">
      <alignment horizontal="right" vertical="center" wrapText="1" indent="1"/>
    </xf>
    <xf numFmtId="0" fontId="17" fillId="0" borderId="0" xfId="0" applyFont="1" applyFill="1" applyAlignment="1" applyProtection="1">
      <alignment horizontal="left" vertical="center" wrapText="1"/>
    </xf>
    <xf numFmtId="0" fontId="17" fillId="0" borderId="0" xfId="0" applyFont="1" applyFill="1" applyAlignment="1" applyProtection="1">
      <alignment vertical="center" wrapText="1"/>
    </xf>
    <xf numFmtId="0" fontId="17" fillId="0" borderId="0" xfId="0" applyFont="1" applyFill="1" applyAlignment="1" applyProtection="1">
      <alignment horizontal="right" vertical="center" wrapText="1" indent="1"/>
    </xf>
    <xf numFmtId="164" fontId="0" fillId="0" borderId="28" xfId="0" applyNumberFormat="1" applyFill="1" applyBorder="1" applyAlignment="1" applyProtection="1">
      <alignment horizontal="left" vertical="center" wrapText="1" indent="1"/>
    </xf>
    <xf numFmtId="164" fontId="22" fillId="0" borderId="7" xfId="0" applyNumberFormat="1" applyFont="1" applyFill="1" applyBorder="1" applyAlignment="1" applyProtection="1">
      <alignment horizontal="left" vertical="center" wrapText="1" indent="1"/>
    </xf>
    <xf numFmtId="164" fontId="22" fillId="0" borderId="53" xfId="0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19" xfId="4" applyNumberFormat="1" applyFont="1" applyFill="1" applyBorder="1" applyAlignment="1" applyProtection="1">
      <alignment horizontal="right" vertical="center" wrapText="1" indent="1"/>
    </xf>
    <xf numFmtId="164" fontId="20" fillId="0" borderId="14" xfId="4" applyNumberFormat="1" applyFont="1" applyFill="1" applyBorder="1" applyAlignment="1" applyProtection="1">
      <alignment horizontal="right" vertical="center" wrapText="1" indent="1"/>
    </xf>
    <xf numFmtId="164" fontId="22" fillId="0" borderId="2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3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6" xfId="4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2" xfId="4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6" xfId="4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18" xfId="4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14" xfId="4" applyNumberFormat="1" applyFont="1" applyFill="1" applyBorder="1" applyAlignment="1" applyProtection="1">
      <alignment horizontal="right" vertical="center" wrapText="1" indent="1"/>
    </xf>
    <xf numFmtId="0" fontId="8" fillId="0" borderId="42" xfId="4" applyFont="1" applyFill="1" applyBorder="1" applyAlignment="1" applyProtection="1">
      <alignment horizontal="center" vertical="center" wrapText="1"/>
    </xf>
    <xf numFmtId="0" fontId="8" fillId="0" borderId="54" xfId="0" applyFont="1" applyFill="1" applyBorder="1" applyAlignment="1" applyProtection="1">
      <alignment horizontal="center" vertical="center" wrapText="1"/>
    </xf>
    <xf numFmtId="0" fontId="8" fillId="0" borderId="43" xfId="0" applyFont="1" applyFill="1" applyBorder="1" applyAlignment="1" applyProtection="1">
      <alignment horizontal="center" vertical="center" wrapText="1"/>
    </xf>
    <xf numFmtId="0" fontId="20" fillId="0" borderId="15" xfId="4" applyFont="1" applyFill="1" applyBorder="1" applyAlignment="1" applyProtection="1">
      <alignment horizontal="center" vertical="center" wrapText="1"/>
    </xf>
    <xf numFmtId="0" fontId="20" fillId="0" borderId="19" xfId="4" applyFont="1" applyFill="1" applyBorder="1" applyAlignment="1" applyProtection="1">
      <alignment horizontal="center" vertical="center" wrapText="1"/>
    </xf>
    <xf numFmtId="0" fontId="20" fillId="0" borderId="32" xfId="4" applyFont="1" applyFill="1" applyBorder="1" applyAlignment="1" applyProtection="1">
      <alignment horizontal="center" vertical="center" wrapText="1"/>
    </xf>
    <xf numFmtId="164" fontId="22" fillId="0" borderId="29" xfId="4" applyNumberFormat="1" applyFont="1" applyFill="1" applyBorder="1" applyAlignment="1" applyProtection="1">
      <alignment horizontal="right" vertical="center" wrapText="1" indent="1"/>
    </xf>
    <xf numFmtId="0" fontId="22" fillId="0" borderId="3" xfId="4" applyFont="1" applyFill="1" applyBorder="1" applyAlignment="1" applyProtection="1">
      <alignment horizontal="left" vertical="center" wrapText="1" indent="6"/>
    </xf>
    <xf numFmtId="0" fontId="12" fillId="0" borderId="0" xfId="4" applyFill="1" applyProtection="1"/>
    <xf numFmtId="0" fontId="22" fillId="0" borderId="0" xfId="4" applyFont="1" applyFill="1" applyProtection="1"/>
    <xf numFmtId="0" fontId="15" fillId="0" borderId="0" xfId="4" applyFont="1" applyFill="1" applyProtection="1"/>
    <xf numFmtId="0" fontId="27" fillId="0" borderId="3" xfId="0" applyFont="1" applyBorder="1" applyAlignment="1" applyProtection="1">
      <alignment horizontal="left" wrapText="1" indent="1"/>
    </xf>
    <xf numFmtId="0" fontId="27" fillId="0" borderId="2" xfId="0" applyFont="1" applyBorder="1" applyAlignment="1" applyProtection="1">
      <alignment horizontal="left" wrapText="1" indent="1"/>
    </xf>
    <xf numFmtId="0" fontId="27" fillId="0" borderId="6" xfId="0" applyFont="1" applyBorder="1" applyAlignment="1" applyProtection="1">
      <alignment horizontal="left" wrapText="1" indent="1"/>
    </xf>
    <xf numFmtId="0" fontId="27" fillId="0" borderId="9" xfId="0" applyFont="1" applyBorder="1" applyAlignment="1" applyProtection="1">
      <alignment wrapText="1"/>
    </xf>
    <xf numFmtId="0" fontId="27" fillId="0" borderId="8" xfId="0" applyFont="1" applyBorder="1" applyAlignment="1" applyProtection="1">
      <alignment wrapText="1"/>
    </xf>
    <xf numFmtId="0" fontId="27" fillId="0" borderId="10" xfId="0" applyFont="1" applyBorder="1" applyAlignment="1" applyProtection="1">
      <alignment wrapText="1"/>
    </xf>
    <xf numFmtId="0" fontId="28" fillId="0" borderId="14" xfId="0" applyFont="1" applyBorder="1" applyAlignment="1" applyProtection="1">
      <alignment wrapText="1"/>
    </xf>
    <xf numFmtId="0" fontId="28" fillId="0" borderId="23" xfId="0" applyFont="1" applyBorder="1" applyAlignment="1" applyProtection="1">
      <alignment wrapText="1"/>
    </xf>
    <xf numFmtId="0" fontId="12" fillId="0" borderId="0" xfId="4" applyFill="1" applyAlignment="1" applyProtection="1"/>
    <xf numFmtId="164" fontId="26" fillId="0" borderId="21" xfId="0" quotePrefix="1" applyNumberFormat="1" applyFont="1" applyBorder="1" applyAlignment="1" applyProtection="1">
      <alignment horizontal="right" vertical="center" wrapText="1" indent="1"/>
    </xf>
    <xf numFmtId="0" fontId="25" fillId="0" borderId="0" xfId="4" applyFont="1" applyFill="1" applyProtection="1"/>
    <xf numFmtId="0" fontId="24" fillId="0" borderId="0" xfId="4" applyFont="1" applyFill="1" applyProtection="1"/>
    <xf numFmtId="0" fontId="12" fillId="0" borderId="0" xfId="4" applyFill="1" applyBorder="1" applyProtection="1"/>
    <xf numFmtId="164" fontId="30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64" fontId="22" fillId="0" borderId="8" xfId="0" quotePrefix="1" applyNumberFormat="1" applyFont="1" applyFill="1" applyBorder="1" applyAlignment="1" applyProtection="1">
      <alignment horizontal="left" vertical="center" wrapText="1" indent="3"/>
      <protection locked="0"/>
    </xf>
    <xf numFmtId="164" fontId="22" fillId="0" borderId="7" xfId="0" applyNumberFormat="1" applyFont="1" applyFill="1" applyBorder="1" applyAlignment="1" applyProtection="1">
      <alignment horizontal="left" vertical="center" wrapText="1" indent="1"/>
      <protection locked="0"/>
    </xf>
    <xf numFmtId="164" fontId="22" fillId="0" borderId="8" xfId="0" quotePrefix="1" applyNumberFormat="1" applyFont="1" applyFill="1" applyBorder="1" applyAlignment="1" applyProtection="1">
      <alignment horizontal="left" vertical="center" wrapText="1" indent="6"/>
      <protection locked="0"/>
    </xf>
    <xf numFmtId="164" fontId="30" fillId="0" borderId="8" xfId="0" quotePrefix="1" applyNumberFormat="1" applyFont="1" applyFill="1" applyBorder="1" applyAlignment="1" applyProtection="1">
      <alignment horizontal="left" vertical="center" wrapText="1" indent="6"/>
      <protection locked="0"/>
    </xf>
    <xf numFmtId="49" fontId="22" fillId="0" borderId="9" xfId="4" applyNumberFormat="1" applyFont="1" applyFill="1" applyBorder="1" applyAlignment="1" applyProtection="1">
      <alignment horizontal="center" vertical="center" wrapText="1"/>
    </xf>
    <xf numFmtId="49" fontId="22" fillId="0" borderId="8" xfId="4" applyNumberFormat="1" applyFont="1" applyFill="1" applyBorder="1" applyAlignment="1" applyProtection="1">
      <alignment horizontal="center" vertical="center" wrapText="1"/>
    </xf>
    <xf numFmtId="49" fontId="22" fillId="0" borderId="10" xfId="4" applyNumberFormat="1" applyFont="1" applyFill="1" applyBorder="1" applyAlignment="1" applyProtection="1">
      <alignment horizontal="center" vertical="center" wrapText="1"/>
    </xf>
    <xf numFmtId="0" fontId="28" fillId="0" borderId="13" xfId="0" applyFont="1" applyBorder="1" applyAlignment="1" applyProtection="1">
      <alignment horizontal="center" wrapText="1"/>
    </xf>
    <xf numFmtId="0" fontId="27" fillId="0" borderId="9" xfId="0" applyFont="1" applyBorder="1" applyAlignment="1" applyProtection="1">
      <alignment horizontal="center" wrapText="1"/>
    </xf>
    <xf numFmtId="0" fontId="27" fillId="0" borderId="8" xfId="0" applyFont="1" applyBorder="1" applyAlignment="1" applyProtection="1">
      <alignment horizontal="center" wrapText="1"/>
    </xf>
    <xf numFmtId="0" fontId="27" fillId="0" borderId="10" xfId="0" applyFont="1" applyBorder="1" applyAlignment="1" applyProtection="1">
      <alignment horizontal="center" wrapText="1"/>
    </xf>
    <xf numFmtId="0" fontId="28" fillId="0" borderId="22" xfId="0" applyFont="1" applyBorder="1" applyAlignment="1" applyProtection="1">
      <alignment horizontal="center" wrapText="1"/>
    </xf>
    <xf numFmtId="49" fontId="22" fillId="0" borderId="11" xfId="4" applyNumberFormat="1" applyFont="1" applyFill="1" applyBorder="1" applyAlignment="1" applyProtection="1">
      <alignment horizontal="center" vertical="center" wrapText="1"/>
    </xf>
    <xf numFmtId="49" fontId="22" fillId="0" borderId="7" xfId="4" applyNumberFormat="1" applyFont="1" applyFill="1" applyBorder="1" applyAlignment="1" applyProtection="1">
      <alignment horizontal="center" vertical="center" wrapText="1"/>
    </xf>
    <xf numFmtId="49" fontId="22" fillId="0" borderId="12" xfId="4" applyNumberFormat="1" applyFont="1" applyFill="1" applyBorder="1" applyAlignment="1" applyProtection="1">
      <alignment horizontal="center" vertical="center" wrapText="1"/>
    </xf>
    <xf numFmtId="0" fontId="28" fillId="0" borderId="22" xfId="0" applyFont="1" applyBorder="1" applyAlignment="1" applyProtection="1">
      <alignment horizontal="center" vertical="center" wrapText="1"/>
    </xf>
    <xf numFmtId="164" fontId="29" fillId="0" borderId="36" xfId="4" applyNumberFormat="1" applyFont="1" applyFill="1" applyBorder="1" applyAlignment="1" applyProtection="1">
      <alignment horizontal="right" vertical="center" wrapText="1" indent="1"/>
    </xf>
    <xf numFmtId="0" fontId="20" fillId="0" borderId="36" xfId="4" applyFont="1" applyFill="1" applyBorder="1" applyAlignment="1" applyProtection="1">
      <alignment horizontal="center" vertical="center" wrapText="1"/>
    </xf>
    <xf numFmtId="164" fontId="30" fillId="0" borderId="29" xfId="4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21" xfId="4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3" xfId="4" applyNumberFormat="1" applyFont="1" applyFill="1" applyBorder="1" applyAlignment="1" applyProtection="1">
      <alignment horizontal="right" vertical="center" wrapText="1" indent="1"/>
      <protection locked="0"/>
    </xf>
    <xf numFmtId="0" fontId="28" fillId="0" borderId="13" xfId="0" applyFont="1" applyBorder="1" applyAlignment="1" applyProtection="1">
      <alignment vertical="center" wrapText="1"/>
    </xf>
    <xf numFmtId="0" fontId="28" fillId="0" borderId="22" xfId="0" applyFont="1" applyBorder="1" applyAlignment="1" applyProtection="1">
      <alignment vertical="center" wrapText="1"/>
    </xf>
    <xf numFmtId="164" fontId="20" fillId="0" borderId="14" xfId="4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36" xfId="4" applyNumberFormat="1" applyFont="1" applyFill="1" applyBorder="1" applyAlignment="1" applyProtection="1">
      <alignment horizontal="right" vertical="center" wrapText="1" indent="1"/>
      <protection locked="0"/>
    </xf>
    <xf numFmtId="0" fontId="32" fillId="0" borderId="13" xfId="4" applyFont="1" applyFill="1" applyBorder="1" applyAlignment="1">
      <alignment horizontal="center" vertical="center"/>
    </xf>
    <xf numFmtId="165" fontId="32" fillId="0" borderId="14" xfId="4" applyNumberFormat="1" applyFont="1" applyFill="1" applyBorder="1"/>
    <xf numFmtId="165" fontId="32" fillId="0" borderId="21" xfId="4" applyNumberFormat="1" applyFont="1" applyFill="1" applyBorder="1"/>
    <xf numFmtId="0" fontId="35" fillId="0" borderId="0" xfId="4" applyFont="1" applyFill="1"/>
    <xf numFmtId="0" fontId="29" fillId="0" borderId="13" xfId="4" applyFont="1" applyFill="1" applyBorder="1" applyAlignment="1" applyProtection="1">
      <alignment horizontal="center" vertical="center"/>
    </xf>
    <xf numFmtId="164" fontId="22" fillId="0" borderId="8" xfId="0" applyNumberFormat="1" applyFont="1" applyFill="1" applyBorder="1" applyAlignment="1" applyProtection="1">
      <alignment horizontal="left" vertical="center" wrapText="1"/>
      <protection locked="0"/>
    </xf>
    <xf numFmtId="164" fontId="0" fillId="0" borderId="7" xfId="0" applyNumberFormat="1" applyFill="1" applyBorder="1" applyAlignment="1" applyProtection="1">
      <alignment horizontal="left" vertical="center" wrapText="1"/>
      <protection locked="0"/>
    </xf>
    <xf numFmtId="49" fontId="22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22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19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19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22" fillId="0" borderId="14" xfId="0" applyNumberFormat="1" applyFont="1" applyFill="1" applyBorder="1" applyAlignment="1" applyProtection="1">
      <alignment horizontal="center" vertical="center" wrapText="1"/>
      <protection locked="0"/>
    </xf>
    <xf numFmtId="49" fontId="15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15" fillId="0" borderId="14" xfId="0" applyNumberFormat="1" applyFont="1" applyFill="1" applyBorder="1" applyAlignment="1" applyProtection="1">
      <alignment horizontal="center" vertical="center" wrapText="1"/>
      <protection locked="0"/>
    </xf>
    <xf numFmtId="49" fontId="15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15" fillId="0" borderId="53" xfId="0" applyNumberFormat="1" applyFont="1" applyFill="1" applyBorder="1" applyAlignment="1" applyProtection="1">
      <alignment horizontal="center" vertical="center" wrapText="1"/>
      <protection locked="0"/>
    </xf>
    <xf numFmtId="164" fontId="6" fillId="0" borderId="0" xfId="0" applyNumberFormat="1" applyFont="1" applyFill="1" applyAlignment="1" applyProtection="1">
      <alignment horizontal="right"/>
    </xf>
    <xf numFmtId="164" fontId="5" fillId="0" borderId="0" xfId="0" applyNumberFormat="1" applyFont="1" applyFill="1" applyAlignment="1" applyProtection="1">
      <alignment vertical="center"/>
    </xf>
    <xf numFmtId="164" fontId="5" fillId="0" borderId="0" xfId="0" applyNumberFormat="1" applyFont="1" applyFill="1" applyAlignment="1" applyProtection="1">
      <alignment horizontal="center" vertical="center"/>
    </xf>
    <xf numFmtId="164" fontId="5" fillId="0" borderId="0" xfId="0" applyNumberFormat="1" applyFont="1" applyFill="1" applyAlignment="1" applyProtection="1">
      <alignment horizontal="center" vertical="center" wrapText="1"/>
    </xf>
    <xf numFmtId="0" fontId="22" fillId="0" borderId="1" xfId="5" applyFont="1" applyFill="1" applyBorder="1" applyAlignment="1" applyProtection="1">
      <alignment horizontal="left" vertical="center" wrapText="1" indent="1"/>
    </xf>
    <xf numFmtId="166" fontId="32" fillId="0" borderId="6" xfId="4" applyNumberFormat="1" applyFont="1" applyFill="1" applyBorder="1" applyAlignment="1">
      <alignment horizontal="center" vertical="center" wrapText="1"/>
    </xf>
    <xf numFmtId="0" fontId="27" fillId="0" borderId="6" xfId="0" applyFont="1" applyBorder="1" applyAlignment="1" applyProtection="1">
      <alignment vertical="center" wrapText="1"/>
    </xf>
    <xf numFmtId="0" fontId="20" fillId="0" borderId="22" xfId="4" applyFont="1" applyFill="1" applyBorder="1" applyAlignment="1" applyProtection="1">
      <alignment horizontal="left" vertical="center" wrapText="1" indent="1"/>
    </xf>
    <xf numFmtId="0" fontId="20" fillId="0" borderId="23" xfId="4" applyFont="1" applyFill="1" applyBorder="1" applyAlignment="1" applyProtection="1">
      <alignment vertical="center" wrapText="1"/>
    </xf>
    <xf numFmtId="164" fontId="20" fillId="0" borderId="37" xfId="4" applyNumberFormat="1" applyFont="1" applyFill="1" applyBorder="1" applyAlignment="1" applyProtection="1">
      <alignment horizontal="right" vertical="center" wrapText="1" indent="1"/>
    </xf>
    <xf numFmtId="0" fontId="22" fillId="0" borderId="30" xfId="4" applyFont="1" applyFill="1" applyBorder="1" applyAlignment="1" applyProtection="1">
      <alignment horizontal="left" vertical="center" wrapText="1" indent="7"/>
    </xf>
    <xf numFmtId="164" fontId="28" fillId="0" borderId="21" xfId="0" applyNumberFormat="1" applyFont="1" applyBorder="1" applyAlignment="1" applyProtection="1">
      <alignment horizontal="right" vertical="center" wrapText="1" indent="1"/>
      <protection locked="0"/>
    </xf>
    <xf numFmtId="0" fontId="20" fillId="0" borderId="13" xfId="4" applyFont="1" applyFill="1" applyBorder="1" applyAlignment="1" applyProtection="1">
      <alignment horizontal="left" vertical="center" wrapText="1"/>
    </xf>
    <xf numFmtId="164" fontId="34" fillId="0" borderId="1" xfId="0" applyNumberFormat="1" applyFont="1" applyFill="1" applyBorder="1" applyAlignment="1" applyProtection="1">
      <alignment horizontal="right" vertical="center" wrapText="1" indent="1"/>
    </xf>
    <xf numFmtId="49" fontId="8" fillId="0" borderId="51" xfId="0" applyNumberFormat="1" applyFont="1" applyFill="1" applyBorder="1" applyAlignment="1" applyProtection="1">
      <alignment horizontal="right" vertical="center" indent="1"/>
    </xf>
    <xf numFmtId="49" fontId="29" fillId="0" borderId="13" xfId="4" applyNumberFormat="1" applyFont="1" applyFill="1" applyBorder="1" applyAlignment="1" applyProtection="1">
      <alignment horizontal="center" vertical="center" wrapText="1"/>
    </xf>
    <xf numFmtId="164" fontId="20" fillId="0" borderId="55" xfId="4" applyNumberFormat="1" applyFont="1" applyFill="1" applyBorder="1" applyAlignment="1" applyProtection="1">
      <alignment horizontal="right" vertical="center" wrapText="1" indent="1"/>
    </xf>
    <xf numFmtId="164" fontId="22" fillId="0" borderId="50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56" xfId="4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51" xfId="4" applyNumberFormat="1" applyFont="1" applyFill="1" applyBorder="1" applyAlignment="1" applyProtection="1">
      <alignment horizontal="right" vertical="center" wrapText="1" indent="1"/>
    </xf>
    <xf numFmtId="164" fontId="28" fillId="0" borderId="36" xfId="0" applyNumberFormat="1" applyFont="1" applyBorder="1" applyAlignment="1" applyProtection="1">
      <alignment horizontal="right" vertical="center" wrapText="1" indent="1"/>
    </xf>
    <xf numFmtId="164" fontId="28" fillId="0" borderId="36" xfId="0" applyNumberFormat="1" applyFont="1" applyBorder="1" applyAlignment="1" applyProtection="1">
      <alignment horizontal="right" vertical="center" wrapText="1" indent="1"/>
      <protection locked="0"/>
    </xf>
    <xf numFmtId="164" fontId="26" fillId="0" borderId="36" xfId="0" quotePrefix="1" applyNumberFormat="1" applyFont="1" applyBorder="1" applyAlignment="1" applyProtection="1">
      <alignment horizontal="right" vertical="center" wrapText="1" indent="1"/>
    </xf>
    <xf numFmtId="164" fontId="22" fillId="0" borderId="4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30" xfId="4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23" xfId="4" applyNumberFormat="1" applyFont="1" applyFill="1" applyBorder="1" applyAlignment="1" applyProtection="1">
      <alignment horizontal="right" vertical="center" wrapText="1" indent="1"/>
    </xf>
    <xf numFmtId="164" fontId="28" fillId="0" borderId="14" xfId="0" applyNumberFormat="1" applyFont="1" applyBorder="1" applyAlignment="1" applyProtection="1">
      <alignment horizontal="right" vertical="center" wrapText="1" indent="1"/>
    </xf>
    <xf numFmtId="164" fontId="28" fillId="0" borderId="14" xfId="0" applyNumberFormat="1" applyFont="1" applyBorder="1" applyAlignment="1" applyProtection="1">
      <alignment horizontal="right" vertical="center" wrapText="1" indent="1"/>
      <protection locked="0"/>
    </xf>
    <xf numFmtId="164" fontId="26" fillId="0" borderId="14" xfId="0" quotePrefix="1" applyNumberFormat="1" applyFont="1" applyBorder="1" applyAlignment="1" applyProtection="1">
      <alignment horizontal="right" vertical="center" wrapText="1" indent="1"/>
    </xf>
    <xf numFmtId="0" fontId="20" fillId="0" borderId="55" xfId="4" applyFont="1" applyFill="1" applyBorder="1" applyAlignment="1" applyProtection="1">
      <alignment horizontal="center" vertical="center" wrapText="1"/>
    </xf>
    <xf numFmtId="0" fontId="29" fillId="0" borderId="23" xfId="4" applyFont="1" applyFill="1" applyBorder="1" applyAlignment="1" applyProtection="1">
      <alignment vertical="center" wrapText="1"/>
    </xf>
    <xf numFmtId="164" fontId="29" fillId="0" borderId="23" xfId="4" applyNumberFormat="1" applyFont="1" applyFill="1" applyBorder="1" applyAlignment="1" applyProtection="1">
      <alignment horizontal="right" vertical="center" wrapText="1" indent="1"/>
    </xf>
    <xf numFmtId="164" fontId="29" fillId="0" borderId="51" xfId="4" applyNumberFormat="1" applyFont="1" applyFill="1" applyBorder="1" applyAlignment="1" applyProtection="1">
      <alignment horizontal="right" vertical="center" wrapText="1" indent="1"/>
    </xf>
    <xf numFmtId="0" fontId="22" fillId="0" borderId="52" xfId="4" applyFont="1" applyFill="1" applyBorder="1" applyAlignment="1" applyProtection="1">
      <alignment horizontal="right" vertical="center" wrapText="1" indent="1"/>
    </xf>
    <xf numFmtId="164" fontId="30" fillId="0" borderId="52" xfId="4" applyNumberFormat="1" applyFont="1" applyFill="1" applyBorder="1" applyAlignment="1" applyProtection="1">
      <alignment horizontal="right" vertical="center" wrapText="1" indent="1"/>
    </xf>
    <xf numFmtId="0" fontId="15" fillId="0" borderId="0" xfId="4" applyFont="1" applyFill="1" applyBorder="1" applyProtection="1"/>
    <xf numFmtId="164" fontId="29" fillId="0" borderId="14" xfId="4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36" xfId="4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14" xfId="0" quotePrefix="1" applyNumberFormat="1" applyFont="1" applyBorder="1" applyAlignment="1" applyProtection="1">
      <alignment horizontal="right" vertical="center" wrapText="1" indent="1"/>
      <protection locked="0"/>
    </xf>
    <xf numFmtId="164" fontId="26" fillId="0" borderId="36" xfId="0" quotePrefix="1" applyNumberFormat="1" applyFont="1" applyBorder="1" applyAlignment="1" applyProtection="1">
      <alignment horizontal="right" vertical="center" wrapText="1" indent="1"/>
      <protection locked="0"/>
    </xf>
    <xf numFmtId="0" fontId="27" fillId="0" borderId="6" xfId="0" applyFont="1" applyBorder="1" applyAlignment="1" applyProtection="1">
      <alignment horizontal="left" indent="1"/>
    </xf>
    <xf numFmtId="0" fontId="29" fillId="0" borderId="14" xfId="4" applyFont="1" applyFill="1" applyBorder="1" applyAlignment="1" applyProtection="1">
      <alignment horizontal="center" vertical="center"/>
    </xf>
    <xf numFmtId="0" fontId="29" fillId="0" borderId="21" xfId="4" applyFont="1" applyFill="1" applyBorder="1" applyAlignment="1" applyProtection="1">
      <alignment horizontal="center" vertical="center"/>
    </xf>
    <xf numFmtId="164" fontId="8" fillId="0" borderId="21" xfId="0" applyNumberFormat="1" applyFont="1" applyFill="1" applyBorder="1" applyAlignment="1" applyProtection="1">
      <alignment horizontal="center" wrapText="1"/>
    </xf>
    <xf numFmtId="164" fontId="29" fillId="0" borderId="37" xfId="0" applyNumberFormat="1" applyFont="1" applyFill="1" applyBorder="1" applyAlignment="1" applyProtection="1">
      <alignment horizontal="center" vertical="center" wrapText="1"/>
    </xf>
    <xf numFmtId="164" fontId="20" fillId="0" borderId="37" xfId="0" applyNumberFormat="1" applyFont="1" applyFill="1" applyBorder="1" applyAlignment="1" applyProtection="1">
      <alignment horizontal="center" vertical="center" wrapText="1"/>
    </xf>
    <xf numFmtId="0" fontId="44" fillId="0" borderId="66" xfId="0" applyFont="1" applyBorder="1" applyProtection="1">
      <protection locked="0"/>
    </xf>
    <xf numFmtId="0" fontId="0" fillId="0" borderId="2" xfId="0" applyBorder="1" applyProtection="1">
      <protection locked="0"/>
    </xf>
    <xf numFmtId="164" fontId="19" fillId="0" borderId="0" xfId="0" applyNumberFormat="1" applyFont="1" applyFill="1" applyAlignment="1" applyProtection="1">
      <alignment horizontal="right" vertical="center" wrapText="1"/>
    </xf>
    <xf numFmtId="0" fontId="20" fillId="0" borderId="67" xfId="4" applyFont="1" applyFill="1" applyBorder="1" applyAlignment="1" applyProtection="1">
      <alignment vertical="center" wrapText="1"/>
    </xf>
    <xf numFmtId="0" fontId="22" fillId="0" borderId="68" xfId="4" applyFont="1" applyFill="1" applyBorder="1" applyAlignment="1" applyProtection="1">
      <alignment horizontal="left" vertical="center" wrapText="1" indent="1"/>
    </xf>
    <xf numFmtId="0" fontId="22" fillId="0" borderId="48" xfId="4" applyFont="1" applyFill="1" applyBorder="1" applyAlignment="1" applyProtection="1">
      <alignment horizontal="left" vertical="center" wrapText="1" indent="1"/>
    </xf>
    <xf numFmtId="0" fontId="22" fillId="0" borderId="66" xfId="4" applyFont="1" applyFill="1" applyBorder="1" applyAlignment="1" applyProtection="1">
      <alignment horizontal="left" vertical="center" wrapText="1" indent="1"/>
    </xf>
    <xf numFmtId="0" fontId="22" fillId="0" borderId="48" xfId="4" applyFont="1" applyFill="1" applyBorder="1" applyAlignment="1" applyProtection="1">
      <alignment horizontal="left" indent="6"/>
    </xf>
    <xf numFmtId="0" fontId="22" fillId="0" borderId="48" xfId="4" applyFont="1" applyFill="1" applyBorder="1" applyAlignment="1" applyProtection="1">
      <alignment horizontal="left" vertical="center" wrapText="1" indent="6"/>
    </xf>
    <xf numFmtId="0" fontId="22" fillId="0" borderId="69" xfId="4" applyFont="1" applyFill="1" applyBorder="1" applyAlignment="1" applyProtection="1">
      <alignment horizontal="left" vertical="center" wrapText="1" indent="6"/>
    </xf>
    <xf numFmtId="0" fontId="22" fillId="0" borderId="47" xfId="4" applyFont="1" applyFill="1" applyBorder="1" applyAlignment="1" applyProtection="1">
      <alignment horizontal="left" vertical="center" wrapText="1" indent="6"/>
    </xf>
    <xf numFmtId="0" fontId="20" fillId="0" borderId="33" xfId="4" applyFont="1" applyFill="1" applyBorder="1" applyAlignment="1" applyProtection="1">
      <alignment vertical="center" wrapText="1"/>
    </xf>
    <xf numFmtId="0" fontId="22" fillId="0" borderId="69" xfId="4" applyFont="1" applyFill="1" applyBorder="1" applyAlignment="1" applyProtection="1">
      <alignment horizontal="left" vertical="center" wrapText="1" indent="1"/>
    </xf>
    <xf numFmtId="0" fontId="27" fillId="0" borderId="69" xfId="0" applyFont="1" applyBorder="1" applyAlignment="1" applyProtection="1">
      <alignment horizontal="left" vertical="center" wrapText="1" indent="1"/>
    </xf>
    <xf numFmtId="0" fontId="27" fillId="0" borderId="48" xfId="0" applyFont="1" applyBorder="1" applyAlignment="1" applyProtection="1">
      <alignment horizontal="left" vertical="center" wrapText="1" indent="1"/>
    </xf>
    <xf numFmtId="0" fontId="22" fillId="0" borderId="70" xfId="4" applyFont="1" applyFill="1" applyBorder="1" applyAlignment="1" applyProtection="1">
      <alignment horizontal="left" vertical="center" wrapText="1" indent="6"/>
    </xf>
    <xf numFmtId="0" fontId="29" fillId="0" borderId="33" xfId="4" applyFont="1" applyFill="1" applyBorder="1" applyAlignment="1" applyProtection="1">
      <alignment horizontal="left" vertical="center" wrapText="1" indent="1"/>
    </xf>
    <xf numFmtId="0" fontId="22" fillId="0" borderId="70" xfId="4" applyFont="1" applyFill="1" applyBorder="1" applyAlignment="1" applyProtection="1">
      <alignment horizontal="left" vertical="center" wrapText="1" indent="1"/>
    </xf>
    <xf numFmtId="0" fontId="22" fillId="0" borderId="53" xfId="4" applyFont="1" applyFill="1" applyBorder="1" applyAlignment="1" applyProtection="1">
      <alignment horizontal="left" vertical="center" wrapText="1" indent="1"/>
    </xf>
    <xf numFmtId="0" fontId="26" fillId="0" borderId="71" xfId="0" applyFont="1" applyBorder="1" applyAlignment="1" applyProtection="1">
      <alignment horizontal="left" vertical="center" wrapText="1" indent="1"/>
    </xf>
    <xf numFmtId="164" fontId="20" fillId="0" borderId="24" xfId="0" applyNumberFormat="1" applyFont="1" applyFill="1" applyBorder="1" applyAlignment="1" applyProtection="1">
      <alignment horizontal="right" vertical="center" wrapText="1" indent="1"/>
    </xf>
    <xf numFmtId="164" fontId="20" fillId="0" borderId="57" xfId="4" applyNumberFormat="1" applyFont="1" applyFill="1" applyBorder="1" applyAlignment="1" applyProtection="1">
      <alignment horizontal="right" vertical="center" wrapText="1" indent="1"/>
    </xf>
    <xf numFmtId="164" fontId="22" fillId="0" borderId="59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25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26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60" xfId="4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24" xfId="4" applyNumberFormat="1" applyFont="1" applyFill="1" applyBorder="1" applyAlignment="1" applyProtection="1">
      <alignment horizontal="right" vertical="center" wrapText="1" indent="1"/>
    </xf>
    <xf numFmtId="164" fontId="22" fillId="0" borderId="27" xfId="4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24" xfId="4" applyNumberFormat="1" applyFont="1" applyFill="1" applyBorder="1" applyAlignment="1" applyProtection="1">
      <alignment horizontal="right" vertical="center" wrapText="1" indent="1"/>
    </xf>
    <xf numFmtId="164" fontId="28" fillId="0" borderId="24" xfId="0" applyNumberFormat="1" applyFont="1" applyBorder="1" applyAlignment="1" applyProtection="1">
      <alignment horizontal="right" vertical="center" wrapText="1" indent="1"/>
    </xf>
    <xf numFmtId="164" fontId="26" fillId="0" borderId="24" xfId="0" quotePrefix="1" applyNumberFormat="1" applyFont="1" applyBorder="1" applyAlignment="1" applyProtection="1">
      <alignment horizontal="right" vertical="center" wrapText="1" indent="1"/>
    </xf>
    <xf numFmtId="0" fontId="8" fillId="0" borderId="67" xfId="0" applyFont="1" applyFill="1" applyBorder="1" applyAlignment="1" applyProtection="1">
      <alignment horizontal="center" vertical="center" wrapText="1"/>
    </xf>
    <xf numFmtId="0" fontId="20" fillId="0" borderId="33" xfId="0" applyFont="1" applyFill="1" applyBorder="1" applyAlignment="1" applyProtection="1">
      <alignment horizontal="center" vertical="center" wrapText="1"/>
    </xf>
    <xf numFmtId="0" fontId="20" fillId="0" borderId="33" xfId="4" applyFont="1" applyFill="1" applyBorder="1" applyAlignment="1" applyProtection="1">
      <alignment horizontal="left" vertical="center" wrapText="1" indent="1"/>
    </xf>
    <xf numFmtId="0" fontId="27" fillId="0" borderId="70" xfId="0" applyFont="1" applyBorder="1" applyAlignment="1" applyProtection="1">
      <alignment horizontal="left" wrapText="1" indent="1"/>
    </xf>
    <xf numFmtId="0" fontId="27" fillId="0" borderId="48" xfId="0" applyFont="1" applyBorder="1" applyAlignment="1" applyProtection="1">
      <alignment horizontal="left" wrapText="1" indent="1"/>
    </xf>
    <xf numFmtId="0" fontId="27" fillId="0" borderId="69" xfId="0" applyFont="1" applyBorder="1" applyAlignment="1" applyProtection="1">
      <alignment horizontal="left" wrapText="1" indent="1"/>
    </xf>
    <xf numFmtId="0" fontId="28" fillId="0" borderId="33" xfId="0" applyFont="1" applyBorder="1" applyAlignment="1" applyProtection="1">
      <alignment horizontal="left" vertical="center" wrapText="1" indent="1"/>
    </xf>
    <xf numFmtId="0" fontId="27" fillId="0" borderId="69" xfId="0" applyFont="1" applyBorder="1" applyAlignment="1" applyProtection="1">
      <alignment horizontal="left" indent="1"/>
    </xf>
    <xf numFmtId="0" fontId="27" fillId="0" borderId="69" xfId="0" applyFont="1" applyBorder="1" applyAlignment="1" applyProtection="1">
      <alignment wrapText="1"/>
    </xf>
    <xf numFmtId="0" fontId="28" fillId="0" borderId="33" xfId="0" applyFont="1" applyBorder="1" applyAlignment="1" applyProtection="1">
      <alignment wrapText="1"/>
    </xf>
    <xf numFmtId="0" fontId="28" fillId="0" borderId="71" xfId="0" applyFont="1" applyBorder="1" applyAlignment="1" applyProtection="1">
      <alignment wrapText="1"/>
    </xf>
    <xf numFmtId="0" fontId="8" fillId="0" borderId="57" xfId="0" applyFont="1" applyFill="1" applyBorder="1" applyAlignment="1" applyProtection="1">
      <alignment horizontal="center" vertical="center" wrapText="1"/>
    </xf>
    <xf numFmtId="0" fontId="20" fillId="0" borderId="24" xfId="0" applyFont="1" applyFill="1" applyBorder="1" applyAlignment="1" applyProtection="1">
      <alignment horizontal="center" vertical="center" wrapText="1"/>
    </xf>
    <xf numFmtId="164" fontId="8" fillId="0" borderId="26" xfId="0" applyNumberFormat="1" applyFont="1" applyFill="1" applyBorder="1" applyAlignment="1" applyProtection="1">
      <alignment horizontal="right" vertical="center" wrapText="1" indent="1"/>
    </xf>
    <xf numFmtId="164" fontId="22" fillId="0" borderId="27" xfId="4" applyNumberFormat="1" applyFont="1" applyFill="1" applyBorder="1" applyAlignment="1" applyProtection="1">
      <alignment horizontal="right" vertical="center" wrapText="1" indent="1"/>
    </xf>
    <xf numFmtId="164" fontId="30" fillId="0" borderId="25" xfId="4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26" xfId="4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27" xfId="4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24" xfId="4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68" xfId="0" applyFont="1" applyFill="1" applyBorder="1" applyAlignment="1" applyProtection="1">
      <alignment horizontal="center" vertical="center"/>
    </xf>
    <xf numFmtId="0" fontId="8" fillId="0" borderId="47" xfId="0" applyFont="1" applyFill="1" applyBorder="1" applyAlignment="1" applyProtection="1">
      <alignment horizontal="center" vertical="center"/>
    </xf>
    <xf numFmtId="0" fontId="8" fillId="0" borderId="59" xfId="0" quotePrefix="1" applyFont="1" applyFill="1" applyBorder="1" applyAlignment="1" applyProtection="1">
      <alignment horizontal="right" vertical="center" indent="1"/>
    </xf>
    <xf numFmtId="49" fontId="8" fillId="0" borderId="58" xfId="0" applyNumberFormat="1" applyFont="1" applyFill="1" applyBorder="1" applyAlignment="1" applyProtection="1">
      <alignment horizontal="right" vertical="center" indent="1"/>
    </xf>
    <xf numFmtId="0" fontId="4" fillId="0" borderId="44" xfId="0" applyFont="1" applyFill="1" applyBorder="1" applyAlignment="1" applyProtection="1">
      <alignment vertical="center" wrapText="1"/>
    </xf>
    <xf numFmtId="3" fontId="4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3" fontId="4" fillId="0" borderId="36" xfId="0" applyNumberFormat="1" applyFont="1" applyFill="1" applyBorder="1" applyAlignment="1" applyProtection="1">
      <alignment horizontal="right" vertical="center" wrapText="1" indent="1"/>
      <protection locked="0"/>
    </xf>
    <xf numFmtId="0" fontId="42" fillId="0" borderId="28" xfId="0" applyFont="1" applyFill="1" applyBorder="1" applyAlignment="1" applyProtection="1">
      <alignment horizontal="right" vertical="center" wrapText="1" indent="1"/>
    </xf>
    <xf numFmtId="164" fontId="5" fillId="0" borderId="0" xfId="4" applyNumberFormat="1" applyFont="1" applyFill="1" applyBorder="1" applyAlignment="1" applyProtection="1">
      <alignment horizontal="center" vertical="center"/>
    </xf>
    <xf numFmtId="0" fontId="8" fillId="0" borderId="38" xfId="0" applyFont="1" applyFill="1" applyBorder="1" applyAlignment="1" applyProtection="1">
      <alignment horizontal="center" vertical="center" wrapText="1"/>
    </xf>
    <xf numFmtId="0" fontId="29" fillId="0" borderId="71" xfId="4" applyFont="1" applyFill="1" applyBorder="1" applyAlignment="1" applyProtection="1">
      <alignment horizontal="left" vertical="center" wrapText="1" indent="1"/>
    </xf>
    <xf numFmtId="0" fontId="20" fillId="0" borderId="22" xfId="4" applyFont="1" applyFill="1" applyBorder="1" applyAlignment="1" applyProtection="1">
      <alignment horizontal="center" vertical="center" wrapText="1"/>
    </xf>
    <xf numFmtId="49" fontId="22" fillId="0" borderId="22" xfId="4" applyNumberFormat="1" applyFont="1" applyFill="1" applyBorder="1" applyAlignment="1" applyProtection="1">
      <alignment horizontal="center" vertical="center" wrapText="1"/>
    </xf>
    <xf numFmtId="0" fontId="29" fillId="0" borderId="67" xfId="4" applyFont="1" applyFill="1" applyBorder="1" applyAlignment="1" applyProtection="1">
      <alignment horizontal="left" vertical="center" wrapText="1" indent="1"/>
    </xf>
    <xf numFmtId="0" fontId="32" fillId="0" borderId="6" xfId="4" applyFont="1" applyFill="1" applyBorder="1" applyAlignment="1">
      <alignment horizontal="center" vertical="center" wrapText="1"/>
    </xf>
    <xf numFmtId="0" fontId="29" fillId="0" borderId="59" xfId="4" applyFont="1" applyFill="1" applyBorder="1" applyAlignment="1" applyProtection="1">
      <alignment horizontal="center" vertical="center" wrapText="1"/>
    </xf>
    <xf numFmtId="0" fontId="29" fillId="0" borderId="50" xfId="4" applyFont="1" applyFill="1" applyBorder="1" applyAlignment="1" applyProtection="1">
      <alignment horizontal="center" vertical="center" wrapText="1"/>
    </xf>
    <xf numFmtId="0" fontId="29" fillId="0" borderId="24" xfId="4" applyFont="1" applyFill="1" applyBorder="1" applyAlignment="1" applyProtection="1">
      <alignment horizontal="center" vertical="center"/>
    </xf>
    <xf numFmtId="0" fontId="29" fillId="0" borderId="36" xfId="4" applyFont="1" applyFill="1" applyBorder="1" applyAlignment="1" applyProtection="1">
      <alignment horizontal="center" vertical="center"/>
    </xf>
    <xf numFmtId="0" fontId="30" fillId="0" borderId="29" xfId="4" applyFont="1" applyFill="1" applyBorder="1" applyProtection="1"/>
    <xf numFmtId="165" fontId="30" fillId="0" borderId="59" xfId="1" applyNumberFormat="1" applyFont="1" applyFill="1" applyBorder="1" applyAlignment="1" applyProtection="1">
      <alignment horizontal="right"/>
      <protection locked="0"/>
    </xf>
    <xf numFmtId="164" fontId="30" fillId="0" borderId="59" xfId="1" applyNumberFormat="1" applyFont="1" applyFill="1" applyBorder="1" applyAlignment="1" applyProtection="1">
      <alignment horizontal="right"/>
      <protection locked="0"/>
    </xf>
    <xf numFmtId="164" fontId="30" fillId="0" borderId="50" xfId="1" applyNumberFormat="1" applyFont="1" applyFill="1" applyBorder="1" applyAlignment="1" applyProtection="1">
      <alignment horizontal="right"/>
      <protection locked="0"/>
    </xf>
    <xf numFmtId="0" fontId="39" fillId="0" borderId="16" xfId="0" applyFont="1" applyBorder="1" applyAlignment="1">
      <alignment horizontal="justify" wrapText="1"/>
    </xf>
    <xf numFmtId="165" fontId="30" fillId="0" borderId="25" xfId="1" applyNumberFormat="1" applyFont="1" applyFill="1" applyBorder="1" applyAlignment="1" applyProtection="1">
      <alignment horizontal="right"/>
      <protection locked="0"/>
    </xf>
    <xf numFmtId="165" fontId="30" fillId="0" borderId="45" xfId="1" applyNumberFormat="1" applyFont="1" applyFill="1" applyBorder="1" applyAlignment="1" applyProtection="1">
      <alignment horizontal="right"/>
      <protection locked="0"/>
    </xf>
    <xf numFmtId="0" fontId="39" fillId="0" borderId="16" xfId="0" applyFont="1" applyBorder="1" applyAlignment="1">
      <alignment wrapText="1"/>
    </xf>
    <xf numFmtId="165" fontId="30" fillId="0" borderId="26" xfId="1" applyNumberFormat="1" applyFont="1" applyFill="1" applyBorder="1" applyAlignment="1" applyProtection="1">
      <alignment horizontal="right"/>
      <protection locked="0"/>
    </xf>
    <xf numFmtId="165" fontId="30" fillId="0" borderId="41" xfId="1" applyNumberFormat="1" applyFont="1" applyFill="1" applyBorder="1" applyAlignment="1" applyProtection="1">
      <alignment horizontal="right"/>
      <protection locked="0"/>
    </xf>
    <xf numFmtId="0" fontId="39" fillId="0" borderId="18" xfId="0" applyFont="1" applyBorder="1" applyAlignment="1">
      <alignment wrapText="1"/>
    </xf>
    <xf numFmtId="0" fontId="39" fillId="0" borderId="21" xfId="0" applyFont="1" applyBorder="1" applyAlignment="1">
      <alignment wrapText="1"/>
    </xf>
    <xf numFmtId="165" fontId="29" fillId="0" borderId="24" xfId="1" applyNumberFormat="1" applyFont="1" applyFill="1" applyBorder="1" applyAlignment="1" applyProtection="1">
      <alignment horizontal="right"/>
    </xf>
    <xf numFmtId="165" fontId="29" fillId="0" borderId="36" xfId="1" applyNumberFormat="1" applyFont="1" applyFill="1" applyBorder="1" applyAlignment="1" applyProtection="1">
      <alignment horizontal="right"/>
    </xf>
    <xf numFmtId="0" fontId="30" fillId="0" borderId="21" xfId="4" applyFont="1" applyFill="1" applyBorder="1" applyAlignment="1" applyProtection="1">
      <alignment horizontal="left" vertical="center" wrapText="1" indent="1"/>
    </xf>
    <xf numFmtId="164" fontId="30" fillId="0" borderId="24" xfId="4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36" xfId="4" applyNumberFormat="1" applyFont="1" applyFill="1" applyBorder="1" applyAlignment="1" applyProtection="1">
      <alignment horizontal="right" vertical="center" wrapText="1" indent="1"/>
      <protection locked="0"/>
    </xf>
    <xf numFmtId="0" fontId="30" fillId="0" borderId="0" xfId="4" applyFont="1" applyFill="1" applyBorder="1" applyAlignment="1" applyProtection="1">
      <alignment horizontal="center" vertical="center"/>
    </xf>
    <xf numFmtId="0" fontId="2" fillId="0" borderId="0" xfId="4" applyFont="1" applyFill="1" applyBorder="1"/>
    <xf numFmtId="165" fontId="30" fillId="0" borderId="0" xfId="1" applyNumberFormat="1" applyFont="1" applyFill="1" applyBorder="1" applyProtection="1">
      <protection locked="0"/>
    </xf>
    <xf numFmtId="0" fontId="39" fillId="0" borderId="0" xfId="0" applyFont="1" applyBorder="1" applyAlignment="1">
      <alignment wrapText="1"/>
    </xf>
    <xf numFmtId="165" fontId="29" fillId="0" borderId="14" xfId="1" applyNumberFormat="1" applyFont="1" applyFill="1" applyBorder="1" applyAlignment="1" applyProtection="1">
      <alignment horizontal="right"/>
      <protection locked="0"/>
    </xf>
    <xf numFmtId="0" fontId="8" fillId="0" borderId="63" xfId="0" quotePrefix="1" applyFont="1" applyFill="1" applyBorder="1" applyAlignment="1" applyProtection="1">
      <alignment horizontal="right" vertical="center" indent="1"/>
    </xf>
    <xf numFmtId="49" fontId="8" fillId="0" borderId="35" xfId="0" applyNumberFormat="1" applyFont="1" applyFill="1" applyBorder="1" applyAlignment="1" applyProtection="1">
      <alignment horizontal="right" vertical="center" indent="1"/>
    </xf>
    <xf numFmtId="0" fontId="8" fillId="0" borderId="52" xfId="0" applyFont="1" applyFill="1" applyBorder="1" applyAlignment="1" applyProtection="1">
      <alignment horizontal="center" vertical="center" wrapText="1"/>
    </xf>
    <xf numFmtId="0" fontId="20" fillId="0" borderId="44" xfId="0" applyFont="1" applyFill="1" applyBorder="1" applyAlignment="1" applyProtection="1">
      <alignment horizontal="center" vertical="center" wrapText="1"/>
    </xf>
    <xf numFmtId="164" fontId="8" fillId="0" borderId="40" xfId="0" applyNumberFormat="1" applyFont="1" applyFill="1" applyBorder="1" applyAlignment="1" applyProtection="1">
      <alignment horizontal="right" vertical="center" wrapText="1" indent="1"/>
    </xf>
    <xf numFmtId="164" fontId="20" fillId="0" borderId="44" xfId="4" applyNumberFormat="1" applyFont="1" applyFill="1" applyBorder="1" applyAlignment="1" applyProtection="1">
      <alignment horizontal="right" vertical="center" wrapText="1" indent="1"/>
    </xf>
    <xf numFmtId="164" fontId="22" fillId="0" borderId="72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66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40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72" xfId="4" applyNumberFormat="1" applyFont="1" applyFill="1" applyBorder="1" applyAlignment="1" applyProtection="1">
      <alignment horizontal="right" vertical="center" wrapText="1" indent="1"/>
    </xf>
    <xf numFmtId="164" fontId="30" fillId="0" borderId="66" xfId="4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40" xfId="4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72" xfId="4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44" xfId="0" applyNumberFormat="1" applyFont="1" applyFill="1" applyBorder="1" applyAlignment="1" applyProtection="1">
      <alignment horizontal="right" vertical="center" wrapText="1" indent="1"/>
    </xf>
    <xf numFmtId="164" fontId="22" fillId="0" borderId="63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0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73" xfId="4" applyNumberFormat="1" applyFont="1" applyFill="1" applyBorder="1" applyAlignment="1" applyProtection="1">
      <alignment horizontal="right" vertical="center" wrapText="1" indent="1"/>
      <protection locked="0"/>
    </xf>
    <xf numFmtId="3" fontId="4" fillId="0" borderId="44" xfId="0" applyNumberFormat="1" applyFont="1" applyFill="1" applyBorder="1" applyAlignment="1" applyProtection="1">
      <alignment horizontal="right" vertical="center" wrapText="1" indent="1"/>
      <protection locked="0"/>
    </xf>
    <xf numFmtId="0" fontId="1" fillId="0" borderId="0" xfId="0" applyFont="1" applyFill="1" applyAlignment="1" applyProtection="1">
      <alignment horizontal="right" vertical="center" wrapText="1" indent="1"/>
    </xf>
    <xf numFmtId="0" fontId="8" fillId="0" borderId="31" xfId="0" applyFont="1" applyFill="1" applyBorder="1" applyAlignment="1" applyProtection="1">
      <alignment horizontal="center" vertical="center"/>
    </xf>
    <xf numFmtId="0" fontId="8" fillId="0" borderId="24" xfId="0" quotePrefix="1" applyFont="1" applyFill="1" applyBorder="1" applyAlignment="1" applyProtection="1">
      <alignment horizontal="right" vertical="center" indent="1"/>
    </xf>
    <xf numFmtId="0" fontId="22" fillId="0" borderId="47" xfId="4" applyFont="1" applyFill="1" applyBorder="1" applyAlignment="1" applyProtection="1">
      <alignment horizontal="left" vertical="center" wrapText="1" indent="1"/>
    </xf>
    <xf numFmtId="164" fontId="20" fillId="0" borderId="58" xfId="4" applyNumberFormat="1" applyFont="1" applyFill="1" applyBorder="1" applyAlignment="1" applyProtection="1">
      <alignment horizontal="right" vertical="center" wrapText="1" indent="1"/>
    </xf>
    <xf numFmtId="164" fontId="29" fillId="0" borderId="57" xfId="4" applyNumberFormat="1" applyFont="1" applyFill="1" applyBorder="1" applyAlignment="1" applyProtection="1">
      <alignment horizontal="right" vertical="center" wrapText="1" indent="1"/>
    </xf>
    <xf numFmtId="164" fontId="28" fillId="0" borderId="58" xfId="0" applyNumberFormat="1" applyFont="1" applyBorder="1" applyAlignment="1" applyProtection="1">
      <alignment horizontal="right" vertical="center" wrapText="1" indent="1"/>
    </xf>
    <xf numFmtId="0" fontId="27" fillId="0" borderId="48" xfId="0" applyFont="1" applyBorder="1" applyAlignment="1" applyProtection="1">
      <alignment wrapText="1"/>
    </xf>
    <xf numFmtId="0" fontId="2" fillId="0" borderId="0" xfId="4" applyFont="1" applyFill="1" applyAlignment="1">
      <alignment horizontal="right"/>
    </xf>
    <xf numFmtId="0" fontId="3" fillId="0" borderId="0" xfId="4" applyFont="1" applyFill="1" applyAlignment="1">
      <alignment horizontal="right"/>
    </xf>
    <xf numFmtId="0" fontId="12" fillId="0" borderId="0" xfId="4" applyFont="1" applyFill="1" applyAlignment="1">
      <alignment horizontal="right"/>
    </xf>
    <xf numFmtId="0" fontId="12" fillId="0" borderId="0" xfId="4" applyFont="1" applyFill="1" applyAlignment="1" applyProtection="1">
      <alignment horizontal="right"/>
    </xf>
    <xf numFmtId="164" fontId="7" fillId="0" borderId="0" xfId="4" applyNumberFormat="1" applyFont="1" applyFill="1" applyBorder="1" applyAlignment="1" applyProtection="1">
      <alignment horizontal="center" vertical="center"/>
    </xf>
    <xf numFmtId="164" fontId="36" fillId="0" borderId="35" xfId="4" applyNumberFormat="1" applyFont="1" applyFill="1" applyBorder="1" applyAlignment="1" applyProtection="1">
      <alignment horizontal="left" vertical="center"/>
    </xf>
    <xf numFmtId="164" fontId="36" fillId="0" borderId="35" xfId="4" applyNumberFormat="1" applyFont="1" applyFill="1" applyBorder="1" applyAlignment="1" applyProtection="1">
      <alignment horizontal="left"/>
    </xf>
    <xf numFmtId="0" fontId="24" fillId="0" borderId="0" xfId="4" applyFont="1" applyFill="1" applyAlignment="1" applyProtection="1">
      <alignment horizontal="center"/>
    </xf>
    <xf numFmtId="164" fontId="31" fillId="0" borderId="57" xfId="0" applyNumberFormat="1" applyFont="1" applyFill="1" applyBorder="1" applyAlignment="1" applyProtection="1">
      <alignment horizontal="center" vertical="center" wrapText="1"/>
    </xf>
    <xf numFmtId="164" fontId="31" fillId="0" borderId="58" xfId="0" applyNumberFormat="1" applyFont="1" applyFill="1" applyBorder="1" applyAlignment="1" applyProtection="1">
      <alignment horizontal="center" vertical="center" wrapText="1"/>
    </xf>
    <xf numFmtId="164" fontId="18" fillId="0" borderId="0" xfId="0" applyNumberFormat="1" applyFont="1" applyFill="1" applyAlignment="1" applyProtection="1">
      <alignment horizontal="center" textRotation="180" wrapText="1"/>
    </xf>
    <xf numFmtId="164" fontId="43" fillId="0" borderId="52" xfId="0" applyNumberFormat="1" applyFont="1" applyFill="1" applyBorder="1" applyAlignment="1" applyProtection="1">
      <alignment horizontal="center" vertical="center" wrapText="1"/>
    </xf>
    <xf numFmtId="164" fontId="31" fillId="0" borderId="59" xfId="0" applyNumberFormat="1" applyFont="1" applyFill="1" applyBorder="1" applyAlignment="1" applyProtection="1">
      <alignment horizontal="center" vertical="center" wrapText="1"/>
    </xf>
    <xf numFmtId="164" fontId="31" fillId="0" borderId="60" xfId="0" applyNumberFormat="1" applyFont="1" applyFill="1" applyBorder="1" applyAlignment="1" applyProtection="1">
      <alignment horizontal="center" vertical="center" wrapText="1"/>
    </xf>
    <xf numFmtId="164" fontId="5" fillId="0" borderId="0" xfId="4" applyNumberFormat="1" applyFont="1" applyFill="1" applyBorder="1" applyAlignment="1" applyProtection="1">
      <alignment horizontal="center" vertical="center" wrapText="1"/>
    </xf>
    <xf numFmtId="0" fontId="11" fillId="0" borderId="35" xfId="0" applyFont="1" applyFill="1" applyBorder="1" applyAlignment="1" applyProtection="1">
      <alignment horizontal="right"/>
    </xf>
    <xf numFmtId="0" fontId="32" fillId="0" borderId="32" xfId="4" applyFont="1" applyFill="1" applyBorder="1" applyAlignment="1">
      <alignment horizontal="center" vertical="center" wrapText="1"/>
    </xf>
    <xf numFmtId="0" fontId="32" fillId="0" borderId="37" xfId="4" applyFont="1" applyFill="1" applyBorder="1" applyAlignment="1">
      <alignment horizontal="center" vertical="center" wrapText="1"/>
    </xf>
    <xf numFmtId="0" fontId="32" fillId="0" borderId="15" xfId="4" applyFont="1" applyFill="1" applyBorder="1" applyAlignment="1">
      <alignment horizontal="center" vertical="center" wrapText="1"/>
    </xf>
    <xf numFmtId="0" fontId="32" fillId="0" borderId="7" xfId="4" applyFont="1" applyFill="1" applyBorder="1" applyAlignment="1">
      <alignment horizontal="center" vertical="center" wrapText="1"/>
    </xf>
    <xf numFmtId="0" fontId="32" fillId="0" borderId="19" xfId="4" applyFont="1" applyFill="1" applyBorder="1" applyAlignment="1">
      <alignment horizontal="center" vertical="center" wrapText="1"/>
    </xf>
    <xf numFmtId="0" fontId="32" fillId="0" borderId="1" xfId="4" applyFont="1" applyFill="1" applyBorder="1" applyAlignment="1">
      <alignment horizontal="center" vertical="center" wrapText="1"/>
    </xf>
    <xf numFmtId="0" fontId="21" fillId="0" borderId="35" xfId="0" applyFont="1" applyFill="1" applyBorder="1" applyAlignment="1" applyProtection="1">
      <alignment horizontal="right"/>
    </xf>
    <xf numFmtId="0" fontId="32" fillId="0" borderId="67" xfId="4" applyFont="1" applyFill="1" applyBorder="1" applyAlignment="1">
      <alignment horizontal="center" vertical="center" wrapText="1"/>
    </xf>
    <xf numFmtId="0" fontId="32" fillId="0" borderId="52" xfId="4" applyFont="1" applyFill="1" applyBorder="1" applyAlignment="1">
      <alignment horizontal="center" vertical="center" wrapText="1"/>
    </xf>
    <xf numFmtId="0" fontId="32" fillId="0" borderId="62" xfId="4" applyFont="1" applyFill="1" applyBorder="1" applyAlignment="1">
      <alignment horizontal="center" vertical="center" wrapText="1"/>
    </xf>
    <xf numFmtId="0" fontId="29" fillId="0" borderId="43" xfId="4" applyFont="1" applyFill="1" applyBorder="1" applyAlignment="1" applyProtection="1">
      <alignment horizontal="left" vertical="center"/>
    </xf>
    <xf numFmtId="0" fontId="29" fillId="0" borderId="42" xfId="4" applyFont="1" applyFill="1" applyBorder="1" applyAlignment="1" applyProtection="1">
      <alignment horizontal="left" vertical="center"/>
    </xf>
    <xf numFmtId="0" fontId="22" fillId="0" borderId="0" xfId="4" applyFont="1" applyFill="1" applyBorder="1" applyAlignment="1">
      <alignment horizontal="justify" vertical="center" wrapText="1"/>
    </xf>
    <xf numFmtId="0" fontId="31" fillId="0" borderId="13" xfId="4" applyFont="1" applyFill="1" applyBorder="1" applyAlignment="1" applyProtection="1">
      <alignment horizontal="left"/>
    </xf>
    <xf numFmtId="0" fontId="31" fillId="0" borderId="21" xfId="4" applyFont="1" applyFill="1" applyBorder="1" applyAlignment="1" applyProtection="1">
      <alignment horizontal="left"/>
    </xf>
    <xf numFmtId="164" fontId="24" fillId="0" borderId="0" xfId="0" applyNumberFormat="1" applyFont="1" applyFill="1" applyAlignment="1">
      <alignment horizontal="center" vertical="center" wrapText="1"/>
    </xf>
    <xf numFmtId="164" fontId="12" fillId="0" borderId="0" xfId="0" applyNumberFormat="1" applyFont="1" applyFill="1" applyAlignment="1" applyProtection="1">
      <alignment horizontal="right" vertical="center" wrapText="1"/>
    </xf>
    <xf numFmtId="164" fontId="12" fillId="0" borderId="0" xfId="0" applyNumberFormat="1" applyFont="1" applyFill="1" applyAlignment="1">
      <alignment horizontal="right" vertical="center" wrapText="1"/>
    </xf>
    <xf numFmtId="0" fontId="12" fillId="0" borderId="0" xfId="0" applyFont="1" applyFill="1" applyAlignment="1">
      <alignment horizontal="right"/>
    </xf>
    <xf numFmtId="0" fontId="0" fillId="0" borderId="0" xfId="0" applyFill="1" applyAlignment="1" applyProtection="1">
      <alignment horizontal="left"/>
    </xf>
    <xf numFmtId="0" fontId="33" fillId="0" borderId="0" xfId="0" applyFont="1" applyFill="1" applyBorder="1" applyAlignment="1" applyProtection="1">
      <alignment horizontal="right"/>
    </xf>
    <xf numFmtId="0" fontId="31" fillId="0" borderId="43" xfId="0" applyFont="1" applyFill="1" applyBorder="1" applyAlignment="1" applyProtection="1">
      <alignment horizontal="left" indent="1"/>
    </xf>
    <xf numFmtId="0" fontId="31" fillId="0" borderId="44" xfId="0" applyFont="1" applyFill="1" applyBorder="1" applyAlignment="1" applyProtection="1">
      <alignment horizontal="left" indent="1"/>
    </xf>
    <xf numFmtId="0" fontId="31" fillId="0" borderId="42" xfId="0" applyFont="1" applyFill="1" applyBorder="1" applyAlignment="1" applyProtection="1">
      <alignment horizontal="left" indent="1"/>
    </xf>
    <xf numFmtId="0" fontId="30" fillId="0" borderId="4" xfId="0" applyFont="1" applyFill="1" applyBorder="1" applyAlignment="1" applyProtection="1">
      <alignment horizontal="right" indent="1"/>
      <protection locked="0"/>
    </xf>
    <xf numFmtId="0" fontId="30" fillId="0" borderId="20" xfId="0" applyFont="1" applyFill="1" applyBorder="1" applyAlignment="1" applyProtection="1">
      <alignment horizontal="right" indent="1"/>
      <protection locked="0"/>
    </xf>
    <xf numFmtId="0" fontId="30" fillId="0" borderId="6" xfId="0" applyFont="1" applyFill="1" applyBorder="1" applyAlignment="1" applyProtection="1">
      <alignment horizontal="right" indent="1"/>
      <protection locked="0"/>
    </xf>
    <xf numFmtId="0" fontId="30" fillId="0" borderId="18" xfId="0" applyFont="1" applyFill="1" applyBorder="1" applyAlignment="1" applyProtection="1">
      <alignment horizontal="right" indent="1"/>
      <protection locked="0"/>
    </xf>
    <xf numFmtId="0" fontId="24" fillId="0" borderId="0" xfId="0" applyNumberFormat="1" applyFont="1" applyFill="1" applyBorder="1" applyAlignment="1" applyProtection="1">
      <alignment horizontal="left" vertical="center"/>
    </xf>
    <xf numFmtId="0" fontId="29" fillId="0" borderId="14" xfId="0" applyFont="1" applyFill="1" applyBorder="1" applyAlignment="1" applyProtection="1">
      <alignment horizontal="right" indent="1"/>
    </xf>
    <xf numFmtId="0" fontId="29" fillId="0" borderId="21" xfId="0" applyFont="1" applyFill="1" applyBorder="1" applyAlignment="1" applyProtection="1">
      <alignment horizontal="right" indent="1"/>
    </xf>
    <xf numFmtId="0" fontId="31" fillId="0" borderId="19" xfId="0" applyFont="1" applyFill="1" applyBorder="1" applyAlignment="1" applyProtection="1">
      <alignment horizontal="center"/>
    </xf>
    <xf numFmtId="0" fontId="31" fillId="0" borderId="32" xfId="0" applyFont="1" applyFill="1" applyBorder="1" applyAlignment="1" applyProtection="1">
      <alignment horizontal="center"/>
    </xf>
    <xf numFmtId="0" fontId="31" fillId="0" borderId="61" xfId="0" applyFont="1" applyFill="1" applyBorder="1" applyAlignment="1" applyProtection="1">
      <alignment horizontal="center"/>
    </xf>
    <xf numFmtId="0" fontId="31" fillId="0" borderId="52" xfId="0" applyFont="1" applyFill="1" applyBorder="1" applyAlignment="1" applyProtection="1">
      <alignment horizontal="center"/>
    </xf>
    <xf numFmtId="0" fontId="31" fillId="0" borderId="62" xfId="0" applyFont="1" applyFill="1" applyBorder="1" applyAlignment="1" applyProtection="1">
      <alignment horizontal="center"/>
    </xf>
    <xf numFmtId="0" fontId="30" fillId="0" borderId="54" xfId="0" applyFont="1" applyFill="1" applyBorder="1" applyAlignment="1" applyProtection="1">
      <alignment horizontal="left" indent="1"/>
      <protection locked="0"/>
    </xf>
    <xf numFmtId="0" fontId="30" fillId="0" borderId="63" xfId="0" applyFont="1" applyFill="1" applyBorder="1" applyAlignment="1" applyProtection="1">
      <alignment horizontal="left" indent="1"/>
      <protection locked="0"/>
    </xf>
    <xf numFmtId="0" fontId="30" fillId="0" borderId="64" xfId="0" applyFont="1" applyFill="1" applyBorder="1" applyAlignment="1" applyProtection="1">
      <alignment horizontal="left" indent="1"/>
      <protection locked="0"/>
    </xf>
    <xf numFmtId="0" fontId="30" fillId="0" borderId="39" xfId="0" applyFont="1" applyFill="1" applyBorder="1" applyAlignment="1" applyProtection="1">
      <alignment horizontal="left" indent="1"/>
      <protection locked="0"/>
    </xf>
    <xf numFmtId="0" fontId="30" fillId="0" borderId="40" xfId="0" applyFont="1" applyFill="1" applyBorder="1" applyAlignment="1" applyProtection="1">
      <alignment horizontal="left" indent="1"/>
      <protection locked="0"/>
    </xf>
    <xf numFmtId="0" fontId="30" fillId="0" borderId="65" xfId="0" applyFont="1" applyFill="1" applyBorder="1" applyAlignment="1" applyProtection="1">
      <alignment horizontal="left" indent="1"/>
      <protection locked="0"/>
    </xf>
    <xf numFmtId="164" fontId="18" fillId="0" borderId="49" xfId="0" applyNumberFormat="1" applyFont="1" applyFill="1" applyBorder="1" applyAlignment="1" applyProtection="1">
      <alignment horizontal="center" textRotation="180" wrapText="1"/>
    </xf>
    <xf numFmtId="164" fontId="24" fillId="0" borderId="0" xfId="0" applyNumberFormat="1" applyFont="1" applyFill="1" applyAlignment="1" applyProtection="1">
      <alignment horizontal="center" vertical="center" wrapText="1"/>
    </xf>
    <xf numFmtId="164" fontId="8" fillId="0" borderId="43" xfId="0" applyNumberFormat="1" applyFont="1" applyFill="1" applyBorder="1" applyAlignment="1" applyProtection="1">
      <alignment horizontal="left" vertical="center" wrapText="1" indent="2"/>
    </xf>
    <xf numFmtId="164" fontId="8" fillId="0" borderId="36" xfId="0" applyNumberFormat="1" applyFont="1" applyFill="1" applyBorder="1" applyAlignment="1" applyProtection="1">
      <alignment horizontal="left" vertical="center" wrapText="1" indent="2"/>
    </xf>
    <xf numFmtId="164" fontId="8" fillId="0" borderId="57" xfId="0" applyNumberFormat="1" applyFont="1" applyFill="1" applyBorder="1" applyAlignment="1" applyProtection="1">
      <alignment horizontal="center" vertical="center"/>
    </xf>
    <xf numFmtId="164" fontId="8" fillId="0" borderId="58" xfId="0" applyNumberFormat="1" applyFont="1" applyFill="1" applyBorder="1" applyAlignment="1" applyProtection="1">
      <alignment horizontal="center" vertical="center"/>
    </xf>
    <xf numFmtId="164" fontId="8" fillId="0" borderId="54" xfId="0" applyNumberFormat="1" applyFont="1" applyFill="1" applyBorder="1" applyAlignment="1" applyProtection="1">
      <alignment horizontal="center" vertical="center"/>
    </xf>
    <xf numFmtId="164" fontId="8" fillId="0" borderId="63" xfId="0" applyNumberFormat="1" applyFont="1" applyFill="1" applyBorder="1" applyAlignment="1" applyProtection="1">
      <alignment horizontal="center" vertical="center"/>
    </xf>
    <xf numFmtId="164" fontId="8" fillId="0" borderId="50" xfId="0" applyNumberFormat="1" applyFont="1" applyFill="1" applyBorder="1" applyAlignment="1" applyProtection="1">
      <alignment horizontal="center" vertical="center"/>
    </xf>
    <xf numFmtId="164" fontId="8" fillId="0" borderId="57" xfId="0" applyNumberFormat="1" applyFont="1" applyFill="1" applyBorder="1" applyAlignment="1" applyProtection="1">
      <alignment horizontal="center" vertical="center" wrapText="1"/>
    </xf>
    <xf numFmtId="164" fontId="8" fillId="0" borderId="58" xfId="0" applyNumberFormat="1" applyFont="1" applyFill="1" applyBorder="1" applyAlignment="1" applyProtection="1">
      <alignment horizontal="center" vertical="center" wrapText="1"/>
    </xf>
    <xf numFmtId="0" fontId="30" fillId="0" borderId="52" xfId="0" applyFont="1" applyFill="1" applyBorder="1" applyAlignment="1">
      <alignment horizontal="justify" vertical="center" wrapText="1"/>
    </xf>
    <xf numFmtId="0" fontId="16" fillId="0" borderId="0" xfId="0" applyFont="1" applyAlignment="1">
      <alignment horizontal="center" wrapText="1"/>
    </xf>
    <xf numFmtId="0" fontId="0" fillId="0" borderId="0" xfId="0" applyFill="1" applyAlignment="1">
      <alignment horizontal="right" vertical="center" wrapText="1"/>
    </xf>
    <xf numFmtId="0" fontId="21" fillId="0" borderId="33" xfId="5" applyFont="1" applyFill="1" applyBorder="1" applyAlignment="1" applyProtection="1">
      <alignment horizontal="left" vertical="center" indent="1"/>
    </xf>
    <xf numFmtId="0" fontId="21" fillId="0" borderId="44" xfId="5" applyFont="1" applyFill="1" applyBorder="1" applyAlignment="1" applyProtection="1">
      <alignment horizontal="left" vertical="center" indent="1"/>
    </xf>
    <xf numFmtId="0" fontId="21" fillId="0" borderId="36" xfId="5" applyFont="1" applyFill="1" applyBorder="1" applyAlignment="1" applyProtection="1">
      <alignment horizontal="left" vertical="center" indent="1"/>
    </xf>
    <xf numFmtId="0" fontId="24" fillId="0" borderId="0" xfId="5" applyFont="1" applyFill="1" applyAlignment="1" applyProtection="1">
      <alignment horizontal="center" wrapText="1"/>
    </xf>
    <xf numFmtId="0" fontId="24" fillId="0" borderId="0" xfId="5" applyFont="1" applyFill="1" applyAlignment="1" applyProtection="1">
      <alignment horizontal="center"/>
    </xf>
    <xf numFmtId="0" fontId="12" fillId="0" borderId="0" xfId="5" applyFill="1" applyAlignment="1" applyProtection="1">
      <alignment horizontal="right"/>
    </xf>
  </cellXfs>
  <cellStyles count="6">
    <cellStyle name="Ezres" xfId="1" builtinId="3"/>
    <cellStyle name="Hiperhivatkozás" xfId="2"/>
    <cellStyle name="Már látott hiperhivatkozás" xfId="3"/>
    <cellStyle name="Normál" xfId="0" builtinId="0"/>
    <cellStyle name="Normál_KVRENMUNKA" xfId="4"/>
    <cellStyle name="Normál_SEGEDLETEK" xfId="5"/>
  </cellStyles>
  <dxfs count="2">
    <dxf>
      <font>
        <condense val="0"/>
        <extend val="0"/>
        <color indexed="9"/>
      </font>
    </dxf>
    <dxf>
      <font>
        <condense val="0"/>
        <extend val="0"/>
        <color indexed="1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1023937</xdr:colOff>
      <xdr:row>5</xdr:row>
      <xdr:rowOff>15877</xdr:rowOff>
    </xdr:from>
    <xdr:ext cx="3063875" cy="960438"/>
    <xdr:sp macro="" textlink="">
      <xdr:nvSpPr>
        <xdr:cNvPr id="2" name="Szövegdoboz 1"/>
        <xdr:cNvSpPr txBox="1"/>
      </xdr:nvSpPr>
      <xdr:spPr>
        <a:xfrm rot="20110906">
          <a:off x="1349375" y="1436690"/>
          <a:ext cx="3063875" cy="96043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lang="hu-HU" sz="3000">
              <a:solidFill>
                <a:schemeClr val="tx1">
                  <a:lumMod val="50000"/>
                  <a:lumOff val="50000"/>
                </a:schemeClr>
              </a:solidFill>
            </a:rPr>
            <a:t>N E M L E G E S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1097665</xdr:colOff>
      <xdr:row>4</xdr:row>
      <xdr:rowOff>295570</xdr:rowOff>
    </xdr:from>
    <xdr:ext cx="3063875" cy="404030"/>
    <xdr:sp macro="" textlink="">
      <xdr:nvSpPr>
        <xdr:cNvPr id="2" name="Szövegdoboz 1"/>
        <xdr:cNvSpPr txBox="1"/>
      </xdr:nvSpPr>
      <xdr:spPr>
        <a:xfrm rot="20110906">
          <a:off x="1423103" y="914695"/>
          <a:ext cx="3063875" cy="4040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lang="hu-HU" sz="3000">
              <a:solidFill>
                <a:schemeClr val="tx1">
                  <a:lumMod val="50000"/>
                  <a:lumOff val="50000"/>
                </a:schemeClr>
              </a:solidFill>
            </a:rPr>
            <a:t>N E M L E G E S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1390651</xdr:colOff>
      <xdr:row>11</xdr:row>
      <xdr:rowOff>142876</xdr:rowOff>
    </xdr:from>
    <xdr:ext cx="3063875" cy="960438"/>
    <xdr:sp macro="" textlink="">
      <xdr:nvSpPr>
        <xdr:cNvPr id="2" name="Szövegdoboz 1"/>
        <xdr:cNvSpPr txBox="1"/>
      </xdr:nvSpPr>
      <xdr:spPr>
        <a:xfrm rot="20110906">
          <a:off x="1390651" y="1847851"/>
          <a:ext cx="3063875" cy="96043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lang="hu-HU" sz="3000">
              <a:solidFill>
                <a:schemeClr val="tx1">
                  <a:lumMod val="50000"/>
                  <a:lumOff val="50000"/>
                </a:schemeClr>
              </a:solidFill>
            </a:rPr>
            <a:t>N E M L E G E S</a:t>
          </a: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605109</xdr:colOff>
      <xdr:row>7</xdr:row>
      <xdr:rowOff>235980</xdr:rowOff>
    </xdr:from>
    <xdr:ext cx="3721409" cy="870756"/>
    <xdr:sp macro="" textlink="">
      <xdr:nvSpPr>
        <xdr:cNvPr id="2" name="Szövegdoboz 1"/>
        <xdr:cNvSpPr txBox="1"/>
      </xdr:nvSpPr>
      <xdr:spPr>
        <a:xfrm rot="20110906">
          <a:off x="3834084" y="2312430"/>
          <a:ext cx="3721409" cy="87075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lang="hu-HU" sz="3000">
              <a:solidFill>
                <a:schemeClr val="tx1">
                  <a:lumMod val="50000"/>
                  <a:lumOff val="50000"/>
                </a:schemeClr>
              </a:solidFill>
            </a:rPr>
            <a:t>N E M L E G E S</a:t>
          </a: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2181225</xdr:colOff>
      <xdr:row>11</xdr:row>
      <xdr:rowOff>200025</xdr:rowOff>
    </xdr:from>
    <xdr:ext cx="3063875" cy="404030"/>
    <xdr:sp macro="" textlink="">
      <xdr:nvSpPr>
        <xdr:cNvPr id="2" name="Szövegdoboz 1"/>
        <xdr:cNvSpPr txBox="1"/>
      </xdr:nvSpPr>
      <xdr:spPr>
        <a:xfrm rot="20110906">
          <a:off x="2514600" y="2733675"/>
          <a:ext cx="3063875" cy="4040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lang="hu-HU" sz="3000">
              <a:solidFill>
                <a:schemeClr val="tx1">
                  <a:lumMod val="50000"/>
                  <a:lumOff val="50000"/>
                </a:schemeClr>
              </a:solidFill>
            </a:rPr>
            <a:t>N E M L E G E S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2:B16"/>
  <sheetViews>
    <sheetView zoomScaleNormal="100" workbookViewId="0">
      <selection activeCell="B21" sqref="B21"/>
    </sheetView>
  </sheetViews>
  <sheetFormatPr defaultRowHeight="12.75"/>
  <cols>
    <col min="1" max="1" width="48.5" customWidth="1"/>
    <col min="2" max="2" width="73.5" customWidth="1"/>
    <col min="3" max="3" width="16.83203125" customWidth="1"/>
  </cols>
  <sheetData>
    <row r="2" spans="1:2">
      <c r="A2" t="s">
        <v>142</v>
      </c>
    </row>
    <row r="4" spans="1:2">
      <c r="A4" s="152"/>
      <c r="B4" s="152"/>
    </row>
    <row r="5" spans="1:2" s="162" customFormat="1" ht="15.75">
      <c r="A5" s="97" t="s">
        <v>506</v>
      </c>
      <c r="B5" s="161"/>
    </row>
    <row r="6" spans="1:2">
      <c r="A6" s="152"/>
      <c r="B6" s="152"/>
    </row>
    <row r="7" spans="1:2">
      <c r="A7" s="152" t="s">
        <v>491</v>
      </c>
      <c r="B7" s="152" t="s">
        <v>445</v>
      </c>
    </row>
    <row r="8" spans="1:2">
      <c r="A8" s="152" t="s">
        <v>492</v>
      </c>
      <c r="B8" s="152" t="s">
        <v>446</v>
      </c>
    </row>
    <row r="9" spans="1:2">
      <c r="A9" s="152" t="s">
        <v>493</v>
      </c>
      <c r="B9" s="152" t="s">
        <v>447</v>
      </c>
    </row>
    <row r="10" spans="1:2">
      <c r="A10" s="152"/>
      <c r="B10" s="152"/>
    </row>
    <row r="11" spans="1:2">
      <c r="A11" s="152"/>
      <c r="B11" s="152"/>
    </row>
    <row r="12" spans="1:2" s="162" customFormat="1" ht="15.75">
      <c r="A12" s="97" t="str">
        <f>+CONCATENATE(LEFT(A5,4),". évi előirányzat KIADÁSOK")</f>
        <v>2016. évi előirányzat KIADÁSOK</v>
      </c>
      <c r="B12" s="161"/>
    </row>
    <row r="13" spans="1:2">
      <c r="A13" s="152"/>
      <c r="B13" s="152"/>
    </row>
    <row r="14" spans="1:2">
      <c r="A14" s="152" t="s">
        <v>494</v>
      </c>
      <c r="B14" s="152" t="s">
        <v>448</v>
      </c>
    </row>
    <row r="15" spans="1:2">
      <c r="A15" s="152" t="s">
        <v>495</v>
      </c>
      <c r="B15" s="152" t="s">
        <v>449</v>
      </c>
    </row>
    <row r="16" spans="1:2">
      <c r="A16" s="152" t="s">
        <v>496</v>
      </c>
      <c r="B16" s="152" t="s">
        <v>450</v>
      </c>
    </row>
  </sheetData>
  <sheetProtection sheet="1"/>
  <phoneticPr fontId="30" type="noConversion"/>
  <pageMargins left="1.0629921259842521" right="1.0236220472440944" top="0.78740157480314965" bottom="0.78740157480314965" header="0.70866141732283472" footer="0.70866141732283472"/>
  <pageSetup paperSize="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92D050"/>
  </sheetPr>
  <dimension ref="A1:F20"/>
  <sheetViews>
    <sheetView zoomScaleNormal="100" workbookViewId="0">
      <selection activeCell="F2" sqref="F2"/>
    </sheetView>
  </sheetViews>
  <sheetFormatPr defaultRowHeight="15"/>
  <cols>
    <col min="1" max="1" width="5.6640625" style="164" customWidth="1"/>
    <col min="2" max="2" width="68.6640625" style="164" customWidth="1"/>
    <col min="3" max="6" width="10.33203125" style="164" customWidth="1"/>
    <col min="7" max="16384" width="9.33203125" style="164"/>
  </cols>
  <sheetData>
    <row r="1" spans="1:6" ht="15.75">
      <c r="F1" s="595" t="s">
        <v>580</v>
      </c>
    </row>
    <row r="3" spans="1:6" ht="33" customHeight="1">
      <c r="A3" s="608" t="s">
        <v>512</v>
      </c>
      <c r="B3" s="608"/>
      <c r="C3" s="608"/>
      <c r="D3" s="608"/>
      <c r="E3" s="608"/>
      <c r="F3" s="608"/>
    </row>
    <row r="4" spans="1:6" ht="15.95" customHeight="1" thickBot="1">
      <c r="A4" s="165"/>
      <c r="B4" s="165"/>
      <c r="D4" s="171"/>
      <c r="F4" s="176" t="s">
        <v>50</v>
      </c>
    </row>
    <row r="5" spans="1:6" ht="26.25" customHeight="1" thickBot="1">
      <c r="A5" s="184" t="s">
        <v>13</v>
      </c>
      <c r="B5" s="186" t="s">
        <v>187</v>
      </c>
      <c r="C5" s="542" t="s">
        <v>563</v>
      </c>
      <c r="D5" s="542" t="s">
        <v>564</v>
      </c>
      <c r="E5" s="542" t="s">
        <v>565</v>
      </c>
      <c r="F5" s="543" t="s">
        <v>566</v>
      </c>
    </row>
    <row r="6" spans="1:6" ht="15.75" thickBot="1">
      <c r="A6" s="187"/>
      <c r="B6" s="473" t="s">
        <v>451</v>
      </c>
      <c r="C6" s="544" t="s">
        <v>452</v>
      </c>
      <c r="D6" s="544" t="s">
        <v>453</v>
      </c>
      <c r="E6" s="544" t="s">
        <v>455</v>
      </c>
      <c r="F6" s="545" t="s">
        <v>454</v>
      </c>
    </row>
    <row r="7" spans="1:6">
      <c r="A7" s="188" t="s">
        <v>15</v>
      </c>
      <c r="B7" s="546" t="s">
        <v>460</v>
      </c>
      <c r="C7" s="547">
        <v>7810</v>
      </c>
      <c r="D7" s="548">
        <v>8050</v>
      </c>
      <c r="E7" s="548">
        <v>8250</v>
      </c>
      <c r="F7" s="549">
        <v>8500</v>
      </c>
    </row>
    <row r="8" spans="1:6" ht="24.75">
      <c r="A8" s="189" t="s">
        <v>16</v>
      </c>
      <c r="B8" s="550" t="s">
        <v>226</v>
      </c>
      <c r="C8" s="551"/>
      <c r="D8" s="551"/>
      <c r="E8" s="551"/>
      <c r="F8" s="552"/>
    </row>
    <row r="9" spans="1:6">
      <c r="A9" s="189" t="s">
        <v>17</v>
      </c>
      <c r="B9" s="553" t="s">
        <v>461</v>
      </c>
      <c r="C9" s="551"/>
      <c r="D9" s="551"/>
      <c r="E9" s="551"/>
      <c r="F9" s="552"/>
    </row>
    <row r="10" spans="1:6" ht="24.75">
      <c r="A10" s="189" t="s">
        <v>18</v>
      </c>
      <c r="B10" s="553" t="s">
        <v>228</v>
      </c>
      <c r="C10" s="551"/>
      <c r="D10" s="551"/>
      <c r="E10" s="551"/>
      <c r="F10" s="552"/>
    </row>
    <row r="11" spans="1:6">
      <c r="A11" s="190" t="s">
        <v>19</v>
      </c>
      <c r="B11" s="553" t="s">
        <v>227</v>
      </c>
      <c r="C11" s="554">
        <v>290</v>
      </c>
      <c r="D11" s="554">
        <v>300</v>
      </c>
      <c r="E11" s="554">
        <v>300</v>
      </c>
      <c r="F11" s="554">
        <v>300</v>
      </c>
    </row>
    <row r="12" spans="1:6" ht="15.75" thickBot="1">
      <c r="A12" s="190" t="s">
        <v>20</v>
      </c>
      <c r="B12" s="556" t="s">
        <v>462</v>
      </c>
      <c r="C12" s="554"/>
      <c r="D12" s="554"/>
      <c r="E12" s="554"/>
      <c r="F12" s="555"/>
    </row>
    <row r="13" spans="1:6" ht="15.75" thickBot="1">
      <c r="A13" s="187"/>
      <c r="B13" s="557" t="s">
        <v>567</v>
      </c>
      <c r="C13" s="558">
        <f>SUM(C7:C12)</f>
        <v>8100</v>
      </c>
      <c r="D13" s="558">
        <f t="shared" ref="D13:F13" si="0">SUM(D7:D12)</f>
        <v>8350</v>
      </c>
      <c r="E13" s="558">
        <f t="shared" si="0"/>
        <v>8550</v>
      </c>
      <c r="F13" s="559">
        <f t="shared" si="0"/>
        <v>8800</v>
      </c>
    </row>
    <row r="14" spans="1:6" ht="23.25" customHeight="1" thickBot="1">
      <c r="A14" s="187" t="s">
        <v>21</v>
      </c>
      <c r="B14" s="560" t="s">
        <v>481</v>
      </c>
      <c r="C14" s="561">
        <v>292</v>
      </c>
      <c r="D14" s="561">
        <v>300</v>
      </c>
      <c r="E14" s="561">
        <v>320</v>
      </c>
      <c r="F14" s="562">
        <v>350</v>
      </c>
    </row>
    <row r="15" spans="1:6" ht="15.75" thickBot="1">
      <c r="A15" s="623" t="s">
        <v>190</v>
      </c>
      <c r="B15" s="624"/>
      <c r="C15" s="558">
        <f>C13+C14</f>
        <v>8392</v>
      </c>
      <c r="D15" s="558">
        <f t="shared" ref="D15:F15" si="1">D13+D14</f>
        <v>8650</v>
      </c>
      <c r="E15" s="558">
        <f t="shared" si="1"/>
        <v>8870</v>
      </c>
      <c r="F15" s="559">
        <f t="shared" si="1"/>
        <v>9150</v>
      </c>
    </row>
    <row r="16" spans="1:6">
      <c r="A16" s="563"/>
      <c r="B16" s="564"/>
      <c r="C16" s="565"/>
      <c r="D16" s="565"/>
      <c r="E16" s="565"/>
      <c r="F16" s="565"/>
    </row>
    <row r="17" spans="1:6">
      <c r="A17" s="563"/>
      <c r="B17" s="566"/>
      <c r="C17" s="565"/>
      <c r="D17" s="565"/>
      <c r="E17" s="565"/>
      <c r="F17" s="565"/>
    </row>
    <row r="18" spans="1:6" ht="15.75" thickBot="1">
      <c r="A18" s="563"/>
      <c r="B18" s="566"/>
      <c r="C18" s="565"/>
      <c r="D18" s="565"/>
      <c r="E18" s="565"/>
      <c r="F18" s="176" t="s">
        <v>50</v>
      </c>
    </row>
    <row r="19" spans="1:6" ht="15.75" thickBot="1">
      <c r="A19" s="620" t="s">
        <v>568</v>
      </c>
      <c r="B19" s="621"/>
      <c r="C19" s="567">
        <f>C15/2</f>
        <v>4196</v>
      </c>
      <c r="D19" s="567">
        <f t="shared" ref="D19:E19" si="2">D15/2</f>
        <v>4325</v>
      </c>
      <c r="E19" s="567">
        <f t="shared" si="2"/>
        <v>4435</v>
      </c>
      <c r="F19" s="567">
        <f>F15/2</f>
        <v>4575</v>
      </c>
    </row>
    <row r="20" spans="1:6" ht="33" customHeight="1">
      <c r="A20" s="622" t="s">
        <v>201</v>
      </c>
      <c r="B20" s="622"/>
      <c r="C20" s="622"/>
    </row>
  </sheetData>
  <mergeCells count="4">
    <mergeCell ref="A19:B19"/>
    <mergeCell ref="A20:C20"/>
    <mergeCell ref="A3:F3"/>
    <mergeCell ref="A15:B15"/>
  </mergeCells>
  <phoneticPr fontId="30" type="noConversion"/>
  <printOptions horizontalCentered="1"/>
  <pageMargins left="0.78740157480314965" right="0.78740157480314965" top="1.3779527559055118" bottom="0.98425196850393704" header="0.78740157480314965" footer="0.78740157480314965"/>
  <pageSetup paperSize="9" scale="76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92D050"/>
  </sheetPr>
  <dimension ref="A1:D10"/>
  <sheetViews>
    <sheetView zoomScale="120" zoomScaleNormal="120" workbookViewId="0">
      <selection activeCell="C1" sqref="C1"/>
    </sheetView>
  </sheetViews>
  <sheetFormatPr defaultRowHeight="15"/>
  <cols>
    <col min="1" max="1" width="5.6640625" style="164" customWidth="1"/>
    <col min="2" max="2" width="66.83203125" style="164" customWidth="1"/>
    <col min="3" max="3" width="27" style="164" customWidth="1"/>
    <col min="4" max="16384" width="9.33203125" style="164"/>
  </cols>
  <sheetData>
    <row r="1" spans="1:4">
      <c r="C1" s="594" t="s">
        <v>581</v>
      </c>
    </row>
    <row r="3" spans="1:4" ht="33" customHeight="1">
      <c r="A3" s="608" t="str">
        <f>+CONCATENATE("Nagycsepely Önkormányzat ",CONCATENATE(LEFT(ÖSSZEFÜGGÉSEK!A5,4),". évi adósságot keletkeztető fejlesztési céljai"))</f>
        <v>Nagycsepely Önkormányzat 2016. évi adósságot keletkeztető fejlesztési céljai</v>
      </c>
      <c r="B3" s="608"/>
      <c r="C3" s="608"/>
    </row>
    <row r="4" spans="1:4" ht="15.95" customHeight="1" thickBot="1">
      <c r="A4" s="165"/>
      <c r="B4" s="165"/>
      <c r="C4" s="176" t="s">
        <v>50</v>
      </c>
      <c r="D4" s="171"/>
    </row>
    <row r="5" spans="1:4" ht="26.25" customHeight="1" thickBot="1">
      <c r="A5" s="184" t="s">
        <v>13</v>
      </c>
      <c r="B5" s="185" t="s">
        <v>191</v>
      </c>
      <c r="C5" s="186" t="s">
        <v>199</v>
      </c>
    </row>
    <row r="6" spans="1:4" ht="15.75" thickBot="1">
      <c r="A6" s="187"/>
      <c r="B6" s="472" t="s">
        <v>451</v>
      </c>
      <c r="C6" s="473" t="s">
        <v>452</v>
      </c>
    </row>
    <row r="7" spans="1:4">
      <c r="A7" s="188" t="s">
        <v>15</v>
      </c>
      <c r="B7" s="195"/>
      <c r="C7" s="192"/>
    </row>
    <row r="8" spans="1:4">
      <c r="A8" s="189" t="s">
        <v>16</v>
      </c>
      <c r="B8" s="196"/>
      <c r="C8" s="193"/>
    </row>
    <row r="9" spans="1:4" ht="15.75" thickBot="1">
      <c r="A9" s="190" t="s">
        <v>17</v>
      </c>
      <c r="B9" s="197"/>
      <c r="C9" s="194"/>
    </row>
    <row r="10" spans="1:4" s="418" customFormat="1" ht="17.25" customHeight="1" thickBot="1">
      <c r="A10" s="419" t="s">
        <v>18</v>
      </c>
      <c r="B10" s="147" t="s">
        <v>192</v>
      </c>
      <c r="C10" s="191">
        <f>SUM(C7:C9)</f>
        <v>0</v>
      </c>
    </row>
  </sheetData>
  <mergeCells count="1">
    <mergeCell ref="A3:C3"/>
  </mergeCells>
  <phoneticPr fontId="30" type="noConversion"/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rgb="FF92D050"/>
  </sheetPr>
  <dimension ref="A1:F25"/>
  <sheetViews>
    <sheetView zoomScaleNormal="100" workbookViewId="0">
      <selection activeCell="C2" sqref="C2"/>
    </sheetView>
  </sheetViews>
  <sheetFormatPr defaultRowHeight="12.75"/>
  <cols>
    <col min="1" max="1" width="47.1640625" style="43" customWidth="1"/>
    <col min="2" max="2" width="15.6640625" style="42" customWidth="1"/>
    <col min="3" max="3" width="16.33203125" style="42" customWidth="1"/>
    <col min="4" max="4" width="18" style="42" customWidth="1"/>
    <col min="5" max="5" width="16.6640625" style="42" customWidth="1"/>
    <col min="6" max="6" width="18.83203125" style="54" customWidth="1"/>
    <col min="7" max="8" width="12.83203125" style="42" customWidth="1"/>
    <col min="9" max="9" width="13.83203125" style="42" customWidth="1"/>
    <col min="10" max="16384" width="9.33203125" style="42"/>
  </cols>
  <sheetData>
    <row r="1" spans="1:6" ht="15.75">
      <c r="C1" s="626" t="s">
        <v>582</v>
      </c>
      <c r="D1" s="626"/>
      <c r="E1" s="626"/>
      <c r="F1" s="626"/>
    </row>
    <row r="3" spans="1:6" ht="25.5" customHeight="1">
      <c r="A3" s="625" t="s">
        <v>0</v>
      </c>
      <c r="B3" s="625"/>
      <c r="C3" s="625"/>
      <c r="D3" s="625"/>
      <c r="E3" s="625"/>
      <c r="F3" s="625"/>
    </row>
    <row r="4" spans="1:6" ht="22.5" customHeight="1" thickBot="1">
      <c r="A4" s="198"/>
      <c r="B4" s="54"/>
      <c r="C4" s="54"/>
      <c r="D4" s="54"/>
      <c r="E4" s="54"/>
      <c r="F4" s="50" t="s">
        <v>55</v>
      </c>
    </row>
    <row r="5" spans="1:6" s="45" customFormat="1" ht="44.25" customHeight="1" thickBot="1">
      <c r="A5" s="199" t="s">
        <v>59</v>
      </c>
      <c r="B5" s="200" t="s">
        <v>60</v>
      </c>
      <c r="C5" s="200" t="s">
        <v>61</v>
      </c>
      <c r="D5" s="200" t="str">
        <f>+CONCATENATE("Felhasználás   ",LEFT(ÖSSZEFÜGGÉSEK!A5,4)-1,". XII. 31-ig")</f>
        <v>Felhasználás   2015. XII. 31-ig</v>
      </c>
      <c r="E5" s="200" t="str">
        <f>+'1.1.sz.mell.'!C4</f>
        <v>2016. évi előirányzat</v>
      </c>
      <c r="F5" s="51" t="str">
        <f>+CONCATENATE(LEFT(ÖSSZEFÜGGÉSEK!A5,4),". utáni szükséglet")</f>
        <v>2016. utáni szükséglet</v>
      </c>
    </row>
    <row r="6" spans="1:6" s="54" customFormat="1" ht="12" customHeight="1" thickBot="1">
      <c r="A6" s="52" t="s">
        <v>451</v>
      </c>
      <c r="B6" s="53" t="s">
        <v>452</v>
      </c>
      <c r="C6" s="53" t="s">
        <v>453</v>
      </c>
      <c r="D6" s="53" t="s">
        <v>455</v>
      </c>
      <c r="E6" s="53" t="s">
        <v>454</v>
      </c>
      <c r="F6" s="475" t="s">
        <v>509</v>
      </c>
    </row>
    <row r="7" spans="1:6" ht="15.95" customHeight="1">
      <c r="A7" s="477" t="s">
        <v>513</v>
      </c>
      <c r="B7" s="478">
        <v>319</v>
      </c>
      <c r="C7" s="422" t="s">
        <v>517</v>
      </c>
      <c r="D7" s="28"/>
      <c r="E7" s="478">
        <v>319</v>
      </c>
      <c r="F7" s="55">
        <f t="shared" ref="F7:F24" si="0">B7-D7-E7</f>
        <v>0</v>
      </c>
    </row>
    <row r="8" spans="1:6" ht="15.95" customHeight="1">
      <c r="A8" s="477" t="s">
        <v>514</v>
      </c>
      <c r="B8" s="478">
        <v>4191</v>
      </c>
      <c r="C8" s="422" t="s">
        <v>517</v>
      </c>
      <c r="D8" s="28"/>
      <c r="E8" s="478">
        <v>4191</v>
      </c>
      <c r="F8" s="55">
        <f t="shared" si="0"/>
        <v>0</v>
      </c>
    </row>
    <row r="9" spans="1:6" ht="15.95" customHeight="1">
      <c r="A9" s="477" t="s">
        <v>515</v>
      </c>
      <c r="B9" s="478">
        <v>1000</v>
      </c>
      <c r="C9" s="422" t="s">
        <v>517</v>
      </c>
      <c r="D9" s="28"/>
      <c r="E9" s="478">
        <v>1000</v>
      </c>
      <c r="F9" s="55">
        <f t="shared" si="0"/>
        <v>0</v>
      </c>
    </row>
    <row r="10" spans="1:6" ht="15.95" customHeight="1">
      <c r="A10" s="477" t="s">
        <v>516</v>
      </c>
      <c r="B10" s="478">
        <f>254+500+190</f>
        <v>944</v>
      </c>
      <c r="C10" s="422" t="s">
        <v>517</v>
      </c>
      <c r="D10" s="28"/>
      <c r="E10" s="478">
        <f>254+500+190</f>
        <v>944</v>
      </c>
      <c r="F10" s="55">
        <f t="shared" si="0"/>
        <v>0</v>
      </c>
    </row>
    <row r="11" spans="1:6" ht="15.95" customHeight="1">
      <c r="A11" s="420"/>
      <c r="B11" s="28"/>
      <c r="C11" s="422"/>
      <c r="D11" s="28"/>
      <c r="E11" s="28"/>
      <c r="F11" s="55">
        <f t="shared" si="0"/>
        <v>0</v>
      </c>
    </row>
    <row r="12" spans="1:6" ht="15.95" customHeight="1">
      <c r="A12" s="421"/>
      <c r="B12" s="28"/>
      <c r="C12" s="422"/>
      <c r="D12" s="28"/>
      <c r="E12" s="28"/>
      <c r="F12" s="55">
        <f t="shared" si="0"/>
        <v>0</v>
      </c>
    </row>
    <row r="13" spans="1:6" ht="15.95" customHeight="1">
      <c r="A13" s="420"/>
      <c r="B13" s="28"/>
      <c r="C13" s="422"/>
      <c r="D13" s="28"/>
      <c r="E13" s="28"/>
      <c r="F13" s="55">
        <f t="shared" si="0"/>
        <v>0</v>
      </c>
    </row>
    <row r="14" spans="1:6" ht="15.95" customHeight="1">
      <c r="A14" s="420"/>
      <c r="B14" s="28"/>
      <c r="C14" s="422"/>
      <c r="D14" s="28"/>
      <c r="E14" s="28"/>
      <c r="F14" s="55">
        <f t="shared" si="0"/>
        <v>0</v>
      </c>
    </row>
    <row r="15" spans="1:6" ht="15.95" customHeight="1">
      <c r="A15" s="420"/>
      <c r="B15" s="28"/>
      <c r="C15" s="422"/>
      <c r="D15" s="28"/>
      <c r="E15" s="28"/>
      <c r="F15" s="55">
        <f t="shared" si="0"/>
        <v>0</v>
      </c>
    </row>
    <row r="16" spans="1:6" ht="15.95" customHeight="1">
      <c r="A16" s="420"/>
      <c r="B16" s="28"/>
      <c r="C16" s="422"/>
      <c r="D16" s="28"/>
      <c r="E16" s="28"/>
      <c r="F16" s="55">
        <f t="shared" si="0"/>
        <v>0</v>
      </c>
    </row>
    <row r="17" spans="1:6" ht="15.95" customHeight="1">
      <c r="A17" s="420"/>
      <c r="B17" s="28"/>
      <c r="C17" s="422"/>
      <c r="D17" s="28"/>
      <c r="E17" s="28"/>
      <c r="F17" s="55">
        <f t="shared" si="0"/>
        <v>0</v>
      </c>
    </row>
    <row r="18" spans="1:6" ht="15.95" customHeight="1">
      <c r="A18" s="420"/>
      <c r="B18" s="28"/>
      <c r="C18" s="422"/>
      <c r="D18" s="28"/>
      <c r="E18" s="28"/>
      <c r="F18" s="55">
        <f t="shared" si="0"/>
        <v>0</v>
      </c>
    </row>
    <row r="19" spans="1:6" ht="15.95" customHeight="1">
      <c r="A19" s="420"/>
      <c r="B19" s="28"/>
      <c r="C19" s="422"/>
      <c r="D19" s="28"/>
      <c r="E19" s="28"/>
      <c r="F19" s="55">
        <f t="shared" si="0"/>
        <v>0</v>
      </c>
    </row>
    <row r="20" spans="1:6" ht="15.95" customHeight="1">
      <c r="A20" s="420"/>
      <c r="B20" s="28"/>
      <c r="C20" s="422"/>
      <c r="D20" s="28"/>
      <c r="E20" s="28"/>
      <c r="F20" s="55">
        <f t="shared" si="0"/>
        <v>0</v>
      </c>
    </row>
    <row r="21" spans="1:6" ht="15.95" customHeight="1">
      <c r="A21" s="420"/>
      <c r="B21" s="28"/>
      <c r="C21" s="422"/>
      <c r="D21" s="28"/>
      <c r="E21" s="28"/>
      <c r="F21" s="55">
        <f t="shared" si="0"/>
        <v>0</v>
      </c>
    </row>
    <row r="22" spans="1:6" ht="15.95" customHeight="1">
      <c r="A22" s="420"/>
      <c r="B22" s="28"/>
      <c r="C22" s="422"/>
      <c r="D22" s="28"/>
      <c r="E22" s="28"/>
      <c r="F22" s="55">
        <f t="shared" si="0"/>
        <v>0</v>
      </c>
    </row>
    <row r="23" spans="1:6" ht="15.95" customHeight="1">
      <c r="A23" s="420"/>
      <c r="B23" s="28"/>
      <c r="C23" s="422"/>
      <c r="D23" s="28"/>
      <c r="E23" s="28"/>
      <c r="F23" s="55">
        <f t="shared" si="0"/>
        <v>0</v>
      </c>
    </row>
    <row r="24" spans="1:6" ht="15.95" customHeight="1" thickBot="1">
      <c r="A24" s="56"/>
      <c r="B24" s="29"/>
      <c r="C24" s="423"/>
      <c r="D24" s="29"/>
      <c r="E24" s="29"/>
      <c r="F24" s="57">
        <f t="shared" si="0"/>
        <v>0</v>
      </c>
    </row>
    <row r="25" spans="1:6" s="60" customFormat="1" ht="18" customHeight="1" thickBot="1">
      <c r="A25" s="201" t="s">
        <v>58</v>
      </c>
      <c r="B25" s="58">
        <f>SUM(B7:B24)</f>
        <v>6454</v>
      </c>
      <c r="C25" s="134"/>
      <c r="D25" s="58">
        <f>SUM(D7:D24)</f>
        <v>0</v>
      </c>
      <c r="E25" s="58">
        <f>SUM(E7:E24)</f>
        <v>6454</v>
      </c>
      <c r="F25" s="59">
        <f>SUM(F7:F24)</f>
        <v>0</v>
      </c>
    </row>
  </sheetData>
  <mergeCells count="2">
    <mergeCell ref="A3:F3"/>
    <mergeCell ref="C1:F1"/>
  </mergeCells>
  <phoneticPr fontId="0" type="noConversion"/>
  <printOptions horizontalCentered="1"/>
  <pageMargins left="0.78740157480314965" right="0.78740157480314965" top="1.0236220472440944" bottom="0.98425196850393704" header="0.78740157480314965" footer="0.78740157480314965"/>
  <pageSetup paperSize="9" scale="103" orientation="landscape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rgb="FF92D050"/>
  </sheetPr>
  <dimension ref="A1:F26"/>
  <sheetViews>
    <sheetView zoomScaleNormal="100" workbookViewId="0">
      <selection activeCell="C1" sqref="C1:F1"/>
    </sheetView>
  </sheetViews>
  <sheetFormatPr defaultRowHeight="12.75"/>
  <cols>
    <col min="1" max="1" width="60.6640625" style="43" customWidth="1"/>
    <col min="2" max="2" width="15.6640625" style="42" customWidth="1"/>
    <col min="3" max="3" width="16.33203125" style="42" customWidth="1"/>
    <col min="4" max="4" width="18" style="42" customWidth="1"/>
    <col min="5" max="5" width="16.6640625" style="42" customWidth="1"/>
    <col min="6" max="6" width="18.83203125" style="42" customWidth="1"/>
    <col min="7" max="8" width="12.83203125" style="42" customWidth="1"/>
    <col min="9" max="9" width="13.83203125" style="42" customWidth="1"/>
    <col min="10" max="16384" width="9.33203125" style="42"/>
  </cols>
  <sheetData>
    <row r="1" spans="1:6" ht="15.75">
      <c r="C1" s="627" t="s">
        <v>583</v>
      </c>
      <c r="D1" s="627"/>
      <c r="E1" s="627"/>
      <c r="F1" s="627"/>
    </row>
    <row r="3" spans="1:6" ht="24.75" customHeight="1">
      <c r="A3" s="625" t="s">
        <v>1</v>
      </c>
      <c r="B3" s="625"/>
      <c r="C3" s="625"/>
      <c r="D3" s="625"/>
      <c r="E3" s="625"/>
      <c r="F3" s="625"/>
    </row>
    <row r="4" spans="1:6" ht="23.25" customHeight="1" thickBot="1">
      <c r="A4" s="198"/>
      <c r="B4" s="54"/>
      <c r="C4" s="54"/>
      <c r="D4" s="54"/>
      <c r="E4" s="54"/>
      <c r="F4" s="50" t="s">
        <v>55</v>
      </c>
    </row>
    <row r="5" spans="1:6" s="45" customFormat="1" ht="48.75" customHeight="1" thickBot="1">
      <c r="A5" s="199" t="s">
        <v>62</v>
      </c>
      <c r="B5" s="200" t="s">
        <v>60</v>
      </c>
      <c r="C5" s="200" t="s">
        <v>61</v>
      </c>
      <c r="D5" s="200" t="str">
        <f>+'6.sz.mell.'!D5</f>
        <v>Felhasználás   2015. XII. 31-ig</v>
      </c>
      <c r="E5" s="200" t="str">
        <f>+'6.sz.mell.'!E5</f>
        <v>2016. évi előirányzat</v>
      </c>
      <c r="F5" s="474" t="str">
        <f>+CONCATENATE(LEFT(ÖSSZEFÜGGÉSEK!A5,4),". utáni szükséglet ",CHAR(10),"")</f>
        <v xml:space="preserve">2016. utáni szükséglet 
</v>
      </c>
    </row>
    <row r="6" spans="1:6" s="54" customFormat="1" ht="15" customHeight="1" thickBot="1">
      <c r="A6" s="52" t="s">
        <v>451</v>
      </c>
      <c r="B6" s="53" t="s">
        <v>452</v>
      </c>
      <c r="C6" s="53" t="s">
        <v>453</v>
      </c>
      <c r="D6" s="53" t="s">
        <v>455</v>
      </c>
      <c r="E6" s="53" t="s">
        <v>454</v>
      </c>
      <c r="F6" s="476" t="s">
        <v>509</v>
      </c>
    </row>
    <row r="7" spans="1:6" ht="15.95" customHeight="1">
      <c r="A7" s="477" t="s">
        <v>518</v>
      </c>
      <c r="B7" s="478">
        <v>500</v>
      </c>
      <c r="C7" s="422" t="s">
        <v>517</v>
      </c>
      <c r="D7" s="62"/>
      <c r="E7" s="478">
        <v>500</v>
      </c>
      <c r="F7" s="63">
        <f t="shared" ref="F7:F25" si="0">B7-D7-E7</f>
        <v>0</v>
      </c>
    </row>
    <row r="8" spans="1:6" ht="15.95" customHeight="1">
      <c r="A8" s="477" t="s">
        <v>519</v>
      </c>
      <c r="B8" s="478">
        <v>1000</v>
      </c>
      <c r="C8" s="422" t="s">
        <v>517</v>
      </c>
      <c r="D8" s="62"/>
      <c r="E8" s="478">
        <v>1000</v>
      </c>
      <c r="F8" s="63">
        <f t="shared" si="0"/>
        <v>0</v>
      </c>
    </row>
    <row r="9" spans="1:6" ht="15.95" customHeight="1">
      <c r="A9" s="477" t="s">
        <v>520</v>
      </c>
      <c r="B9" s="478">
        <v>1780</v>
      </c>
      <c r="C9" s="422" t="s">
        <v>517</v>
      </c>
      <c r="D9" s="62"/>
      <c r="E9" s="478">
        <v>1780</v>
      </c>
      <c r="F9" s="63">
        <f t="shared" si="0"/>
        <v>0</v>
      </c>
    </row>
    <row r="10" spans="1:6" ht="15.95" customHeight="1">
      <c r="A10" s="477" t="s">
        <v>569</v>
      </c>
      <c r="B10" s="478">
        <v>4500</v>
      </c>
      <c r="C10" s="422" t="s">
        <v>517</v>
      </c>
      <c r="D10" s="62"/>
      <c r="E10" s="478">
        <v>4500</v>
      </c>
      <c r="F10" s="63">
        <f t="shared" si="0"/>
        <v>0</v>
      </c>
    </row>
    <row r="11" spans="1:6" ht="15.95" customHeight="1">
      <c r="A11" s="61"/>
      <c r="B11" s="62"/>
      <c r="C11" s="424"/>
      <c r="D11" s="62"/>
      <c r="E11" s="62"/>
      <c r="F11" s="63">
        <f t="shared" si="0"/>
        <v>0</v>
      </c>
    </row>
    <row r="12" spans="1:6" ht="15.95" customHeight="1">
      <c r="A12" s="61"/>
      <c r="B12" s="62"/>
      <c r="C12" s="424"/>
      <c r="D12" s="62"/>
      <c r="E12" s="62"/>
      <c r="F12" s="63">
        <f t="shared" si="0"/>
        <v>0</v>
      </c>
    </row>
    <row r="13" spans="1:6" ht="15.95" customHeight="1">
      <c r="A13" s="61"/>
      <c r="B13" s="62"/>
      <c r="C13" s="424"/>
      <c r="D13" s="62"/>
      <c r="E13" s="62"/>
      <c r="F13" s="63">
        <f t="shared" si="0"/>
        <v>0</v>
      </c>
    </row>
    <row r="14" spans="1:6" ht="15.95" customHeight="1">
      <c r="A14" s="61"/>
      <c r="B14" s="62"/>
      <c r="C14" s="424"/>
      <c r="D14" s="62"/>
      <c r="E14" s="62"/>
      <c r="F14" s="63">
        <f t="shared" si="0"/>
        <v>0</v>
      </c>
    </row>
    <row r="15" spans="1:6" ht="15.95" customHeight="1">
      <c r="A15" s="61"/>
      <c r="B15" s="62"/>
      <c r="C15" s="424"/>
      <c r="D15" s="62"/>
      <c r="E15" s="62"/>
      <c r="F15" s="63">
        <f t="shared" si="0"/>
        <v>0</v>
      </c>
    </row>
    <row r="16" spans="1:6" ht="15.95" customHeight="1">
      <c r="A16" s="61"/>
      <c r="B16" s="62"/>
      <c r="C16" s="424"/>
      <c r="D16" s="62"/>
      <c r="E16" s="62"/>
      <c r="F16" s="63">
        <f t="shared" si="0"/>
        <v>0</v>
      </c>
    </row>
    <row r="17" spans="1:6" ht="15.95" customHeight="1">
      <c r="A17" s="61"/>
      <c r="B17" s="62"/>
      <c r="C17" s="424"/>
      <c r="D17" s="62"/>
      <c r="E17" s="62"/>
      <c r="F17" s="63">
        <f t="shared" si="0"/>
        <v>0</v>
      </c>
    </row>
    <row r="18" spans="1:6" ht="15.95" customHeight="1">
      <c r="A18" s="61"/>
      <c r="B18" s="62"/>
      <c r="C18" s="424"/>
      <c r="D18" s="62"/>
      <c r="E18" s="62"/>
      <c r="F18" s="63">
        <f t="shared" si="0"/>
        <v>0</v>
      </c>
    </row>
    <row r="19" spans="1:6" ht="15.95" customHeight="1">
      <c r="A19" s="61"/>
      <c r="B19" s="62"/>
      <c r="C19" s="424"/>
      <c r="D19" s="62"/>
      <c r="E19" s="62"/>
      <c r="F19" s="63">
        <f t="shared" si="0"/>
        <v>0</v>
      </c>
    </row>
    <row r="20" spans="1:6" ht="15.95" customHeight="1">
      <c r="A20" s="61"/>
      <c r="B20" s="62"/>
      <c r="C20" s="424"/>
      <c r="D20" s="62"/>
      <c r="E20" s="62"/>
      <c r="F20" s="63">
        <f t="shared" si="0"/>
        <v>0</v>
      </c>
    </row>
    <row r="21" spans="1:6" ht="15.95" customHeight="1">
      <c r="A21" s="61"/>
      <c r="B21" s="62"/>
      <c r="C21" s="424"/>
      <c r="D21" s="62"/>
      <c r="E21" s="62"/>
      <c r="F21" s="63">
        <f t="shared" si="0"/>
        <v>0</v>
      </c>
    </row>
    <row r="22" spans="1:6" ht="15.95" customHeight="1">
      <c r="A22" s="61"/>
      <c r="B22" s="62"/>
      <c r="C22" s="424"/>
      <c r="D22" s="62"/>
      <c r="E22" s="62"/>
      <c r="F22" s="63">
        <f t="shared" si="0"/>
        <v>0</v>
      </c>
    </row>
    <row r="23" spans="1:6" ht="15.95" customHeight="1">
      <c r="A23" s="61"/>
      <c r="B23" s="62"/>
      <c r="C23" s="424"/>
      <c r="D23" s="62"/>
      <c r="E23" s="62"/>
      <c r="F23" s="63">
        <f t="shared" si="0"/>
        <v>0</v>
      </c>
    </row>
    <row r="24" spans="1:6" ht="15.95" customHeight="1">
      <c r="A24" s="61"/>
      <c r="B24" s="62"/>
      <c r="C24" s="424"/>
      <c r="D24" s="62"/>
      <c r="E24" s="62"/>
      <c r="F24" s="63">
        <f t="shared" si="0"/>
        <v>0</v>
      </c>
    </row>
    <row r="25" spans="1:6" ht="15.95" customHeight="1" thickBot="1">
      <c r="A25" s="64"/>
      <c r="B25" s="65"/>
      <c r="C25" s="425"/>
      <c r="D25" s="65"/>
      <c r="E25" s="65"/>
      <c r="F25" s="66">
        <f t="shared" si="0"/>
        <v>0</v>
      </c>
    </row>
    <row r="26" spans="1:6" s="60" customFormat="1" ht="18" customHeight="1" thickBot="1">
      <c r="A26" s="201" t="s">
        <v>58</v>
      </c>
      <c r="B26" s="202">
        <f>SUM(B7:B25)</f>
        <v>7780</v>
      </c>
      <c r="C26" s="135"/>
      <c r="D26" s="202">
        <f>SUM(D7:D25)</f>
        <v>0</v>
      </c>
      <c r="E26" s="202">
        <f>SUM(E7:E25)</f>
        <v>7780</v>
      </c>
      <c r="F26" s="67">
        <f>SUM(F7:F25)</f>
        <v>0</v>
      </c>
    </row>
  </sheetData>
  <mergeCells count="2">
    <mergeCell ref="A3:F3"/>
    <mergeCell ref="C1:F1"/>
  </mergeCells>
  <phoneticPr fontId="0" type="noConversion"/>
  <printOptions horizontalCentered="1"/>
  <pageMargins left="0.78740157480314965" right="0.78740157480314965" top="1.2204724409448819" bottom="0.98425196850393704" header="0.78740157480314965" footer="0.78740157480314965"/>
  <pageSetup paperSize="9" scale="95" orientation="landscape" horizontalDpi="300" verticalDpi="300" r:id="rId1"/>
  <headerFooter alignWithMargins="0">
    <oddHeader xml:space="preserve">&amp;R&amp;"Times New Roman CE,Félkövér dőlt"&amp;12 &amp;11 &amp;"Times New Roman CE,Normál"&amp;10
   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rgb="FF92D050"/>
  </sheetPr>
  <dimension ref="A1:H53"/>
  <sheetViews>
    <sheetView zoomScaleNormal="100" workbookViewId="0">
      <selection activeCell="A2" sqref="A2:XFD2"/>
    </sheetView>
  </sheetViews>
  <sheetFormatPr defaultRowHeight="12.75"/>
  <cols>
    <col min="1" max="1" width="38.6640625" style="47" customWidth="1"/>
    <col min="2" max="5" width="13.83203125" style="47" customWidth="1"/>
    <col min="6" max="16384" width="9.33203125" style="47"/>
  </cols>
  <sheetData>
    <row r="1" spans="1:5" ht="15.75">
      <c r="A1" s="628" t="s">
        <v>584</v>
      </c>
      <c r="B1" s="628"/>
      <c r="C1" s="628"/>
      <c r="D1" s="628"/>
      <c r="E1" s="628"/>
    </row>
    <row r="2" spans="1:5">
      <c r="A2" s="214"/>
      <c r="B2" s="214"/>
      <c r="C2" s="214"/>
      <c r="D2" s="214"/>
      <c r="E2" s="214"/>
    </row>
    <row r="3" spans="1:5" ht="15.75">
      <c r="A3" s="215" t="s">
        <v>128</v>
      </c>
      <c r="B3" s="629"/>
      <c r="C3" s="629"/>
      <c r="D3" s="629"/>
      <c r="E3" s="629"/>
    </row>
    <row r="4" spans="1:5" ht="14.25" thickBot="1">
      <c r="A4" s="214"/>
      <c r="B4" s="214"/>
      <c r="C4" s="214"/>
      <c r="D4" s="630" t="s">
        <v>121</v>
      </c>
      <c r="E4" s="630"/>
    </row>
    <row r="5" spans="1:5" ht="15" customHeight="1" thickBot="1">
      <c r="A5" s="216" t="s">
        <v>120</v>
      </c>
      <c r="B5" s="217" t="str">
        <f>CONCATENATE((LEFT(ÖSSZEFÜGGÉSEK!A5,4)),".")</f>
        <v>2016.</v>
      </c>
      <c r="C5" s="217" t="str">
        <f>CONCATENATE((LEFT(ÖSSZEFÜGGÉSEK!A5,4))+1,".")</f>
        <v>2017.</v>
      </c>
      <c r="D5" s="217" t="str">
        <f>CONCATENATE((LEFT(ÖSSZEFÜGGÉSEK!A5,4))+1,". után")</f>
        <v>2017. után</v>
      </c>
      <c r="E5" s="218" t="s">
        <v>47</v>
      </c>
    </row>
    <row r="6" spans="1:5">
      <c r="A6" s="219" t="s">
        <v>122</v>
      </c>
      <c r="B6" s="98"/>
      <c r="C6" s="98"/>
      <c r="D6" s="98"/>
      <c r="E6" s="220">
        <f t="shared" ref="E6:E12" si="0">SUM(B6:D6)</f>
        <v>0</v>
      </c>
    </row>
    <row r="7" spans="1:5">
      <c r="A7" s="221" t="s">
        <v>135</v>
      </c>
      <c r="B7" s="99"/>
      <c r="C7" s="99"/>
      <c r="D7" s="99"/>
      <c r="E7" s="222">
        <f t="shared" si="0"/>
        <v>0</v>
      </c>
    </row>
    <row r="8" spans="1:5">
      <c r="A8" s="223" t="s">
        <v>123</v>
      </c>
      <c r="B8" s="100"/>
      <c r="C8" s="100"/>
      <c r="D8" s="100"/>
      <c r="E8" s="224">
        <f t="shared" si="0"/>
        <v>0</v>
      </c>
    </row>
    <row r="9" spans="1:5">
      <c r="A9" s="223" t="s">
        <v>137</v>
      </c>
      <c r="B9" s="100"/>
      <c r="C9" s="100"/>
      <c r="D9" s="100"/>
      <c r="E9" s="224">
        <f t="shared" si="0"/>
        <v>0</v>
      </c>
    </row>
    <row r="10" spans="1:5">
      <c r="A10" s="223" t="s">
        <v>124</v>
      </c>
      <c r="B10" s="100"/>
      <c r="C10" s="100"/>
      <c r="D10" s="100"/>
      <c r="E10" s="224">
        <f t="shared" si="0"/>
        <v>0</v>
      </c>
    </row>
    <row r="11" spans="1:5">
      <c r="A11" s="223" t="s">
        <v>125</v>
      </c>
      <c r="B11" s="100"/>
      <c r="C11" s="100"/>
      <c r="D11" s="100"/>
      <c r="E11" s="224">
        <f t="shared" si="0"/>
        <v>0</v>
      </c>
    </row>
    <row r="12" spans="1:5" ht="13.5" thickBot="1">
      <c r="A12" s="101"/>
      <c r="B12" s="102"/>
      <c r="C12" s="102"/>
      <c r="D12" s="102"/>
      <c r="E12" s="224">
        <f t="shared" si="0"/>
        <v>0</v>
      </c>
    </row>
    <row r="13" spans="1:5" ht="13.5" thickBot="1">
      <c r="A13" s="225" t="s">
        <v>127</v>
      </c>
      <c r="B13" s="226">
        <f>B6+SUM(B8:B12)</f>
        <v>0</v>
      </c>
      <c r="C13" s="226">
        <f>C6+SUM(C8:C12)</f>
        <v>0</v>
      </c>
      <c r="D13" s="226">
        <f>D6+SUM(D8:D12)</f>
        <v>0</v>
      </c>
      <c r="E13" s="227">
        <f>E6+SUM(E8:E12)</f>
        <v>0</v>
      </c>
    </row>
    <row r="14" spans="1:5" ht="13.5" thickBot="1">
      <c r="A14" s="49"/>
      <c r="B14" s="49"/>
      <c r="C14" s="49"/>
      <c r="D14" s="49"/>
      <c r="E14" s="49"/>
    </row>
    <row r="15" spans="1:5" ht="15" customHeight="1" thickBot="1">
      <c r="A15" s="216" t="s">
        <v>126</v>
      </c>
      <c r="B15" s="217" t="str">
        <f>+B5</f>
        <v>2016.</v>
      </c>
      <c r="C15" s="217" t="str">
        <f>+C5</f>
        <v>2017.</v>
      </c>
      <c r="D15" s="217" t="str">
        <f>+D5</f>
        <v>2017. után</v>
      </c>
      <c r="E15" s="218" t="s">
        <v>47</v>
      </c>
    </row>
    <row r="16" spans="1:5">
      <c r="A16" s="219" t="s">
        <v>131</v>
      </c>
      <c r="B16" s="98"/>
      <c r="C16" s="98"/>
      <c r="D16" s="98"/>
      <c r="E16" s="220">
        <f t="shared" ref="E16:E22" si="1">SUM(B16:D16)</f>
        <v>0</v>
      </c>
    </row>
    <row r="17" spans="1:5">
      <c r="A17" s="228" t="s">
        <v>132</v>
      </c>
      <c r="B17" s="100"/>
      <c r="C17" s="100"/>
      <c r="D17" s="100"/>
      <c r="E17" s="224">
        <f t="shared" si="1"/>
        <v>0</v>
      </c>
    </row>
    <row r="18" spans="1:5">
      <c r="A18" s="223" t="s">
        <v>133</v>
      </c>
      <c r="B18" s="100"/>
      <c r="C18" s="100"/>
      <c r="D18" s="100"/>
      <c r="E18" s="224">
        <f t="shared" si="1"/>
        <v>0</v>
      </c>
    </row>
    <row r="19" spans="1:5">
      <c r="A19" s="223" t="s">
        <v>134</v>
      </c>
      <c r="B19" s="100"/>
      <c r="C19" s="100"/>
      <c r="D19" s="100"/>
      <c r="E19" s="224">
        <f t="shared" si="1"/>
        <v>0</v>
      </c>
    </row>
    <row r="20" spans="1:5">
      <c r="A20" s="103"/>
      <c r="B20" s="100"/>
      <c r="C20" s="100"/>
      <c r="D20" s="100"/>
      <c r="E20" s="224">
        <f t="shared" si="1"/>
        <v>0</v>
      </c>
    </row>
    <row r="21" spans="1:5">
      <c r="A21" s="103"/>
      <c r="B21" s="100"/>
      <c r="C21" s="100"/>
      <c r="D21" s="100"/>
      <c r="E21" s="224">
        <f t="shared" si="1"/>
        <v>0</v>
      </c>
    </row>
    <row r="22" spans="1:5" ht="13.5" thickBot="1">
      <c r="A22" s="101"/>
      <c r="B22" s="102"/>
      <c r="C22" s="102"/>
      <c r="D22" s="102"/>
      <c r="E22" s="224">
        <f t="shared" si="1"/>
        <v>0</v>
      </c>
    </row>
    <row r="23" spans="1:5" ht="13.5" thickBot="1">
      <c r="A23" s="225" t="s">
        <v>48</v>
      </c>
      <c r="B23" s="226">
        <f>SUM(B16:B22)</f>
        <v>0</v>
      </c>
      <c r="C23" s="226">
        <f>SUM(C16:C22)</f>
        <v>0</v>
      </c>
      <c r="D23" s="226">
        <f>SUM(D16:D22)</f>
        <v>0</v>
      </c>
      <c r="E23" s="227">
        <f>SUM(E16:E22)</f>
        <v>0</v>
      </c>
    </row>
    <row r="24" spans="1:5">
      <c r="A24" s="214"/>
      <c r="B24" s="214"/>
      <c r="C24" s="214"/>
      <c r="D24" s="214"/>
      <c r="E24" s="214"/>
    </row>
    <row r="25" spans="1:5">
      <c r="A25" s="214"/>
      <c r="B25" s="214"/>
      <c r="C25" s="214"/>
      <c r="D25" s="214"/>
      <c r="E25" s="214"/>
    </row>
    <row r="26" spans="1:5" ht="15.75">
      <c r="A26" s="215" t="s">
        <v>128</v>
      </c>
      <c r="B26" s="629"/>
      <c r="C26" s="629"/>
      <c r="D26" s="629"/>
      <c r="E26" s="629"/>
    </row>
    <row r="27" spans="1:5" ht="14.25" thickBot="1">
      <c r="A27" s="214"/>
      <c r="B27" s="214"/>
      <c r="C27" s="214"/>
      <c r="D27" s="630" t="s">
        <v>121</v>
      </c>
      <c r="E27" s="630"/>
    </row>
    <row r="28" spans="1:5" ht="13.5" thickBot="1">
      <c r="A28" s="216" t="s">
        <v>120</v>
      </c>
      <c r="B28" s="217" t="str">
        <f>+B15</f>
        <v>2016.</v>
      </c>
      <c r="C28" s="217" t="str">
        <f>+C15</f>
        <v>2017.</v>
      </c>
      <c r="D28" s="217" t="str">
        <f>+D15</f>
        <v>2017. után</v>
      </c>
      <c r="E28" s="218" t="s">
        <v>47</v>
      </c>
    </row>
    <row r="29" spans="1:5">
      <c r="A29" s="219" t="s">
        <v>122</v>
      </c>
      <c r="B29" s="98"/>
      <c r="C29" s="98"/>
      <c r="D29" s="98"/>
      <c r="E29" s="220">
        <f t="shared" ref="E29:E35" si="2">SUM(B29:D29)</f>
        <v>0</v>
      </c>
    </row>
    <row r="30" spans="1:5">
      <c r="A30" s="221" t="s">
        <v>135</v>
      </c>
      <c r="B30" s="99"/>
      <c r="C30" s="99"/>
      <c r="D30" s="99"/>
      <c r="E30" s="222">
        <f t="shared" si="2"/>
        <v>0</v>
      </c>
    </row>
    <row r="31" spans="1:5">
      <c r="A31" s="223" t="s">
        <v>123</v>
      </c>
      <c r="B31" s="100"/>
      <c r="C31" s="100"/>
      <c r="D31" s="100"/>
      <c r="E31" s="224">
        <f t="shared" si="2"/>
        <v>0</v>
      </c>
    </row>
    <row r="32" spans="1:5">
      <c r="A32" s="223" t="s">
        <v>137</v>
      </c>
      <c r="B32" s="100"/>
      <c r="C32" s="100"/>
      <c r="D32" s="100"/>
      <c r="E32" s="224">
        <f t="shared" si="2"/>
        <v>0</v>
      </c>
    </row>
    <row r="33" spans="1:5">
      <c r="A33" s="223" t="s">
        <v>124</v>
      </c>
      <c r="B33" s="100"/>
      <c r="C33" s="100"/>
      <c r="D33" s="100"/>
      <c r="E33" s="224">
        <f t="shared" si="2"/>
        <v>0</v>
      </c>
    </row>
    <row r="34" spans="1:5">
      <c r="A34" s="223" t="s">
        <v>125</v>
      </c>
      <c r="B34" s="100"/>
      <c r="C34" s="100"/>
      <c r="D34" s="100"/>
      <c r="E34" s="224">
        <f t="shared" si="2"/>
        <v>0</v>
      </c>
    </row>
    <row r="35" spans="1:5" ht="13.5" thickBot="1">
      <c r="A35" s="101"/>
      <c r="B35" s="102"/>
      <c r="C35" s="102"/>
      <c r="D35" s="102"/>
      <c r="E35" s="224">
        <f t="shared" si="2"/>
        <v>0</v>
      </c>
    </row>
    <row r="36" spans="1:5" ht="13.5" thickBot="1">
      <c r="A36" s="225" t="s">
        <v>127</v>
      </c>
      <c r="B36" s="226">
        <f>B29+SUM(B31:B35)</f>
        <v>0</v>
      </c>
      <c r="C36" s="226">
        <f>C29+SUM(C31:C35)</f>
        <v>0</v>
      </c>
      <c r="D36" s="226">
        <f>D29+SUM(D31:D35)</f>
        <v>0</v>
      </c>
      <c r="E36" s="227">
        <f>E29+SUM(E31:E35)</f>
        <v>0</v>
      </c>
    </row>
    <row r="37" spans="1:5" ht="13.5" thickBot="1">
      <c r="A37" s="49"/>
      <c r="B37" s="49"/>
      <c r="C37" s="49"/>
      <c r="D37" s="49"/>
      <c r="E37" s="49"/>
    </row>
    <row r="38" spans="1:5" ht="13.5" thickBot="1">
      <c r="A38" s="216" t="s">
        <v>126</v>
      </c>
      <c r="B38" s="217" t="str">
        <f>+B28</f>
        <v>2016.</v>
      </c>
      <c r="C38" s="217" t="str">
        <f>+C28</f>
        <v>2017.</v>
      </c>
      <c r="D38" s="217" t="str">
        <f>+D28</f>
        <v>2017. után</v>
      </c>
      <c r="E38" s="218" t="s">
        <v>47</v>
      </c>
    </row>
    <row r="39" spans="1:5">
      <c r="A39" s="219" t="s">
        <v>131</v>
      </c>
      <c r="B39" s="98"/>
      <c r="C39" s="98"/>
      <c r="D39" s="98"/>
      <c r="E39" s="220">
        <f t="shared" ref="E39:E45" si="3">SUM(B39:D39)</f>
        <v>0</v>
      </c>
    </row>
    <row r="40" spans="1:5">
      <c r="A40" s="228" t="s">
        <v>132</v>
      </c>
      <c r="B40" s="100"/>
      <c r="C40" s="100"/>
      <c r="D40" s="100"/>
      <c r="E40" s="224">
        <f t="shared" si="3"/>
        <v>0</v>
      </c>
    </row>
    <row r="41" spans="1:5">
      <c r="A41" s="223" t="s">
        <v>133</v>
      </c>
      <c r="B41" s="100"/>
      <c r="C41" s="100"/>
      <c r="D41" s="100"/>
      <c r="E41" s="224">
        <f t="shared" si="3"/>
        <v>0</v>
      </c>
    </row>
    <row r="42" spans="1:5">
      <c r="A42" s="223" t="s">
        <v>134</v>
      </c>
      <c r="B42" s="100"/>
      <c r="C42" s="100"/>
      <c r="D42" s="100"/>
      <c r="E42" s="224">
        <f t="shared" si="3"/>
        <v>0</v>
      </c>
    </row>
    <row r="43" spans="1:5">
      <c r="A43" s="103"/>
      <c r="B43" s="100"/>
      <c r="C43" s="100"/>
      <c r="D43" s="100"/>
      <c r="E43" s="224">
        <f t="shared" si="3"/>
        <v>0</v>
      </c>
    </row>
    <row r="44" spans="1:5">
      <c r="A44" s="103"/>
      <c r="B44" s="100"/>
      <c r="C44" s="100"/>
      <c r="D44" s="100"/>
      <c r="E44" s="224">
        <f t="shared" si="3"/>
        <v>0</v>
      </c>
    </row>
    <row r="45" spans="1:5" ht="13.5" thickBot="1">
      <c r="A45" s="101"/>
      <c r="B45" s="102"/>
      <c r="C45" s="102"/>
      <c r="D45" s="102"/>
      <c r="E45" s="224">
        <f t="shared" si="3"/>
        <v>0</v>
      </c>
    </row>
    <row r="46" spans="1:5" ht="13.5" thickBot="1">
      <c r="A46" s="225" t="s">
        <v>48</v>
      </c>
      <c r="B46" s="226">
        <f>SUM(B39:B45)</f>
        <v>0</v>
      </c>
      <c r="C46" s="226">
        <f>SUM(C39:C45)</f>
        <v>0</v>
      </c>
      <c r="D46" s="226">
        <f>SUM(D39:D45)</f>
        <v>0</v>
      </c>
      <c r="E46" s="227">
        <f>SUM(E39:E45)</f>
        <v>0</v>
      </c>
    </row>
    <row r="47" spans="1:5">
      <c r="A47" s="214"/>
      <c r="B47" s="214"/>
      <c r="C47" s="214"/>
      <c r="D47" s="214"/>
      <c r="E47" s="214"/>
    </row>
    <row r="48" spans="1:5" ht="15.75">
      <c r="A48" s="638" t="str">
        <f>+CONCATENATE("Önkormányzaton kívüli EU-s projektekhez történő hozzájárulás ",LEFT(ÖSSZEFÜGGÉSEK!A5,4),". évi előirányzat")</f>
        <v>Önkormányzaton kívüli EU-s projektekhez történő hozzájárulás 2016. évi előirányzat</v>
      </c>
      <c r="B48" s="638"/>
      <c r="C48" s="638"/>
      <c r="D48" s="638"/>
      <c r="E48" s="638"/>
    </row>
    <row r="49" spans="1:8" ht="13.5" thickBot="1">
      <c r="A49" s="214"/>
      <c r="B49" s="214"/>
      <c r="C49" s="214"/>
      <c r="D49" s="214"/>
      <c r="E49" s="214"/>
    </row>
    <row r="50" spans="1:8" ht="13.5" thickBot="1">
      <c r="A50" s="643" t="s">
        <v>129</v>
      </c>
      <c r="B50" s="644"/>
      <c r="C50" s="645"/>
      <c r="D50" s="641" t="s">
        <v>138</v>
      </c>
      <c r="E50" s="642"/>
      <c r="H50" s="48"/>
    </row>
    <row r="51" spans="1:8">
      <c r="A51" s="646"/>
      <c r="B51" s="647"/>
      <c r="C51" s="648"/>
      <c r="D51" s="634"/>
      <c r="E51" s="635"/>
    </row>
    <row r="52" spans="1:8" ht="13.5" thickBot="1">
      <c r="A52" s="649"/>
      <c r="B52" s="650"/>
      <c r="C52" s="651"/>
      <c r="D52" s="636"/>
      <c r="E52" s="637"/>
    </row>
    <row r="53" spans="1:8" ht="13.5" thickBot="1">
      <c r="A53" s="631" t="s">
        <v>48</v>
      </c>
      <c r="B53" s="632"/>
      <c r="C53" s="633"/>
      <c r="D53" s="639">
        <f>SUM(D51:E52)</f>
        <v>0</v>
      </c>
      <c r="E53" s="640"/>
    </row>
  </sheetData>
  <mergeCells count="14">
    <mergeCell ref="A53:C53"/>
    <mergeCell ref="D51:E51"/>
    <mergeCell ref="D52:E52"/>
    <mergeCell ref="A48:E48"/>
    <mergeCell ref="D53:E53"/>
    <mergeCell ref="D50:E50"/>
    <mergeCell ref="A50:C50"/>
    <mergeCell ref="A51:C51"/>
    <mergeCell ref="A52:C52"/>
    <mergeCell ref="A1:E1"/>
    <mergeCell ref="B3:E3"/>
    <mergeCell ref="B26:E26"/>
    <mergeCell ref="D4:E4"/>
    <mergeCell ref="D27:E27"/>
  </mergeCells>
  <phoneticPr fontId="30" type="noConversion"/>
  <conditionalFormatting sqref="E6:E13 B13:D13 B23:E23 E16:E22 E29:E36 B36:D36 E39:E46 B46:D46 D53:E53">
    <cfRule type="cellIs" dxfId="0" priority="1" stopIfTrue="1" operator="equal">
      <formula>0</formula>
    </cfRule>
  </conditionalFormatting>
  <printOptions horizontalCentered="1"/>
  <pageMargins left="0.78740157480314965" right="0.78740157480314965" top="1.7416666666666667" bottom="0.98425196850393704" header="0.78740157480314965" footer="0.78740157480314965"/>
  <pageSetup paperSize="9" scale="91" orientation="portrait" r:id="rId1"/>
  <headerFooter alignWithMargins="0">
    <oddHeader>&amp;C&amp;"Times New Roman CE,Félkövér"&amp;12
Európai uniós támogatással megvalósuló projektek 
bevételei, kiadásai, hozzájárulások</oddHead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>
  <sheetPr codeName="Munka4">
    <tabColor rgb="FF92D050"/>
  </sheetPr>
  <dimension ref="A1:AA163"/>
  <sheetViews>
    <sheetView tabSelected="1" view="pageBreakPreview" topLeftCell="C1" zoomScale="85" zoomScaleNormal="100" zoomScaleSheetLayoutView="85" workbookViewId="0">
      <selection activeCell="C160" sqref="C160"/>
    </sheetView>
  </sheetViews>
  <sheetFormatPr defaultRowHeight="12.75"/>
  <cols>
    <col min="1" max="1" width="12" style="350" customWidth="1"/>
    <col min="2" max="2" width="62.33203125" style="351" customWidth="1"/>
    <col min="3" max="3" width="12.83203125" style="352" customWidth="1"/>
    <col min="4" max="7" width="12.83203125" style="3" customWidth="1"/>
    <col min="8" max="12" width="13.5" style="3" customWidth="1"/>
    <col min="13" max="13" width="13.1640625" style="3" customWidth="1"/>
    <col min="14" max="18" width="13.5" style="3" customWidth="1"/>
    <col min="19" max="19" width="12.5" style="3" customWidth="1"/>
    <col min="20" max="20" width="12.5" style="350" customWidth="1"/>
    <col min="21" max="21" width="62.6640625" style="351" customWidth="1"/>
    <col min="22" max="24" width="13.5" style="3" customWidth="1"/>
    <col min="25" max="25" width="13.1640625" style="3" customWidth="1"/>
    <col min="26" max="26" width="13.5" style="3" customWidth="1"/>
    <col min="27" max="27" width="12.5" style="3" customWidth="1"/>
    <col min="28" max="16384" width="9.33203125" style="3"/>
  </cols>
  <sheetData>
    <row r="1" spans="1:27" s="2" customFormat="1" ht="16.5" customHeight="1" thickBot="1">
      <c r="A1" s="229"/>
      <c r="B1" s="230"/>
      <c r="C1" s="241" t="str">
        <f>+CONCATENATE("9. melléklet a 1/",LEFT(ÖSSZEFÜGGÉSEK!A5,4),". (II.22.) önkormányzati rendelethez")</f>
        <v>9. melléklet a 1/2016. (II.22.) önkormányzati rendelethez</v>
      </c>
      <c r="R1" s="479"/>
      <c r="S1" s="479" t="s">
        <v>558</v>
      </c>
      <c r="T1" s="229"/>
      <c r="U1" s="230"/>
      <c r="V1" s="241" t="str">
        <f>+CONCATENATE("9. melléklet a 1/2016",LEFT(ÖSSZEFÜGGÉSEK!T5,4),". (II.22.) önkormányzati rendelethez")</f>
        <v>9. melléklet a 1/2016. (II.22.) önkormányzati rendelethez</v>
      </c>
      <c r="Z1" s="479"/>
      <c r="AA1" s="479" t="s">
        <v>559</v>
      </c>
    </row>
    <row r="2" spans="1:27" s="104" customFormat="1" ht="21" customHeight="1" thickBot="1">
      <c r="A2" s="366" t="s">
        <v>56</v>
      </c>
      <c r="B2" s="527" t="s">
        <v>200</v>
      </c>
      <c r="C2" s="529" t="s">
        <v>49</v>
      </c>
      <c r="D2" s="331" t="s">
        <v>53</v>
      </c>
      <c r="E2" s="331" t="s">
        <v>54</v>
      </c>
      <c r="F2" s="331" t="s">
        <v>390</v>
      </c>
      <c r="G2" s="331" t="s">
        <v>521</v>
      </c>
      <c r="H2" s="331" t="s">
        <v>522</v>
      </c>
      <c r="I2" s="331" t="s">
        <v>529</v>
      </c>
      <c r="J2" s="529" t="s">
        <v>531</v>
      </c>
      <c r="K2" s="331" t="s">
        <v>535</v>
      </c>
      <c r="L2" s="331" t="s">
        <v>536</v>
      </c>
      <c r="M2" s="331" t="s">
        <v>540</v>
      </c>
      <c r="N2" s="331" t="s">
        <v>541</v>
      </c>
      <c r="O2" s="331" t="s">
        <v>542</v>
      </c>
      <c r="P2" s="331" t="s">
        <v>543</v>
      </c>
      <c r="Q2" s="331" t="s">
        <v>544</v>
      </c>
      <c r="R2" s="331" t="s">
        <v>545</v>
      </c>
      <c r="S2" s="568"/>
      <c r="T2" s="366" t="s">
        <v>56</v>
      </c>
      <c r="U2" s="527" t="s">
        <v>200</v>
      </c>
      <c r="V2" s="588" t="s">
        <v>546</v>
      </c>
      <c r="W2" s="331" t="s">
        <v>552</v>
      </c>
      <c r="X2" s="588" t="s">
        <v>553</v>
      </c>
      <c r="Y2" s="331" t="s">
        <v>554</v>
      </c>
      <c r="Z2" s="588" t="s">
        <v>555</v>
      </c>
      <c r="AA2" s="568"/>
    </row>
    <row r="3" spans="1:27" s="104" customFormat="1" ht="36.75" thickBot="1">
      <c r="A3" s="536" t="s">
        <v>193</v>
      </c>
      <c r="B3" s="528" t="s">
        <v>570</v>
      </c>
      <c r="C3" s="530" t="s">
        <v>49</v>
      </c>
      <c r="D3" s="445" t="s">
        <v>49</v>
      </c>
      <c r="E3" s="445" t="s">
        <v>49</v>
      </c>
      <c r="F3" s="445" t="s">
        <v>49</v>
      </c>
      <c r="G3" s="445" t="s">
        <v>49</v>
      </c>
      <c r="H3" s="445" t="s">
        <v>49</v>
      </c>
      <c r="I3" s="445" t="s">
        <v>49</v>
      </c>
      <c r="J3" s="530" t="s">
        <v>49</v>
      </c>
      <c r="K3" s="445" t="s">
        <v>49</v>
      </c>
      <c r="L3" s="445" t="s">
        <v>49</v>
      </c>
      <c r="M3" s="445" t="s">
        <v>49</v>
      </c>
      <c r="N3" s="445" t="s">
        <v>49</v>
      </c>
      <c r="O3" s="445" t="s">
        <v>49</v>
      </c>
      <c r="P3" s="445" t="s">
        <v>49</v>
      </c>
      <c r="Q3" s="445" t="s">
        <v>49</v>
      </c>
      <c r="R3" s="445" t="s">
        <v>49</v>
      </c>
      <c r="S3" s="569"/>
      <c r="T3" s="536" t="s">
        <v>193</v>
      </c>
      <c r="U3" s="587" t="s">
        <v>572</v>
      </c>
      <c r="V3" s="445" t="s">
        <v>49</v>
      </c>
      <c r="W3" s="445" t="s">
        <v>49</v>
      </c>
      <c r="X3" s="445" t="s">
        <v>49</v>
      </c>
      <c r="Y3" s="445" t="s">
        <v>49</v>
      </c>
      <c r="Z3" s="445" t="s">
        <v>49</v>
      </c>
      <c r="AA3" s="569"/>
    </row>
    <row r="4" spans="1:27" s="105" customFormat="1" ht="15.95" customHeight="1" thickBot="1">
      <c r="A4" s="231"/>
      <c r="B4" s="231"/>
      <c r="C4" s="232"/>
      <c r="D4" s="232"/>
      <c r="E4" s="232"/>
      <c r="F4" s="232"/>
      <c r="G4" s="232"/>
      <c r="H4" s="232"/>
      <c r="I4" s="232"/>
      <c r="J4" s="232"/>
      <c r="K4" s="232"/>
      <c r="L4" s="232"/>
      <c r="M4" s="232"/>
      <c r="N4" s="232"/>
      <c r="O4" s="232"/>
      <c r="P4" s="232"/>
      <c r="Q4" s="232"/>
      <c r="R4" s="232"/>
      <c r="S4" s="232" t="s">
        <v>50</v>
      </c>
      <c r="T4" s="231"/>
      <c r="U4" s="231"/>
      <c r="V4" s="232"/>
      <c r="W4" s="232"/>
      <c r="X4" s="232"/>
      <c r="Z4" s="232"/>
      <c r="AA4" s="232" t="s">
        <v>50</v>
      </c>
    </row>
    <row r="5" spans="1:27" ht="100.5" customHeight="1" thickBot="1">
      <c r="A5" s="367" t="s">
        <v>194</v>
      </c>
      <c r="B5" s="508" t="s">
        <v>510</v>
      </c>
      <c r="C5" s="519" t="s">
        <v>523</v>
      </c>
      <c r="D5" s="233" t="s">
        <v>533</v>
      </c>
      <c r="E5" s="233" t="s">
        <v>524</v>
      </c>
      <c r="F5" s="233" t="s">
        <v>525</v>
      </c>
      <c r="G5" s="233" t="s">
        <v>534</v>
      </c>
      <c r="H5" s="233" t="s">
        <v>547</v>
      </c>
      <c r="I5" s="233" t="s">
        <v>526</v>
      </c>
      <c r="J5" s="519" t="s">
        <v>527</v>
      </c>
      <c r="K5" s="233" t="s">
        <v>528</v>
      </c>
      <c r="L5" s="233" t="s">
        <v>530</v>
      </c>
      <c r="M5" s="519" t="s">
        <v>548</v>
      </c>
      <c r="N5" s="233" t="s">
        <v>549</v>
      </c>
      <c r="O5" s="233" t="s">
        <v>550</v>
      </c>
      <c r="P5" s="233" t="s">
        <v>560</v>
      </c>
      <c r="Q5" s="233" t="s">
        <v>556</v>
      </c>
      <c r="R5" s="233" t="s">
        <v>557</v>
      </c>
      <c r="S5" s="570" t="s">
        <v>571</v>
      </c>
      <c r="T5" s="367" t="s">
        <v>194</v>
      </c>
      <c r="U5" s="508" t="s">
        <v>510</v>
      </c>
      <c r="V5" s="519" t="s">
        <v>532</v>
      </c>
      <c r="W5" s="233" t="s">
        <v>537</v>
      </c>
      <c r="X5" s="233" t="s">
        <v>538</v>
      </c>
      <c r="Y5" s="233" t="s">
        <v>539</v>
      </c>
      <c r="Z5" s="233" t="s">
        <v>551</v>
      </c>
      <c r="AA5" s="570" t="s">
        <v>573</v>
      </c>
    </row>
    <row r="6" spans="1:27" s="68" customFormat="1" ht="12.95" customHeight="1" thickBot="1">
      <c r="A6" s="205"/>
      <c r="B6" s="509" t="s">
        <v>451</v>
      </c>
      <c r="C6" s="520" t="s">
        <v>452</v>
      </c>
      <c r="D6" s="207" t="s">
        <v>452</v>
      </c>
      <c r="E6" s="207" t="s">
        <v>452</v>
      </c>
      <c r="F6" s="207" t="s">
        <v>452</v>
      </c>
      <c r="G6" s="207" t="s">
        <v>452</v>
      </c>
      <c r="H6" s="207" t="s">
        <v>452</v>
      </c>
      <c r="I6" s="207" t="s">
        <v>452</v>
      </c>
      <c r="J6" s="520" t="s">
        <v>452</v>
      </c>
      <c r="K6" s="207" t="s">
        <v>452</v>
      </c>
      <c r="L6" s="207" t="s">
        <v>452</v>
      </c>
      <c r="M6" s="520" t="s">
        <v>452</v>
      </c>
      <c r="N6" s="207" t="s">
        <v>452</v>
      </c>
      <c r="O6" s="207" t="s">
        <v>452</v>
      </c>
      <c r="P6" s="207" t="s">
        <v>452</v>
      </c>
      <c r="Q6" s="207" t="s">
        <v>452</v>
      </c>
      <c r="R6" s="207" t="s">
        <v>452</v>
      </c>
      <c r="S6" s="207" t="s">
        <v>452</v>
      </c>
      <c r="T6" s="205"/>
      <c r="U6" s="509" t="s">
        <v>451</v>
      </c>
      <c r="V6" s="520" t="s">
        <v>452</v>
      </c>
      <c r="W6" s="207" t="s">
        <v>452</v>
      </c>
      <c r="X6" s="207" t="s">
        <v>452</v>
      </c>
      <c r="Y6" s="207" t="s">
        <v>452</v>
      </c>
      <c r="Z6" s="207" t="s">
        <v>452</v>
      </c>
      <c r="AA6" s="571" t="s">
        <v>452</v>
      </c>
    </row>
    <row r="7" spans="1:27" s="68" customFormat="1" ht="15.95" customHeight="1" thickBot="1">
      <c r="A7" s="234"/>
      <c r="B7" s="235" t="s">
        <v>51</v>
      </c>
      <c r="C7" s="521"/>
      <c r="D7" s="332"/>
      <c r="E7" s="332"/>
      <c r="F7" s="332"/>
      <c r="G7" s="332"/>
      <c r="H7" s="332"/>
      <c r="I7" s="332"/>
      <c r="J7" s="332"/>
      <c r="K7" s="332"/>
      <c r="L7" s="332"/>
      <c r="M7" s="521"/>
      <c r="N7" s="332"/>
      <c r="O7" s="332"/>
      <c r="P7" s="332"/>
      <c r="Q7" s="332"/>
      <c r="R7" s="332"/>
      <c r="S7" s="572"/>
      <c r="T7" s="234"/>
      <c r="U7" s="235" t="s">
        <v>51</v>
      </c>
      <c r="V7" s="521"/>
      <c r="W7" s="332"/>
      <c r="X7" s="332"/>
      <c r="Y7" s="332"/>
      <c r="Z7" s="332"/>
      <c r="AA7" s="572"/>
    </row>
    <row r="8" spans="1:27" s="68" customFormat="1" ht="12" customHeight="1" thickBot="1">
      <c r="A8" s="32" t="s">
        <v>15</v>
      </c>
      <c r="B8" s="510" t="s">
        <v>230</v>
      </c>
      <c r="C8" s="503">
        <f>+C9+C10+C11+C12+C13+C14</f>
        <v>0</v>
      </c>
      <c r="D8" s="275">
        <f t="shared" ref="D8:W8" si="0">+D9+D10+D11+D12+D13+D14</f>
        <v>0</v>
      </c>
      <c r="E8" s="275">
        <f t="shared" si="0"/>
        <v>0</v>
      </c>
      <c r="F8" s="275">
        <f t="shared" si="0"/>
        <v>0</v>
      </c>
      <c r="G8" s="275">
        <f t="shared" si="0"/>
        <v>21743</v>
      </c>
      <c r="H8" s="275">
        <f t="shared" si="0"/>
        <v>0</v>
      </c>
      <c r="I8" s="275">
        <f t="shared" si="0"/>
        <v>0</v>
      </c>
      <c r="J8" s="503">
        <f t="shared" si="0"/>
        <v>0</v>
      </c>
      <c r="K8" s="275">
        <f t="shared" si="0"/>
        <v>0</v>
      </c>
      <c r="L8" s="275">
        <f t="shared" si="0"/>
        <v>0</v>
      </c>
      <c r="M8" s="503">
        <f t="shared" ref="M8" si="1">+M9+M10+M11+M12+M13+M14</f>
        <v>0</v>
      </c>
      <c r="N8" s="275">
        <f t="shared" ref="N8" si="2">+N9+N10+N11+N12+N13+N14</f>
        <v>0</v>
      </c>
      <c r="O8" s="275">
        <f t="shared" ref="O8" si="3">+O9+O10+O11+O12+O13+O14</f>
        <v>0</v>
      </c>
      <c r="P8" s="275"/>
      <c r="Q8" s="275">
        <f t="shared" ref="Q8" si="4">+Q9+Q10+Q11+Q12+Q13+Q14</f>
        <v>0</v>
      </c>
      <c r="R8" s="275">
        <f t="shared" ref="R8" si="5">+R9+R10+R11+R12+R13+R14</f>
        <v>0</v>
      </c>
      <c r="S8" s="573">
        <f>SUM(C8:R8)</f>
        <v>21743</v>
      </c>
      <c r="T8" s="32" t="s">
        <v>15</v>
      </c>
      <c r="U8" s="510" t="s">
        <v>230</v>
      </c>
      <c r="V8" s="503">
        <f t="shared" si="0"/>
        <v>0</v>
      </c>
      <c r="W8" s="275">
        <f t="shared" si="0"/>
        <v>0</v>
      </c>
      <c r="X8" s="275">
        <f t="shared" ref="X8" si="6">+X9+X10+X11+X12+X13+X14</f>
        <v>0</v>
      </c>
      <c r="Y8" s="275">
        <f t="shared" ref="Y8" si="7">+Y9+Y10+Y11+Y12+Y13+Y14</f>
        <v>0</v>
      </c>
      <c r="Z8" s="275">
        <f t="shared" ref="Z8" si="8">+Z9+Z10+Z11+Z12+Z13+Z14</f>
        <v>0</v>
      </c>
      <c r="AA8" s="573">
        <f>SUM(V8:Z8)</f>
        <v>0</v>
      </c>
    </row>
    <row r="9" spans="1:27" s="106" customFormat="1" ht="12" customHeight="1">
      <c r="A9" s="394" t="s">
        <v>93</v>
      </c>
      <c r="B9" s="511" t="s">
        <v>231</v>
      </c>
      <c r="C9" s="504"/>
      <c r="D9" s="278"/>
      <c r="E9" s="278"/>
      <c r="F9" s="278"/>
      <c r="G9" s="278">
        <v>14706</v>
      </c>
      <c r="H9" s="278"/>
      <c r="I9" s="278"/>
      <c r="J9" s="504"/>
      <c r="K9" s="278"/>
      <c r="L9" s="278"/>
      <c r="M9" s="504"/>
      <c r="N9" s="278"/>
      <c r="O9" s="278"/>
      <c r="P9" s="278"/>
      <c r="Q9" s="278"/>
      <c r="R9" s="278"/>
      <c r="S9" s="574">
        <f>SUM(C9:R9)</f>
        <v>14706</v>
      </c>
      <c r="T9" s="394" t="s">
        <v>93</v>
      </c>
      <c r="U9" s="511" t="s">
        <v>231</v>
      </c>
      <c r="V9" s="504"/>
      <c r="W9" s="278"/>
      <c r="X9" s="278"/>
      <c r="Y9" s="278"/>
      <c r="Z9" s="278"/>
      <c r="AA9" s="574"/>
    </row>
    <row r="10" spans="1:27" s="107" customFormat="1" ht="12" customHeight="1">
      <c r="A10" s="395" t="s">
        <v>94</v>
      </c>
      <c r="B10" s="512" t="s">
        <v>232</v>
      </c>
      <c r="C10" s="500"/>
      <c r="D10" s="277"/>
      <c r="E10" s="277"/>
      <c r="F10" s="277"/>
      <c r="G10" s="277"/>
      <c r="H10" s="277"/>
      <c r="I10" s="277"/>
      <c r="J10" s="500"/>
      <c r="K10" s="277"/>
      <c r="L10" s="277"/>
      <c r="M10" s="500"/>
      <c r="N10" s="277"/>
      <c r="O10" s="277"/>
      <c r="P10" s="277"/>
      <c r="Q10" s="277"/>
      <c r="R10" s="277"/>
      <c r="S10" s="575">
        <f>SUM(C10:R10)</f>
        <v>0</v>
      </c>
      <c r="T10" s="395" t="s">
        <v>94</v>
      </c>
      <c r="U10" s="512" t="s">
        <v>232</v>
      </c>
      <c r="V10" s="500"/>
      <c r="W10" s="277"/>
      <c r="X10" s="277"/>
      <c r="Y10" s="277"/>
      <c r="Z10" s="277"/>
      <c r="AA10" s="575"/>
    </row>
    <row r="11" spans="1:27" s="107" customFormat="1" ht="12" customHeight="1">
      <c r="A11" s="395" t="s">
        <v>95</v>
      </c>
      <c r="B11" s="512" t="s">
        <v>497</v>
      </c>
      <c r="C11" s="500"/>
      <c r="D11" s="277"/>
      <c r="E11" s="277"/>
      <c r="F11" s="277"/>
      <c r="G11" s="277">
        <v>4564</v>
      </c>
      <c r="H11" s="277"/>
      <c r="I11" s="277"/>
      <c r="J11" s="500"/>
      <c r="K11" s="277"/>
      <c r="L11" s="277"/>
      <c r="M11" s="500"/>
      <c r="N11" s="277"/>
      <c r="O11" s="277"/>
      <c r="P11" s="277"/>
      <c r="Q11" s="277"/>
      <c r="R11" s="277"/>
      <c r="S11" s="575">
        <f t="shared" ref="S11:S13" si="9">SUM(C11:R11)</f>
        <v>4564</v>
      </c>
      <c r="T11" s="395" t="s">
        <v>95</v>
      </c>
      <c r="U11" s="512" t="s">
        <v>497</v>
      </c>
      <c r="V11" s="500"/>
      <c r="W11" s="277"/>
      <c r="X11" s="277"/>
      <c r="Y11" s="277"/>
      <c r="Z11" s="277"/>
      <c r="AA11" s="575"/>
    </row>
    <row r="12" spans="1:27" s="107" customFormat="1" ht="12" customHeight="1">
      <c r="A12" s="395" t="s">
        <v>96</v>
      </c>
      <c r="B12" s="512" t="s">
        <v>234</v>
      </c>
      <c r="C12" s="500"/>
      <c r="D12" s="277"/>
      <c r="E12" s="277"/>
      <c r="F12" s="277"/>
      <c r="G12" s="277">
        <v>1200</v>
      </c>
      <c r="H12" s="277"/>
      <c r="I12" s="277"/>
      <c r="J12" s="500"/>
      <c r="K12" s="277"/>
      <c r="L12" s="277"/>
      <c r="M12" s="500"/>
      <c r="N12" s="277"/>
      <c r="O12" s="277"/>
      <c r="P12" s="277"/>
      <c r="Q12" s="277"/>
      <c r="R12" s="277"/>
      <c r="S12" s="575">
        <f t="shared" si="9"/>
        <v>1200</v>
      </c>
      <c r="T12" s="395" t="s">
        <v>96</v>
      </c>
      <c r="U12" s="512" t="s">
        <v>234</v>
      </c>
      <c r="V12" s="500"/>
      <c r="W12" s="277"/>
      <c r="X12" s="277"/>
      <c r="Y12" s="277"/>
      <c r="Z12" s="277"/>
      <c r="AA12" s="575"/>
    </row>
    <row r="13" spans="1:27" s="107" customFormat="1" ht="12" customHeight="1">
      <c r="A13" s="395" t="s">
        <v>139</v>
      </c>
      <c r="B13" s="512" t="s">
        <v>463</v>
      </c>
      <c r="C13" s="500"/>
      <c r="D13" s="277"/>
      <c r="E13" s="277"/>
      <c r="F13" s="277"/>
      <c r="G13" s="277">
        <v>1273</v>
      </c>
      <c r="H13" s="277"/>
      <c r="I13" s="277"/>
      <c r="J13" s="500"/>
      <c r="K13" s="277"/>
      <c r="L13" s="277"/>
      <c r="M13" s="500"/>
      <c r="N13" s="277"/>
      <c r="O13" s="277"/>
      <c r="P13" s="277"/>
      <c r="Q13" s="277"/>
      <c r="R13" s="277"/>
      <c r="S13" s="575">
        <f t="shared" si="9"/>
        <v>1273</v>
      </c>
      <c r="T13" s="395" t="s">
        <v>139</v>
      </c>
      <c r="U13" s="512" t="s">
        <v>463</v>
      </c>
      <c r="V13" s="500"/>
      <c r="W13" s="277"/>
      <c r="X13" s="277"/>
      <c r="Y13" s="277"/>
      <c r="Z13" s="277"/>
      <c r="AA13" s="575"/>
    </row>
    <row r="14" spans="1:27" s="106" customFormat="1" ht="12" customHeight="1" thickBot="1">
      <c r="A14" s="396" t="s">
        <v>97</v>
      </c>
      <c r="B14" s="513" t="s">
        <v>392</v>
      </c>
      <c r="C14" s="500"/>
      <c r="D14" s="277"/>
      <c r="E14" s="277"/>
      <c r="F14" s="277"/>
      <c r="G14" s="277"/>
      <c r="H14" s="277"/>
      <c r="I14" s="277"/>
      <c r="J14" s="500"/>
      <c r="K14" s="277"/>
      <c r="L14" s="277"/>
      <c r="M14" s="500"/>
      <c r="N14" s="277"/>
      <c r="O14" s="277"/>
      <c r="P14" s="277"/>
      <c r="Q14" s="277"/>
      <c r="R14" s="277"/>
      <c r="S14" s="576"/>
      <c r="T14" s="396" t="s">
        <v>97</v>
      </c>
      <c r="U14" s="513" t="s">
        <v>392</v>
      </c>
      <c r="V14" s="500"/>
      <c r="W14" s="277"/>
      <c r="X14" s="277"/>
      <c r="Y14" s="277"/>
      <c r="Z14" s="277"/>
      <c r="AA14" s="576"/>
    </row>
    <row r="15" spans="1:27" s="106" customFormat="1" ht="12" customHeight="1" thickBot="1">
      <c r="A15" s="32" t="s">
        <v>16</v>
      </c>
      <c r="B15" s="514" t="s">
        <v>235</v>
      </c>
      <c r="C15" s="503">
        <f>+C16+C17+C18+C19+C20</f>
        <v>0</v>
      </c>
      <c r="D15" s="275">
        <f t="shared" ref="D15:W15" si="10">+D16+D17+D18+D19+D20</f>
        <v>0</v>
      </c>
      <c r="E15" s="275">
        <f t="shared" si="10"/>
        <v>0</v>
      </c>
      <c r="F15" s="275">
        <f t="shared" si="10"/>
        <v>0</v>
      </c>
      <c r="G15" s="275">
        <f t="shared" si="10"/>
        <v>6350</v>
      </c>
      <c r="H15" s="275">
        <f t="shared" si="10"/>
        <v>18913</v>
      </c>
      <c r="I15" s="275">
        <f t="shared" si="10"/>
        <v>0</v>
      </c>
      <c r="J15" s="503">
        <f t="shared" si="10"/>
        <v>0</v>
      </c>
      <c r="K15" s="275">
        <f t="shared" si="10"/>
        <v>0</v>
      </c>
      <c r="L15" s="275">
        <f t="shared" si="10"/>
        <v>0</v>
      </c>
      <c r="M15" s="503">
        <f t="shared" ref="M15" si="11">+M16+M17+M18+M19+M20</f>
        <v>0</v>
      </c>
      <c r="N15" s="275">
        <f t="shared" ref="N15" si="12">+N16+N17+N18+N19+N20</f>
        <v>0</v>
      </c>
      <c r="O15" s="275">
        <f t="shared" ref="O15" si="13">+O16+O17+O18+O19+O20</f>
        <v>0</v>
      </c>
      <c r="P15" s="275"/>
      <c r="Q15" s="275">
        <f t="shared" ref="Q15" si="14">+Q16+Q17+Q18+Q19+Q20</f>
        <v>0</v>
      </c>
      <c r="R15" s="275">
        <f t="shared" ref="R15" si="15">+R16+R17+R18+R19+R20</f>
        <v>0</v>
      </c>
      <c r="S15" s="573">
        <f>SUM(C15:R15)</f>
        <v>25263</v>
      </c>
      <c r="T15" s="32" t="s">
        <v>16</v>
      </c>
      <c r="U15" s="514" t="s">
        <v>235</v>
      </c>
      <c r="V15" s="503">
        <f t="shared" si="10"/>
        <v>0</v>
      </c>
      <c r="W15" s="275">
        <f t="shared" si="10"/>
        <v>0</v>
      </c>
      <c r="X15" s="275">
        <f t="shared" ref="X15" si="16">+X16+X17+X18+X19+X20</f>
        <v>0</v>
      </c>
      <c r="Y15" s="275">
        <f t="shared" ref="Y15" si="17">+Y16+Y17+Y18+Y19+Y20</f>
        <v>0</v>
      </c>
      <c r="Z15" s="275">
        <f t="shared" ref="Z15" si="18">+Z16+Z17+Z18+Z19+Z20</f>
        <v>0</v>
      </c>
      <c r="AA15" s="573">
        <f>SUM(V15:Z15)</f>
        <v>0</v>
      </c>
    </row>
    <row r="16" spans="1:27" s="106" customFormat="1" ht="12" customHeight="1">
      <c r="A16" s="394" t="s">
        <v>99</v>
      </c>
      <c r="B16" s="511" t="s">
        <v>236</v>
      </c>
      <c r="C16" s="504"/>
      <c r="D16" s="278"/>
      <c r="E16" s="278"/>
      <c r="F16" s="278"/>
      <c r="G16" s="278"/>
      <c r="H16" s="278"/>
      <c r="I16" s="278"/>
      <c r="J16" s="504"/>
      <c r="K16" s="278"/>
      <c r="L16" s="278"/>
      <c r="M16" s="504"/>
      <c r="N16" s="278"/>
      <c r="O16" s="278"/>
      <c r="P16" s="278"/>
      <c r="Q16" s="278"/>
      <c r="R16" s="278"/>
      <c r="S16" s="574"/>
      <c r="T16" s="394" t="s">
        <v>99</v>
      </c>
      <c r="U16" s="511" t="s">
        <v>236</v>
      </c>
      <c r="V16" s="504"/>
      <c r="W16" s="278"/>
      <c r="X16" s="278"/>
      <c r="Y16" s="278"/>
      <c r="Z16" s="278"/>
      <c r="AA16" s="574"/>
    </row>
    <row r="17" spans="1:27" s="106" customFormat="1" ht="12" customHeight="1">
      <c r="A17" s="395" t="s">
        <v>100</v>
      </c>
      <c r="B17" s="512" t="s">
        <v>237</v>
      </c>
      <c r="C17" s="500"/>
      <c r="D17" s="277"/>
      <c r="E17" s="277"/>
      <c r="F17" s="277"/>
      <c r="G17" s="277"/>
      <c r="H17" s="277"/>
      <c r="I17" s="277"/>
      <c r="J17" s="500"/>
      <c r="K17" s="277"/>
      <c r="L17" s="277"/>
      <c r="M17" s="500"/>
      <c r="N17" s="277"/>
      <c r="O17" s="277"/>
      <c r="P17" s="277"/>
      <c r="Q17" s="277"/>
      <c r="R17" s="277"/>
      <c r="S17" s="575"/>
      <c r="T17" s="395" t="s">
        <v>100</v>
      </c>
      <c r="U17" s="512" t="s">
        <v>237</v>
      </c>
      <c r="V17" s="500"/>
      <c r="W17" s="277"/>
      <c r="X17" s="277"/>
      <c r="Y17" s="277"/>
      <c r="Z17" s="277"/>
      <c r="AA17" s="575"/>
    </row>
    <row r="18" spans="1:27" s="106" customFormat="1" ht="12" customHeight="1">
      <c r="A18" s="395" t="s">
        <v>101</v>
      </c>
      <c r="B18" s="512" t="s">
        <v>383</v>
      </c>
      <c r="C18" s="500"/>
      <c r="D18" s="277"/>
      <c r="E18" s="277"/>
      <c r="F18" s="277"/>
      <c r="G18" s="277"/>
      <c r="H18" s="277"/>
      <c r="I18" s="277"/>
      <c r="J18" s="500"/>
      <c r="K18" s="277"/>
      <c r="L18" s="277"/>
      <c r="M18" s="500"/>
      <c r="N18" s="277"/>
      <c r="O18" s="277"/>
      <c r="P18" s="277"/>
      <c r="Q18" s="277"/>
      <c r="R18" s="277"/>
      <c r="S18" s="575"/>
      <c r="T18" s="395" t="s">
        <v>101</v>
      </c>
      <c r="U18" s="512" t="s">
        <v>383</v>
      </c>
      <c r="V18" s="500"/>
      <c r="W18" s="277"/>
      <c r="X18" s="277"/>
      <c r="Y18" s="277"/>
      <c r="Z18" s="277"/>
      <c r="AA18" s="575"/>
    </row>
    <row r="19" spans="1:27" s="106" customFormat="1" ht="12" customHeight="1">
      <c r="A19" s="395" t="s">
        <v>102</v>
      </c>
      <c r="B19" s="512" t="s">
        <v>384</v>
      </c>
      <c r="C19" s="500"/>
      <c r="D19" s="277"/>
      <c r="E19" s="277"/>
      <c r="F19" s="277"/>
      <c r="G19" s="277"/>
      <c r="H19" s="277"/>
      <c r="I19" s="277"/>
      <c r="J19" s="500"/>
      <c r="K19" s="277"/>
      <c r="L19" s="277"/>
      <c r="M19" s="500"/>
      <c r="N19" s="277"/>
      <c r="O19" s="277"/>
      <c r="P19" s="277"/>
      <c r="Q19" s="277"/>
      <c r="R19" s="277"/>
      <c r="S19" s="575"/>
      <c r="T19" s="395" t="s">
        <v>102</v>
      </c>
      <c r="U19" s="512" t="s">
        <v>384</v>
      </c>
      <c r="V19" s="500"/>
      <c r="W19" s="277"/>
      <c r="X19" s="277"/>
      <c r="Y19" s="277"/>
      <c r="Z19" s="277"/>
      <c r="AA19" s="575"/>
    </row>
    <row r="20" spans="1:27" s="106" customFormat="1" ht="12" customHeight="1">
      <c r="A20" s="395" t="s">
        <v>103</v>
      </c>
      <c r="B20" s="512" t="s">
        <v>238</v>
      </c>
      <c r="C20" s="500"/>
      <c r="D20" s="277"/>
      <c r="E20" s="277"/>
      <c r="F20" s="277"/>
      <c r="G20" s="277">
        <v>6350</v>
      </c>
      <c r="H20" s="277">
        <v>18913</v>
      </c>
      <c r="I20" s="277"/>
      <c r="J20" s="500"/>
      <c r="K20" s="277"/>
      <c r="L20" s="277"/>
      <c r="M20" s="500"/>
      <c r="N20" s="277"/>
      <c r="O20" s="277"/>
      <c r="P20" s="277"/>
      <c r="Q20" s="277"/>
      <c r="R20" s="277"/>
      <c r="S20" s="575">
        <f>SUM(C20:R20)</f>
        <v>25263</v>
      </c>
      <c r="T20" s="395" t="s">
        <v>103</v>
      </c>
      <c r="U20" s="512" t="s">
        <v>238</v>
      </c>
      <c r="V20" s="500"/>
      <c r="W20" s="277"/>
      <c r="X20" s="277"/>
      <c r="Y20" s="277"/>
      <c r="Z20" s="277"/>
      <c r="AA20" s="575"/>
    </row>
    <row r="21" spans="1:27" s="107" customFormat="1" ht="12" customHeight="1" thickBot="1">
      <c r="A21" s="396" t="s">
        <v>112</v>
      </c>
      <c r="B21" s="513" t="s">
        <v>239</v>
      </c>
      <c r="C21" s="501"/>
      <c r="D21" s="279"/>
      <c r="E21" s="279"/>
      <c r="F21" s="279"/>
      <c r="G21" s="279"/>
      <c r="H21" s="279"/>
      <c r="I21" s="279"/>
      <c r="J21" s="501"/>
      <c r="K21" s="279"/>
      <c r="L21" s="279"/>
      <c r="M21" s="501"/>
      <c r="N21" s="279"/>
      <c r="O21" s="279"/>
      <c r="P21" s="279"/>
      <c r="Q21" s="279"/>
      <c r="R21" s="279"/>
      <c r="S21" s="576"/>
      <c r="T21" s="396" t="s">
        <v>112</v>
      </c>
      <c r="U21" s="513" t="s">
        <v>239</v>
      </c>
      <c r="V21" s="501"/>
      <c r="W21" s="279"/>
      <c r="X21" s="279"/>
      <c r="Y21" s="279"/>
      <c r="Z21" s="279"/>
      <c r="AA21" s="576"/>
    </row>
    <row r="22" spans="1:27" s="107" customFormat="1" ht="12" customHeight="1" thickBot="1">
      <c r="A22" s="32" t="s">
        <v>17</v>
      </c>
      <c r="B22" s="510" t="s">
        <v>240</v>
      </c>
      <c r="C22" s="503">
        <f>+C23+C24+C25+C26+C27</f>
        <v>0</v>
      </c>
      <c r="D22" s="275">
        <f t="shared" ref="D22:W22" si="19">+D23+D24+D25+D26+D27</f>
        <v>0</v>
      </c>
      <c r="E22" s="275">
        <f t="shared" si="19"/>
        <v>0</v>
      </c>
      <c r="F22" s="275">
        <f t="shared" si="19"/>
        <v>0</v>
      </c>
      <c r="G22" s="275">
        <f t="shared" si="19"/>
        <v>0</v>
      </c>
      <c r="H22" s="275">
        <f t="shared" si="19"/>
        <v>0</v>
      </c>
      <c r="I22" s="275">
        <f t="shared" si="19"/>
        <v>0</v>
      </c>
      <c r="J22" s="503">
        <f t="shared" si="19"/>
        <v>0</v>
      </c>
      <c r="K22" s="275">
        <f t="shared" si="19"/>
        <v>0</v>
      </c>
      <c r="L22" s="275">
        <f t="shared" si="19"/>
        <v>0</v>
      </c>
      <c r="M22" s="503">
        <f t="shared" ref="M22" si="20">+M23+M24+M25+M26+M27</f>
        <v>0</v>
      </c>
      <c r="N22" s="275">
        <f t="shared" ref="N22" si="21">+N23+N24+N25+N26+N27</f>
        <v>0</v>
      </c>
      <c r="O22" s="275">
        <f t="shared" ref="O22" si="22">+O23+O24+O25+O26+O27</f>
        <v>0</v>
      </c>
      <c r="P22" s="275"/>
      <c r="Q22" s="275">
        <f t="shared" ref="Q22" si="23">+Q23+Q24+Q25+Q26+Q27</f>
        <v>0</v>
      </c>
      <c r="R22" s="275">
        <f t="shared" ref="R22" si="24">+R23+R24+R25+R26+R27</f>
        <v>0</v>
      </c>
      <c r="S22" s="573">
        <f>SUM(C22:R22)</f>
        <v>0</v>
      </c>
      <c r="T22" s="32" t="s">
        <v>17</v>
      </c>
      <c r="U22" s="510" t="s">
        <v>240</v>
      </c>
      <c r="V22" s="503">
        <f t="shared" si="19"/>
        <v>0</v>
      </c>
      <c r="W22" s="275">
        <f t="shared" si="19"/>
        <v>0</v>
      </c>
      <c r="X22" s="275">
        <f t="shared" ref="X22" si="25">+X23+X24+X25+X26+X27</f>
        <v>0</v>
      </c>
      <c r="Y22" s="275">
        <f t="shared" ref="Y22" si="26">+Y23+Y24+Y25+Y26+Y27</f>
        <v>0</v>
      </c>
      <c r="Z22" s="275">
        <f t="shared" ref="Z22" si="27">+Z23+Z24+Z25+Z26+Z27</f>
        <v>0</v>
      </c>
      <c r="AA22" s="573">
        <f>SUM(V22:Z22)</f>
        <v>0</v>
      </c>
    </row>
    <row r="23" spans="1:27" s="107" customFormat="1" ht="12" hidden="1" customHeight="1">
      <c r="A23" s="394" t="s">
        <v>82</v>
      </c>
      <c r="B23" s="511" t="s">
        <v>241</v>
      </c>
      <c r="C23" s="504"/>
      <c r="D23" s="278"/>
      <c r="E23" s="278"/>
      <c r="F23" s="278"/>
      <c r="G23" s="278"/>
      <c r="H23" s="278"/>
      <c r="I23" s="278"/>
      <c r="J23" s="504"/>
      <c r="K23" s="278"/>
      <c r="L23" s="278"/>
      <c r="M23" s="504"/>
      <c r="N23" s="278"/>
      <c r="O23" s="278"/>
      <c r="P23" s="278"/>
      <c r="Q23" s="278"/>
      <c r="R23" s="278"/>
      <c r="S23" s="574"/>
      <c r="T23" s="394" t="s">
        <v>82</v>
      </c>
      <c r="U23" s="511" t="s">
        <v>241</v>
      </c>
      <c r="V23" s="504"/>
      <c r="W23" s="278"/>
      <c r="X23" s="278"/>
      <c r="Y23" s="278"/>
      <c r="Z23" s="278"/>
      <c r="AA23" s="574"/>
    </row>
    <row r="24" spans="1:27" s="106" customFormat="1" ht="12" hidden="1" customHeight="1">
      <c r="A24" s="395" t="s">
        <v>83</v>
      </c>
      <c r="B24" s="512" t="s">
        <v>242</v>
      </c>
      <c r="C24" s="500"/>
      <c r="D24" s="277"/>
      <c r="E24" s="277"/>
      <c r="F24" s="277"/>
      <c r="G24" s="277"/>
      <c r="H24" s="277"/>
      <c r="I24" s="277"/>
      <c r="J24" s="500"/>
      <c r="K24" s="277"/>
      <c r="L24" s="277"/>
      <c r="M24" s="500"/>
      <c r="N24" s="277"/>
      <c r="O24" s="277"/>
      <c r="P24" s="277"/>
      <c r="Q24" s="277"/>
      <c r="R24" s="277"/>
      <c r="S24" s="575"/>
      <c r="T24" s="395" t="s">
        <v>83</v>
      </c>
      <c r="U24" s="512" t="s">
        <v>242</v>
      </c>
      <c r="V24" s="500"/>
      <c r="W24" s="277"/>
      <c r="X24" s="277"/>
      <c r="Y24" s="277"/>
      <c r="Z24" s="277"/>
      <c r="AA24" s="575"/>
    </row>
    <row r="25" spans="1:27" s="107" customFormat="1" ht="12" hidden="1" customHeight="1">
      <c r="A25" s="395" t="s">
        <v>84</v>
      </c>
      <c r="B25" s="512" t="s">
        <v>385</v>
      </c>
      <c r="C25" s="500"/>
      <c r="D25" s="277"/>
      <c r="E25" s="277"/>
      <c r="F25" s="277"/>
      <c r="G25" s="277"/>
      <c r="H25" s="277"/>
      <c r="I25" s="277"/>
      <c r="J25" s="500"/>
      <c r="K25" s="277"/>
      <c r="L25" s="277"/>
      <c r="M25" s="500"/>
      <c r="N25" s="277"/>
      <c r="O25" s="277"/>
      <c r="P25" s="277"/>
      <c r="Q25" s="277"/>
      <c r="R25" s="277"/>
      <c r="S25" s="575"/>
      <c r="T25" s="395" t="s">
        <v>84</v>
      </c>
      <c r="U25" s="512" t="s">
        <v>385</v>
      </c>
      <c r="V25" s="500"/>
      <c r="W25" s="277"/>
      <c r="X25" s="277"/>
      <c r="Y25" s="277"/>
      <c r="Z25" s="277"/>
      <c r="AA25" s="575"/>
    </row>
    <row r="26" spans="1:27" s="107" customFormat="1" ht="12" hidden="1" customHeight="1">
      <c r="A26" s="395" t="s">
        <v>85</v>
      </c>
      <c r="B26" s="512" t="s">
        <v>386</v>
      </c>
      <c r="C26" s="500"/>
      <c r="D26" s="277"/>
      <c r="E26" s="277"/>
      <c r="F26" s="277"/>
      <c r="G26" s="277"/>
      <c r="H26" s="277"/>
      <c r="I26" s="277"/>
      <c r="J26" s="500"/>
      <c r="K26" s="277"/>
      <c r="L26" s="277"/>
      <c r="M26" s="500"/>
      <c r="N26" s="277"/>
      <c r="O26" s="277"/>
      <c r="P26" s="277"/>
      <c r="Q26" s="277"/>
      <c r="R26" s="277"/>
      <c r="S26" s="575"/>
      <c r="T26" s="395" t="s">
        <v>85</v>
      </c>
      <c r="U26" s="512" t="s">
        <v>386</v>
      </c>
      <c r="V26" s="500"/>
      <c r="W26" s="277"/>
      <c r="X26" s="277"/>
      <c r="Y26" s="277"/>
      <c r="Z26" s="277"/>
      <c r="AA26" s="575"/>
    </row>
    <row r="27" spans="1:27" s="107" customFormat="1" ht="12" hidden="1" customHeight="1">
      <c r="A27" s="395" t="s">
        <v>162</v>
      </c>
      <c r="B27" s="512" t="s">
        <v>243</v>
      </c>
      <c r="C27" s="500"/>
      <c r="D27" s="277"/>
      <c r="E27" s="277"/>
      <c r="F27" s="277"/>
      <c r="G27" s="277"/>
      <c r="H27" s="277"/>
      <c r="I27" s="277"/>
      <c r="J27" s="500"/>
      <c r="K27" s="277"/>
      <c r="L27" s="277"/>
      <c r="M27" s="500"/>
      <c r="N27" s="277"/>
      <c r="O27" s="277"/>
      <c r="P27" s="277"/>
      <c r="Q27" s="277"/>
      <c r="R27" s="277"/>
      <c r="S27" s="575"/>
      <c r="T27" s="395" t="s">
        <v>162</v>
      </c>
      <c r="U27" s="512" t="s">
        <v>243</v>
      </c>
      <c r="V27" s="500"/>
      <c r="W27" s="277"/>
      <c r="X27" s="277"/>
      <c r="Y27" s="277"/>
      <c r="Z27" s="277"/>
      <c r="AA27" s="575"/>
    </row>
    <row r="28" spans="1:27" s="107" customFormat="1" ht="12" hidden="1" customHeight="1" thickBot="1">
      <c r="A28" s="396" t="s">
        <v>163</v>
      </c>
      <c r="B28" s="513" t="s">
        <v>244</v>
      </c>
      <c r="C28" s="501"/>
      <c r="D28" s="279"/>
      <c r="E28" s="279"/>
      <c r="F28" s="279"/>
      <c r="G28" s="279"/>
      <c r="H28" s="279"/>
      <c r="I28" s="279"/>
      <c r="J28" s="501"/>
      <c r="K28" s="279"/>
      <c r="L28" s="279"/>
      <c r="M28" s="501"/>
      <c r="N28" s="279"/>
      <c r="O28" s="279"/>
      <c r="P28" s="279"/>
      <c r="Q28" s="279"/>
      <c r="R28" s="279"/>
      <c r="S28" s="576"/>
      <c r="T28" s="396" t="s">
        <v>163</v>
      </c>
      <c r="U28" s="513" t="s">
        <v>244</v>
      </c>
      <c r="V28" s="501"/>
      <c r="W28" s="279"/>
      <c r="X28" s="279"/>
      <c r="Y28" s="279"/>
      <c r="Z28" s="279"/>
      <c r="AA28" s="576"/>
    </row>
    <row r="29" spans="1:27" s="107" customFormat="1" ht="12" customHeight="1" thickBot="1">
      <c r="A29" s="32" t="s">
        <v>164</v>
      </c>
      <c r="B29" s="510" t="s">
        <v>508</v>
      </c>
      <c r="C29" s="505">
        <f>SUM(C30:C36)</f>
        <v>40</v>
      </c>
      <c r="D29" s="281">
        <f t="shared" ref="D29:Z29" si="28">SUM(D30:D36)</f>
        <v>8060</v>
      </c>
      <c r="E29" s="281">
        <f t="shared" si="28"/>
        <v>0</v>
      </c>
      <c r="F29" s="281">
        <f t="shared" si="28"/>
        <v>0</v>
      </c>
      <c r="G29" s="281">
        <f t="shared" si="28"/>
        <v>0</v>
      </c>
      <c r="H29" s="281">
        <f t="shared" si="28"/>
        <v>0</v>
      </c>
      <c r="I29" s="281">
        <f t="shared" si="28"/>
        <v>0</v>
      </c>
      <c r="J29" s="505">
        <f t="shared" si="28"/>
        <v>0</v>
      </c>
      <c r="K29" s="281">
        <f t="shared" si="28"/>
        <v>0</v>
      </c>
      <c r="L29" s="281">
        <f t="shared" si="28"/>
        <v>0</v>
      </c>
      <c r="M29" s="505">
        <f>SUM(M30:M36)</f>
        <v>0</v>
      </c>
      <c r="N29" s="281">
        <f>SUM(N30:N36)</f>
        <v>0</v>
      </c>
      <c r="O29" s="281">
        <f>SUM(O30:O36)</f>
        <v>0</v>
      </c>
      <c r="P29" s="281"/>
      <c r="Q29" s="281">
        <f>SUM(Q30:Q36)</f>
        <v>0</v>
      </c>
      <c r="R29" s="281">
        <f>SUM(R30:R36)</f>
        <v>0</v>
      </c>
      <c r="S29" s="573">
        <f t="shared" ref="S29:S37" si="29">SUM(C29:R29)</f>
        <v>8100</v>
      </c>
      <c r="T29" s="32" t="s">
        <v>164</v>
      </c>
      <c r="U29" s="510" t="s">
        <v>508</v>
      </c>
      <c r="V29" s="505">
        <f t="shared" si="28"/>
        <v>0</v>
      </c>
      <c r="W29" s="281">
        <f t="shared" si="28"/>
        <v>0</v>
      </c>
      <c r="X29" s="281">
        <f t="shared" si="28"/>
        <v>0</v>
      </c>
      <c r="Y29" s="281">
        <f t="shared" si="28"/>
        <v>0</v>
      </c>
      <c r="Z29" s="281">
        <f t="shared" si="28"/>
        <v>0</v>
      </c>
      <c r="AA29" s="573">
        <f>SUM(V29:Z29)</f>
        <v>0</v>
      </c>
    </row>
    <row r="30" spans="1:27" s="107" customFormat="1" ht="12" customHeight="1">
      <c r="A30" s="394" t="s">
        <v>246</v>
      </c>
      <c r="B30" s="511" t="s">
        <v>502</v>
      </c>
      <c r="C30" s="522">
        <f>+C31+C32+C33</f>
        <v>0</v>
      </c>
      <c r="D30" s="278">
        <v>2700</v>
      </c>
      <c r="E30" s="371">
        <f t="shared" ref="E30:W30" si="30">+E31+E32+E33</f>
        <v>0</v>
      </c>
      <c r="F30" s="371">
        <f t="shared" si="30"/>
        <v>0</v>
      </c>
      <c r="G30" s="371">
        <f t="shared" si="30"/>
        <v>0</v>
      </c>
      <c r="H30" s="371">
        <f t="shared" si="30"/>
        <v>0</v>
      </c>
      <c r="I30" s="371">
        <f t="shared" si="30"/>
        <v>0</v>
      </c>
      <c r="J30" s="522">
        <f t="shared" si="30"/>
        <v>0</v>
      </c>
      <c r="K30" s="371">
        <f t="shared" si="30"/>
        <v>0</v>
      </c>
      <c r="L30" s="371">
        <f t="shared" si="30"/>
        <v>0</v>
      </c>
      <c r="M30" s="522">
        <f t="shared" ref="M30" si="31">+M31+M32+M33</f>
        <v>0</v>
      </c>
      <c r="N30" s="371">
        <f t="shared" ref="N30" si="32">+N31+N32+N33</f>
        <v>0</v>
      </c>
      <c r="O30" s="371">
        <f t="shared" ref="O30" si="33">+O31+O32+O33</f>
        <v>0</v>
      </c>
      <c r="P30" s="371"/>
      <c r="Q30" s="371">
        <f t="shared" ref="Q30" si="34">+Q31+Q32+Q33</f>
        <v>0</v>
      </c>
      <c r="R30" s="371">
        <f t="shared" ref="R30" si="35">+R31+R32+R33</f>
        <v>0</v>
      </c>
      <c r="S30" s="577">
        <f t="shared" si="29"/>
        <v>2700</v>
      </c>
      <c r="T30" s="394" t="s">
        <v>246</v>
      </c>
      <c r="U30" s="511" t="s">
        <v>502</v>
      </c>
      <c r="V30" s="522">
        <f t="shared" si="30"/>
        <v>0</v>
      </c>
      <c r="W30" s="371">
        <f t="shared" si="30"/>
        <v>0</v>
      </c>
      <c r="X30" s="371">
        <f t="shared" ref="X30" si="36">+X31+X32+X33</f>
        <v>0</v>
      </c>
      <c r="Y30" s="371">
        <f t="shared" ref="Y30" si="37">+Y31+Y32+Y33</f>
        <v>0</v>
      </c>
      <c r="Z30" s="371">
        <f t="shared" ref="Z30" si="38">+Z31+Z32+Z33</f>
        <v>0</v>
      </c>
      <c r="AA30" s="577"/>
    </row>
    <row r="31" spans="1:27" s="107" customFormat="1" ht="12" customHeight="1">
      <c r="A31" s="395" t="s">
        <v>247</v>
      </c>
      <c r="B31" s="512" t="s">
        <v>503</v>
      </c>
      <c r="C31" s="500"/>
      <c r="D31" s="277"/>
      <c r="E31" s="277"/>
      <c r="F31" s="277"/>
      <c r="G31" s="277"/>
      <c r="H31" s="277"/>
      <c r="I31" s="277"/>
      <c r="J31" s="500"/>
      <c r="K31" s="277"/>
      <c r="L31" s="277"/>
      <c r="M31" s="500"/>
      <c r="N31" s="277"/>
      <c r="O31" s="277"/>
      <c r="P31" s="277"/>
      <c r="Q31" s="277"/>
      <c r="R31" s="277"/>
      <c r="S31" s="575">
        <f t="shared" si="29"/>
        <v>0</v>
      </c>
      <c r="T31" s="395" t="s">
        <v>247</v>
      </c>
      <c r="U31" s="512" t="s">
        <v>503</v>
      </c>
      <c r="V31" s="500"/>
      <c r="W31" s="277"/>
      <c r="X31" s="277"/>
      <c r="Y31" s="277"/>
      <c r="Z31" s="277"/>
      <c r="AA31" s="575"/>
    </row>
    <row r="32" spans="1:27" s="107" customFormat="1" ht="12" customHeight="1">
      <c r="A32" s="395" t="s">
        <v>248</v>
      </c>
      <c r="B32" s="512" t="s">
        <v>504</v>
      </c>
      <c r="C32" s="500"/>
      <c r="D32" s="277">
        <v>4510</v>
      </c>
      <c r="E32" s="277"/>
      <c r="F32" s="277"/>
      <c r="G32" s="277"/>
      <c r="H32" s="277"/>
      <c r="I32" s="277"/>
      <c r="J32" s="500"/>
      <c r="K32" s="277"/>
      <c r="L32" s="277"/>
      <c r="M32" s="500"/>
      <c r="N32" s="277"/>
      <c r="O32" s="277"/>
      <c r="P32" s="277"/>
      <c r="Q32" s="277"/>
      <c r="R32" s="277"/>
      <c r="S32" s="575">
        <f t="shared" si="29"/>
        <v>4510</v>
      </c>
      <c r="T32" s="395" t="s">
        <v>248</v>
      </c>
      <c r="U32" s="512" t="s">
        <v>504</v>
      </c>
      <c r="V32" s="500"/>
      <c r="W32" s="277"/>
      <c r="X32" s="277"/>
      <c r="Y32" s="277"/>
      <c r="Z32" s="277"/>
      <c r="AA32" s="575"/>
    </row>
    <row r="33" spans="1:27" s="107" customFormat="1" ht="12" customHeight="1">
      <c r="A33" s="395" t="s">
        <v>249</v>
      </c>
      <c r="B33" s="512" t="s">
        <v>505</v>
      </c>
      <c r="C33" s="500"/>
      <c r="D33" s="277"/>
      <c r="E33" s="277"/>
      <c r="F33" s="277"/>
      <c r="G33" s="277"/>
      <c r="H33" s="277"/>
      <c r="I33" s="277"/>
      <c r="J33" s="500"/>
      <c r="K33" s="277"/>
      <c r="L33" s="277"/>
      <c r="M33" s="500"/>
      <c r="N33" s="277"/>
      <c r="O33" s="277"/>
      <c r="P33" s="277"/>
      <c r="Q33" s="277"/>
      <c r="R33" s="277"/>
      <c r="S33" s="575">
        <f t="shared" si="29"/>
        <v>0</v>
      </c>
      <c r="T33" s="395" t="s">
        <v>249</v>
      </c>
      <c r="U33" s="512" t="s">
        <v>505</v>
      </c>
      <c r="V33" s="500"/>
      <c r="W33" s="277"/>
      <c r="X33" s="277"/>
      <c r="Y33" s="277"/>
      <c r="Z33" s="277"/>
      <c r="AA33" s="575"/>
    </row>
    <row r="34" spans="1:27" s="107" customFormat="1" ht="12" customHeight="1">
      <c r="A34" s="395" t="s">
        <v>499</v>
      </c>
      <c r="B34" s="512" t="s">
        <v>250</v>
      </c>
      <c r="C34" s="500"/>
      <c r="D34" s="277">
        <v>600</v>
      </c>
      <c r="E34" s="277"/>
      <c r="F34" s="277"/>
      <c r="G34" s="277"/>
      <c r="H34" s="277"/>
      <c r="I34" s="277"/>
      <c r="J34" s="500"/>
      <c r="K34" s="277"/>
      <c r="L34" s="277"/>
      <c r="M34" s="500"/>
      <c r="N34" s="277"/>
      <c r="O34" s="277"/>
      <c r="P34" s="277"/>
      <c r="Q34" s="277"/>
      <c r="R34" s="277"/>
      <c r="S34" s="575">
        <f t="shared" si="29"/>
        <v>600</v>
      </c>
      <c r="T34" s="395" t="s">
        <v>499</v>
      </c>
      <c r="U34" s="512" t="s">
        <v>250</v>
      </c>
      <c r="V34" s="500"/>
      <c r="W34" s="277"/>
      <c r="X34" s="277"/>
      <c r="Y34" s="277"/>
      <c r="Z34" s="277"/>
      <c r="AA34" s="575"/>
    </row>
    <row r="35" spans="1:27" s="107" customFormat="1" ht="12" customHeight="1">
      <c r="A35" s="395" t="s">
        <v>500</v>
      </c>
      <c r="B35" s="512" t="s">
        <v>251</v>
      </c>
      <c r="C35" s="500"/>
      <c r="D35" s="277"/>
      <c r="E35" s="277"/>
      <c r="F35" s="277"/>
      <c r="G35" s="277"/>
      <c r="H35" s="277"/>
      <c r="I35" s="277"/>
      <c r="J35" s="500"/>
      <c r="K35" s="277"/>
      <c r="L35" s="277"/>
      <c r="M35" s="500"/>
      <c r="N35" s="277"/>
      <c r="O35" s="277"/>
      <c r="P35" s="277"/>
      <c r="Q35" s="277"/>
      <c r="R35" s="277"/>
      <c r="S35" s="575">
        <f t="shared" si="29"/>
        <v>0</v>
      </c>
      <c r="T35" s="395" t="s">
        <v>500</v>
      </c>
      <c r="U35" s="512" t="s">
        <v>251</v>
      </c>
      <c r="V35" s="500"/>
      <c r="W35" s="277"/>
      <c r="X35" s="277"/>
      <c r="Y35" s="277"/>
      <c r="Z35" s="277"/>
      <c r="AA35" s="575"/>
    </row>
    <row r="36" spans="1:27" s="107" customFormat="1" ht="12" customHeight="1" thickBot="1">
      <c r="A36" s="396" t="s">
        <v>501</v>
      </c>
      <c r="B36" s="515" t="s">
        <v>252</v>
      </c>
      <c r="C36" s="501">
        <v>40</v>
      </c>
      <c r="D36" s="279">
        <v>250</v>
      </c>
      <c r="E36" s="279"/>
      <c r="F36" s="279"/>
      <c r="G36" s="279"/>
      <c r="H36" s="279"/>
      <c r="I36" s="279"/>
      <c r="J36" s="501"/>
      <c r="K36" s="279"/>
      <c r="L36" s="279"/>
      <c r="M36" s="501"/>
      <c r="N36" s="279"/>
      <c r="O36" s="279"/>
      <c r="P36" s="279"/>
      <c r="Q36" s="279"/>
      <c r="R36" s="279"/>
      <c r="S36" s="576">
        <f t="shared" si="29"/>
        <v>290</v>
      </c>
      <c r="T36" s="396" t="s">
        <v>501</v>
      </c>
      <c r="U36" s="515" t="s">
        <v>252</v>
      </c>
      <c r="V36" s="501"/>
      <c r="W36" s="279"/>
      <c r="X36" s="279"/>
      <c r="Y36" s="279"/>
      <c r="Z36" s="279"/>
      <c r="AA36" s="576"/>
    </row>
    <row r="37" spans="1:27" s="107" customFormat="1" ht="12" customHeight="1" thickBot="1">
      <c r="A37" s="32" t="s">
        <v>19</v>
      </c>
      <c r="B37" s="510" t="s">
        <v>393</v>
      </c>
      <c r="C37" s="503">
        <f>SUM(C38:C48)</f>
        <v>62</v>
      </c>
      <c r="D37" s="275">
        <f t="shared" ref="D37:W37" si="39">SUM(D38:D48)</f>
        <v>0</v>
      </c>
      <c r="E37" s="275">
        <f t="shared" si="39"/>
        <v>50</v>
      </c>
      <c r="F37" s="275">
        <f t="shared" si="39"/>
        <v>120</v>
      </c>
      <c r="G37" s="275">
        <f t="shared" si="39"/>
        <v>0</v>
      </c>
      <c r="H37" s="275">
        <f t="shared" si="39"/>
        <v>0</v>
      </c>
      <c r="I37" s="275">
        <f t="shared" si="39"/>
        <v>0</v>
      </c>
      <c r="J37" s="503">
        <f t="shared" si="39"/>
        <v>0</v>
      </c>
      <c r="K37" s="275">
        <f t="shared" si="39"/>
        <v>0</v>
      </c>
      <c r="L37" s="275">
        <f t="shared" si="39"/>
        <v>10</v>
      </c>
      <c r="M37" s="503">
        <f t="shared" ref="M37" si="40">SUM(M38:M48)</f>
        <v>0</v>
      </c>
      <c r="N37" s="275">
        <f t="shared" ref="N37" si="41">SUM(N38:N48)</f>
        <v>0</v>
      </c>
      <c r="O37" s="275">
        <f t="shared" ref="O37" si="42">SUM(O38:O48)</f>
        <v>50</v>
      </c>
      <c r="P37" s="275"/>
      <c r="Q37" s="275">
        <f t="shared" ref="Q37" si="43">SUM(Q38:Q48)</f>
        <v>0</v>
      </c>
      <c r="R37" s="275">
        <f t="shared" ref="R37" si="44">SUM(R38:R48)</f>
        <v>0</v>
      </c>
      <c r="S37" s="573">
        <f t="shared" si="29"/>
        <v>292</v>
      </c>
      <c r="T37" s="32" t="s">
        <v>19</v>
      </c>
      <c r="U37" s="510" t="s">
        <v>393</v>
      </c>
      <c r="V37" s="503">
        <f t="shared" si="39"/>
        <v>0</v>
      </c>
      <c r="W37" s="275">
        <f t="shared" si="39"/>
        <v>0</v>
      </c>
      <c r="X37" s="275">
        <f t="shared" ref="X37" si="45">SUM(X38:X48)</f>
        <v>0</v>
      </c>
      <c r="Y37" s="275">
        <f t="shared" ref="Y37" si="46">SUM(Y38:Y48)</f>
        <v>0</v>
      </c>
      <c r="Z37" s="275">
        <f t="shared" ref="Z37" si="47">SUM(Z38:Z48)</f>
        <v>0</v>
      </c>
      <c r="AA37" s="573">
        <f>SUM(V37:Z37)</f>
        <v>0</v>
      </c>
    </row>
    <row r="38" spans="1:27" s="107" customFormat="1" ht="12" customHeight="1">
      <c r="A38" s="394" t="s">
        <v>86</v>
      </c>
      <c r="B38" s="511" t="s">
        <v>255</v>
      </c>
      <c r="C38" s="504"/>
      <c r="D38" s="278"/>
      <c r="E38" s="278"/>
      <c r="F38" s="278"/>
      <c r="G38" s="278"/>
      <c r="H38" s="278"/>
      <c r="I38" s="278"/>
      <c r="J38" s="504"/>
      <c r="K38" s="278"/>
      <c r="L38" s="278"/>
      <c r="M38" s="504"/>
      <c r="N38" s="278"/>
      <c r="O38" s="278"/>
      <c r="P38" s="278"/>
      <c r="Q38" s="278"/>
      <c r="R38" s="278"/>
      <c r="S38" s="574"/>
      <c r="T38" s="394" t="s">
        <v>86</v>
      </c>
      <c r="U38" s="511" t="s">
        <v>255</v>
      </c>
      <c r="V38" s="504"/>
      <c r="W38" s="278"/>
      <c r="X38" s="278"/>
      <c r="Y38" s="278"/>
      <c r="Z38" s="278"/>
      <c r="AA38" s="574"/>
    </row>
    <row r="39" spans="1:27" s="107" customFormat="1" ht="12" customHeight="1">
      <c r="A39" s="395" t="s">
        <v>87</v>
      </c>
      <c r="B39" s="512" t="s">
        <v>256</v>
      </c>
      <c r="C39" s="500">
        <v>57</v>
      </c>
      <c r="D39" s="277"/>
      <c r="E39" s="277">
        <v>50</v>
      </c>
      <c r="F39" s="277">
        <v>120</v>
      </c>
      <c r="G39" s="277"/>
      <c r="H39" s="277"/>
      <c r="I39" s="277"/>
      <c r="J39" s="500"/>
      <c r="K39" s="277"/>
      <c r="L39" s="277">
        <v>10</v>
      </c>
      <c r="M39" s="500"/>
      <c r="N39" s="277"/>
      <c r="O39" s="277">
        <v>50</v>
      </c>
      <c r="P39" s="277"/>
      <c r="Q39" s="277"/>
      <c r="R39" s="277"/>
      <c r="S39" s="575">
        <f>SUM(C39:R39)</f>
        <v>287</v>
      </c>
      <c r="T39" s="395" t="s">
        <v>87</v>
      </c>
      <c r="U39" s="512" t="s">
        <v>256</v>
      </c>
      <c r="V39" s="500"/>
      <c r="W39" s="277"/>
      <c r="X39" s="277"/>
      <c r="Y39" s="277"/>
      <c r="Z39" s="277"/>
      <c r="AA39" s="575"/>
    </row>
    <row r="40" spans="1:27" s="107" customFormat="1" ht="12" customHeight="1">
      <c r="A40" s="395" t="s">
        <v>88</v>
      </c>
      <c r="B40" s="512" t="s">
        <v>257</v>
      </c>
      <c r="C40" s="500"/>
      <c r="D40" s="277"/>
      <c r="E40" s="277"/>
      <c r="F40" s="277"/>
      <c r="G40" s="277"/>
      <c r="H40" s="277"/>
      <c r="I40" s="277"/>
      <c r="J40" s="500"/>
      <c r="K40" s="277"/>
      <c r="L40" s="277"/>
      <c r="M40" s="500"/>
      <c r="N40" s="277"/>
      <c r="O40" s="277"/>
      <c r="P40" s="277"/>
      <c r="Q40" s="277"/>
      <c r="R40" s="277"/>
      <c r="S40" s="575"/>
      <c r="T40" s="395" t="s">
        <v>88</v>
      </c>
      <c r="U40" s="512" t="s">
        <v>257</v>
      </c>
      <c r="V40" s="500"/>
      <c r="W40" s="277"/>
      <c r="X40" s="277"/>
      <c r="Y40" s="277"/>
      <c r="Z40" s="277"/>
      <c r="AA40" s="575"/>
    </row>
    <row r="41" spans="1:27" s="107" customFormat="1" ht="12" customHeight="1">
      <c r="A41" s="395" t="s">
        <v>166</v>
      </c>
      <c r="B41" s="512" t="s">
        <v>258</v>
      </c>
      <c r="C41" s="500"/>
      <c r="D41" s="277"/>
      <c r="E41" s="277"/>
      <c r="F41" s="277"/>
      <c r="G41" s="277"/>
      <c r="H41" s="277"/>
      <c r="I41" s="277"/>
      <c r="J41" s="500"/>
      <c r="K41" s="277"/>
      <c r="L41" s="277"/>
      <c r="M41" s="500"/>
      <c r="N41" s="277"/>
      <c r="O41" s="277"/>
      <c r="P41" s="277"/>
      <c r="Q41" s="277"/>
      <c r="R41" s="277"/>
      <c r="S41" s="575"/>
      <c r="T41" s="395" t="s">
        <v>166</v>
      </c>
      <c r="U41" s="512" t="s">
        <v>258</v>
      </c>
      <c r="V41" s="500"/>
      <c r="W41" s="277"/>
      <c r="X41" s="277"/>
      <c r="Y41" s="277"/>
      <c r="Z41" s="277"/>
      <c r="AA41" s="575"/>
    </row>
    <row r="42" spans="1:27" s="107" customFormat="1" ht="12" customHeight="1">
      <c r="A42" s="395" t="s">
        <v>167</v>
      </c>
      <c r="B42" s="512" t="s">
        <v>259</v>
      </c>
      <c r="C42" s="500"/>
      <c r="D42" s="277"/>
      <c r="E42" s="277"/>
      <c r="F42" s="277"/>
      <c r="G42" s="277"/>
      <c r="H42" s="277"/>
      <c r="I42" s="277"/>
      <c r="J42" s="500"/>
      <c r="K42" s="277"/>
      <c r="L42" s="277"/>
      <c r="M42" s="500"/>
      <c r="N42" s="277"/>
      <c r="O42" s="277"/>
      <c r="P42" s="277"/>
      <c r="Q42" s="277"/>
      <c r="R42" s="277"/>
      <c r="S42" s="575"/>
      <c r="T42" s="395" t="s">
        <v>167</v>
      </c>
      <c r="U42" s="512" t="s">
        <v>259</v>
      </c>
      <c r="V42" s="500"/>
      <c r="W42" s="277"/>
      <c r="X42" s="277"/>
      <c r="Y42" s="277"/>
      <c r="Z42" s="277"/>
      <c r="AA42" s="575"/>
    </row>
    <row r="43" spans="1:27" s="107" customFormat="1" ht="12" customHeight="1">
      <c r="A43" s="395" t="s">
        <v>168</v>
      </c>
      <c r="B43" s="512" t="s">
        <v>260</v>
      </c>
      <c r="C43" s="500"/>
      <c r="D43" s="277"/>
      <c r="E43" s="277"/>
      <c r="F43" s="277"/>
      <c r="G43" s="277"/>
      <c r="H43" s="277"/>
      <c r="I43" s="277"/>
      <c r="J43" s="500"/>
      <c r="K43" s="277"/>
      <c r="L43" s="277"/>
      <c r="M43" s="500"/>
      <c r="N43" s="277"/>
      <c r="O43" s="277"/>
      <c r="P43" s="277"/>
      <c r="Q43" s="277"/>
      <c r="R43" s="277"/>
      <c r="S43" s="575"/>
      <c r="T43" s="395" t="s">
        <v>168</v>
      </c>
      <c r="U43" s="512" t="s">
        <v>260</v>
      </c>
      <c r="V43" s="500"/>
      <c r="W43" s="277"/>
      <c r="X43" s="277"/>
      <c r="Y43" s="277"/>
      <c r="Z43" s="277"/>
      <c r="AA43" s="575"/>
    </row>
    <row r="44" spans="1:27" s="107" customFormat="1" ht="12" customHeight="1">
      <c r="A44" s="395" t="s">
        <v>169</v>
      </c>
      <c r="B44" s="512" t="s">
        <v>261</v>
      </c>
      <c r="C44" s="500"/>
      <c r="D44" s="277"/>
      <c r="E44" s="277"/>
      <c r="F44" s="277"/>
      <c r="G44" s="277"/>
      <c r="H44" s="277"/>
      <c r="I44" s="277"/>
      <c r="J44" s="500"/>
      <c r="K44" s="277"/>
      <c r="L44" s="277"/>
      <c r="M44" s="500"/>
      <c r="N44" s="277"/>
      <c r="O44" s="277"/>
      <c r="P44" s="277"/>
      <c r="Q44" s="277"/>
      <c r="R44" s="277"/>
      <c r="S44" s="575"/>
      <c r="T44" s="395" t="s">
        <v>169</v>
      </c>
      <c r="U44" s="512" t="s">
        <v>261</v>
      </c>
      <c r="V44" s="500"/>
      <c r="W44" s="277"/>
      <c r="X44" s="277"/>
      <c r="Y44" s="277"/>
      <c r="Z44" s="277"/>
      <c r="AA44" s="575"/>
    </row>
    <row r="45" spans="1:27" s="107" customFormat="1" ht="12" customHeight="1">
      <c r="A45" s="395" t="s">
        <v>170</v>
      </c>
      <c r="B45" s="512" t="s">
        <v>507</v>
      </c>
      <c r="C45" s="500"/>
      <c r="D45" s="277"/>
      <c r="E45" s="277"/>
      <c r="F45" s="277"/>
      <c r="G45" s="277"/>
      <c r="H45" s="277"/>
      <c r="I45" s="277"/>
      <c r="J45" s="500"/>
      <c r="K45" s="277"/>
      <c r="L45" s="277"/>
      <c r="M45" s="500"/>
      <c r="N45" s="277"/>
      <c r="O45" s="277"/>
      <c r="P45" s="277"/>
      <c r="Q45" s="277"/>
      <c r="R45" s="277"/>
      <c r="S45" s="575">
        <f>SUM(C45:R45)</f>
        <v>0</v>
      </c>
      <c r="T45" s="395" t="s">
        <v>170</v>
      </c>
      <c r="U45" s="512" t="s">
        <v>507</v>
      </c>
      <c r="V45" s="500"/>
      <c r="W45" s="277"/>
      <c r="X45" s="277"/>
      <c r="Y45" s="277"/>
      <c r="Z45" s="277"/>
      <c r="AA45" s="575"/>
    </row>
    <row r="46" spans="1:27" s="107" customFormat="1" ht="12" customHeight="1">
      <c r="A46" s="395" t="s">
        <v>253</v>
      </c>
      <c r="B46" s="512" t="s">
        <v>262</v>
      </c>
      <c r="C46" s="523">
        <v>5</v>
      </c>
      <c r="D46" s="280"/>
      <c r="E46" s="280"/>
      <c r="F46" s="280"/>
      <c r="G46" s="280"/>
      <c r="H46" s="280"/>
      <c r="I46" s="280"/>
      <c r="J46" s="523"/>
      <c r="K46" s="280"/>
      <c r="L46" s="280"/>
      <c r="M46" s="523"/>
      <c r="N46" s="280"/>
      <c r="O46" s="280"/>
      <c r="P46" s="280"/>
      <c r="Q46" s="280"/>
      <c r="R46" s="280"/>
      <c r="S46" s="575">
        <f>SUM(C46:R46)</f>
        <v>5</v>
      </c>
      <c r="T46" s="395" t="s">
        <v>253</v>
      </c>
      <c r="U46" s="512" t="s">
        <v>262</v>
      </c>
      <c r="V46" s="523"/>
      <c r="W46" s="280"/>
      <c r="X46" s="280"/>
      <c r="Y46" s="280"/>
      <c r="Z46" s="280"/>
      <c r="AA46" s="578"/>
    </row>
    <row r="47" spans="1:27" s="107" customFormat="1" ht="12" customHeight="1">
      <c r="A47" s="396" t="s">
        <v>254</v>
      </c>
      <c r="B47" s="513" t="s">
        <v>395</v>
      </c>
      <c r="C47" s="524"/>
      <c r="D47" s="363"/>
      <c r="E47" s="363"/>
      <c r="F47" s="363"/>
      <c r="G47" s="363"/>
      <c r="H47" s="363"/>
      <c r="I47" s="363"/>
      <c r="J47" s="524"/>
      <c r="K47" s="363"/>
      <c r="L47" s="363"/>
      <c r="M47" s="524"/>
      <c r="N47" s="363"/>
      <c r="O47" s="363"/>
      <c r="P47" s="363"/>
      <c r="Q47" s="363"/>
      <c r="R47" s="363"/>
      <c r="S47" s="575">
        <f>SUM(C47:R47)</f>
        <v>0</v>
      </c>
      <c r="T47" s="396" t="s">
        <v>254</v>
      </c>
      <c r="U47" s="513" t="s">
        <v>395</v>
      </c>
      <c r="V47" s="524"/>
      <c r="W47" s="363"/>
      <c r="X47" s="363"/>
      <c r="Y47" s="363"/>
      <c r="Z47" s="363"/>
      <c r="AA47" s="579"/>
    </row>
    <row r="48" spans="1:27" s="107" customFormat="1" ht="12" customHeight="1" thickBot="1">
      <c r="A48" s="396" t="s">
        <v>394</v>
      </c>
      <c r="B48" s="513" t="s">
        <v>263</v>
      </c>
      <c r="C48" s="524"/>
      <c r="D48" s="363"/>
      <c r="E48" s="363"/>
      <c r="F48" s="363"/>
      <c r="G48" s="363"/>
      <c r="H48" s="363"/>
      <c r="I48" s="363"/>
      <c r="J48" s="524"/>
      <c r="K48" s="363"/>
      <c r="L48" s="363"/>
      <c r="M48" s="524"/>
      <c r="N48" s="363"/>
      <c r="O48" s="363"/>
      <c r="P48" s="363"/>
      <c r="Q48" s="363"/>
      <c r="R48" s="363"/>
      <c r="S48" s="579"/>
      <c r="T48" s="396" t="s">
        <v>394</v>
      </c>
      <c r="U48" s="513" t="s">
        <v>263</v>
      </c>
      <c r="V48" s="524"/>
      <c r="W48" s="363"/>
      <c r="X48" s="363"/>
      <c r="Y48" s="363"/>
      <c r="Z48" s="363"/>
      <c r="AA48" s="579"/>
    </row>
    <row r="49" spans="1:27" s="107" customFormat="1" ht="12" customHeight="1" thickBot="1">
      <c r="A49" s="32" t="s">
        <v>20</v>
      </c>
      <c r="B49" s="510" t="s">
        <v>264</v>
      </c>
      <c r="C49" s="503">
        <f>SUM(C50:C54)</f>
        <v>0</v>
      </c>
      <c r="D49" s="275">
        <f t="shared" ref="D49:W49" si="48">SUM(D50:D54)</f>
        <v>0</v>
      </c>
      <c r="E49" s="275">
        <f t="shared" si="48"/>
        <v>0</v>
      </c>
      <c r="F49" s="275">
        <f t="shared" si="48"/>
        <v>0</v>
      </c>
      <c r="G49" s="275">
        <f t="shared" si="48"/>
        <v>0</v>
      </c>
      <c r="H49" s="275">
        <f t="shared" si="48"/>
        <v>0</v>
      </c>
      <c r="I49" s="275">
        <f t="shared" si="48"/>
        <v>0</v>
      </c>
      <c r="J49" s="503">
        <f t="shared" si="48"/>
        <v>0</v>
      </c>
      <c r="K49" s="275">
        <f t="shared" si="48"/>
        <v>0</v>
      </c>
      <c r="L49" s="275">
        <f t="shared" si="48"/>
        <v>0</v>
      </c>
      <c r="M49" s="503">
        <f t="shared" ref="M49" si="49">SUM(M50:M54)</f>
        <v>0</v>
      </c>
      <c r="N49" s="275">
        <f t="shared" ref="N49" si="50">SUM(N50:N54)</f>
        <v>0</v>
      </c>
      <c r="O49" s="275">
        <f t="shared" ref="O49" si="51">SUM(O50:O54)</f>
        <v>0</v>
      </c>
      <c r="P49" s="275"/>
      <c r="Q49" s="275">
        <f t="shared" ref="Q49" si="52">SUM(Q50:Q54)</f>
        <v>0</v>
      </c>
      <c r="R49" s="275">
        <f t="shared" ref="R49" si="53">SUM(R50:R54)</f>
        <v>0</v>
      </c>
      <c r="S49" s="573">
        <f>SUM(C49:R49)</f>
        <v>0</v>
      </c>
      <c r="T49" s="32" t="s">
        <v>20</v>
      </c>
      <c r="U49" s="510" t="s">
        <v>264</v>
      </c>
      <c r="V49" s="503">
        <f t="shared" si="48"/>
        <v>0</v>
      </c>
      <c r="W49" s="275">
        <f t="shared" si="48"/>
        <v>0</v>
      </c>
      <c r="X49" s="275">
        <f t="shared" ref="X49" si="54">SUM(X50:X54)</f>
        <v>0</v>
      </c>
      <c r="Y49" s="275">
        <f t="shared" ref="Y49" si="55">SUM(Y50:Y54)</f>
        <v>0</v>
      </c>
      <c r="Z49" s="275">
        <f t="shared" ref="Z49" si="56">SUM(Z50:Z54)</f>
        <v>0</v>
      </c>
      <c r="AA49" s="573">
        <f>SUM(V49:Z49)</f>
        <v>0</v>
      </c>
    </row>
    <row r="50" spans="1:27" s="107" customFormat="1" ht="12" hidden="1" customHeight="1">
      <c r="A50" s="394" t="s">
        <v>89</v>
      </c>
      <c r="B50" s="511" t="s">
        <v>268</v>
      </c>
      <c r="C50" s="525"/>
      <c r="D50" s="408"/>
      <c r="E50" s="408"/>
      <c r="F50" s="408"/>
      <c r="G50" s="408"/>
      <c r="H50" s="408"/>
      <c r="I50" s="408"/>
      <c r="J50" s="525"/>
      <c r="K50" s="408"/>
      <c r="L50" s="408"/>
      <c r="M50" s="525"/>
      <c r="N50" s="408"/>
      <c r="O50" s="408"/>
      <c r="P50" s="408"/>
      <c r="Q50" s="408"/>
      <c r="R50" s="408"/>
      <c r="S50" s="580"/>
      <c r="T50" s="394" t="s">
        <v>89</v>
      </c>
      <c r="U50" s="511" t="s">
        <v>268</v>
      </c>
      <c r="V50" s="525"/>
      <c r="W50" s="408"/>
      <c r="X50" s="408"/>
      <c r="Y50" s="408"/>
      <c r="Z50" s="408"/>
      <c r="AA50" s="580"/>
    </row>
    <row r="51" spans="1:27" s="107" customFormat="1" ht="12" hidden="1" customHeight="1">
      <c r="A51" s="395" t="s">
        <v>90</v>
      </c>
      <c r="B51" s="512" t="s">
        <v>269</v>
      </c>
      <c r="C51" s="523"/>
      <c r="D51" s="280"/>
      <c r="E51" s="280"/>
      <c r="F51" s="280"/>
      <c r="G51" s="280"/>
      <c r="H51" s="280"/>
      <c r="I51" s="280"/>
      <c r="J51" s="523"/>
      <c r="K51" s="280"/>
      <c r="L51" s="280"/>
      <c r="M51" s="523"/>
      <c r="N51" s="280"/>
      <c r="O51" s="280"/>
      <c r="P51" s="280"/>
      <c r="Q51" s="280"/>
      <c r="R51" s="280"/>
      <c r="S51" s="578"/>
      <c r="T51" s="395" t="s">
        <v>90</v>
      </c>
      <c r="U51" s="512" t="s">
        <v>269</v>
      </c>
      <c r="V51" s="523"/>
      <c r="W51" s="280"/>
      <c r="X51" s="280"/>
      <c r="Y51" s="280"/>
      <c r="Z51" s="280"/>
      <c r="AA51" s="578"/>
    </row>
    <row r="52" spans="1:27" s="107" customFormat="1" ht="12" hidden="1" customHeight="1">
      <c r="A52" s="395" t="s">
        <v>265</v>
      </c>
      <c r="B52" s="512" t="s">
        <v>270</v>
      </c>
      <c r="C52" s="523"/>
      <c r="D52" s="280"/>
      <c r="E52" s="280"/>
      <c r="F52" s="280"/>
      <c r="G52" s="280"/>
      <c r="H52" s="280"/>
      <c r="I52" s="280"/>
      <c r="J52" s="523"/>
      <c r="K52" s="280"/>
      <c r="L52" s="280"/>
      <c r="M52" s="523"/>
      <c r="N52" s="280"/>
      <c r="O52" s="280"/>
      <c r="P52" s="280"/>
      <c r="Q52" s="280"/>
      <c r="R52" s="280"/>
      <c r="S52" s="578"/>
      <c r="T52" s="395" t="s">
        <v>265</v>
      </c>
      <c r="U52" s="512" t="s">
        <v>270</v>
      </c>
      <c r="V52" s="523"/>
      <c r="W52" s="280"/>
      <c r="X52" s="280"/>
      <c r="Y52" s="280"/>
      <c r="Z52" s="280"/>
      <c r="AA52" s="578"/>
    </row>
    <row r="53" spans="1:27" s="107" customFormat="1" ht="12" hidden="1" customHeight="1">
      <c r="A53" s="395" t="s">
        <v>266</v>
      </c>
      <c r="B53" s="512" t="s">
        <v>271</v>
      </c>
      <c r="C53" s="523"/>
      <c r="D53" s="280"/>
      <c r="E53" s="280"/>
      <c r="F53" s="280"/>
      <c r="G53" s="280"/>
      <c r="H53" s="280"/>
      <c r="I53" s="280"/>
      <c r="J53" s="523"/>
      <c r="K53" s="280"/>
      <c r="L53" s="280"/>
      <c r="M53" s="523"/>
      <c r="N53" s="280"/>
      <c r="O53" s="280"/>
      <c r="P53" s="280"/>
      <c r="Q53" s="280"/>
      <c r="R53" s="280"/>
      <c r="S53" s="578"/>
      <c r="T53" s="395" t="s">
        <v>266</v>
      </c>
      <c r="U53" s="512" t="s">
        <v>271</v>
      </c>
      <c r="V53" s="523"/>
      <c r="W53" s="280"/>
      <c r="X53" s="280"/>
      <c r="Y53" s="280"/>
      <c r="Z53" s="280"/>
      <c r="AA53" s="578"/>
    </row>
    <row r="54" spans="1:27" s="107" customFormat="1" ht="12" hidden="1" customHeight="1" thickBot="1">
      <c r="A54" s="396" t="s">
        <v>267</v>
      </c>
      <c r="B54" s="513" t="s">
        <v>272</v>
      </c>
      <c r="C54" s="524"/>
      <c r="D54" s="363"/>
      <c r="E54" s="363"/>
      <c r="F54" s="363"/>
      <c r="G54" s="363"/>
      <c r="H54" s="363"/>
      <c r="I54" s="363"/>
      <c r="J54" s="524"/>
      <c r="K54" s="363"/>
      <c r="L54" s="363"/>
      <c r="M54" s="524"/>
      <c r="N54" s="363"/>
      <c r="O54" s="363"/>
      <c r="P54" s="363"/>
      <c r="Q54" s="363"/>
      <c r="R54" s="363"/>
      <c r="S54" s="579"/>
      <c r="T54" s="396" t="s">
        <v>267</v>
      </c>
      <c r="U54" s="513" t="s">
        <v>272</v>
      </c>
      <c r="V54" s="524"/>
      <c r="W54" s="363"/>
      <c r="X54" s="363"/>
      <c r="Y54" s="363"/>
      <c r="Z54" s="363"/>
      <c r="AA54" s="579"/>
    </row>
    <row r="55" spans="1:27" s="107" customFormat="1" ht="12" customHeight="1" thickBot="1">
      <c r="A55" s="32" t="s">
        <v>171</v>
      </c>
      <c r="B55" s="510" t="s">
        <v>273</v>
      </c>
      <c r="C55" s="503">
        <f>SUM(C56:C58)</f>
        <v>0</v>
      </c>
      <c r="D55" s="275">
        <f t="shared" ref="D55:W55" si="57">SUM(D56:D58)</f>
        <v>0</v>
      </c>
      <c r="E55" s="275">
        <f t="shared" si="57"/>
        <v>0</v>
      </c>
      <c r="F55" s="275">
        <f t="shared" si="57"/>
        <v>0</v>
      </c>
      <c r="G55" s="275">
        <f t="shared" si="57"/>
        <v>0</v>
      </c>
      <c r="H55" s="275">
        <f t="shared" si="57"/>
        <v>0</v>
      </c>
      <c r="I55" s="275">
        <f t="shared" si="57"/>
        <v>0</v>
      </c>
      <c r="J55" s="503">
        <f t="shared" si="57"/>
        <v>0</v>
      </c>
      <c r="K55" s="275">
        <f t="shared" si="57"/>
        <v>0</v>
      </c>
      <c r="L55" s="275">
        <f t="shared" si="57"/>
        <v>0</v>
      </c>
      <c r="M55" s="503">
        <f t="shared" ref="M55" si="58">SUM(M56:M58)</f>
        <v>0</v>
      </c>
      <c r="N55" s="275">
        <f t="shared" ref="N55" si="59">SUM(N56:N58)</f>
        <v>0</v>
      </c>
      <c r="O55" s="275">
        <f t="shared" ref="O55" si="60">SUM(O56:O58)</f>
        <v>0</v>
      </c>
      <c r="P55" s="275"/>
      <c r="Q55" s="275">
        <f t="shared" ref="Q55" si="61">SUM(Q56:Q58)</f>
        <v>0</v>
      </c>
      <c r="R55" s="275">
        <f t="shared" ref="R55" si="62">SUM(R56:R58)</f>
        <v>0</v>
      </c>
      <c r="S55" s="573">
        <f>SUM(C55:R55)</f>
        <v>0</v>
      </c>
      <c r="T55" s="32" t="s">
        <v>171</v>
      </c>
      <c r="U55" s="510" t="s">
        <v>273</v>
      </c>
      <c r="V55" s="503">
        <f t="shared" si="57"/>
        <v>0</v>
      </c>
      <c r="W55" s="275">
        <f t="shared" si="57"/>
        <v>0</v>
      </c>
      <c r="X55" s="275">
        <f t="shared" ref="X55" si="63">SUM(X56:X58)</f>
        <v>0</v>
      </c>
      <c r="Y55" s="275">
        <f t="shared" ref="Y55" si="64">SUM(Y56:Y58)</f>
        <v>0</v>
      </c>
      <c r="Z55" s="275">
        <f t="shared" ref="Z55" si="65">SUM(Z56:Z58)</f>
        <v>450</v>
      </c>
      <c r="AA55" s="573">
        <f>SUM(V55:Z55)</f>
        <v>450</v>
      </c>
    </row>
    <row r="56" spans="1:27" s="107" customFormat="1" ht="12" customHeight="1">
      <c r="A56" s="394" t="s">
        <v>91</v>
      </c>
      <c r="B56" s="511" t="s">
        <v>274</v>
      </c>
      <c r="C56" s="504"/>
      <c r="D56" s="278"/>
      <c r="E56" s="278"/>
      <c r="F56" s="278"/>
      <c r="G56" s="278"/>
      <c r="H56" s="278"/>
      <c r="I56" s="278"/>
      <c r="J56" s="504"/>
      <c r="K56" s="278"/>
      <c r="L56" s="278"/>
      <c r="M56" s="504"/>
      <c r="N56" s="278"/>
      <c r="O56" s="278"/>
      <c r="P56" s="278"/>
      <c r="Q56" s="278"/>
      <c r="R56" s="278"/>
      <c r="S56" s="574"/>
      <c r="T56" s="394" t="s">
        <v>91</v>
      </c>
      <c r="U56" s="511" t="s">
        <v>274</v>
      </c>
      <c r="V56" s="504"/>
      <c r="W56" s="278"/>
      <c r="X56" s="278"/>
      <c r="Y56" s="278"/>
      <c r="Z56" s="278"/>
      <c r="AA56" s="574"/>
    </row>
    <row r="57" spans="1:27" s="107" customFormat="1" ht="12" customHeight="1">
      <c r="A57" s="395" t="s">
        <v>92</v>
      </c>
      <c r="B57" s="512" t="s">
        <v>387</v>
      </c>
      <c r="C57" s="500"/>
      <c r="D57" s="277"/>
      <c r="E57" s="277"/>
      <c r="F57" s="277"/>
      <c r="G57" s="277"/>
      <c r="H57" s="277"/>
      <c r="I57" s="277"/>
      <c r="J57" s="500"/>
      <c r="K57" s="277"/>
      <c r="L57" s="277"/>
      <c r="M57" s="500"/>
      <c r="N57" s="277"/>
      <c r="O57" s="277"/>
      <c r="P57" s="277"/>
      <c r="Q57" s="277"/>
      <c r="R57" s="277"/>
      <c r="S57" s="575"/>
      <c r="T57" s="395" t="s">
        <v>92</v>
      </c>
      <c r="U57" s="593" t="s">
        <v>387</v>
      </c>
      <c r="V57" s="500"/>
      <c r="W57" s="277"/>
      <c r="X57" s="277"/>
      <c r="Y57" s="277"/>
      <c r="Z57" s="277">
        <v>450</v>
      </c>
      <c r="AA57" s="575">
        <f>SUM(V57:Z57)</f>
        <v>450</v>
      </c>
    </row>
    <row r="58" spans="1:27" s="107" customFormat="1" ht="12" customHeight="1">
      <c r="A58" s="395" t="s">
        <v>277</v>
      </c>
      <c r="B58" s="512" t="s">
        <v>275</v>
      </c>
      <c r="C58" s="500"/>
      <c r="D58" s="277"/>
      <c r="E58" s="277"/>
      <c r="F58" s="277"/>
      <c r="G58" s="277"/>
      <c r="H58" s="277"/>
      <c r="I58" s="277"/>
      <c r="J58" s="500"/>
      <c r="K58" s="277"/>
      <c r="L58" s="277"/>
      <c r="M58" s="500"/>
      <c r="N58" s="277"/>
      <c r="O58" s="277"/>
      <c r="P58" s="277"/>
      <c r="Q58" s="277"/>
      <c r="R58" s="277"/>
      <c r="S58" s="575"/>
      <c r="T58" s="395" t="s">
        <v>277</v>
      </c>
      <c r="U58" s="512" t="s">
        <v>275</v>
      </c>
      <c r="V58" s="500"/>
      <c r="W58" s="277"/>
      <c r="X58" s="277"/>
      <c r="Y58" s="277"/>
      <c r="Z58" s="277"/>
      <c r="AA58" s="575"/>
    </row>
    <row r="59" spans="1:27" s="107" customFormat="1" ht="12" customHeight="1" thickBot="1">
      <c r="A59" s="396" t="s">
        <v>278</v>
      </c>
      <c r="B59" s="513" t="s">
        <v>276</v>
      </c>
      <c r="C59" s="501"/>
      <c r="D59" s="279"/>
      <c r="E59" s="279"/>
      <c r="F59" s="279"/>
      <c r="G59" s="279"/>
      <c r="H59" s="279"/>
      <c r="I59" s="279"/>
      <c r="J59" s="501"/>
      <c r="K59" s="279"/>
      <c r="L59" s="279"/>
      <c r="M59" s="501"/>
      <c r="N59" s="279"/>
      <c r="O59" s="279"/>
      <c r="P59" s="279"/>
      <c r="Q59" s="279"/>
      <c r="R59" s="279"/>
      <c r="S59" s="576"/>
      <c r="T59" s="396" t="s">
        <v>278</v>
      </c>
      <c r="U59" s="513" t="s">
        <v>276</v>
      </c>
      <c r="V59" s="501"/>
      <c r="W59" s="279"/>
      <c r="X59" s="279"/>
      <c r="Y59" s="279"/>
      <c r="Z59" s="279"/>
      <c r="AA59" s="576"/>
    </row>
    <row r="60" spans="1:27" s="107" customFormat="1" ht="12" customHeight="1" thickBot="1">
      <c r="A60" s="32" t="s">
        <v>22</v>
      </c>
      <c r="B60" s="514" t="s">
        <v>279</v>
      </c>
      <c r="C60" s="503">
        <f>SUM(C61:C63)</f>
        <v>0</v>
      </c>
      <c r="D60" s="275">
        <f t="shared" ref="D60:W60" si="66">SUM(D61:D63)</f>
        <v>0</v>
      </c>
      <c r="E60" s="275">
        <f t="shared" si="66"/>
        <v>0</v>
      </c>
      <c r="F60" s="275">
        <f t="shared" si="66"/>
        <v>0</v>
      </c>
      <c r="G60" s="275">
        <f t="shared" si="66"/>
        <v>0</v>
      </c>
      <c r="H60" s="275">
        <f t="shared" si="66"/>
        <v>0</v>
      </c>
      <c r="I60" s="275">
        <f t="shared" si="66"/>
        <v>0</v>
      </c>
      <c r="J60" s="503">
        <f t="shared" si="66"/>
        <v>0</v>
      </c>
      <c r="K60" s="275">
        <f t="shared" si="66"/>
        <v>0</v>
      </c>
      <c r="L60" s="275">
        <f t="shared" si="66"/>
        <v>0</v>
      </c>
      <c r="M60" s="503">
        <f t="shared" ref="M60" si="67">SUM(M61:M63)</f>
        <v>0</v>
      </c>
      <c r="N60" s="275">
        <f t="shared" ref="N60" si="68">SUM(N61:N63)</f>
        <v>0</v>
      </c>
      <c r="O60" s="275">
        <f t="shared" ref="O60" si="69">SUM(O61:O63)</f>
        <v>0</v>
      </c>
      <c r="P60" s="275"/>
      <c r="Q60" s="275">
        <f t="shared" ref="Q60" si="70">SUM(Q61:Q63)</f>
        <v>0</v>
      </c>
      <c r="R60" s="275">
        <f t="shared" ref="R60" si="71">SUM(R61:R63)</f>
        <v>0</v>
      </c>
      <c r="S60" s="573">
        <f>SUM(C60:R60)</f>
        <v>0</v>
      </c>
      <c r="T60" s="32" t="s">
        <v>22</v>
      </c>
      <c r="U60" s="514" t="s">
        <v>279</v>
      </c>
      <c r="V60" s="503">
        <f t="shared" si="66"/>
        <v>0</v>
      </c>
      <c r="W60" s="275">
        <f t="shared" si="66"/>
        <v>0</v>
      </c>
      <c r="X60" s="275">
        <f t="shared" ref="X60" si="72">SUM(X61:X63)</f>
        <v>0</v>
      </c>
      <c r="Y60" s="275">
        <f t="shared" ref="Y60" si="73">SUM(Y61:Y63)</f>
        <v>0</v>
      </c>
      <c r="Z60" s="275">
        <f t="shared" ref="Z60" si="74">SUM(Z61:Z63)</f>
        <v>0</v>
      </c>
      <c r="AA60" s="573">
        <f>SUM(V60:Z60)</f>
        <v>0</v>
      </c>
    </row>
    <row r="61" spans="1:27" s="107" customFormat="1" ht="12" hidden="1" customHeight="1">
      <c r="A61" s="394" t="s">
        <v>172</v>
      </c>
      <c r="B61" s="511" t="s">
        <v>281</v>
      </c>
      <c r="C61" s="523"/>
      <c r="D61" s="280"/>
      <c r="E61" s="280"/>
      <c r="F61" s="280"/>
      <c r="G61" s="280"/>
      <c r="H61" s="280"/>
      <c r="I61" s="280"/>
      <c r="J61" s="523"/>
      <c r="K61" s="280"/>
      <c r="L61" s="280"/>
      <c r="M61" s="523"/>
      <c r="N61" s="280"/>
      <c r="O61" s="280"/>
      <c r="P61" s="280"/>
      <c r="Q61" s="280"/>
      <c r="R61" s="280"/>
      <c r="S61" s="580"/>
      <c r="T61" s="394" t="s">
        <v>172</v>
      </c>
      <c r="U61" s="511" t="s">
        <v>281</v>
      </c>
      <c r="V61" s="523"/>
      <c r="W61" s="280"/>
      <c r="X61" s="280"/>
      <c r="Y61" s="280"/>
      <c r="Z61" s="280"/>
      <c r="AA61" s="580"/>
    </row>
    <row r="62" spans="1:27" s="107" customFormat="1" ht="12" hidden="1" customHeight="1">
      <c r="A62" s="395" t="s">
        <v>173</v>
      </c>
      <c r="B62" s="512" t="s">
        <v>388</v>
      </c>
      <c r="C62" s="523"/>
      <c r="D62" s="280"/>
      <c r="E62" s="280"/>
      <c r="F62" s="280"/>
      <c r="G62" s="280"/>
      <c r="H62" s="280"/>
      <c r="I62" s="280"/>
      <c r="J62" s="523"/>
      <c r="K62" s="280"/>
      <c r="L62" s="280"/>
      <c r="M62" s="523"/>
      <c r="N62" s="280"/>
      <c r="O62" s="280"/>
      <c r="P62" s="280"/>
      <c r="Q62" s="280"/>
      <c r="R62" s="280"/>
      <c r="S62" s="578"/>
      <c r="T62" s="395" t="s">
        <v>173</v>
      </c>
      <c r="U62" s="512" t="s">
        <v>388</v>
      </c>
      <c r="V62" s="523"/>
      <c r="W62" s="280"/>
      <c r="X62" s="280"/>
      <c r="Y62" s="280"/>
      <c r="Z62" s="280"/>
      <c r="AA62" s="578"/>
    </row>
    <row r="63" spans="1:27" s="107" customFormat="1" ht="12" hidden="1" customHeight="1">
      <c r="A63" s="395" t="s">
        <v>206</v>
      </c>
      <c r="B63" s="512" t="s">
        <v>282</v>
      </c>
      <c r="C63" s="523"/>
      <c r="D63" s="280"/>
      <c r="E63" s="280"/>
      <c r="F63" s="280"/>
      <c r="G63" s="280"/>
      <c r="H63" s="280"/>
      <c r="I63" s="280"/>
      <c r="J63" s="523"/>
      <c r="K63" s="280"/>
      <c r="L63" s="280"/>
      <c r="M63" s="523"/>
      <c r="N63" s="280"/>
      <c r="O63" s="280"/>
      <c r="P63" s="280"/>
      <c r="Q63" s="280"/>
      <c r="R63" s="280"/>
      <c r="S63" s="578"/>
      <c r="T63" s="395" t="s">
        <v>206</v>
      </c>
      <c r="U63" s="512" t="s">
        <v>282</v>
      </c>
      <c r="V63" s="523"/>
      <c r="W63" s="280"/>
      <c r="X63" s="280"/>
      <c r="Y63" s="280"/>
      <c r="Z63" s="280"/>
      <c r="AA63" s="578"/>
    </row>
    <row r="64" spans="1:27" s="107" customFormat="1" ht="12" hidden="1" customHeight="1" thickBot="1">
      <c r="A64" s="396" t="s">
        <v>280</v>
      </c>
      <c r="B64" s="513" t="s">
        <v>283</v>
      </c>
      <c r="C64" s="523"/>
      <c r="D64" s="280"/>
      <c r="E64" s="280"/>
      <c r="F64" s="280"/>
      <c r="G64" s="280"/>
      <c r="H64" s="280"/>
      <c r="I64" s="280"/>
      <c r="J64" s="523"/>
      <c r="K64" s="280"/>
      <c r="L64" s="280"/>
      <c r="M64" s="523"/>
      <c r="N64" s="280"/>
      <c r="O64" s="280"/>
      <c r="P64" s="280"/>
      <c r="Q64" s="280"/>
      <c r="R64" s="280"/>
      <c r="S64" s="579"/>
      <c r="T64" s="396" t="s">
        <v>280</v>
      </c>
      <c r="U64" s="513" t="s">
        <v>283</v>
      </c>
      <c r="V64" s="523"/>
      <c r="W64" s="280"/>
      <c r="X64" s="280"/>
      <c r="Y64" s="280"/>
      <c r="Z64" s="280"/>
      <c r="AA64" s="579"/>
    </row>
    <row r="65" spans="1:27" s="107" customFormat="1" ht="12" customHeight="1" thickBot="1">
      <c r="A65" s="32" t="s">
        <v>23</v>
      </c>
      <c r="B65" s="510" t="s">
        <v>284</v>
      </c>
      <c r="C65" s="505">
        <f>+C8+C15+C22+C29+C37+C49+C55+C60</f>
        <v>102</v>
      </c>
      <c r="D65" s="281">
        <f t="shared" ref="D65:W65" si="75">+D8+D15+D22+D29+D37+D49+D55+D60</f>
        <v>8060</v>
      </c>
      <c r="E65" s="281">
        <f t="shared" si="75"/>
        <v>50</v>
      </c>
      <c r="F65" s="281">
        <f t="shared" si="75"/>
        <v>120</v>
      </c>
      <c r="G65" s="281">
        <f t="shared" si="75"/>
        <v>28093</v>
      </c>
      <c r="H65" s="281">
        <f t="shared" si="75"/>
        <v>18913</v>
      </c>
      <c r="I65" s="281">
        <f t="shared" si="75"/>
        <v>0</v>
      </c>
      <c r="J65" s="505">
        <f t="shared" si="75"/>
        <v>0</v>
      </c>
      <c r="K65" s="281">
        <f t="shared" si="75"/>
        <v>0</v>
      </c>
      <c r="L65" s="281">
        <f t="shared" si="75"/>
        <v>10</v>
      </c>
      <c r="M65" s="505">
        <f>+M8+M15+M22+M29+M37+M49+M55+M60</f>
        <v>0</v>
      </c>
      <c r="N65" s="281">
        <f>+N8+N15+N22+N29+N37+N49+N55+N60</f>
        <v>0</v>
      </c>
      <c r="O65" s="281">
        <f>+O8+O15+O22+O29+O37+O49+O55+O60</f>
        <v>50</v>
      </c>
      <c r="P65" s="281"/>
      <c r="Q65" s="281">
        <f>+Q8+Q15+Q22+Q29+Q37+Q49+Q55+Q60</f>
        <v>0</v>
      </c>
      <c r="R65" s="281">
        <f>+R8+R15+R22+R29+R37+R49+R55+R60</f>
        <v>0</v>
      </c>
      <c r="S65" s="573">
        <f>SUM(C65:R65)</f>
        <v>55398</v>
      </c>
      <c r="T65" s="32" t="s">
        <v>23</v>
      </c>
      <c r="U65" s="510" t="s">
        <v>284</v>
      </c>
      <c r="V65" s="505">
        <f t="shared" si="75"/>
        <v>0</v>
      </c>
      <c r="W65" s="281">
        <f t="shared" si="75"/>
        <v>0</v>
      </c>
      <c r="X65" s="281">
        <f t="shared" ref="X65:Z65" si="76">+X8+X15+X22+X29+X37+X49+X55+X60</f>
        <v>0</v>
      </c>
      <c r="Y65" s="281">
        <f t="shared" si="76"/>
        <v>0</v>
      </c>
      <c r="Z65" s="281">
        <f t="shared" si="76"/>
        <v>450</v>
      </c>
      <c r="AA65" s="573">
        <f>SUM(V65:Z65)</f>
        <v>450</v>
      </c>
    </row>
    <row r="66" spans="1:27" s="107" customFormat="1" ht="12" customHeight="1" thickBot="1">
      <c r="A66" s="397" t="s">
        <v>375</v>
      </c>
      <c r="B66" s="514" t="s">
        <v>286</v>
      </c>
      <c r="C66" s="503">
        <f>SUM(C67:C69)</f>
        <v>0</v>
      </c>
      <c r="D66" s="275">
        <f t="shared" ref="D66:W66" si="77">SUM(D67:D69)</f>
        <v>0</v>
      </c>
      <c r="E66" s="275">
        <f t="shared" si="77"/>
        <v>0</v>
      </c>
      <c r="F66" s="275">
        <f t="shared" si="77"/>
        <v>0</v>
      </c>
      <c r="G66" s="275">
        <f t="shared" si="77"/>
        <v>0</v>
      </c>
      <c r="H66" s="275">
        <f t="shared" si="77"/>
        <v>0</v>
      </c>
      <c r="I66" s="275">
        <f t="shared" si="77"/>
        <v>0</v>
      </c>
      <c r="J66" s="503">
        <f t="shared" si="77"/>
        <v>0</v>
      </c>
      <c r="K66" s="275">
        <f t="shared" si="77"/>
        <v>0</v>
      </c>
      <c r="L66" s="275">
        <f t="shared" si="77"/>
        <v>0</v>
      </c>
      <c r="M66" s="503">
        <f t="shared" ref="M66" si="78">SUM(M67:M69)</f>
        <v>0</v>
      </c>
      <c r="N66" s="275">
        <f t="shared" ref="N66" si="79">SUM(N67:N69)</f>
        <v>0</v>
      </c>
      <c r="O66" s="275">
        <f t="shared" ref="O66" si="80">SUM(O67:O69)</f>
        <v>0</v>
      </c>
      <c r="P66" s="275"/>
      <c r="Q66" s="275">
        <f t="shared" ref="Q66" si="81">SUM(Q67:Q69)</f>
        <v>0</v>
      </c>
      <c r="R66" s="275">
        <f t="shared" ref="R66" si="82">SUM(R67:R69)</f>
        <v>0</v>
      </c>
      <c r="S66" s="573">
        <f>SUM(C66:R66)</f>
        <v>0</v>
      </c>
      <c r="T66" s="397" t="s">
        <v>375</v>
      </c>
      <c r="U66" s="514" t="s">
        <v>286</v>
      </c>
      <c r="V66" s="503">
        <f t="shared" si="77"/>
        <v>0</v>
      </c>
      <c r="W66" s="275">
        <f t="shared" si="77"/>
        <v>0</v>
      </c>
      <c r="X66" s="275">
        <f t="shared" ref="X66" si="83">SUM(X67:X69)</f>
        <v>0</v>
      </c>
      <c r="Y66" s="275">
        <f t="shared" ref="Y66" si="84">SUM(Y67:Y69)</f>
        <v>0</v>
      </c>
      <c r="Z66" s="275">
        <f t="shared" ref="Z66" si="85">SUM(Z67:Z69)</f>
        <v>0</v>
      </c>
      <c r="AA66" s="573">
        <f>SUM(V66:Z66)</f>
        <v>0</v>
      </c>
    </row>
    <row r="67" spans="1:27" s="107" customFormat="1" ht="12" hidden="1" customHeight="1">
      <c r="A67" s="394" t="s">
        <v>317</v>
      </c>
      <c r="B67" s="511" t="s">
        <v>287</v>
      </c>
      <c r="C67" s="523"/>
      <c r="D67" s="280"/>
      <c r="E67" s="280"/>
      <c r="F67" s="280"/>
      <c r="G67" s="280"/>
      <c r="H67" s="280"/>
      <c r="I67" s="280"/>
      <c r="J67" s="523"/>
      <c r="K67" s="280"/>
      <c r="L67" s="280"/>
      <c r="M67" s="523"/>
      <c r="N67" s="280"/>
      <c r="O67" s="280"/>
      <c r="P67" s="280"/>
      <c r="Q67" s="280"/>
      <c r="R67" s="280"/>
      <c r="S67" s="580"/>
      <c r="T67" s="394" t="s">
        <v>317</v>
      </c>
      <c r="U67" s="511" t="s">
        <v>287</v>
      </c>
      <c r="V67" s="523"/>
      <c r="W67" s="280"/>
      <c r="X67" s="280"/>
      <c r="Y67" s="280"/>
      <c r="Z67" s="280"/>
      <c r="AA67" s="580"/>
    </row>
    <row r="68" spans="1:27" s="107" customFormat="1" ht="12" hidden="1" customHeight="1">
      <c r="A68" s="395" t="s">
        <v>326</v>
      </c>
      <c r="B68" s="512" t="s">
        <v>288</v>
      </c>
      <c r="C68" s="523"/>
      <c r="D68" s="280"/>
      <c r="E68" s="280"/>
      <c r="F68" s="280"/>
      <c r="G68" s="280"/>
      <c r="H68" s="280"/>
      <c r="I68" s="280"/>
      <c r="J68" s="523"/>
      <c r="K68" s="280"/>
      <c r="L68" s="280"/>
      <c r="M68" s="523"/>
      <c r="N68" s="280"/>
      <c r="O68" s="280"/>
      <c r="P68" s="280"/>
      <c r="Q68" s="280"/>
      <c r="R68" s="280"/>
      <c r="S68" s="578"/>
      <c r="T68" s="395" t="s">
        <v>326</v>
      </c>
      <c r="U68" s="512" t="s">
        <v>288</v>
      </c>
      <c r="V68" s="523"/>
      <c r="W68" s="280"/>
      <c r="X68" s="280"/>
      <c r="Y68" s="280"/>
      <c r="Z68" s="280"/>
      <c r="AA68" s="578"/>
    </row>
    <row r="69" spans="1:27" s="107" customFormat="1" ht="12" hidden="1" customHeight="1" thickBot="1">
      <c r="A69" s="396" t="s">
        <v>327</v>
      </c>
      <c r="B69" s="516" t="s">
        <v>289</v>
      </c>
      <c r="C69" s="523"/>
      <c r="D69" s="280"/>
      <c r="E69" s="280"/>
      <c r="F69" s="280"/>
      <c r="G69" s="280"/>
      <c r="H69" s="280"/>
      <c r="I69" s="280"/>
      <c r="J69" s="523"/>
      <c r="K69" s="280"/>
      <c r="L69" s="280"/>
      <c r="M69" s="523"/>
      <c r="N69" s="280"/>
      <c r="O69" s="280"/>
      <c r="P69" s="280"/>
      <c r="Q69" s="280"/>
      <c r="R69" s="280"/>
      <c r="S69" s="579"/>
      <c r="T69" s="396" t="s">
        <v>327</v>
      </c>
      <c r="U69" s="516" t="s">
        <v>289</v>
      </c>
      <c r="V69" s="523"/>
      <c r="W69" s="280"/>
      <c r="X69" s="280"/>
      <c r="Y69" s="280"/>
      <c r="Z69" s="280"/>
      <c r="AA69" s="579"/>
    </row>
    <row r="70" spans="1:27" s="107" customFormat="1" ht="12" customHeight="1" thickBot="1">
      <c r="A70" s="397" t="s">
        <v>290</v>
      </c>
      <c r="B70" s="514" t="s">
        <v>291</v>
      </c>
      <c r="C70" s="503">
        <f>SUM(C71:C74)</f>
        <v>0</v>
      </c>
      <c r="D70" s="275">
        <f t="shared" ref="D70:W70" si="86">SUM(D71:D74)</f>
        <v>0</v>
      </c>
      <c r="E70" s="275">
        <f t="shared" si="86"/>
        <v>0</v>
      </c>
      <c r="F70" s="275">
        <f t="shared" si="86"/>
        <v>0</v>
      </c>
      <c r="G70" s="275">
        <f t="shared" si="86"/>
        <v>0</v>
      </c>
      <c r="H70" s="275">
        <f t="shared" si="86"/>
        <v>0</v>
      </c>
      <c r="I70" s="275">
        <f t="shared" si="86"/>
        <v>0</v>
      </c>
      <c r="J70" s="503">
        <f t="shared" si="86"/>
        <v>0</v>
      </c>
      <c r="K70" s="275">
        <f t="shared" si="86"/>
        <v>0</v>
      </c>
      <c r="L70" s="275">
        <f t="shared" si="86"/>
        <v>0</v>
      </c>
      <c r="M70" s="503">
        <f t="shared" ref="M70" si="87">SUM(M71:M74)</f>
        <v>0</v>
      </c>
      <c r="N70" s="275">
        <f t="shared" ref="N70" si="88">SUM(N71:N74)</f>
        <v>0</v>
      </c>
      <c r="O70" s="275">
        <f t="shared" ref="O70" si="89">SUM(O71:O74)</f>
        <v>0</v>
      </c>
      <c r="P70" s="275"/>
      <c r="Q70" s="275">
        <f t="shared" ref="Q70" si="90">SUM(Q71:Q74)</f>
        <v>0</v>
      </c>
      <c r="R70" s="275">
        <f t="shared" ref="R70" si="91">SUM(R71:R74)</f>
        <v>0</v>
      </c>
      <c r="S70" s="573">
        <f>SUM(C70:R70)</f>
        <v>0</v>
      </c>
      <c r="T70" s="397" t="s">
        <v>290</v>
      </c>
      <c r="U70" s="514" t="s">
        <v>291</v>
      </c>
      <c r="V70" s="503">
        <f t="shared" si="86"/>
        <v>0</v>
      </c>
      <c r="W70" s="275">
        <f t="shared" si="86"/>
        <v>0</v>
      </c>
      <c r="X70" s="275">
        <f t="shared" ref="X70" si="92">SUM(X71:X74)</f>
        <v>0</v>
      </c>
      <c r="Y70" s="275">
        <f t="shared" ref="Y70" si="93">SUM(Y71:Y74)</f>
        <v>0</v>
      </c>
      <c r="Z70" s="275">
        <f t="shared" ref="Z70" si="94">SUM(Z71:Z74)</f>
        <v>0</v>
      </c>
      <c r="AA70" s="573">
        <f>SUM(V70:Z70)</f>
        <v>0</v>
      </c>
    </row>
    <row r="71" spans="1:27" s="107" customFormat="1" ht="12" hidden="1" customHeight="1">
      <c r="A71" s="394" t="s">
        <v>140</v>
      </c>
      <c r="B71" s="511" t="s">
        <v>292</v>
      </c>
      <c r="C71" s="523"/>
      <c r="D71" s="280"/>
      <c r="E71" s="280"/>
      <c r="F71" s="280"/>
      <c r="G71" s="280"/>
      <c r="H71" s="280"/>
      <c r="I71" s="280"/>
      <c r="J71" s="523"/>
      <c r="K71" s="280"/>
      <c r="L71" s="280"/>
      <c r="M71" s="523"/>
      <c r="N71" s="280"/>
      <c r="O71" s="280"/>
      <c r="P71" s="280"/>
      <c r="Q71" s="280"/>
      <c r="R71" s="280"/>
      <c r="S71" s="580"/>
      <c r="T71" s="394" t="s">
        <v>140</v>
      </c>
      <c r="U71" s="511" t="s">
        <v>292</v>
      </c>
      <c r="V71" s="523"/>
      <c r="W71" s="280"/>
      <c r="X71" s="280"/>
      <c r="Y71" s="280"/>
      <c r="Z71" s="280"/>
      <c r="AA71" s="580"/>
    </row>
    <row r="72" spans="1:27" s="107" customFormat="1" ht="12" hidden="1" customHeight="1">
      <c r="A72" s="395" t="s">
        <v>141</v>
      </c>
      <c r="B72" s="512" t="s">
        <v>293</v>
      </c>
      <c r="C72" s="523"/>
      <c r="D72" s="280"/>
      <c r="E72" s="280"/>
      <c r="F72" s="280"/>
      <c r="G72" s="280"/>
      <c r="H72" s="280"/>
      <c r="I72" s="280"/>
      <c r="J72" s="523"/>
      <c r="K72" s="280"/>
      <c r="L72" s="280"/>
      <c r="M72" s="523"/>
      <c r="N72" s="280"/>
      <c r="O72" s="280"/>
      <c r="P72" s="280"/>
      <c r="Q72" s="280"/>
      <c r="R72" s="280"/>
      <c r="S72" s="578"/>
      <c r="T72" s="395" t="s">
        <v>141</v>
      </c>
      <c r="U72" s="512" t="s">
        <v>293</v>
      </c>
      <c r="V72" s="523"/>
      <c r="W72" s="280"/>
      <c r="X72" s="280"/>
      <c r="Y72" s="280"/>
      <c r="Z72" s="280"/>
      <c r="AA72" s="578"/>
    </row>
    <row r="73" spans="1:27" s="107" customFormat="1" ht="12" hidden="1" customHeight="1">
      <c r="A73" s="395" t="s">
        <v>318</v>
      </c>
      <c r="B73" s="512" t="s">
        <v>294</v>
      </c>
      <c r="C73" s="523"/>
      <c r="D73" s="280"/>
      <c r="E73" s="280"/>
      <c r="F73" s="280"/>
      <c r="G73" s="280"/>
      <c r="H73" s="280"/>
      <c r="I73" s="280"/>
      <c r="J73" s="523"/>
      <c r="K73" s="280"/>
      <c r="L73" s="280"/>
      <c r="M73" s="523"/>
      <c r="N73" s="280"/>
      <c r="O73" s="280"/>
      <c r="P73" s="280"/>
      <c r="Q73" s="280"/>
      <c r="R73" s="280"/>
      <c r="S73" s="578"/>
      <c r="T73" s="395" t="s">
        <v>318</v>
      </c>
      <c r="U73" s="512" t="s">
        <v>294</v>
      </c>
      <c r="V73" s="523"/>
      <c r="W73" s="280"/>
      <c r="X73" s="280"/>
      <c r="Y73" s="280"/>
      <c r="Z73" s="280"/>
      <c r="AA73" s="578"/>
    </row>
    <row r="74" spans="1:27" s="107" customFormat="1" ht="12" hidden="1" customHeight="1" thickBot="1">
      <c r="A74" s="396" t="s">
        <v>319</v>
      </c>
      <c r="B74" s="513" t="s">
        <v>295</v>
      </c>
      <c r="C74" s="523"/>
      <c r="D74" s="280"/>
      <c r="E74" s="280"/>
      <c r="F74" s="280"/>
      <c r="G74" s="280"/>
      <c r="H74" s="280"/>
      <c r="I74" s="280"/>
      <c r="J74" s="523"/>
      <c r="K74" s="280"/>
      <c r="L74" s="280"/>
      <c r="M74" s="523"/>
      <c r="N74" s="280"/>
      <c r="O74" s="280"/>
      <c r="P74" s="280"/>
      <c r="Q74" s="280"/>
      <c r="R74" s="280"/>
      <c r="S74" s="579"/>
      <c r="T74" s="396" t="s">
        <v>319</v>
      </c>
      <c r="U74" s="513" t="s">
        <v>295</v>
      </c>
      <c r="V74" s="523"/>
      <c r="W74" s="280"/>
      <c r="X74" s="280"/>
      <c r="Y74" s="280"/>
      <c r="Z74" s="280"/>
      <c r="AA74" s="579"/>
    </row>
    <row r="75" spans="1:27" s="107" customFormat="1" ht="12" customHeight="1" thickBot="1">
      <c r="A75" s="397" t="s">
        <v>296</v>
      </c>
      <c r="B75" s="514" t="s">
        <v>297</v>
      </c>
      <c r="C75" s="503">
        <f>SUM(C76:C77)</f>
        <v>19929</v>
      </c>
      <c r="D75" s="275">
        <f t="shared" ref="D75:W75" si="95">SUM(D76:D77)</f>
        <v>0</v>
      </c>
      <c r="E75" s="275">
        <f t="shared" si="95"/>
        <v>0</v>
      </c>
      <c r="F75" s="275">
        <f t="shared" si="95"/>
        <v>0</v>
      </c>
      <c r="G75" s="275">
        <f t="shared" si="95"/>
        <v>0</v>
      </c>
      <c r="H75" s="275">
        <f t="shared" si="95"/>
        <v>0</v>
      </c>
      <c r="I75" s="275">
        <f t="shared" si="95"/>
        <v>0</v>
      </c>
      <c r="J75" s="503">
        <f t="shared" si="95"/>
        <v>0</v>
      </c>
      <c r="K75" s="275">
        <f t="shared" si="95"/>
        <v>0</v>
      </c>
      <c r="L75" s="275">
        <f t="shared" si="95"/>
        <v>0</v>
      </c>
      <c r="M75" s="503">
        <f t="shared" ref="M75" si="96">SUM(M76:M77)</f>
        <v>0</v>
      </c>
      <c r="N75" s="275">
        <f t="shared" ref="N75" si="97">SUM(N76:N77)</f>
        <v>0</v>
      </c>
      <c r="O75" s="275">
        <f t="shared" ref="O75" si="98">SUM(O76:O77)</f>
        <v>0</v>
      </c>
      <c r="P75" s="275"/>
      <c r="Q75" s="275">
        <f t="shared" ref="Q75" si="99">SUM(Q76:Q77)</f>
        <v>0</v>
      </c>
      <c r="R75" s="275">
        <f t="shared" ref="R75" si="100">SUM(R76:R77)</f>
        <v>0</v>
      </c>
      <c r="S75" s="573">
        <f>SUM(C75:R75)</f>
        <v>19929</v>
      </c>
      <c r="T75" s="397" t="s">
        <v>296</v>
      </c>
      <c r="U75" s="514" t="s">
        <v>297</v>
      </c>
      <c r="V75" s="503">
        <f t="shared" si="95"/>
        <v>300</v>
      </c>
      <c r="W75" s="275">
        <f t="shared" si="95"/>
        <v>100</v>
      </c>
      <c r="X75" s="275">
        <f t="shared" ref="X75" si="101">SUM(X76:X77)</f>
        <v>405</v>
      </c>
      <c r="Y75" s="275">
        <f t="shared" ref="Y75" si="102">SUM(Y76:Y77)</f>
        <v>22</v>
      </c>
      <c r="Z75" s="275">
        <f t="shared" ref="Z75" si="103">SUM(Z76:Z77)</f>
        <v>50</v>
      </c>
      <c r="AA75" s="573">
        <f>SUM(V75:Z75)</f>
        <v>877</v>
      </c>
    </row>
    <row r="76" spans="1:27" s="107" customFormat="1" ht="12" customHeight="1">
      <c r="A76" s="394" t="s">
        <v>320</v>
      </c>
      <c r="B76" s="511" t="s">
        <v>298</v>
      </c>
      <c r="C76" s="523">
        <v>19929</v>
      </c>
      <c r="D76" s="280"/>
      <c r="E76" s="280"/>
      <c r="F76" s="280"/>
      <c r="G76" s="280"/>
      <c r="H76" s="280"/>
      <c r="I76" s="280"/>
      <c r="J76" s="523"/>
      <c r="K76" s="280"/>
      <c r="L76" s="280"/>
      <c r="M76" s="523"/>
      <c r="N76" s="280"/>
      <c r="O76" s="280"/>
      <c r="P76" s="280"/>
      <c r="Q76" s="280"/>
      <c r="R76" s="280"/>
      <c r="S76" s="580">
        <f>SUM(C76:R76)</f>
        <v>19929</v>
      </c>
      <c r="T76" s="394" t="s">
        <v>320</v>
      </c>
      <c r="U76" s="511" t="s">
        <v>298</v>
      </c>
      <c r="V76" s="523">
        <v>300</v>
      </c>
      <c r="W76" s="280">
        <v>100</v>
      </c>
      <c r="X76" s="280">
        <v>405</v>
      </c>
      <c r="Y76" s="280">
        <v>22</v>
      </c>
      <c r="Z76" s="280">
        <v>50</v>
      </c>
      <c r="AA76" s="580">
        <f>SUM(V76:Z76)</f>
        <v>877</v>
      </c>
    </row>
    <row r="77" spans="1:27" s="107" customFormat="1" ht="12" customHeight="1" thickBot="1">
      <c r="A77" s="396" t="s">
        <v>321</v>
      </c>
      <c r="B77" s="513" t="s">
        <v>299</v>
      </c>
      <c r="C77" s="523"/>
      <c r="D77" s="280"/>
      <c r="E77" s="280"/>
      <c r="F77" s="280"/>
      <c r="G77" s="280"/>
      <c r="H77" s="280"/>
      <c r="I77" s="280"/>
      <c r="J77" s="523"/>
      <c r="K77" s="280"/>
      <c r="L77" s="280"/>
      <c r="M77" s="523"/>
      <c r="N77" s="280"/>
      <c r="O77" s="280"/>
      <c r="P77" s="280"/>
      <c r="Q77" s="280"/>
      <c r="R77" s="280"/>
      <c r="S77" s="579"/>
      <c r="T77" s="396" t="s">
        <v>321</v>
      </c>
      <c r="U77" s="513" t="s">
        <v>299</v>
      </c>
      <c r="V77" s="523"/>
      <c r="W77" s="280"/>
      <c r="X77" s="280"/>
      <c r="Y77" s="280"/>
      <c r="Z77" s="280"/>
      <c r="AA77" s="579"/>
    </row>
    <row r="78" spans="1:27" s="106" customFormat="1" ht="12" customHeight="1" thickBot="1">
      <c r="A78" s="397" t="s">
        <v>300</v>
      </c>
      <c r="B78" s="514" t="s">
        <v>301</v>
      </c>
      <c r="C78" s="503">
        <f>SUM(C79:C81)</f>
        <v>0</v>
      </c>
      <c r="D78" s="275">
        <f t="shared" ref="D78:W78" si="104">SUM(D79:D81)</f>
        <v>0</v>
      </c>
      <c r="E78" s="275">
        <f t="shared" si="104"/>
        <v>0</v>
      </c>
      <c r="F78" s="275">
        <f t="shared" si="104"/>
        <v>0</v>
      </c>
      <c r="G78" s="275">
        <f t="shared" si="104"/>
        <v>0</v>
      </c>
      <c r="H78" s="275">
        <f t="shared" si="104"/>
        <v>0</v>
      </c>
      <c r="I78" s="275">
        <f t="shared" si="104"/>
        <v>0</v>
      </c>
      <c r="J78" s="503">
        <f t="shared" si="104"/>
        <v>0</v>
      </c>
      <c r="K78" s="275">
        <f t="shared" si="104"/>
        <v>0</v>
      </c>
      <c r="L78" s="275">
        <f t="shared" si="104"/>
        <v>0</v>
      </c>
      <c r="M78" s="503">
        <f t="shared" ref="M78" si="105">SUM(M79:M81)</f>
        <v>0</v>
      </c>
      <c r="N78" s="275">
        <f t="shared" ref="N78" si="106">SUM(N79:N81)</f>
        <v>0</v>
      </c>
      <c r="O78" s="275">
        <f t="shared" ref="O78" si="107">SUM(O79:O81)</f>
        <v>0</v>
      </c>
      <c r="P78" s="275"/>
      <c r="Q78" s="275">
        <f t="shared" ref="Q78" si="108">SUM(Q79:Q81)</f>
        <v>0</v>
      </c>
      <c r="R78" s="275">
        <f t="shared" ref="R78" si="109">SUM(R79:R81)</f>
        <v>0</v>
      </c>
      <c r="S78" s="573">
        <f>SUM(C78:R78)</f>
        <v>0</v>
      </c>
      <c r="T78" s="397" t="s">
        <v>300</v>
      </c>
      <c r="U78" s="514" t="s">
        <v>301</v>
      </c>
      <c r="V78" s="503">
        <f t="shared" si="104"/>
        <v>0</v>
      </c>
      <c r="W78" s="275">
        <f t="shared" si="104"/>
        <v>0</v>
      </c>
      <c r="X78" s="275">
        <f t="shared" ref="X78" si="110">SUM(X79:X81)</f>
        <v>0</v>
      </c>
      <c r="Y78" s="275">
        <f t="shared" ref="Y78" si="111">SUM(Y79:Y81)</f>
        <v>0</v>
      </c>
      <c r="Z78" s="275">
        <f t="shared" ref="Z78" si="112">SUM(Z79:Z81)</f>
        <v>0</v>
      </c>
      <c r="AA78" s="573">
        <f>SUM(V78:Z78)</f>
        <v>0</v>
      </c>
    </row>
    <row r="79" spans="1:27" s="107" customFormat="1" ht="12" hidden="1" customHeight="1">
      <c r="A79" s="394" t="s">
        <v>322</v>
      </c>
      <c r="B79" s="511" t="s">
        <v>302</v>
      </c>
      <c r="C79" s="523"/>
      <c r="D79" s="280"/>
      <c r="E79" s="280"/>
      <c r="F79" s="280"/>
      <c r="G79" s="280"/>
      <c r="H79" s="280"/>
      <c r="I79" s="280"/>
      <c r="J79" s="523"/>
      <c r="K79" s="280"/>
      <c r="L79" s="280"/>
      <c r="M79" s="523"/>
      <c r="N79" s="280"/>
      <c r="O79" s="280"/>
      <c r="P79" s="280"/>
      <c r="Q79" s="280"/>
      <c r="R79" s="280"/>
      <c r="S79" s="580"/>
      <c r="T79" s="394" t="s">
        <v>322</v>
      </c>
      <c r="U79" s="511" t="s">
        <v>302</v>
      </c>
      <c r="V79" s="523"/>
      <c r="W79" s="280"/>
      <c r="X79" s="280"/>
      <c r="Y79" s="280"/>
      <c r="Z79" s="280"/>
      <c r="AA79" s="580"/>
    </row>
    <row r="80" spans="1:27" s="107" customFormat="1" ht="12" hidden="1" customHeight="1">
      <c r="A80" s="395" t="s">
        <v>323</v>
      </c>
      <c r="B80" s="512" t="s">
        <v>303</v>
      </c>
      <c r="C80" s="523"/>
      <c r="D80" s="280"/>
      <c r="E80" s="280"/>
      <c r="F80" s="280"/>
      <c r="G80" s="280"/>
      <c r="H80" s="280"/>
      <c r="I80" s="280"/>
      <c r="J80" s="523"/>
      <c r="K80" s="280"/>
      <c r="L80" s="280"/>
      <c r="M80" s="523"/>
      <c r="N80" s="280"/>
      <c r="O80" s="280"/>
      <c r="P80" s="280"/>
      <c r="Q80" s="280"/>
      <c r="R80" s="280"/>
      <c r="S80" s="578"/>
      <c r="T80" s="395" t="s">
        <v>323</v>
      </c>
      <c r="U80" s="512" t="s">
        <v>303</v>
      </c>
      <c r="V80" s="523"/>
      <c r="W80" s="280"/>
      <c r="X80" s="280"/>
      <c r="Y80" s="280"/>
      <c r="Z80" s="280"/>
      <c r="AA80" s="578"/>
    </row>
    <row r="81" spans="1:27" s="107" customFormat="1" ht="12" hidden="1" customHeight="1" thickBot="1">
      <c r="A81" s="396" t="s">
        <v>324</v>
      </c>
      <c r="B81" s="513" t="s">
        <v>304</v>
      </c>
      <c r="C81" s="523"/>
      <c r="D81" s="280"/>
      <c r="E81" s="280"/>
      <c r="F81" s="280"/>
      <c r="G81" s="280"/>
      <c r="H81" s="280"/>
      <c r="I81" s="280"/>
      <c r="J81" s="523"/>
      <c r="K81" s="280"/>
      <c r="L81" s="280"/>
      <c r="M81" s="523"/>
      <c r="N81" s="280"/>
      <c r="O81" s="280"/>
      <c r="P81" s="280"/>
      <c r="Q81" s="280"/>
      <c r="R81" s="280"/>
      <c r="S81" s="579"/>
      <c r="T81" s="396" t="s">
        <v>324</v>
      </c>
      <c r="U81" s="513" t="s">
        <v>304</v>
      </c>
      <c r="V81" s="523"/>
      <c r="W81" s="280"/>
      <c r="X81" s="280"/>
      <c r="Y81" s="280"/>
      <c r="Z81" s="280"/>
      <c r="AA81" s="579"/>
    </row>
    <row r="82" spans="1:27" s="107" customFormat="1" ht="12" customHeight="1" thickBot="1">
      <c r="A82" s="397" t="s">
        <v>305</v>
      </c>
      <c r="B82" s="514" t="s">
        <v>325</v>
      </c>
      <c r="C82" s="503">
        <f>SUM(C83:C86)</f>
        <v>0</v>
      </c>
      <c r="D82" s="275">
        <f t="shared" ref="D82:W82" si="113">SUM(D83:D86)</f>
        <v>0</v>
      </c>
      <c r="E82" s="275">
        <f t="shared" si="113"/>
        <v>0</v>
      </c>
      <c r="F82" s="275">
        <f t="shared" si="113"/>
        <v>0</v>
      </c>
      <c r="G82" s="275">
        <f t="shared" si="113"/>
        <v>0</v>
      </c>
      <c r="H82" s="275">
        <f t="shared" si="113"/>
        <v>0</v>
      </c>
      <c r="I82" s="275">
        <f t="shared" si="113"/>
        <v>0</v>
      </c>
      <c r="J82" s="503">
        <f t="shared" si="113"/>
        <v>0</v>
      </c>
      <c r="K82" s="275">
        <f t="shared" si="113"/>
        <v>0</v>
      </c>
      <c r="L82" s="275">
        <f t="shared" si="113"/>
        <v>0</v>
      </c>
      <c r="M82" s="503">
        <f t="shared" ref="M82" si="114">SUM(M83:M86)</f>
        <v>0</v>
      </c>
      <c r="N82" s="275">
        <f t="shared" ref="N82" si="115">SUM(N83:N86)</f>
        <v>0</v>
      </c>
      <c r="O82" s="275">
        <f t="shared" ref="O82" si="116">SUM(O83:O86)</f>
        <v>0</v>
      </c>
      <c r="P82" s="275"/>
      <c r="Q82" s="275">
        <f t="shared" ref="Q82" si="117">SUM(Q83:Q86)</f>
        <v>0</v>
      </c>
      <c r="R82" s="275">
        <f t="shared" ref="R82" si="118">SUM(R83:R86)</f>
        <v>0</v>
      </c>
      <c r="S82" s="573">
        <f>SUM(C82:R82)</f>
        <v>0</v>
      </c>
      <c r="T82" s="397" t="s">
        <v>305</v>
      </c>
      <c r="U82" s="514" t="s">
        <v>325</v>
      </c>
      <c r="V82" s="503">
        <f t="shared" si="113"/>
        <v>0</v>
      </c>
      <c r="W82" s="275">
        <f t="shared" si="113"/>
        <v>0</v>
      </c>
      <c r="X82" s="275">
        <f t="shared" ref="X82" si="119">SUM(X83:X86)</f>
        <v>0</v>
      </c>
      <c r="Y82" s="275">
        <f t="shared" ref="Y82" si="120">SUM(Y83:Y86)</f>
        <v>0</v>
      </c>
      <c r="Z82" s="275">
        <f t="shared" ref="Z82" si="121">SUM(Z83:Z86)</f>
        <v>0</v>
      </c>
      <c r="AA82" s="573">
        <f>SUM(V82:Z82)</f>
        <v>0</v>
      </c>
    </row>
    <row r="83" spans="1:27" s="107" customFormat="1" ht="12" hidden="1" customHeight="1">
      <c r="A83" s="398" t="s">
        <v>306</v>
      </c>
      <c r="B83" s="511" t="s">
        <v>307</v>
      </c>
      <c r="C83" s="523"/>
      <c r="D83" s="280"/>
      <c r="E83" s="280"/>
      <c r="F83" s="280"/>
      <c r="G83" s="280"/>
      <c r="H83" s="280"/>
      <c r="I83" s="280"/>
      <c r="J83" s="523"/>
      <c r="K83" s="280"/>
      <c r="L83" s="280"/>
      <c r="M83" s="523"/>
      <c r="N83" s="280"/>
      <c r="O83" s="280"/>
      <c r="P83" s="280"/>
      <c r="Q83" s="280"/>
      <c r="R83" s="280"/>
      <c r="S83" s="580"/>
      <c r="T83" s="398" t="s">
        <v>306</v>
      </c>
      <c r="U83" s="511" t="s">
        <v>307</v>
      </c>
      <c r="V83" s="523"/>
      <c r="W83" s="280"/>
      <c r="X83" s="280"/>
      <c r="Y83" s="280"/>
      <c r="Z83" s="280"/>
      <c r="AA83" s="580"/>
    </row>
    <row r="84" spans="1:27" s="107" customFormat="1" ht="12" hidden="1" customHeight="1">
      <c r="A84" s="399" t="s">
        <v>308</v>
      </c>
      <c r="B84" s="512" t="s">
        <v>309</v>
      </c>
      <c r="C84" s="523"/>
      <c r="D84" s="280"/>
      <c r="E84" s="280"/>
      <c r="F84" s="280"/>
      <c r="G84" s="280"/>
      <c r="H84" s="280"/>
      <c r="I84" s="280"/>
      <c r="J84" s="523"/>
      <c r="K84" s="280"/>
      <c r="L84" s="280"/>
      <c r="M84" s="523"/>
      <c r="N84" s="280"/>
      <c r="O84" s="280"/>
      <c r="P84" s="280"/>
      <c r="Q84" s="280"/>
      <c r="R84" s="280"/>
      <c r="S84" s="578"/>
      <c r="T84" s="399" t="s">
        <v>308</v>
      </c>
      <c r="U84" s="512" t="s">
        <v>309</v>
      </c>
      <c r="V84" s="523"/>
      <c r="W84" s="280"/>
      <c r="X84" s="280"/>
      <c r="Y84" s="280"/>
      <c r="Z84" s="280"/>
      <c r="AA84" s="578"/>
    </row>
    <row r="85" spans="1:27" s="107" customFormat="1" ht="12" hidden="1" customHeight="1">
      <c r="A85" s="399" t="s">
        <v>310</v>
      </c>
      <c r="B85" s="512" t="s">
        <v>311</v>
      </c>
      <c r="C85" s="523"/>
      <c r="D85" s="280"/>
      <c r="E85" s="280"/>
      <c r="F85" s="280"/>
      <c r="G85" s="280"/>
      <c r="H85" s="280"/>
      <c r="I85" s="280"/>
      <c r="J85" s="523"/>
      <c r="K85" s="280"/>
      <c r="L85" s="280"/>
      <c r="M85" s="523"/>
      <c r="N85" s="280"/>
      <c r="O85" s="280"/>
      <c r="P85" s="280"/>
      <c r="Q85" s="280"/>
      <c r="R85" s="280"/>
      <c r="S85" s="578"/>
      <c r="T85" s="399" t="s">
        <v>310</v>
      </c>
      <c r="U85" s="512" t="s">
        <v>311</v>
      </c>
      <c r="V85" s="523"/>
      <c r="W85" s="280"/>
      <c r="X85" s="280"/>
      <c r="Y85" s="280"/>
      <c r="Z85" s="280"/>
      <c r="AA85" s="578"/>
    </row>
    <row r="86" spans="1:27" s="106" customFormat="1" ht="12" hidden="1" customHeight="1" thickBot="1">
      <c r="A86" s="400" t="s">
        <v>312</v>
      </c>
      <c r="B86" s="513" t="s">
        <v>313</v>
      </c>
      <c r="C86" s="523"/>
      <c r="D86" s="280"/>
      <c r="E86" s="280"/>
      <c r="F86" s="280"/>
      <c r="G86" s="280"/>
      <c r="H86" s="280"/>
      <c r="I86" s="280"/>
      <c r="J86" s="523"/>
      <c r="K86" s="280"/>
      <c r="L86" s="280"/>
      <c r="M86" s="523"/>
      <c r="N86" s="280"/>
      <c r="O86" s="280"/>
      <c r="P86" s="280"/>
      <c r="Q86" s="280"/>
      <c r="R86" s="280"/>
      <c r="S86" s="579"/>
      <c r="T86" s="400" t="s">
        <v>312</v>
      </c>
      <c r="U86" s="513" t="s">
        <v>313</v>
      </c>
      <c r="V86" s="523"/>
      <c r="W86" s="280"/>
      <c r="X86" s="280"/>
      <c r="Y86" s="280"/>
      <c r="Z86" s="280"/>
      <c r="AA86" s="579"/>
    </row>
    <row r="87" spans="1:27" s="106" customFormat="1" ht="12" customHeight="1" thickBot="1">
      <c r="A87" s="397" t="s">
        <v>314</v>
      </c>
      <c r="B87" s="514" t="s">
        <v>434</v>
      </c>
      <c r="C87" s="526"/>
      <c r="D87" s="409"/>
      <c r="E87" s="409"/>
      <c r="F87" s="409"/>
      <c r="G87" s="409"/>
      <c r="H87" s="409"/>
      <c r="I87" s="409"/>
      <c r="J87" s="526"/>
      <c r="K87" s="409"/>
      <c r="L87" s="409"/>
      <c r="M87" s="526"/>
      <c r="N87" s="409"/>
      <c r="O87" s="409"/>
      <c r="P87" s="409"/>
      <c r="Q87" s="409"/>
      <c r="R87" s="409"/>
      <c r="S87" s="573">
        <f>SUM(C87:R87)</f>
        <v>0</v>
      </c>
      <c r="T87" s="397" t="s">
        <v>314</v>
      </c>
      <c r="U87" s="514" t="s">
        <v>434</v>
      </c>
      <c r="V87" s="526"/>
      <c r="W87" s="409"/>
      <c r="X87" s="409"/>
      <c r="Y87" s="409"/>
      <c r="Z87" s="409"/>
      <c r="AA87" s="573">
        <f>SUM(V87:Z87)</f>
        <v>0</v>
      </c>
    </row>
    <row r="88" spans="1:27" s="106" customFormat="1" ht="12" customHeight="1" thickBot="1">
      <c r="A88" s="397" t="s">
        <v>464</v>
      </c>
      <c r="B88" s="514" t="s">
        <v>315</v>
      </c>
      <c r="C88" s="526"/>
      <c r="D88" s="409"/>
      <c r="E88" s="409"/>
      <c r="F88" s="409"/>
      <c r="G88" s="409"/>
      <c r="H88" s="409"/>
      <c r="I88" s="409"/>
      <c r="J88" s="526"/>
      <c r="K88" s="409"/>
      <c r="L88" s="409"/>
      <c r="M88" s="526"/>
      <c r="N88" s="409"/>
      <c r="O88" s="409"/>
      <c r="P88" s="409"/>
      <c r="Q88" s="409"/>
      <c r="R88" s="409"/>
      <c r="S88" s="573">
        <f>SUM(C88:R88)</f>
        <v>0</v>
      </c>
      <c r="T88" s="397" t="s">
        <v>464</v>
      </c>
      <c r="U88" s="514" t="s">
        <v>315</v>
      </c>
      <c r="V88" s="526"/>
      <c r="W88" s="409"/>
      <c r="X88" s="409"/>
      <c r="Y88" s="409"/>
      <c r="Z88" s="409"/>
      <c r="AA88" s="573">
        <f>SUM(V88:Z88)</f>
        <v>0</v>
      </c>
    </row>
    <row r="89" spans="1:27" s="106" customFormat="1" ht="12" customHeight="1" thickBot="1">
      <c r="A89" s="397" t="s">
        <v>465</v>
      </c>
      <c r="B89" s="517" t="s">
        <v>437</v>
      </c>
      <c r="C89" s="505">
        <f>+C66+C70+C75+C78+C82+C88+C87</f>
        <v>19929</v>
      </c>
      <c r="D89" s="281">
        <f t="shared" ref="D89:W89" si="122">+D66+D70+D75+D78+D82+D88+D87</f>
        <v>0</v>
      </c>
      <c r="E89" s="281">
        <f t="shared" si="122"/>
        <v>0</v>
      </c>
      <c r="F89" s="281">
        <f t="shared" si="122"/>
        <v>0</v>
      </c>
      <c r="G89" s="281">
        <f t="shared" si="122"/>
        <v>0</v>
      </c>
      <c r="H89" s="281">
        <f t="shared" si="122"/>
        <v>0</v>
      </c>
      <c r="I89" s="281">
        <f t="shared" si="122"/>
        <v>0</v>
      </c>
      <c r="J89" s="505">
        <f t="shared" si="122"/>
        <v>0</v>
      </c>
      <c r="K89" s="281">
        <f t="shared" si="122"/>
        <v>0</v>
      </c>
      <c r="L89" s="281">
        <f t="shared" si="122"/>
        <v>0</v>
      </c>
      <c r="M89" s="505">
        <f t="shared" ref="M89" si="123">+M66+M70+M75+M78+M82+M88+M87</f>
        <v>0</v>
      </c>
      <c r="N89" s="281">
        <f t="shared" ref="N89" si="124">+N66+N70+N75+N78+N82+N88+N87</f>
        <v>0</v>
      </c>
      <c r="O89" s="281">
        <f t="shared" ref="O89" si="125">+O66+O70+O75+O78+O82+O88+O87</f>
        <v>0</v>
      </c>
      <c r="P89" s="281"/>
      <c r="Q89" s="281">
        <f t="shared" ref="Q89" si="126">+Q66+Q70+Q75+Q78+Q82+Q88+Q87</f>
        <v>0</v>
      </c>
      <c r="R89" s="281">
        <f t="shared" ref="R89" si="127">+R66+R70+R75+R78+R82+R88+R87</f>
        <v>0</v>
      </c>
      <c r="S89" s="573">
        <f>SUM(C89:R89)</f>
        <v>19929</v>
      </c>
      <c r="T89" s="397" t="s">
        <v>465</v>
      </c>
      <c r="U89" s="517" t="s">
        <v>437</v>
      </c>
      <c r="V89" s="505">
        <f t="shared" si="122"/>
        <v>300</v>
      </c>
      <c r="W89" s="281">
        <f t="shared" si="122"/>
        <v>100</v>
      </c>
      <c r="X89" s="281">
        <f t="shared" ref="X89" si="128">+X66+X70+X75+X78+X82+X88+X87</f>
        <v>405</v>
      </c>
      <c r="Y89" s="281">
        <f t="shared" ref="Y89" si="129">+Y66+Y70+Y75+Y78+Y82+Y88+Y87</f>
        <v>22</v>
      </c>
      <c r="Z89" s="281">
        <f t="shared" ref="Z89" si="130">+Z66+Z70+Z75+Z78+Z82+Z88+Z87</f>
        <v>50</v>
      </c>
      <c r="AA89" s="573">
        <f>SUM(V89:Z89)</f>
        <v>877</v>
      </c>
    </row>
    <row r="90" spans="1:27" s="106" customFormat="1" ht="12" customHeight="1" thickBot="1">
      <c r="A90" s="401" t="s">
        <v>466</v>
      </c>
      <c r="B90" s="518" t="s">
        <v>467</v>
      </c>
      <c r="C90" s="505">
        <f>+C65+C89</f>
        <v>20031</v>
      </c>
      <c r="D90" s="281">
        <f t="shared" ref="D90:W90" si="131">+D65+D89</f>
        <v>8060</v>
      </c>
      <c r="E90" s="281">
        <f t="shared" si="131"/>
        <v>50</v>
      </c>
      <c r="F90" s="281">
        <f t="shared" si="131"/>
        <v>120</v>
      </c>
      <c r="G90" s="281">
        <f t="shared" si="131"/>
        <v>28093</v>
      </c>
      <c r="H90" s="281">
        <f t="shared" si="131"/>
        <v>18913</v>
      </c>
      <c r="I90" s="281">
        <f t="shared" si="131"/>
        <v>0</v>
      </c>
      <c r="J90" s="505">
        <f t="shared" si="131"/>
        <v>0</v>
      </c>
      <c r="K90" s="281">
        <f t="shared" si="131"/>
        <v>0</v>
      </c>
      <c r="L90" s="281">
        <f t="shared" si="131"/>
        <v>10</v>
      </c>
      <c r="M90" s="505">
        <f t="shared" ref="M90" si="132">+M65+M89</f>
        <v>0</v>
      </c>
      <c r="N90" s="281">
        <f t="shared" ref="N90" si="133">+N65+N89</f>
        <v>0</v>
      </c>
      <c r="O90" s="281">
        <f>+O65+O89</f>
        <v>50</v>
      </c>
      <c r="P90" s="281">
        <f t="shared" ref="P90" si="134">+P65+P89</f>
        <v>0</v>
      </c>
      <c r="Q90" s="281">
        <f t="shared" ref="Q90" si="135">+Q65+Q89</f>
        <v>0</v>
      </c>
      <c r="R90" s="281">
        <f t="shared" ref="R90" si="136">+R65+R89</f>
        <v>0</v>
      </c>
      <c r="S90" s="573">
        <f>SUM(C90:R90)</f>
        <v>75327</v>
      </c>
      <c r="T90" s="401" t="s">
        <v>466</v>
      </c>
      <c r="U90" s="518" t="s">
        <v>467</v>
      </c>
      <c r="V90" s="281">
        <f t="shared" si="131"/>
        <v>300</v>
      </c>
      <c r="W90" s="281">
        <f t="shared" si="131"/>
        <v>100</v>
      </c>
      <c r="X90" s="281">
        <f t="shared" ref="X90" si="137">+X65+X89</f>
        <v>405</v>
      </c>
      <c r="Y90" s="281">
        <f t="shared" ref="Y90" si="138">+Y65+Y89</f>
        <v>22</v>
      </c>
      <c r="Z90" s="281">
        <f t="shared" ref="Z90" si="139">+Z65+Z89</f>
        <v>500</v>
      </c>
      <c r="AA90" s="573">
        <f>SUM(V90:Z90)</f>
        <v>1327</v>
      </c>
    </row>
    <row r="91" spans="1:27" s="107" customFormat="1" ht="15" customHeight="1" thickBot="1">
      <c r="A91" s="236"/>
      <c r="B91" s="237"/>
      <c r="C91" s="334"/>
      <c r="D91" s="334"/>
      <c r="E91" s="334"/>
      <c r="F91" s="334"/>
      <c r="G91" s="334"/>
      <c r="H91" s="334"/>
      <c r="I91" s="334"/>
      <c r="J91" s="334"/>
      <c r="K91" s="334"/>
      <c r="L91" s="334"/>
      <c r="M91" s="334"/>
      <c r="N91" s="334"/>
      <c r="O91" s="334"/>
      <c r="P91" s="334"/>
      <c r="Q91" s="334"/>
      <c r="R91" s="334"/>
      <c r="S91" s="334"/>
      <c r="T91" s="236"/>
      <c r="U91" s="237"/>
      <c r="V91" s="334"/>
      <c r="W91" s="334"/>
      <c r="X91" s="334"/>
      <c r="Y91" s="334"/>
      <c r="Z91" s="334"/>
      <c r="AA91" s="334"/>
    </row>
    <row r="92" spans="1:27" s="68" customFormat="1" ht="16.5" customHeight="1" thickBot="1">
      <c r="A92" s="238"/>
      <c r="B92" s="239" t="s">
        <v>52</v>
      </c>
      <c r="C92" s="497"/>
      <c r="D92" s="335"/>
      <c r="E92" s="335"/>
      <c r="F92" s="335"/>
      <c r="G92" s="335"/>
      <c r="H92" s="335"/>
      <c r="I92" s="335"/>
      <c r="J92" s="497"/>
      <c r="K92" s="335"/>
      <c r="L92" s="335"/>
      <c r="M92" s="497"/>
      <c r="N92" s="335"/>
      <c r="O92" s="335"/>
      <c r="P92" s="335"/>
      <c r="Q92" s="335"/>
      <c r="R92" s="335"/>
      <c r="S92" s="581"/>
      <c r="T92" s="238"/>
      <c r="U92" s="239" t="s">
        <v>52</v>
      </c>
      <c r="V92" s="497"/>
      <c r="W92" s="335"/>
      <c r="X92" s="335"/>
      <c r="Y92" s="335"/>
      <c r="Z92" s="335"/>
      <c r="AA92" s="581"/>
    </row>
    <row r="93" spans="1:27" s="108" customFormat="1" ht="12" customHeight="1" thickBot="1">
      <c r="A93" s="368" t="s">
        <v>15</v>
      </c>
      <c r="B93" s="480" t="s">
        <v>471</v>
      </c>
      <c r="C93" s="498">
        <f>+C94+C95+C96+C97+C98+C111</f>
        <v>21534</v>
      </c>
      <c r="D93" s="274">
        <f t="shared" ref="D93:W93" si="140">+D94+D95+D96+D97+D98+D111</f>
        <v>0</v>
      </c>
      <c r="E93" s="274">
        <f t="shared" si="140"/>
        <v>406</v>
      </c>
      <c r="F93" s="274">
        <f t="shared" si="140"/>
        <v>820</v>
      </c>
      <c r="G93" s="274">
        <f t="shared" si="140"/>
        <v>0</v>
      </c>
      <c r="H93" s="274">
        <f t="shared" si="140"/>
        <v>21146</v>
      </c>
      <c r="I93" s="274">
        <f t="shared" si="140"/>
        <v>2794</v>
      </c>
      <c r="J93" s="498">
        <f t="shared" si="140"/>
        <v>2048</v>
      </c>
      <c r="K93" s="274">
        <f t="shared" si="140"/>
        <v>3558</v>
      </c>
      <c r="L93" s="274">
        <f t="shared" si="140"/>
        <v>2196</v>
      </c>
      <c r="M93" s="498">
        <f t="shared" ref="M93" si="141">+M94+M95+M96+M97+M98+M111</f>
        <v>308</v>
      </c>
      <c r="N93" s="447">
        <f t="shared" ref="N93" si="142">+N94+N95+N96+N97+N98+N111</f>
        <v>915</v>
      </c>
      <c r="O93" s="274">
        <f>+O94+O95+O96+O97+O98+O111</f>
        <v>2475</v>
      </c>
      <c r="P93" s="274">
        <f t="shared" ref="P93" si="143">+P94+P95+P96+P97+P98+P111</f>
        <v>714</v>
      </c>
      <c r="Q93" s="274">
        <f t="shared" ref="Q93" si="144">+Q94+Q95+Q96+Q97+Q98+Q111</f>
        <v>215</v>
      </c>
      <c r="R93" s="274">
        <f t="shared" ref="R93" si="145">+R94+R95+R96+R97+R98+R111</f>
        <v>1143</v>
      </c>
      <c r="S93" s="573">
        <f>SUM(C93:R93)</f>
        <v>60272</v>
      </c>
      <c r="T93" s="368" t="s">
        <v>15</v>
      </c>
      <c r="U93" s="480" t="s">
        <v>471</v>
      </c>
      <c r="V93" s="498">
        <f t="shared" si="140"/>
        <v>300</v>
      </c>
      <c r="W93" s="274">
        <f t="shared" si="140"/>
        <v>100</v>
      </c>
      <c r="X93" s="274">
        <f t="shared" ref="X93" si="146">+X94+X95+X96+X97+X98+X111</f>
        <v>405</v>
      </c>
      <c r="Y93" s="274">
        <f t="shared" ref="Y93" si="147">+Y94+Y95+Y96+Y97+Y98+Y111</f>
        <v>22</v>
      </c>
      <c r="Z93" s="274">
        <f t="shared" ref="Z93" si="148">+Z94+Z95+Z96+Z97+Z98+Z111</f>
        <v>500</v>
      </c>
      <c r="AA93" s="573">
        <f>SUM(V93:Z93)</f>
        <v>1327</v>
      </c>
    </row>
    <row r="94" spans="1:27" ht="12" customHeight="1">
      <c r="A94" s="402" t="s">
        <v>93</v>
      </c>
      <c r="B94" s="481" t="s">
        <v>45</v>
      </c>
      <c r="C94" s="499">
        <v>3538</v>
      </c>
      <c r="D94" s="276"/>
      <c r="E94" s="276"/>
      <c r="F94" s="276"/>
      <c r="G94" s="276"/>
      <c r="H94" s="276">
        <v>17371</v>
      </c>
      <c r="I94" s="276"/>
      <c r="J94" s="499"/>
      <c r="K94" s="276">
        <v>1567</v>
      </c>
      <c r="L94" s="276"/>
      <c r="M94" s="499"/>
      <c r="N94" s="448">
        <v>390</v>
      </c>
      <c r="O94" s="276"/>
      <c r="P94" s="276"/>
      <c r="Q94" s="276"/>
      <c r="R94" s="276"/>
      <c r="S94" s="582">
        <f>SUM(C94:R94)</f>
        <v>22866</v>
      </c>
      <c r="T94" s="402" t="s">
        <v>93</v>
      </c>
      <c r="U94" s="481" t="s">
        <v>45</v>
      </c>
      <c r="V94" s="499"/>
      <c r="W94" s="276"/>
      <c r="X94" s="276"/>
      <c r="Y94" s="276"/>
      <c r="Z94" s="276"/>
      <c r="AA94" s="582"/>
    </row>
    <row r="95" spans="1:27" ht="12" customHeight="1">
      <c r="A95" s="395" t="s">
        <v>94</v>
      </c>
      <c r="B95" s="482" t="s">
        <v>174</v>
      </c>
      <c r="C95" s="500">
        <v>935</v>
      </c>
      <c r="D95" s="277"/>
      <c r="E95" s="277"/>
      <c r="F95" s="277"/>
      <c r="G95" s="277"/>
      <c r="H95" s="277">
        <v>3427</v>
      </c>
      <c r="I95" s="277"/>
      <c r="J95" s="500"/>
      <c r="K95" s="277">
        <v>423</v>
      </c>
      <c r="L95" s="277"/>
      <c r="M95" s="500"/>
      <c r="N95" s="243">
        <v>105</v>
      </c>
      <c r="O95" s="277"/>
      <c r="P95" s="277"/>
      <c r="Q95" s="277"/>
      <c r="R95" s="277"/>
      <c r="S95" s="575">
        <f>SUM(C95:R95)</f>
        <v>4890</v>
      </c>
      <c r="T95" s="395" t="s">
        <v>94</v>
      </c>
      <c r="U95" s="482" t="s">
        <v>174</v>
      </c>
      <c r="V95" s="500"/>
      <c r="W95" s="277"/>
      <c r="X95" s="277"/>
      <c r="Y95" s="277"/>
      <c r="Z95" s="277"/>
      <c r="AA95" s="575"/>
    </row>
    <row r="96" spans="1:27" ht="12" customHeight="1">
      <c r="A96" s="395" t="s">
        <v>95</v>
      </c>
      <c r="B96" s="482" t="s">
        <v>130</v>
      </c>
      <c r="C96" s="501">
        <v>4050</v>
      </c>
      <c r="D96" s="279"/>
      <c r="E96" s="279">
        <v>406</v>
      </c>
      <c r="F96" s="279">
        <v>820</v>
      </c>
      <c r="G96" s="279"/>
      <c r="H96" s="279">
        <v>348</v>
      </c>
      <c r="I96" s="279">
        <v>2794</v>
      </c>
      <c r="J96" s="501">
        <v>2048</v>
      </c>
      <c r="K96" s="279">
        <v>1568</v>
      </c>
      <c r="L96" s="279">
        <v>1480</v>
      </c>
      <c r="M96" s="501"/>
      <c r="N96" s="245">
        <v>420</v>
      </c>
      <c r="O96" s="279">
        <v>2395</v>
      </c>
      <c r="P96" s="279"/>
      <c r="Q96" s="279"/>
      <c r="R96" s="279"/>
      <c r="S96" s="575">
        <f t="shared" ref="S96:S112" si="149">SUM(C96:R96)</f>
        <v>16329</v>
      </c>
      <c r="T96" s="395" t="s">
        <v>95</v>
      </c>
      <c r="U96" s="482" t="s">
        <v>130</v>
      </c>
      <c r="V96" s="501"/>
      <c r="W96" s="279"/>
      <c r="X96" s="279"/>
      <c r="Y96" s="279"/>
      <c r="Z96" s="279"/>
      <c r="AA96" s="576"/>
    </row>
    <row r="97" spans="1:27" ht="12" customHeight="1">
      <c r="A97" s="395" t="s">
        <v>96</v>
      </c>
      <c r="B97" s="483" t="s">
        <v>175</v>
      </c>
      <c r="C97" s="501"/>
      <c r="D97" s="279"/>
      <c r="E97" s="279"/>
      <c r="F97" s="279"/>
      <c r="G97" s="279"/>
      <c r="H97" s="279"/>
      <c r="I97" s="279"/>
      <c r="J97" s="501"/>
      <c r="K97" s="279"/>
      <c r="L97" s="279"/>
      <c r="M97" s="501"/>
      <c r="N97" s="245"/>
      <c r="O97" s="279"/>
      <c r="P97" s="279">
        <v>714</v>
      </c>
      <c r="Q97" s="279"/>
      <c r="R97" s="279">
        <v>1143</v>
      </c>
      <c r="S97" s="575">
        <f t="shared" si="149"/>
        <v>1857</v>
      </c>
      <c r="T97" s="395" t="s">
        <v>96</v>
      </c>
      <c r="U97" s="483" t="s">
        <v>175</v>
      </c>
      <c r="V97" s="501"/>
      <c r="W97" s="279"/>
      <c r="X97" s="279"/>
      <c r="Y97" s="279"/>
      <c r="Z97" s="279">
        <v>300</v>
      </c>
      <c r="AA97" s="576">
        <f>SUM(V97:Z97)</f>
        <v>300</v>
      </c>
    </row>
    <row r="98" spans="1:27" ht="12" customHeight="1">
      <c r="A98" s="395" t="s">
        <v>107</v>
      </c>
      <c r="B98" s="19" t="s">
        <v>176</v>
      </c>
      <c r="C98" s="501">
        <v>11695</v>
      </c>
      <c r="D98" s="279"/>
      <c r="E98" s="279"/>
      <c r="F98" s="279"/>
      <c r="G98" s="279"/>
      <c r="H98" s="279"/>
      <c r="I98" s="279"/>
      <c r="J98" s="501"/>
      <c r="K98" s="279"/>
      <c r="L98" s="279">
        <v>716</v>
      </c>
      <c r="M98" s="501">
        <v>308</v>
      </c>
      <c r="N98" s="245"/>
      <c r="O98" s="279">
        <v>80</v>
      </c>
      <c r="P98" s="279"/>
      <c r="Q98" s="279">
        <v>215</v>
      </c>
      <c r="R98" s="279"/>
      <c r="S98" s="575">
        <f t="shared" si="149"/>
        <v>13014</v>
      </c>
      <c r="T98" s="395" t="s">
        <v>107</v>
      </c>
      <c r="U98" s="19" t="s">
        <v>176</v>
      </c>
      <c r="V98" s="501">
        <v>300</v>
      </c>
      <c r="W98" s="279">
        <v>100</v>
      </c>
      <c r="X98" s="279">
        <v>405</v>
      </c>
      <c r="Y98" s="279">
        <v>22</v>
      </c>
      <c r="Z98" s="279">
        <v>200</v>
      </c>
      <c r="AA98" s="576">
        <f>SUM(V98:Z98)</f>
        <v>1027</v>
      </c>
    </row>
    <row r="99" spans="1:27" ht="12" customHeight="1">
      <c r="A99" s="395" t="s">
        <v>97</v>
      </c>
      <c r="B99" s="482" t="s">
        <v>468</v>
      </c>
      <c r="C99" s="501"/>
      <c r="D99" s="279"/>
      <c r="E99" s="279"/>
      <c r="F99" s="279"/>
      <c r="G99" s="279"/>
      <c r="H99" s="279"/>
      <c r="I99" s="279"/>
      <c r="J99" s="501"/>
      <c r="K99" s="279"/>
      <c r="L99" s="279"/>
      <c r="M99" s="501"/>
      <c r="N99" s="245"/>
      <c r="O99" s="279"/>
      <c r="P99" s="279"/>
      <c r="Q99" s="279"/>
      <c r="R99" s="279"/>
      <c r="S99" s="575">
        <f t="shared" si="149"/>
        <v>0</v>
      </c>
      <c r="T99" s="395" t="s">
        <v>97</v>
      </c>
      <c r="U99" s="482" t="s">
        <v>468</v>
      </c>
      <c r="V99" s="501"/>
      <c r="W99" s="279"/>
      <c r="X99" s="279"/>
      <c r="Y99" s="279"/>
      <c r="Z99" s="279"/>
      <c r="AA99" s="576"/>
    </row>
    <row r="100" spans="1:27" ht="12" customHeight="1">
      <c r="A100" s="395" t="s">
        <v>98</v>
      </c>
      <c r="B100" s="484" t="s">
        <v>400</v>
      </c>
      <c r="C100" s="501"/>
      <c r="D100" s="279"/>
      <c r="E100" s="279"/>
      <c r="F100" s="279"/>
      <c r="G100" s="279"/>
      <c r="H100" s="279"/>
      <c r="I100" s="279"/>
      <c r="J100" s="501"/>
      <c r="K100" s="279"/>
      <c r="L100" s="279"/>
      <c r="M100" s="501"/>
      <c r="N100" s="245"/>
      <c r="O100" s="279"/>
      <c r="P100" s="279"/>
      <c r="Q100" s="279"/>
      <c r="R100" s="279"/>
      <c r="S100" s="575">
        <f t="shared" si="149"/>
        <v>0</v>
      </c>
      <c r="T100" s="395" t="s">
        <v>98</v>
      </c>
      <c r="U100" s="484" t="s">
        <v>400</v>
      </c>
      <c r="V100" s="501"/>
      <c r="W100" s="279"/>
      <c r="X100" s="279"/>
      <c r="Y100" s="279"/>
      <c r="Z100" s="279"/>
      <c r="AA100" s="576"/>
    </row>
    <row r="101" spans="1:27" ht="12" customHeight="1">
      <c r="A101" s="395" t="s">
        <v>108</v>
      </c>
      <c r="B101" s="484" t="s">
        <v>399</v>
      </c>
      <c r="C101" s="501"/>
      <c r="D101" s="279"/>
      <c r="E101" s="279"/>
      <c r="F101" s="279"/>
      <c r="G101" s="279"/>
      <c r="H101" s="279"/>
      <c r="I101" s="279"/>
      <c r="J101" s="501"/>
      <c r="K101" s="279"/>
      <c r="L101" s="279"/>
      <c r="M101" s="501"/>
      <c r="N101" s="245"/>
      <c r="O101" s="279"/>
      <c r="P101" s="279"/>
      <c r="Q101" s="279"/>
      <c r="R101" s="279"/>
      <c r="S101" s="575">
        <f t="shared" si="149"/>
        <v>0</v>
      </c>
      <c r="T101" s="395" t="s">
        <v>108</v>
      </c>
      <c r="U101" s="484" t="s">
        <v>399</v>
      </c>
      <c r="V101" s="501"/>
      <c r="W101" s="279"/>
      <c r="X101" s="279"/>
      <c r="Y101" s="279"/>
      <c r="Z101" s="279"/>
      <c r="AA101" s="576"/>
    </row>
    <row r="102" spans="1:27" ht="12" customHeight="1">
      <c r="A102" s="395" t="s">
        <v>109</v>
      </c>
      <c r="B102" s="484" t="s">
        <v>331</v>
      </c>
      <c r="C102" s="501"/>
      <c r="D102" s="279"/>
      <c r="E102" s="279"/>
      <c r="F102" s="279"/>
      <c r="G102" s="279"/>
      <c r="H102" s="279"/>
      <c r="I102" s="279"/>
      <c r="J102" s="501"/>
      <c r="K102" s="279"/>
      <c r="L102" s="279"/>
      <c r="M102" s="501"/>
      <c r="N102" s="245"/>
      <c r="O102" s="279"/>
      <c r="P102" s="279"/>
      <c r="Q102" s="279"/>
      <c r="R102" s="279"/>
      <c r="S102" s="575">
        <f t="shared" si="149"/>
        <v>0</v>
      </c>
      <c r="T102" s="395" t="s">
        <v>109</v>
      </c>
      <c r="U102" s="484" t="s">
        <v>331</v>
      </c>
      <c r="V102" s="501"/>
      <c r="W102" s="279"/>
      <c r="X102" s="279"/>
      <c r="Y102" s="279"/>
      <c r="Z102" s="279"/>
      <c r="AA102" s="576"/>
    </row>
    <row r="103" spans="1:27" ht="12" customHeight="1">
      <c r="A103" s="395" t="s">
        <v>110</v>
      </c>
      <c r="B103" s="485" t="s">
        <v>332</v>
      </c>
      <c r="C103" s="501"/>
      <c r="D103" s="279"/>
      <c r="E103" s="279"/>
      <c r="F103" s="279"/>
      <c r="G103" s="279"/>
      <c r="H103" s="279"/>
      <c r="I103" s="279"/>
      <c r="J103" s="501"/>
      <c r="K103" s="279"/>
      <c r="L103" s="279"/>
      <c r="M103" s="501"/>
      <c r="N103" s="245"/>
      <c r="O103" s="279"/>
      <c r="P103" s="279"/>
      <c r="Q103" s="279"/>
      <c r="R103" s="279"/>
      <c r="S103" s="575">
        <f t="shared" si="149"/>
        <v>0</v>
      </c>
      <c r="T103" s="395" t="s">
        <v>110</v>
      </c>
      <c r="U103" s="485" t="s">
        <v>332</v>
      </c>
      <c r="V103" s="501"/>
      <c r="W103" s="279"/>
      <c r="X103" s="279"/>
      <c r="Y103" s="279"/>
      <c r="Z103" s="279"/>
      <c r="AA103" s="576"/>
    </row>
    <row r="104" spans="1:27" ht="12" customHeight="1">
      <c r="A104" s="395" t="s">
        <v>111</v>
      </c>
      <c r="B104" s="485" t="s">
        <v>333</v>
      </c>
      <c r="C104" s="501"/>
      <c r="D104" s="279"/>
      <c r="E104" s="279"/>
      <c r="F104" s="279"/>
      <c r="G104" s="279"/>
      <c r="H104" s="279"/>
      <c r="I104" s="279"/>
      <c r="J104" s="501"/>
      <c r="K104" s="279"/>
      <c r="L104" s="279"/>
      <c r="M104" s="501"/>
      <c r="N104" s="245"/>
      <c r="O104" s="279"/>
      <c r="P104" s="279"/>
      <c r="Q104" s="279"/>
      <c r="R104" s="279"/>
      <c r="S104" s="575">
        <f t="shared" si="149"/>
        <v>0</v>
      </c>
      <c r="T104" s="395" t="s">
        <v>111</v>
      </c>
      <c r="U104" s="485" t="s">
        <v>333</v>
      </c>
      <c r="V104" s="501"/>
      <c r="W104" s="279"/>
      <c r="X104" s="279"/>
      <c r="Y104" s="279"/>
      <c r="Z104" s="279"/>
      <c r="AA104" s="576"/>
    </row>
    <row r="105" spans="1:27" ht="12" customHeight="1">
      <c r="A105" s="395" t="s">
        <v>113</v>
      </c>
      <c r="B105" s="484" t="s">
        <v>334</v>
      </c>
      <c r="C105" s="501">
        <v>11695</v>
      </c>
      <c r="D105" s="279"/>
      <c r="E105" s="279"/>
      <c r="F105" s="279"/>
      <c r="G105" s="279"/>
      <c r="H105" s="279"/>
      <c r="I105" s="279"/>
      <c r="J105" s="501"/>
      <c r="K105" s="279"/>
      <c r="L105" s="279">
        <v>400</v>
      </c>
      <c r="M105" s="500">
        <v>308</v>
      </c>
      <c r="N105" s="243"/>
      <c r="O105" s="277">
        <v>80</v>
      </c>
      <c r="P105" s="277"/>
      <c r="Q105" s="277">
        <v>215</v>
      </c>
      <c r="R105" s="279"/>
      <c r="S105" s="575">
        <f t="shared" si="149"/>
        <v>12698</v>
      </c>
      <c r="T105" s="395" t="s">
        <v>113</v>
      </c>
      <c r="U105" s="484" t="s">
        <v>334</v>
      </c>
      <c r="V105" s="500">
        <v>300</v>
      </c>
      <c r="W105" s="277">
        <v>100</v>
      </c>
      <c r="X105" s="277">
        <v>405</v>
      </c>
      <c r="Y105" s="277">
        <v>22</v>
      </c>
      <c r="Z105" s="277"/>
      <c r="AA105" s="576">
        <f>SUM(V105:Z105)</f>
        <v>827</v>
      </c>
    </row>
    <row r="106" spans="1:27" ht="12" customHeight="1">
      <c r="A106" s="395" t="s">
        <v>177</v>
      </c>
      <c r="B106" s="484" t="s">
        <v>335</v>
      </c>
      <c r="C106" s="501"/>
      <c r="D106" s="279"/>
      <c r="E106" s="279"/>
      <c r="F106" s="279"/>
      <c r="G106" s="279"/>
      <c r="H106" s="279"/>
      <c r="I106" s="279"/>
      <c r="J106" s="501"/>
      <c r="K106" s="279"/>
      <c r="L106" s="279"/>
      <c r="M106" s="501"/>
      <c r="N106" s="245"/>
      <c r="O106" s="279"/>
      <c r="P106" s="279"/>
      <c r="Q106" s="279"/>
      <c r="R106" s="279"/>
      <c r="S106" s="575">
        <f t="shared" si="149"/>
        <v>0</v>
      </c>
      <c r="T106" s="395" t="s">
        <v>177</v>
      </c>
      <c r="U106" s="484" t="s">
        <v>335</v>
      </c>
      <c r="V106" s="501"/>
      <c r="W106" s="279"/>
      <c r="X106" s="279"/>
      <c r="Y106" s="279"/>
      <c r="Z106" s="279"/>
      <c r="AA106" s="576"/>
    </row>
    <row r="107" spans="1:27" ht="12" customHeight="1">
      <c r="A107" s="395" t="s">
        <v>329</v>
      </c>
      <c r="B107" s="485" t="s">
        <v>336</v>
      </c>
      <c r="C107" s="501"/>
      <c r="D107" s="279"/>
      <c r="E107" s="279"/>
      <c r="F107" s="279"/>
      <c r="G107" s="279"/>
      <c r="H107" s="279"/>
      <c r="I107" s="279"/>
      <c r="J107" s="501"/>
      <c r="K107" s="279"/>
      <c r="L107" s="279"/>
      <c r="M107" s="501"/>
      <c r="N107" s="245"/>
      <c r="O107" s="279"/>
      <c r="P107" s="279"/>
      <c r="Q107" s="279"/>
      <c r="R107" s="279"/>
      <c r="S107" s="575">
        <f t="shared" si="149"/>
        <v>0</v>
      </c>
      <c r="T107" s="395" t="s">
        <v>329</v>
      </c>
      <c r="U107" s="485" t="s">
        <v>336</v>
      </c>
      <c r="V107" s="501"/>
      <c r="W107" s="279"/>
      <c r="X107" s="279"/>
      <c r="Y107" s="279"/>
      <c r="Z107" s="279">
        <v>200</v>
      </c>
      <c r="AA107" s="576">
        <f>SUM(V107:Z107)</f>
        <v>200</v>
      </c>
    </row>
    <row r="108" spans="1:27" ht="12" customHeight="1">
      <c r="A108" s="403" t="s">
        <v>330</v>
      </c>
      <c r="B108" s="486" t="s">
        <v>337</v>
      </c>
      <c r="C108" s="501"/>
      <c r="D108" s="279"/>
      <c r="E108" s="279"/>
      <c r="F108" s="279"/>
      <c r="G108" s="279"/>
      <c r="H108" s="279"/>
      <c r="I108" s="279"/>
      <c r="J108" s="501"/>
      <c r="K108" s="279"/>
      <c r="L108" s="279"/>
      <c r="M108" s="501"/>
      <c r="N108" s="245"/>
      <c r="O108" s="279"/>
      <c r="P108" s="279"/>
      <c r="Q108" s="279"/>
      <c r="R108" s="279"/>
      <c r="S108" s="575">
        <f t="shared" si="149"/>
        <v>0</v>
      </c>
      <c r="T108" s="403" t="s">
        <v>330</v>
      </c>
      <c r="U108" s="486" t="s">
        <v>337</v>
      </c>
      <c r="V108" s="501"/>
      <c r="W108" s="279"/>
      <c r="X108" s="279"/>
      <c r="Y108" s="279"/>
      <c r="Z108" s="279"/>
      <c r="AA108" s="576"/>
    </row>
    <row r="109" spans="1:27" ht="12" customHeight="1">
      <c r="A109" s="395" t="s">
        <v>397</v>
      </c>
      <c r="B109" s="486" t="s">
        <v>338</v>
      </c>
      <c r="C109" s="501"/>
      <c r="D109" s="279"/>
      <c r="E109" s="279"/>
      <c r="F109" s="279"/>
      <c r="G109" s="279"/>
      <c r="H109" s="279"/>
      <c r="I109" s="279"/>
      <c r="J109" s="501"/>
      <c r="K109" s="279"/>
      <c r="L109" s="279"/>
      <c r="M109" s="501"/>
      <c r="N109" s="245"/>
      <c r="O109" s="279"/>
      <c r="P109" s="279"/>
      <c r="Q109" s="279"/>
      <c r="R109" s="279"/>
      <c r="S109" s="575">
        <f t="shared" si="149"/>
        <v>0</v>
      </c>
      <c r="T109" s="395" t="s">
        <v>397</v>
      </c>
      <c r="U109" s="486" t="s">
        <v>338</v>
      </c>
      <c r="V109" s="501"/>
      <c r="W109" s="279"/>
      <c r="X109" s="279"/>
      <c r="Y109" s="279"/>
      <c r="Z109" s="279"/>
      <c r="AA109" s="576"/>
    </row>
    <row r="110" spans="1:27" ht="12" customHeight="1">
      <c r="A110" s="395" t="s">
        <v>398</v>
      </c>
      <c r="B110" s="485" t="s">
        <v>339</v>
      </c>
      <c r="C110" s="500"/>
      <c r="D110" s="277"/>
      <c r="E110" s="277"/>
      <c r="F110" s="277"/>
      <c r="G110" s="277"/>
      <c r="H110" s="277"/>
      <c r="I110" s="277"/>
      <c r="J110" s="500"/>
      <c r="K110" s="277"/>
      <c r="L110" s="277">
        <v>316</v>
      </c>
      <c r="M110" s="500"/>
      <c r="N110" s="243"/>
      <c r="O110" s="277"/>
      <c r="P110" s="277"/>
      <c r="Q110" s="277"/>
      <c r="R110" s="277"/>
      <c r="S110" s="575">
        <f t="shared" si="149"/>
        <v>316</v>
      </c>
      <c r="T110" s="395" t="s">
        <v>398</v>
      </c>
      <c r="U110" s="485" t="s">
        <v>339</v>
      </c>
      <c r="V110" s="500"/>
      <c r="W110" s="277"/>
      <c r="X110" s="277"/>
      <c r="Y110" s="277"/>
      <c r="Z110" s="277"/>
      <c r="AA110" s="576">
        <f>SUM(V110:Z110)</f>
        <v>0</v>
      </c>
    </row>
    <row r="111" spans="1:27" ht="12" customHeight="1">
      <c r="A111" s="395" t="s">
        <v>402</v>
      </c>
      <c r="B111" s="483" t="s">
        <v>46</v>
      </c>
      <c r="C111" s="500">
        <v>1316</v>
      </c>
      <c r="D111" s="277"/>
      <c r="E111" s="277"/>
      <c r="F111" s="277"/>
      <c r="G111" s="277"/>
      <c r="H111" s="277"/>
      <c r="I111" s="277"/>
      <c r="J111" s="500"/>
      <c r="K111" s="277"/>
      <c r="L111" s="277"/>
      <c r="M111" s="500"/>
      <c r="N111" s="243"/>
      <c r="O111" s="277"/>
      <c r="P111" s="277"/>
      <c r="Q111" s="277"/>
      <c r="R111" s="277"/>
      <c r="S111" s="575">
        <f t="shared" si="149"/>
        <v>1316</v>
      </c>
      <c r="T111" s="395" t="s">
        <v>402</v>
      </c>
      <c r="U111" s="483" t="s">
        <v>46</v>
      </c>
      <c r="V111" s="500"/>
      <c r="W111" s="277"/>
      <c r="X111" s="277"/>
      <c r="Y111" s="277"/>
      <c r="Z111" s="277"/>
      <c r="AA111" s="575"/>
    </row>
    <row r="112" spans="1:27" ht="12" customHeight="1">
      <c r="A112" s="396" t="s">
        <v>403</v>
      </c>
      <c r="B112" s="482" t="s">
        <v>469</v>
      </c>
      <c r="C112" s="501">
        <v>1316</v>
      </c>
      <c r="D112" s="279"/>
      <c r="E112" s="279"/>
      <c r="F112" s="279"/>
      <c r="G112" s="279"/>
      <c r="H112" s="279"/>
      <c r="I112" s="279"/>
      <c r="J112" s="501"/>
      <c r="K112" s="279"/>
      <c r="L112" s="279"/>
      <c r="M112" s="501"/>
      <c r="N112" s="245"/>
      <c r="O112" s="279"/>
      <c r="P112" s="279"/>
      <c r="Q112" s="279"/>
      <c r="R112" s="279"/>
      <c r="S112" s="575">
        <f t="shared" si="149"/>
        <v>1316</v>
      </c>
      <c r="T112" s="396" t="s">
        <v>403</v>
      </c>
      <c r="U112" s="482" t="s">
        <v>469</v>
      </c>
      <c r="V112" s="501"/>
      <c r="W112" s="279"/>
      <c r="X112" s="279"/>
      <c r="Y112" s="279"/>
      <c r="Z112" s="279"/>
      <c r="AA112" s="576"/>
    </row>
    <row r="113" spans="1:27" ht="12" customHeight="1" thickBot="1">
      <c r="A113" s="404" t="s">
        <v>404</v>
      </c>
      <c r="B113" s="487" t="s">
        <v>470</v>
      </c>
      <c r="C113" s="502"/>
      <c r="D113" s="283"/>
      <c r="E113" s="283"/>
      <c r="F113" s="283"/>
      <c r="G113" s="283"/>
      <c r="H113" s="283"/>
      <c r="I113" s="283"/>
      <c r="J113" s="502"/>
      <c r="K113" s="283"/>
      <c r="L113" s="283"/>
      <c r="M113" s="502"/>
      <c r="N113" s="449"/>
      <c r="O113" s="283"/>
      <c r="P113" s="283"/>
      <c r="Q113" s="283"/>
      <c r="R113" s="283"/>
      <c r="S113" s="584"/>
      <c r="T113" s="404" t="s">
        <v>404</v>
      </c>
      <c r="U113" s="487" t="s">
        <v>470</v>
      </c>
      <c r="V113" s="502"/>
      <c r="W113" s="283"/>
      <c r="X113" s="283"/>
      <c r="Y113" s="283"/>
      <c r="Z113" s="283"/>
      <c r="AA113" s="584"/>
    </row>
    <row r="114" spans="1:27" ht="12" customHeight="1" thickBot="1">
      <c r="A114" s="32" t="s">
        <v>16</v>
      </c>
      <c r="B114" s="488" t="s">
        <v>340</v>
      </c>
      <c r="C114" s="503">
        <f>+C115+C117+C119</f>
        <v>9510</v>
      </c>
      <c r="D114" s="275">
        <f t="shared" ref="D114:W114" si="150">+D115+D117+D119</f>
        <v>0</v>
      </c>
      <c r="E114" s="275">
        <f t="shared" si="150"/>
        <v>1254</v>
      </c>
      <c r="F114" s="275">
        <f t="shared" si="150"/>
        <v>0</v>
      </c>
      <c r="G114" s="275">
        <f t="shared" si="150"/>
        <v>0</v>
      </c>
      <c r="H114" s="275">
        <f t="shared" si="150"/>
        <v>0</v>
      </c>
      <c r="I114" s="275">
        <f t="shared" si="150"/>
        <v>1000</v>
      </c>
      <c r="J114" s="503">
        <f t="shared" si="150"/>
        <v>0</v>
      </c>
      <c r="K114" s="275">
        <f t="shared" si="150"/>
        <v>500</v>
      </c>
      <c r="L114" s="275">
        <f t="shared" si="150"/>
        <v>1780</v>
      </c>
      <c r="M114" s="503">
        <f t="shared" ref="M114" si="151">+M115+M117+M119</f>
        <v>0</v>
      </c>
      <c r="N114" s="242">
        <f t="shared" ref="N114" si="152">+N115+N117+N119</f>
        <v>190</v>
      </c>
      <c r="O114" s="275">
        <f t="shared" ref="O114" si="153">+O115+O117+O119</f>
        <v>0</v>
      </c>
      <c r="P114" s="275"/>
      <c r="Q114" s="275">
        <f t="shared" ref="Q114" si="154">+Q115+Q117+Q119</f>
        <v>0</v>
      </c>
      <c r="R114" s="275">
        <f t="shared" ref="R114" si="155">+R115+R117+R119</f>
        <v>0</v>
      </c>
      <c r="S114" s="573">
        <f>SUM(C114:R114)</f>
        <v>14234</v>
      </c>
      <c r="T114" s="32" t="s">
        <v>16</v>
      </c>
      <c r="U114" s="488" t="s">
        <v>340</v>
      </c>
      <c r="V114" s="503">
        <f t="shared" si="150"/>
        <v>0</v>
      </c>
      <c r="W114" s="275">
        <f t="shared" si="150"/>
        <v>0</v>
      </c>
      <c r="X114" s="275">
        <f t="shared" ref="X114" si="156">+X115+X117+X119</f>
        <v>0</v>
      </c>
      <c r="Y114" s="275">
        <f t="shared" ref="Y114" si="157">+Y115+Y117+Y119</f>
        <v>0</v>
      </c>
      <c r="Z114" s="275"/>
      <c r="AA114" s="573">
        <f>SUM(V114:Z114)</f>
        <v>0</v>
      </c>
    </row>
    <row r="115" spans="1:27" ht="12" customHeight="1">
      <c r="A115" s="394" t="s">
        <v>99</v>
      </c>
      <c r="B115" s="482" t="s">
        <v>204</v>
      </c>
      <c r="C115" s="504">
        <v>4510</v>
      </c>
      <c r="D115" s="278"/>
      <c r="E115" s="278">
        <v>254</v>
      </c>
      <c r="F115" s="278"/>
      <c r="G115" s="278"/>
      <c r="H115" s="278"/>
      <c r="I115" s="278">
        <v>1000</v>
      </c>
      <c r="J115" s="504"/>
      <c r="K115" s="278">
        <v>500</v>
      </c>
      <c r="L115" s="278"/>
      <c r="M115" s="504"/>
      <c r="N115" s="244">
        <v>190</v>
      </c>
      <c r="O115" s="278"/>
      <c r="P115" s="278"/>
      <c r="Q115" s="278"/>
      <c r="R115" s="278"/>
      <c r="S115" s="582">
        <f>SUM(C115:R115)</f>
        <v>6454</v>
      </c>
      <c r="T115" s="402" t="s">
        <v>99</v>
      </c>
      <c r="U115" s="481" t="s">
        <v>204</v>
      </c>
      <c r="V115" s="499"/>
      <c r="W115" s="278"/>
      <c r="X115" s="278"/>
      <c r="Y115" s="278"/>
      <c r="Z115" s="278"/>
      <c r="AA115" s="574"/>
    </row>
    <row r="116" spans="1:27" ht="12" customHeight="1">
      <c r="A116" s="394" t="s">
        <v>100</v>
      </c>
      <c r="B116" s="489" t="s">
        <v>344</v>
      </c>
      <c r="C116" s="504"/>
      <c r="D116" s="278"/>
      <c r="E116" s="278"/>
      <c r="F116" s="278"/>
      <c r="G116" s="278"/>
      <c r="H116" s="278"/>
      <c r="I116" s="278"/>
      <c r="J116" s="504"/>
      <c r="K116" s="278"/>
      <c r="L116" s="278"/>
      <c r="M116" s="504"/>
      <c r="N116" s="244"/>
      <c r="O116" s="278"/>
      <c r="P116" s="278"/>
      <c r="Q116" s="278"/>
      <c r="R116" s="278"/>
      <c r="S116" s="574"/>
      <c r="T116" s="394" t="s">
        <v>100</v>
      </c>
      <c r="U116" s="489" t="s">
        <v>344</v>
      </c>
      <c r="V116" s="504"/>
      <c r="W116" s="278"/>
      <c r="X116" s="278"/>
      <c r="Y116" s="278"/>
      <c r="Z116" s="278"/>
      <c r="AA116" s="574"/>
    </row>
    <row r="117" spans="1:27" ht="12" customHeight="1">
      <c r="A117" s="394" t="s">
        <v>101</v>
      </c>
      <c r="B117" s="489" t="s">
        <v>178</v>
      </c>
      <c r="C117" s="500">
        <v>5000</v>
      </c>
      <c r="D117" s="277"/>
      <c r="E117" s="277">
        <v>1000</v>
      </c>
      <c r="F117" s="277"/>
      <c r="G117" s="277"/>
      <c r="H117" s="277"/>
      <c r="I117" s="277"/>
      <c r="J117" s="500"/>
      <c r="K117" s="277"/>
      <c r="L117" s="277">
        <v>1780</v>
      </c>
      <c r="M117" s="500"/>
      <c r="N117" s="243"/>
      <c r="O117" s="277"/>
      <c r="P117" s="277"/>
      <c r="Q117" s="277"/>
      <c r="R117" s="277"/>
      <c r="S117" s="575">
        <f t="shared" ref="S117" si="158">SUM(C117:R117)</f>
        <v>7780</v>
      </c>
      <c r="T117" s="394" t="s">
        <v>101</v>
      </c>
      <c r="U117" s="489" t="s">
        <v>178</v>
      </c>
      <c r="V117" s="500"/>
      <c r="W117" s="277"/>
      <c r="X117" s="277"/>
      <c r="Y117" s="277"/>
      <c r="Z117" s="277"/>
      <c r="AA117" s="574"/>
    </row>
    <row r="118" spans="1:27" ht="12" customHeight="1">
      <c r="A118" s="394" t="s">
        <v>102</v>
      </c>
      <c r="B118" s="489" t="s">
        <v>345</v>
      </c>
      <c r="C118" s="500"/>
      <c r="D118" s="243"/>
      <c r="E118" s="243"/>
      <c r="F118" s="243"/>
      <c r="G118" s="243"/>
      <c r="H118" s="243"/>
      <c r="I118" s="243"/>
      <c r="J118" s="500"/>
      <c r="K118" s="243"/>
      <c r="L118" s="243"/>
      <c r="M118" s="500"/>
      <c r="N118" s="243"/>
      <c r="O118" s="243"/>
      <c r="P118" s="243"/>
      <c r="Q118" s="243"/>
      <c r="R118" s="243"/>
      <c r="S118" s="574"/>
      <c r="T118" s="394" t="s">
        <v>102</v>
      </c>
      <c r="U118" s="482" t="s">
        <v>345</v>
      </c>
      <c r="V118" s="500"/>
      <c r="W118" s="243"/>
      <c r="X118" s="243"/>
      <c r="Y118" s="243"/>
      <c r="Z118" s="243"/>
      <c r="AA118" s="574"/>
    </row>
    <row r="119" spans="1:27" ht="12" customHeight="1">
      <c r="A119" s="394" t="s">
        <v>103</v>
      </c>
      <c r="B119" s="490" t="s">
        <v>207</v>
      </c>
      <c r="C119" s="500"/>
      <c r="D119" s="243"/>
      <c r="E119" s="243"/>
      <c r="F119" s="243"/>
      <c r="G119" s="243"/>
      <c r="H119" s="243"/>
      <c r="I119" s="243"/>
      <c r="J119" s="500"/>
      <c r="K119" s="243"/>
      <c r="L119" s="243"/>
      <c r="M119" s="500"/>
      <c r="N119" s="243"/>
      <c r="O119" s="243"/>
      <c r="P119" s="243"/>
      <c r="Q119" s="243"/>
      <c r="R119" s="243"/>
      <c r="S119" s="574"/>
      <c r="T119" s="394" t="s">
        <v>103</v>
      </c>
      <c r="U119" s="491" t="s">
        <v>207</v>
      </c>
      <c r="V119" s="500"/>
      <c r="W119" s="243"/>
      <c r="X119" s="243"/>
      <c r="Y119" s="243"/>
      <c r="Z119" s="243"/>
      <c r="AA119" s="574"/>
    </row>
    <row r="120" spans="1:27" ht="12" customHeight="1">
      <c r="A120" s="394" t="s">
        <v>112</v>
      </c>
      <c r="B120" s="491" t="s">
        <v>389</v>
      </c>
      <c r="C120" s="500"/>
      <c r="D120" s="243"/>
      <c r="E120" s="243"/>
      <c r="F120" s="243"/>
      <c r="G120" s="243"/>
      <c r="H120" s="243"/>
      <c r="I120" s="243"/>
      <c r="J120" s="500"/>
      <c r="K120" s="243"/>
      <c r="L120" s="243"/>
      <c r="M120" s="500"/>
      <c r="N120" s="243"/>
      <c r="O120" s="243"/>
      <c r="P120" s="243"/>
      <c r="Q120" s="243"/>
      <c r="R120" s="243"/>
      <c r="S120" s="574"/>
      <c r="T120" s="394" t="s">
        <v>112</v>
      </c>
      <c r="U120" s="491" t="s">
        <v>389</v>
      </c>
      <c r="V120" s="500"/>
      <c r="W120" s="243"/>
      <c r="X120" s="243"/>
      <c r="Y120" s="243"/>
      <c r="Z120" s="243"/>
      <c r="AA120" s="574"/>
    </row>
    <row r="121" spans="1:27" ht="12" customHeight="1">
      <c r="A121" s="394" t="s">
        <v>114</v>
      </c>
      <c r="B121" s="492" t="s">
        <v>350</v>
      </c>
      <c r="C121" s="500"/>
      <c r="D121" s="243"/>
      <c r="E121" s="243"/>
      <c r="F121" s="243"/>
      <c r="G121" s="243"/>
      <c r="H121" s="243"/>
      <c r="I121" s="243"/>
      <c r="J121" s="500"/>
      <c r="K121" s="243"/>
      <c r="L121" s="243"/>
      <c r="M121" s="500"/>
      <c r="N121" s="243"/>
      <c r="O121" s="243"/>
      <c r="P121" s="243"/>
      <c r="Q121" s="243"/>
      <c r="R121" s="243"/>
      <c r="S121" s="574"/>
      <c r="T121" s="394" t="s">
        <v>114</v>
      </c>
      <c r="U121" s="485" t="s">
        <v>350</v>
      </c>
      <c r="V121" s="500"/>
      <c r="W121" s="243"/>
      <c r="X121" s="243"/>
      <c r="Y121" s="243"/>
      <c r="Z121" s="243"/>
      <c r="AA121" s="574"/>
    </row>
    <row r="122" spans="1:27" ht="12" customHeight="1">
      <c r="A122" s="394" t="s">
        <v>179</v>
      </c>
      <c r="B122" s="485" t="s">
        <v>333</v>
      </c>
      <c r="C122" s="500"/>
      <c r="D122" s="243"/>
      <c r="E122" s="243"/>
      <c r="F122" s="243"/>
      <c r="G122" s="243"/>
      <c r="H122" s="243"/>
      <c r="I122" s="243"/>
      <c r="J122" s="500"/>
      <c r="K122" s="243"/>
      <c r="L122" s="243"/>
      <c r="M122" s="500"/>
      <c r="N122" s="243"/>
      <c r="O122" s="243"/>
      <c r="P122" s="243"/>
      <c r="Q122" s="243"/>
      <c r="R122" s="243"/>
      <c r="S122" s="574"/>
      <c r="T122" s="394" t="s">
        <v>179</v>
      </c>
      <c r="U122" s="485" t="s">
        <v>333</v>
      </c>
      <c r="V122" s="500"/>
      <c r="W122" s="243"/>
      <c r="X122" s="243"/>
      <c r="Y122" s="243"/>
      <c r="Z122" s="243"/>
      <c r="AA122" s="574"/>
    </row>
    <row r="123" spans="1:27" ht="12" customHeight="1">
      <c r="A123" s="394" t="s">
        <v>180</v>
      </c>
      <c r="B123" s="485" t="s">
        <v>349</v>
      </c>
      <c r="C123" s="500"/>
      <c r="D123" s="243"/>
      <c r="E123" s="243"/>
      <c r="F123" s="243"/>
      <c r="G123" s="243"/>
      <c r="H123" s="243"/>
      <c r="I123" s="243"/>
      <c r="J123" s="500"/>
      <c r="K123" s="243"/>
      <c r="L123" s="243"/>
      <c r="M123" s="500"/>
      <c r="N123" s="243"/>
      <c r="O123" s="243"/>
      <c r="P123" s="243"/>
      <c r="Q123" s="243"/>
      <c r="R123" s="243"/>
      <c r="S123" s="574"/>
      <c r="T123" s="394" t="s">
        <v>180</v>
      </c>
      <c r="U123" s="485" t="s">
        <v>349</v>
      </c>
      <c r="V123" s="500"/>
      <c r="W123" s="243"/>
      <c r="X123" s="243"/>
      <c r="Y123" s="243"/>
      <c r="Z123" s="243"/>
      <c r="AA123" s="574"/>
    </row>
    <row r="124" spans="1:27" ht="12" customHeight="1">
      <c r="A124" s="394" t="s">
        <v>181</v>
      </c>
      <c r="B124" s="485" t="s">
        <v>348</v>
      </c>
      <c r="C124" s="500"/>
      <c r="D124" s="243"/>
      <c r="E124" s="243"/>
      <c r="F124" s="243"/>
      <c r="G124" s="243"/>
      <c r="H124" s="243"/>
      <c r="I124" s="243"/>
      <c r="J124" s="500"/>
      <c r="K124" s="243"/>
      <c r="L124" s="243"/>
      <c r="M124" s="500"/>
      <c r="N124" s="243"/>
      <c r="O124" s="243"/>
      <c r="P124" s="243"/>
      <c r="Q124" s="243"/>
      <c r="R124" s="243"/>
      <c r="S124" s="574"/>
      <c r="T124" s="394" t="s">
        <v>181</v>
      </c>
      <c r="U124" s="485" t="s">
        <v>348</v>
      </c>
      <c r="V124" s="500"/>
      <c r="W124" s="243"/>
      <c r="X124" s="243"/>
      <c r="Y124" s="243"/>
      <c r="Z124" s="243"/>
      <c r="AA124" s="574"/>
    </row>
    <row r="125" spans="1:27" ht="12" customHeight="1">
      <c r="A125" s="394" t="s">
        <v>341</v>
      </c>
      <c r="B125" s="485" t="s">
        <v>336</v>
      </c>
      <c r="C125" s="500"/>
      <c r="D125" s="243"/>
      <c r="E125" s="243"/>
      <c r="F125" s="243"/>
      <c r="G125" s="243"/>
      <c r="H125" s="243"/>
      <c r="I125" s="243"/>
      <c r="J125" s="500"/>
      <c r="K125" s="243"/>
      <c r="L125" s="243"/>
      <c r="M125" s="500"/>
      <c r="N125" s="243"/>
      <c r="O125" s="243"/>
      <c r="P125" s="243"/>
      <c r="Q125" s="243"/>
      <c r="R125" s="243"/>
      <c r="S125" s="574"/>
      <c r="T125" s="394" t="s">
        <v>341</v>
      </c>
      <c r="U125" s="485" t="s">
        <v>336</v>
      </c>
      <c r="V125" s="500"/>
      <c r="W125" s="243"/>
      <c r="X125" s="243"/>
      <c r="Y125" s="243"/>
      <c r="Z125" s="243"/>
      <c r="AA125" s="574"/>
    </row>
    <row r="126" spans="1:27" ht="12" customHeight="1">
      <c r="A126" s="394" t="s">
        <v>342</v>
      </c>
      <c r="B126" s="485" t="s">
        <v>347</v>
      </c>
      <c r="C126" s="500"/>
      <c r="D126" s="243"/>
      <c r="E126" s="243"/>
      <c r="F126" s="243"/>
      <c r="G126" s="243"/>
      <c r="H126" s="243"/>
      <c r="I126" s="243"/>
      <c r="J126" s="500"/>
      <c r="K126" s="243"/>
      <c r="L126" s="243"/>
      <c r="M126" s="500"/>
      <c r="N126" s="243"/>
      <c r="O126" s="243"/>
      <c r="P126" s="243"/>
      <c r="Q126" s="243"/>
      <c r="R126" s="243"/>
      <c r="S126" s="574"/>
      <c r="T126" s="394" t="s">
        <v>342</v>
      </c>
      <c r="U126" s="485" t="s">
        <v>347</v>
      </c>
      <c r="V126" s="500"/>
      <c r="W126" s="243"/>
      <c r="X126" s="243"/>
      <c r="Y126" s="243"/>
      <c r="Z126" s="243"/>
      <c r="AA126" s="574"/>
    </row>
    <row r="127" spans="1:27" ht="12" customHeight="1" thickBot="1">
      <c r="A127" s="403" t="s">
        <v>343</v>
      </c>
      <c r="B127" s="485" t="s">
        <v>346</v>
      </c>
      <c r="C127" s="501"/>
      <c r="D127" s="245"/>
      <c r="E127" s="245"/>
      <c r="F127" s="245"/>
      <c r="G127" s="245"/>
      <c r="H127" s="245"/>
      <c r="I127" s="245"/>
      <c r="J127" s="501"/>
      <c r="K127" s="245"/>
      <c r="L127" s="245"/>
      <c r="M127" s="501"/>
      <c r="N127" s="245"/>
      <c r="O127" s="245"/>
      <c r="P127" s="245"/>
      <c r="Q127" s="245"/>
      <c r="R127" s="245"/>
      <c r="S127" s="583"/>
      <c r="T127" s="539" t="s">
        <v>343</v>
      </c>
      <c r="U127" s="487" t="s">
        <v>346</v>
      </c>
      <c r="V127" s="502"/>
      <c r="W127" s="245"/>
      <c r="X127" s="245"/>
      <c r="Y127" s="245"/>
      <c r="Z127" s="245"/>
      <c r="AA127" s="583"/>
    </row>
    <row r="128" spans="1:27" ht="12" customHeight="1" thickBot="1">
      <c r="A128" s="32" t="s">
        <v>17</v>
      </c>
      <c r="B128" s="493" t="s">
        <v>407</v>
      </c>
      <c r="C128" s="503">
        <f>+C93+C114</f>
        <v>31044</v>
      </c>
      <c r="D128" s="275">
        <f t="shared" ref="D128:W128" si="159">+D93+D114</f>
        <v>0</v>
      </c>
      <c r="E128" s="275">
        <f t="shared" si="159"/>
        <v>1660</v>
      </c>
      <c r="F128" s="275">
        <f t="shared" si="159"/>
        <v>820</v>
      </c>
      <c r="G128" s="275">
        <f t="shared" si="159"/>
        <v>0</v>
      </c>
      <c r="H128" s="275">
        <f t="shared" si="159"/>
        <v>21146</v>
      </c>
      <c r="I128" s="275">
        <f t="shared" si="159"/>
        <v>3794</v>
      </c>
      <c r="J128" s="503">
        <f t="shared" si="159"/>
        <v>2048</v>
      </c>
      <c r="K128" s="275">
        <f t="shared" si="159"/>
        <v>4058</v>
      </c>
      <c r="L128" s="275">
        <f t="shared" si="159"/>
        <v>3976</v>
      </c>
      <c r="M128" s="503">
        <f t="shared" ref="M128:R128" si="160">+M93+M114</f>
        <v>308</v>
      </c>
      <c r="N128" s="242">
        <f t="shared" si="160"/>
        <v>1105</v>
      </c>
      <c r="O128" s="275">
        <f t="shared" si="160"/>
        <v>2475</v>
      </c>
      <c r="P128" s="275">
        <f t="shared" si="160"/>
        <v>714</v>
      </c>
      <c r="Q128" s="275">
        <f t="shared" si="160"/>
        <v>215</v>
      </c>
      <c r="R128" s="275">
        <f t="shared" si="160"/>
        <v>1143</v>
      </c>
      <c r="S128" s="573">
        <f>SUM(C128:R128)</f>
        <v>74506</v>
      </c>
      <c r="T128" s="538" t="s">
        <v>17</v>
      </c>
      <c r="U128" s="537" t="s">
        <v>407</v>
      </c>
      <c r="V128" s="590">
        <f t="shared" si="159"/>
        <v>300</v>
      </c>
      <c r="W128" s="275">
        <f t="shared" si="159"/>
        <v>100</v>
      </c>
      <c r="X128" s="275">
        <f t="shared" ref="X128:Z128" si="161">+X93+X114</f>
        <v>405</v>
      </c>
      <c r="Y128" s="275">
        <f t="shared" si="161"/>
        <v>22</v>
      </c>
      <c r="Z128" s="275">
        <f t="shared" si="161"/>
        <v>500</v>
      </c>
      <c r="AA128" s="573">
        <f>SUM(V128:Z128)</f>
        <v>1327</v>
      </c>
    </row>
    <row r="129" spans="1:27" ht="12" customHeight="1" thickBot="1">
      <c r="A129" s="32" t="s">
        <v>18</v>
      </c>
      <c r="B129" s="493" t="s">
        <v>408</v>
      </c>
      <c r="C129" s="503">
        <f>+C130+C131+C132</f>
        <v>0</v>
      </c>
      <c r="D129" s="275">
        <f t="shared" ref="D129:W129" si="162">+D130+D131+D132</f>
        <v>0</v>
      </c>
      <c r="E129" s="275">
        <f t="shared" si="162"/>
        <v>0</v>
      </c>
      <c r="F129" s="275">
        <f t="shared" si="162"/>
        <v>0</v>
      </c>
      <c r="G129" s="275">
        <f t="shared" si="162"/>
        <v>0</v>
      </c>
      <c r="H129" s="275">
        <f t="shared" si="162"/>
        <v>0</v>
      </c>
      <c r="I129" s="275">
        <f t="shared" si="162"/>
        <v>0</v>
      </c>
      <c r="J129" s="503">
        <f t="shared" si="162"/>
        <v>0</v>
      </c>
      <c r="K129" s="275">
        <f t="shared" si="162"/>
        <v>0</v>
      </c>
      <c r="L129" s="275">
        <f t="shared" si="162"/>
        <v>0</v>
      </c>
      <c r="M129" s="503">
        <f t="shared" ref="M129" si="163">+M130+M131+M132</f>
        <v>0</v>
      </c>
      <c r="N129" s="242">
        <f t="shared" ref="N129" si="164">+N130+N131+N132</f>
        <v>0</v>
      </c>
      <c r="O129" s="275">
        <f t="shared" ref="O129" si="165">+O130+O131+O132</f>
        <v>0</v>
      </c>
      <c r="P129" s="275"/>
      <c r="Q129" s="275">
        <f t="shared" ref="Q129" si="166">+Q130+Q131+Q132</f>
        <v>0</v>
      </c>
      <c r="R129" s="275">
        <f t="shared" ref="R129" si="167">+R130+R131+R132</f>
        <v>0</v>
      </c>
      <c r="S129" s="573">
        <f>SUM(C129:R129)</f>
        <v>0</v>
      </c>
      <c r="T129" s="32" t="s">
        <v>18</v>
      </c>
      <c r="U129" s="493" t="s">
        <v>408</v>
      </c>
      <c r="V129" s="503">
        <f t="shared" si="162"/>
        <v>0</v>
      </c>
      <c r="W129" s="275">
        <f t="shared" si="162"/>
        <v>0</v>
      </c>
      <c r="X129" s="275">
        <f t="shared" ref="X129" si="168">+X130+X131+X132</f>
        <v>0</v>
      </c>
      <c r="Y129" s="275">
        <f t="shared" ref="Y129" si="169">+Y130+Y131+Y132</f>
        <v>0</v>
      </c>
      <c r="Z129" s="275">
        <f t="shared" ref="Z129" si="170">+Z130+Z131+Z132</f>
        <v>0</v>
      </c>
      <c r="AA129" s="573">
        <f>SUM(V129:Z129)</f>
        <v>0</v>
      </c>
    </row>
    <row r="130" spans="1:27" s="108" customFormat="1" ht="12" hidden="1" customHeight="1">
      <c r="A130" s="394" t="s">
        <v>246</v>
      </c>
      <c r="B130" s="494" t="s">
        <v>474</v>
      </c>
      <c r="C130" s="500"/>
      <c r="D130" s="243"/>
      <c r="E130" s="243"/>
      <c r="F130" s="243"/>
      <c r="G130" s="243"/>
      <c r="H130" s="243"/>
      <c r="I130" s="243"/>
      <c r="J130" s="500"/>
      <c r="K130" s="243"/>
      <c r="L130" s="243"/>
      <c r="M130" s="500"/>
      <c r="N130" s="243"/>
      <c r="O130" s="243"/>
      <c r="P130" s="243"/>
      <c r="Q130" s="243"/>
      <c r="R130" s="243"/>
      <c r="S130" s="574"/>
      <c r="T130" s="394" t="s">
        <v>246</v>
      </c>
      <c r="U130" s="494" t="s">
        <v>474</v>
      </c>
      <c r="V130" s="500"/>
      <c r="W130" s="243"/>
      <c r="X130" s="243"/>
      <c r="Y130" s="243"/>
      <c r="Z130" s="243"/>
      <c r="AA130" s="574"/>
    </row>
    <row r="131" spans="1:27" ht="12" hidden="1" customHeight="1">
      <c r="A131" s="394" t="s">
        <v>247</v>
      </c>
      <c r="B131" s="494" t="s">
        <v>416</v>
      </c>
      <c r="C131" s="500"/>
      <c r="D131" s="243"/>
      <c r="E131" s="243"/>
      <c r="F131" s="243"/>
      <c r="G131" s="243"/>
      <c r="H131" s="243"/>
      <c r="I131" s="243"/>
      <c r="J131" s="500"/>
      <c r="K131" s="243"/>
      <c r="L131" s="243"/>
      <c r="M131" s="500"/>
      <c r="N131" s="243"/>
      <c r="O131" s="243"/>
      <c r="P131" s="243"/>
      <c r="Q131" s="243"/>
      <c r="R131" s="243"/>
      <c r="S131" s="574"/>
      <c r="T131" s="394" t="s">
        <v>247</v>
      </c>
      <c r="U131" s="494" t="s">
        <v>416</v>
      </c>
      <c r="V131" s="500"/>
      <c r="W131" s="243"/>
      <c r="X131" s="243"/>
      <c r="Y131" s="243"/>
      <c r="Z131" s="243"/>
      <c r="AA131" s="574"/>
    </row>
    <row r="132" spans="1:27" ht="12" hidden="1" customHeight="1" thickBot="1">
      <c r="A132" s="403" t="s">
        <v>248</v>
      </c>
      <c r="B132" s="495" t="s">
        <v>473</v>
      </c>
      <c r="C132" s="500"/>
      <c r="D132" s="243"/>
      <c r="E132" s="243"/>
      <c r="F132" s="243"/>
      <c r="G132" s="243"/>
      <c r="H132" s="243"/>
      <c r="I132" s="243"/>
      <c r="J132" s="500"/>
      <c r="K132" s="243"/>
      <c r="L132" s="243"/>
      <c r="M132" s="500"/>
      <c r="N132" s="243"/>
      <c r="O132" s="243"/>
      <c r="P132" s="243"/>
      <c r="Q132" s="243"/>
      <c r="R132" s="243"/>
      <c r="S132" s="583"/>
      <c r="T132" s="403" t="s">
        <v>248</v>
      </c>
      <c r="U132" s="495" t="s">
        <v>473</v>
      </c>
      <c r="V132" s="500"/>
      <c r="W132" s="243"/>
      <c r="X132" s="243"/>
      <c r="Y132" s="243"/>
      <c r="Z132" s="243"/>
      <c r="AA132" s="583"/>
    </row>
    <row r="133" spans="1:27" ht="12" customHeight="1" thickBot="1">
      <c r="A133" s="32" t="s">
        <v>19</v>
      </c>
      <c r="B133" s="493" t="s">
        <v>409</v>
      </c>
      <c r="C133" s="503">
        <f>+C134+C135+C136+C137+C138+C139</f>
        <v>0</v>
      </c>
      <c r="D133" s="275">
        <f t="shared" ref="D133:W133" si="171">+D134+D135+D136+D137+D138+D139</f>
        <v>0</v>
      </c>
      <c r="E133" s="275">
        <f t="shared" si="171"/>
        <v>0</v>
      </c>
      <c r="F133" s="275">
        <f t="shared" si="171"/>
        <v>0</v>
      </c>
      <c r="G133" s="275">
        <f t="shared" si="171"/>
        <v>0</v>
      </c>
      <c r="H133" s="275">
        <f t="shared" si="171"/>
        <v>0</v>
      </c>
      <c r="I133" s="275">
        <f t="shared" si="171"/>
        <v>0</v>
      </c>
      <c r="J133" s="503">
        <f t="shared" si="171"/>
        <v>0</v>
      </c>
      <c r="K133" s="275">
        <f t="shared" si="171"/>
        <v>0</v>
      </c>
      <c r="L133" s="275">
        <f t="shared" si="171"/>
        <v>0</v>
      </c>
      <c r="M133" s="503">
        <f t="shared" ref="M133" si="172">+M134+M135+M136+M137+M138+M139</f>
        <v>0</v>
      </c>
      <c r="N133" s="242">
        <f t="shared" ref="N133" si="173">+N134+N135+N136+N137+N138+N139</f>
        <v>0</v>
      </c>
      <c r="O133" s="275">
        <f t="shared" ref="O133" si="174">+O134+O135+O136+O137+O138+O139</f>
        <v>0</v>
      </c>
      <c r="P133" s="275"/>
      <c r="Q133" s="275">
        <f t="shared" ref="Q133" si="175">+Q134+Q135+Q136+Q137+Q138+Q139</f>
        <v>0</v>
      </c>
      <c r="R133" s="275">
        <f t="shared" ref="R133" si="176">+R134+R135+R136+R137+R138+R139</f>
        <v>0</v>
      </c>
      <c r="S133" s="573">
        <f>SUM(C133:R133)</f>
        <v>0</v>
      </c>
      <c r="T133" s="32" t="s">
        <v>19</v>
      </c>
      <c r="U133" s="493" t="s">
        <v>409</v>
      </c>
      <c r="V133" s="503">
        <f t="shared" si="171"/>
        <v>0</v>
      </c>
      <c r="W133" s="275">
        <f t="shared" si="171"/>
        <v>0</v>
      </c>
      <c r="X133" s="275">
        <f t="shared" ref="X133" si="177">+X134+X135+X136+X137+X138+X139</f>
        <v>0</v>
      </c>
      <c r="Y133" s="275">
        <f t="shared" ref="Y133" si="178">+Y134+Y135+Y136+Y137+Y138+Y139</f>
        <v>0</v>
      </c>
      <c r="Z133" s="275">
        <f t="shared" ref="Z133" si="179">+Z134+Z135+Z136+Z137+Z138+Z139</f>
        <v>0</v>
      </c>
      <c r="AA133" s="573">
        <f>SUM(V133:Z133)</f>
        <v>0</v>
      </c>
    </row>
    <row r="134" spans="1:27" ht="12" hidden="1" customHeight="1">
      <c r="A134" s="394" t="s">
        <v>86</v>
      </c>
      <c r="B134" s="494" t="s">
        <v>418</v>
      </c>
      <c r="C134" s="500"/>
      <c r="D134" s="243"/>
      <c r="E134" s="243"/>
      <c r="F134" s="243"/>
      <c r="G134" s="243"/>
      <c r="H134" s="243"/>
      <c r="I134" s="243"/>
      <c r="J134" s="500"/>
      <c r="K134" s="243"/>
      <c r="L134" s="243"/>
      <c r="M134" s="500"/>
      <c r="N134" s="243"/>
      <c r="O134" s="243"/>
      <c r="P134" s="243"/>
      <c r="Q134" s="243"/>
      <c r="R134" s="243"/>
      <c r="S134" s="574"/>
      <c r="T134" s="394" t="s">
        <v>86</v>
      </c>
      <c r="U134" s="494" t="s">
        <v>418</v>
      </c>
      <c r="V134" s="500"/>
      <c r="W134" s="243"/>
      <c r="X134" s="243"/>
      <c r="Y134" s="243"/>
      <c r="Z134" s="243"/>
      <c r="AA134" s="574"/>
    </row>
    <row r="135" spans="1:27" ht="12" hidden="1" customHeight="1">
      <c r="A135" s="394" t="s">
        <v>87</v>
      </c>
      <c r="B135" s="494" t="s">
        <v>410</v>
      </c>
      <c r="C135" s="500"/>
      <c r="D135" s="243"/>
      <c r="E135" s="243"/>
      <c r="F135" s="243"/>
      <c r="G135" s="243"/>
      <c r="H135" s="243"/>
      <c r="I135" s="243"/>
      <c r="J135" s="500"/>
      <c r="K135" s="243"/>
      <c r="L135" s="243"/>
      <c r="M135" s="500"/>
      <c r="N135" s="243"/>
      <c r="O135" s="243"/>
      <c r="P135" s="243"/>
      <c r="Q135" s="243"/>
      <c r="R135" s="243"/>
      <c r="S135" s="574"/>
      <c r="T135" s="394" t="s">
        <v>87</v>
      </c>
      <c r="U135" s="494" t="s">
        <v>410</v>
      </c>
      <c r="V135" s="500"/>
      <c r="W135" s="243"/>
      <c r="X135" s="243"/>
      <c r="Y135" s="243"/>
      <c r="Z135" s="243"/>
      <c r="AA135" s="574"/>
    </row>
    <row r="136" spans="1:27" ht="12" hidden="1" customHeight="1">
      <c r="A136" s="394" t="s">
        <v>88</v>
      </c>
      <c r="B136" s="494" t="s">
        <v>411</v>
      </c>
      <c r="C136" s="500"/>
      <c r="D136" s="243"/>
      <c r="E136" s="243"/>
      <c r="F136" s="243"/>
      <c r="G136" s="243"/>
      <c r="H136" s="243"/>
      <c r="I136" s="243"/>
      <c r="J136" s="500"/>
      <c r="K136" s="243"/>
      <c r="L136" s="243"/>
      <c r="M136" s="500"/>
      <c r="N136" s="243"/>
      <c r="O136" s="243"/>
      <c r="P136" s="243"/>
      <c r="Q136" s="243"/>
      <c r="R136" s="243"/>
      <c r="S136" s="574"/>
      <c r="T136" s="394" t="s">
        <v>88</v>
      </c>
      <c r="U136" s="494" t="s">
        <v>411</v>
      </c>
      <c r="V136" s="500"/>
      <c r="W136" s="243"/>
      <c r="X136" s="243"/>
      <c r="Y136" s="243"/>
      <c r="Z136" s="243"/>
      <c r="AA136" s="574"/>
    </row>
    <row r="137" spans="1:27" ht="12" hidden="1" customHeight="1">
      <c r="A137" s="394" t="s">
        <v>166</v>
      </c>
      <c r="B137" s="494" t="s">
        <v>472</v>
      </c>
      <c r="C137" s="500"/>
      <c r="D137" s="243"/>
      <c r="E137" s="243"/>
      <c r="F137" s="243"/>
      <c r="G137" s="243"/>
      <c r="H137" s="243"/>
      <c r="I137" s="243"/>
      <c r="J137" s="500"/>
      <c r="K137" s="243"/>
      <c r="L137" s="243"/>
      <c r="M137" s="500"/>
      <c r="N137" s="243"/>
      <c r="O137" s="243"/>
      <c r="P137" s="243"/>
      <c r="Q137" s="243"/>
      <c r="R137" s="243"/>
      <c r="S137" s="574"/>
      <c r="T137" s="394" t="s">
        <v>166</v>
      </c>
      <c r="U137" s="494" t="s">
        <v>472</v>
      </c>
      <c r="V137" s="500"/>
      <c r="W137" s="243"/>
      <c r="X137" s="243"/>
      <c r="Y137" s="243"/>
      <c r="Z137" s="243"/>
      <c r="AA137" s="574"/>
    </row>
    <row r="138" spans="1:27" ht="12" hidden="1" customHeight="1">
      <c r="A138" s="394" t="s">
        <v>167</v>
      </c>
      <c r="B138" s="494" t="s">
        <v>413</v>
      </c>
      <c r="C138" s="500"/>
      <c r="D138" s="243"/>
      <c r="E138" s="243"/>
      <c r="F138" s="243"/>
      <c r="G138" s="243"/>
      <c r="H138" s="243"/>
      <c r="I138" s="243"/>
      <c r="J138" s="500"/>
      <c r="K138" s="243"/>
      <c r="L138" s="243"/>
      <c r="M138" s="500"/>
      <c r="N138" s="243"/>
      <c r="O138" s="243"/>
      <c r="P138" s="243"/>
      <c r="Q138" s="243"/>
      <c r="R138" s="243"/>
      <c r="S138" s="574"/>
      <c r="T138" s="394" t="s">
        <v>167</v>
      </c>
      <c r="U138" s="494" t="s">
        <v>413</v>
      </c>
      <c r="V138" s="500"/>
      <c r="W138" s="243"/>
      <c r="X138" s="243"/>
      <c r="Y138" s="243"/>
      <c r="Z138" s="243"/>
      <c r="AA138" s="574"/>
    </row>
    <row r="139" spans="1:27" s="108" customFormat="1" ht="12" hidden="1" customHeight="1" thickBot="1">
      <c r="A139" s="403" t="s">
        <v>168</v>
      </c>
      <c r="B139" s="495" t="s">
        <v>414</v>
      </c>
      <c r="C139" s="500"/>
      <c r="D139" s="243"/>
      <c r="E139" s="243"/>
      <c r="F139" s="243"/>
      <c r="G139" s="243"/>
      <c r="H139" s="243"/>
      <c r="I139" s="243"/>
      <c r="J139" s="500"/>
      <c r="K139" s="243"/>
      <c r="L139" s="243"/>
      <c r="M139" s="500"/>
      <c r="N139" s="243"/>
      <c r="O139" s="243"/>
      <c r="P139" s="243"/>
      <c r="Q139" s="243"/>
      <c r="R139" s="243"/>
      <c r="S139" s="583"/>
      <c r="T139" s="403" t="s">
        <v>168</v>
      </c>
      <c r="U139" s="495" t="s">
        <v>414</v>
      </c>
      <c r="V139" s="500"/>
      <c r="W139" s="243"/>
      <c r="X139" s="243"/>
      <c r="Y139" s="243"/>
      <c r="Z139" s="243"/>
      <c r="AA139" s="583"/>
    </row>
    <row r="140" spans="1:27" ht="12" customHeight="1" thickBot="1">
      <c r="A140" s="32" t="s">
        <v>20</v>
      </c>
      <c r="B140" s="493" t="s">
        <v>488</v>
      </c>
      <c r="C140" s="505">
        <f>+C141+C142+C144+C145+C143</f>
        <v>821</v>
      </c>
      <c r="D140" s="281">
        <f t="shared" ref="D140:W140" si="180">+D141+D142+D144+D145+D143</f>
        <v>0</v>
      </c>
      <c r="E140" s="281">
        <f t="shared" si="180"/>
        <v>0</v>
      </c>
      <c r="F140" s="281">
        <f t="shared" si="180"/>
        <v>0</v>
      </c>
      <c r="G140" s="281">
        <f t="shared" si="180"/>
        <v>0</v>
      </c>
      <c r="H140" s="281">
        <f t="shared" si="180"/>
        <v>0</v>
      </c>
      <c r="I140" s="281">
        <f t="shared" si="180"/>
        <v>0</v>
      </c>
      <c r="J140" s="505">
        <f t="shared" si="180"/>
        <v>0</v>
      </c>
      <c r="K140" s="281">
        <f t="shared" si="180"/>
        <v>0</v>
      </c>
      <c r="L140" s="281">
        <f t="shared" si="180"/>
        <v>0</v>
      </c>
      <c r="M140" s="505">
        <f t="shared" ref="M140" si="181">+M141+M142+M144+M145+M143</f>
        <v>0</v>
      </c>
      <c r="N140" s="406">
        <f t="shared" ref="N140" si="182">+N141+N142+N144+N145+N143</f>
        <v>0</v>
      </c>
      <c r="O140" s="281">
        <f t="shared" ref="O140" si="183">+O141+O142+O144+O145+O143</f>
        <v>0</v>
      </c>
      <c r="P140" s="281"/>
      <c r="Q140" s="281">
        <f t="shared" ref="Q140" si="184">+Q141+Q142+Q144+Q145+Q143</f>
        <v>0</v>
      </c>
      <c r="R140" s="281">
        <f t="shared" ref="R140" si="185">+R141+R142+R144+R145+R143</f>
        <v>0</v>
      </c>
      <c r="S140" s="573">
        <f>SUM(C140:R140)</f>
        <v>821</v>
      </c>
      <c r="T140" s="368" t="s">
        <v>20</v>
      </c>
      <c r="U140" s="540" t="s">
        <v>488</v>
      </c>
      <c r="V140" s="591">
        <f t="shared" si="180"/>
        <v>0</v>
      </c>
      <c r="W140" s="281">
        <f t="shared" si="180"/>
        <v>0</v>
      </c>
      <c r="X140" s="281">
        <f t="shared" ref="X140" si="186">+X141+X142+X144+X145+X143</f>
        <v>0</v>
      </c>
      <c r="Y140" s="281">
        <f t="shared" ref="Y140" si="187">+Y141+Y142+Y144+Y145+Y143</f>
        <v>0</v>
      </c>
      <c r="Z140" s="281">
        <f t="shared" ref="Z140" si="188">+Z141+Z142+Z144+Z145+Z143</f>
        <v>0</v>
      </c>
      <c r="AA140" s="573">
        <f>SUM(V140:Z140)</f>
        <v>0</v>
      </c>
    </row>
    <row r="141" spans="1:27">
      <c r="A141" s="394" t="s">
        <v>89</v>
      </c>
      <c r="B141" s="494" t="s">
        <v>351</v>
      </c>
      <c r="C141" s="500"/>
      <c r="D141" s="243"/>
      <c r="E141" s="243"/>
      <c r="F141" s="243"/>
      <c r="G141" s="243"/>
      <c r="H141" s="243"/>
      <c r="I141" s="243"/>
      <c r="J141" s="500"/>
      <c r="K141" s="243"/>
      <c r="L141" s="243"/>
      <c r="M141" s="500"/>
      <c r="N141" s="243"/>
      <c r="O141" s="243"/>
      <c r="P141" s="243"/>
      <c r="Q141" s="243"/>
      <c r="R141" s="243"/>
      <c r="S141" s="574"/>
      <c r="T141" s="402" t="s">
        <v>89</v>
      </c>
      <c r="U141" s="481" t="s">
        <v>351</v>
      </c>
      <c r="V141" s="499"/>
      <c r="W141" s="243"/>
      <c r="X141" s="243"/>
      <c r="Y141" s="243"/>
      <c r="Z141" s="243"/>
      <c r="AA141" s="574"/>
    </row>
    <row r="142" spans="1:27" ht="12" customHeight="1">
      <c r="A142" s="394" t="s">
        <v>90</v>
      </c>
      <c r="B142" s="494" t="s">
        <v>352</v>
      </c>
      <c r="C142" s="500">
        <v>821</v>
      </c>
      <c r="D142" s="243"/>
      <c r="E142" s="243"/>
      <c r="F142" s="243"/>
      <c r="G142" s="243"/>
      <c r="H142" s="243"/>
      <c r="I142" s="243"/>
      <c r="J142" s="500"/>
      <c r="K142" s="243"/>
      <c r="L142" s="243"/>
      <c r="M142" s="500"/>
      <c r="N142" s="243"/>
      <c r="O142" s="243"/>
      <c r="P142" s="243"/>
      <c r="Q142" s="243"/>
      <c r="R142" s="243"/>
      <c r="S142" s="574"/>
      <c r="T142" s="394" t="s">
        <v>90</v>
      </c>
      <c r="U142" s="482" t="s">
        <v>352</v>
      </c>
      <c r="V142" s="500"/>
      <c r="W142" s="243"/>
      <c r="X142" s="243"/>
      <c r="Y142" s="243"/>
      <c r="Z142" s="243"/>
      <c r="AA142" s="574"/>
    </row>
    <row r="143" spans="1:27" ht="12" customHeight="1">
      <c r="A143" s="394" t="s">
        <v>265</v>
      </c>
      <c r="B143" s="494" t="s">
        <v>487</v>
      </c>
      <c r="C143" s="500"/>
      <c r="D143" s="243"/>
      <c r="E143" s="243"/>
      <c r="F143" s="243"/>
      <c r="G143" s="243"/>
      <c r="H143" s="243"/>
      <c r="I143" s="243"/>
      <c r="J143" s="500"/>
      <c r="K143" s="243"/>
      <c r="L143" s="243"/>
      <c r="M143" s="500"/>
      <c r="N143" s="243"/>
      <c r="O143" s="243"/>
      <c r="P143" s="243"/>
      <c r="Q143" s="243"/>
      <c r="R143" s="243"/>
      <c r="S143" s="574"/>
      <c r="T143" s="394" t="s">
        <v>265</v>
      </c>
      <c r="U143" s="482" t="s">
        <v>487</v>
      </c>
      <c r="V143" s="500"/>
      <c r="W143" s="243"/>
      <c r="X143" s="243"/>
      <c r="Y143" s="243"/>
      <c r="Z143" s="243"/>
      <c r="AA143" s="574"/>
    </row>
    <row r="144" spans="1:27" s="108" customFormat="1" ht="12" customHeight="1">
      <c r="A144" s="394" t="s">
        <v>266</v>
      </c>
      <c r="B144" s="494" t="s">
        <v>423</v>
      </c>
      <c r="C144" s="500"/>
      <c r="D144" s="243"/>
      <c r="E144" s="243"/>
      <c r="F144" s="243"/>
      <c r="G144" s="243"/>
      <c r="H144" s="243"/>
      <c r="I144" s="243"/>
      <c r="J144" s="500"/>
      <c r="K144" s="243"/>
      <c r="L144" s="243"/>
      <c r="M144" s="500"/>
      <c r="N144" s="243"/>
      <c r="O144" s="243"/>
      <c r="P144" s="243"/>
      <c r="Q144" s="243"/>
      <c r="R144" s="243"/>
      <c r="S144" s="574"/>
      <c r="T144" s="394" t="s">
        <v>266</v>
      </c>
      <c r="U144" s="482" t="s">
        <v>423</v>
      </c>
      <c r="V144" s="500"/>
      <c r="W144" s="243"/>
      <c r="X144" s="243"/>
      <c r="Y144" s="243"/>
      <c r="Z144" s="243"/>
      <c r="AA144" s="574"/>
    </row>
    <row r="145" spans="1:27" s="108" customFormat="1" ht="12" customHeight="1" thickBot="1">
      <c r="A145" s="403" t="s">
        <v>267</v>
      </c>
      <c r="B145" s="495" t="s">
        <v>371</v>
      </c>
      <c r="C145" s="500"/>
      <c r="D145" s="243"/>
      <c r="E145" s="243"/>
      <c r="F145" s="243"/>
      <c r="G145" s="243"/>
      <c r="H145" s="243"/>
      <c r="I145" s="243"/>
      <c r="J145" s="500"/>
      <c r="K145" s="243"/>
      <c r="L145" s="243"/>
      <c r="M145" s="500"/>
      <c r="N145" s="243"/>
      <c r="O145" s="243"/>
      <c r="P145" s="243"/>
      <c r="Q145" s="243"/>
      <c r="R145" s="243"/>
      <c r="S145" s="583"/>
      <c r="T145" s="539" t="s">
        <v>267</v>
      </c>
      <c r="U145" s="589" t="s">
        <v>371</v>
      </c>
      <c r="V145" s="502"/>
      <c r="W145" s="243"/>
      <c r="X145" s="243"/>
      <c r="Y145" s="243"/>
      <c r="Z145" s="243"/>
      <c r="AA145" s="583"/>
    </row>
    <row r="146" spans="1:27" s="108" customFormat="1" ht="12" customHeight="1" thickBot="1">
      <c r="A146" s="32" t="s">
        <v>21</v>
      </c>
      <c r="B146" s="493" t="s">
        <v>424</v>
      </c>
      <c r="C146" s="506">
        <f>+C147+C148+C149+C150+C151</f>
        <v>0</v>
      </c>
      <c r="D146" s="284">
        <f t="shared" ref="D146:W146" si="189">+D147+D148+D149+D150+D151</f>
        <v>0</v>
      </c>
      <c r="E146" s="284">
        <f t="shared" si="189"/>
        <v>0</v>
      </c>
      <c r="F146" s="284">
        <f t="shared" si="189"/>
        <v>0</v>
      </c>
      <c r="G146" s="284">
        <f t="shared" si="189"/>
        <v>0</v>
      </c>
      <c r="H146" s="284">
        <f t="shared" si="189"/>
        <v>0</v>
      </c>
      <c r="I146" s="284">
        <f t="shared" si="189"/>
        <v>0</v>
      </c>
      <c r="J146" s="506">
        <f t="shared" si="189"/>
        <v>0</v>
      </c>
      <c r="K146" s="284">
        <f t="shared" si="189"/>
        <v>0</v>
      </c>
      <c r="L146" s="284">
        <f t="shared" si="189"/>
        <v>0</v>
      </c>
      <c r="M146" s="506">
        <f t="shared" ref="M146" si="190">+M147+M148+M149+M150+M151</f>
        <v>0</v>
      </c>
      <c r="N146" s="451">
        <f t="shared" ref="N146" si="191">+N147+N148+N149+N150+N151</f>
        <v>0</v>
      </c>
      <c r="O146" s="284">
        <f t="shared" ref="O146" si="192">+O147+O148+O149+O150+O151</f>
        <v>0</v>
      </c>
      <c r="P146" s="284"/>
      <c r="Q146" s="284">
        <f t="shared" ref="Q146" si="193">+Q147+Q148+Q149+Q150+Q151</f>
        <v>0</v>
      </c>
      <c r="R146" s="284">
        <f t="shared" ref="R146" si="194">+R147+R148+R149+R150+R151</f>
        <v>0</v>
      </c>
      <c r="S146" s="573">
        <f>SUM(C146:R146)</f>
        <v>0</v>
      </c>
      <c r="T146" s="538" t="s">
        <v>21</v>
      </c>
      <c r="U146" s="537" t="s">
        <v>424</v>
      </c>
      <c r="V146" s="592">
        <f t="shared" si="189"/>
        <v>0</v>
      </c>
      <c r="W146" s="284">
        <f t="shared" si="189"/>
        <v>0</v>
      </c>
      <c r="X146" s="284">
        <f t="shared" ref="X146" si="195">+X147+X148+X149+X150+X151</f>
        <v>0</v>
      </c>
      <c r="Y146" s="284">
        <f t="shared" ref="Y146" si="196">+Y147+Y148+Y149+Y150+Y151</f>
        <v>0</v>
      </c>
      <c r="Z146" s="284">
        <f t="shared" ref="Z146" si="197">+Z147+Z148+Z149+Z150+Z151</f>
        <v>0</v>
      </c>
      <c r="AA146" s="573">
        <f>SUM(V146:Z146)</f>
        <v>0</v>
      </c>
    </row>
    <row r="147" spans="1:27" s="108" customFormat="1" ht="12" hidden="1" customHeight="1">
      <c r="A147" s="394" t="s">
        <v>91</v>
      </c>
      <c r="B147" s="494" t="s">
        <v>419</v>
      </c>
      <c r="C147" s="500"/>
      <c r="D147" s="243"/>
      <c r="E147" s="243"/>
      <c r="F147" s="243"/>
      <c r="G147" s="243"/>
      <c r="H147" s="243"/>
      <c r="I147" s="243"/>
      <c r="J147" s="500"/>
      <c r="K147" s="243"/>
      <c r="L147" s="243"/>
      <c r="M147" s="500"/>
      <c r="N147" s="243"/>
      <c r="O147" s="243"/>
      <c r="P147" s="243"/>
      <c r="Q147" s="243"/>
      <c r="R147" s="243"/>
      <c r="S147" s="574"/>
      <c r="T147" s="394" t="s">
        <v>91</v>
      </c>
      <c r="U147" s="494" t="s">
        <v>419</v>
      </c>
      <c r="V147" s="500"/>
      <c r="W147" s="243"/>
      <c r="X147" s="243"/>
      <c r="Y147" s="243"/>
      <c r="Z147" s="243"/>
      <c r="AA147" s="574"/>
    </row>
    <row r="148" spans="1:27" s="108" customFormat="1" ht="12" hidden="1" customHeight="1">
      <c r="A148" s="394" t="s">
        <v>92</v>
      </c>
      <c r="B148" s="494" t="s">
        <v>426</v>
      </c>
      <c r="C148" s="500"/>
      <c r="D148" s="243"/>
      <c r="E148" s="243"/>
      <c r="F148" s="243"/>
      <c r="G148" s="243"/>
      <c r="H148" s="243"/>
      <c r="I148" s="243"/>
      <c r="J148" s="500"/>
      <c r="K148" s="243"/>
      <c r="L148" s="243"/>
      <c r="M148" s="500"/>
      <c r="N148" s="243"/>
      <c r="O148" s="243"/>
      <c r="P148" s="243"/>
      <c r="Q148" s="243"/>
      <c r="R148" s="243"/>
      <c r="S148" s="574"/>
      <c r="T148" s="394" t="s">
        <v>92</v>
      </c>
      <c r="U148" s="494" t="s">
        <v>426</v>
      </c>
      <c r="V148" s="500"/>
      <c r="W148" s="243"/>
      <c r="X148" s="243"/>
      <c r="Y148" s="243"/>
      <c r="Z148" s="243"/>
      <c r="AA148" s="574"/>
    </row>
    <row r="149" spans="1:27" s="108" customFormat="1" ht="12" hidden="1" customHeight="1">
      <c r="A149" s="394" t="s">
        <v>277</v>
      </c>
      <c r="B149" s="494" t="s">
        <v>421</v>
      </c>
      <c r="C149" s="500"/>
      <c r="D149" s="243"/>
      <c r="E149" s="243"/>
      <c r="F149" s="243"/>
      <c r="G149" s="243"/>
      <c r="H149" s="243"/>
      <c r="I149" s="243"/>
      <c r="J149" s="500"/>
      <c r="K149" s="243"/>
      <c r="L149" s="243"/>
      <c r="M149" s="500"/>
      <c r="N149" s="243"/>
      <c r="O149" s="243"/>
      <c r="P149" s="243"/>
      <c r="Q149" s="243"/>
      <c r="R149" s="243"/>
      <c r="S149" s="574"/>
      <c r="T149" s="394" t="s">
        <v>277</v>
      </c>
      <c r="U149" s="494" t="s">
        <v>421</v>
      </c>
      <c r="V149" s="500"/>
      <c r="W149" s="243"/>
      <c r="X149" s="243"/>
      <c r="Y149" s="243"/>
      <c r="Z149" s="243"/>
      <c r="AA149" s="574"/>
    </row>
    <row r="150" spans="1:27" s="108" customFormat="1" ht="12" hidden="1" customHeight="1">
      <c r="A150" s="394" t="s">
        <v>278</v>
      </c>
      <c r="B150" s="494" t="s">
        <v>475</v>
      </c>
      <c r="C150" s="500"/>
      <c r="D150" s="243"/>
      <c r="E150" s="243"/>
      <c r="F150" s="243"/>
      <c r="G150" s="243"/>
      <c r="H150" s="243"/>
      <c r="I150" s="243"/>
      <c r="J150" s="500"/>
      <c r="K150" s="243"/>
      <c r="L150" s="243"/>
      <c r="M150" s="500"/>
      <c r="N150" s="243"/>
      <c r="O150" s="243"/>
      <c r="P150" s="243"/>
      <c r="Q150" s="243"/>
      <c r="R150" s="243"/>
      <c r="S150" s="574"/>
      <c r="T150" s="394" t="s">
        <v>278</v>
      </c>
      <c r="U150" s="494" t="s">
        <v>475</v>
      </c>
      <c r="V150" s="500"/>
      <c r="W150" s="243"/>
      <c r="X150" s="243"/>
      <c r="Y150" s="243"/>
      <c r="Z150" s="243"/>
      <c r="AA150" s="574"/>
    </row>
    <row r="151" spans="1:27" ht="12.75" hidden="1" customHeight="1" thickBot="1">
      <c r="A151" s="403" t="s">
        <v>425</v>
      </c>
      <c r="B151" s="495" t="s">
        <v>428</v>
      </c>
      <c r="C151" s="501"/>
      <c r="D151" s="245"/>
      <c r="E151" s="245"/>
      <c r="F151" s="245"/>
      <c r="G151" s="245"/>
      <c r="H151" s="245"/>
      <c r="I151" s="245"/>
      <c r="J151" s="501"/>
      <c r="K151" s="245"/>
      <c r="L151" s="245"/>
      <c r="M151" s="501"/>
      <c r="N151" s="245"/>
      <c r="O151" s="245"/>
      <c r="P151" s="245"/>
      <c r="Q151" s="245"/>
      <c r="R151" s="245"/>
      <c r="S151" s="583"/>
      <c r="T151" s="403" t="s">
        <v>425</v>
      </c>
      <c r="U151" s="495" t="s">
        <v>428</v>
      </c>
      <c r="V151" s="501"/>
      <c r="W151" s="245"/>
      <c r="X151" s="245"/>
      <c r="Y151" s="245"/>
      <c r="Z151" s="245"/>
      <c r="AA151" s="583"/>
    </row>
    <row r="152" spans="1:27" ht="12.75" customHeight="1" thickBot="1">
      <c r="A152" s="446" t="s">
        <v>22</v>
      </c>
      <c r="B152" s="493" t="s">
        <v>429</v>
      </c>
      <c r="C152" s="506"/>
      <c r="D152" s="284"/>
      <c r="E152" s="284"/>
      <c r="F152" s="284"/>
      <c r="G152" s="284"/>
      <c r="H152" s="284"/>
      <c r="I152" s="284"/>
      <c r="J152" s="506"/>
      <c r="K152" s="284"/>
      <c r="L152" s="284"/>
      <c r="M152" s="506"/>
      <c r="N152" s="451"/>
      <c r="O152" s="284"/>
      <c r="P152" s="284"/>
      <c r="Q152" s="284"/>
      <c r="R152" s="284"/>
      <c r="S152" s="573">
        <f>SUM(C152:R152)</f>
        <v>0</v>
      </c>
      <c r="T152" s="446" t="s">
        <v>22</v>
      </c>
      <c r="U152" s="493" t="s">
        <v>429</v>
      </c>
      <c r="V152" s="506"/>
      <c r="W152" s="284"/>
      <c r="X152" s="284"/>
      <c r="Y152" s="284"/>
      <c r="Z152" s="284"/>
      <c r="AA152" s="573">
        <f>SUM(V152:Z152)</f>
        <v>0</v>
      </c>
    </row>
    <row r="153" spans="1:27" ht="12.75" customHeight="1" thickBot="1">
      <c r="A153" s="446" t="s">
        <v>23</v>
      </c>
      <c r="B153" s="493" t="s">
        <v>430</v>
      </c>
      <c r="C153" s="506"/>
      <c r="D153" s="284"/>
      <c r="E153" s="284"/>
      <c r="F153" s="284"/>
      <c r="G153" s="284"/>
      <c r="H153" s="284"/>
      <c r="I153" s="284"/>
      <c r="J153" s="506"/>
      <c r="K153" s="284"/>
      <c r="L153" s="284"/>
      <c r="M153" s="506"/>
      <c r="N153" s="451"/>
      <c r="O153" s="284"/>
      <c r="P153" s="284"/>
      <c r="Q153" s="284"/>
      <c r="R153" s="284"/>
      <c r="S153" s="573">
        <f>SUM(C153:R153)</f>
        <v>0</v>
      </c>
      <c r="T153" s="446" t="s">
        <v>23</v>
      </c>
      <c r="U153" s="493" t="s">
        <v>430</v>
      </c>
      <c r="V153" s="506"/>
      <c r="W153" s="284"/>
      <c r="X153" s="284"/>
      <c r="Y153" s="284"/>
      <c r="Z153" s="284"/>
      <c r="AA153" s="573">
        <f>SUM(V153:Z153)</f>
        <v>0</v>
      </c>
    </row>
    <row r="154" spans="1:27" ht="12" customHeight="1" thickBot="1">
      <c r="A154" s="32" t="s">
        <v>24</v>
      </c>
      <c r="B154" s="493" t="s">
        <v>432</v>
      </c>
      <c r="C154" s="507">
        <f>+C129+C133+C140+C146+C152+C153</f>
        <v>821</v>
      </c>
      <c r="D154" s="385">
        <f t="shared" ref="D154:W154" si="198">+D129+D133+D140+D146+D152+D153</f>
        <v>0</v>
      </c>
      <c r="E154" s="385">
        <f t="shared" si="198"/>
        <v>0</v>
      </c>
      <c r="F154" s="385">
        <f t="shared" si="198"/>
        <v>0</v>
      </c>
      <c r="G154" s="385">
        <f t="shared" si="198"/>
        <v>0</v>
      </c>
      <c r="H154" s="385">
        <f t="shared" si="198"/>
        <v>0</v>
      </c>
      <c r="I154" s="385">
        <f t="shared" si="198"/>
        <v>0</v>
      </c>
      <c r="J154" s="507">
        <f t="shared" si="198"/>
        <v>0</v>
      </c>
      <c r="K154" s="385">
        <f t="shared" si="198"/>
        <v>0</v>
      </c>
      <c r="L154" s="385">
        <f t="shared" si="198"/>
        <v>0</v>
      </c>
      <c r="M154" s="507">
        <f t="shared" ref="M154" si="199">+M129+M133+M140+M146+M152+M153</f>
        <v>0</v>
      </c>
      <c r="N154" s="453">
        <f t="shared" ref="N154" si="200">+N129+N133+N140+N146+N152+N153</f>
        <v>0</v>
      </c>
      <c r="O154" s="385">
        <f t="shared" ref="O154" si="201">+O129+O133+O140+O146+O152+O153</f>
        <v>0</v>
      </c>
      <c r="P154" s="385"/>
      <c r="Q154" s="385">
        <f t="shared" ref="Q154" si="202">+Q129+Q133+Q140+Q146+Q152+Q153</f>
        <v>0</v>
      </c>
      <c r="R154" s="385">
        <f t="shared" ref="R154" si="203">+R129+R133+R140+R146+R152+R153</f>
        <v>0</v>
      </c>
      <c r="S154" s="573">
        <f>SUM(C154:R154)</f>
        <v>821</v>
      </c>
      <c r="T154" s="32" t="s">
        <v>24</v>
      </c>
      <c r="U154" s="493" t="s">
        <v>432</v>
      </c>
      <c r="V154" s="507">
        <f t="shared" si="198"/>
        <v>0</v>
      </c>
      <c r="W154" s="385">
        <f t="shared" si="198"/>
        <v>0</v>
      </c>
      <c r="X154" s="385">
        <f t="shared" ref="X154" si="204">+X129+X133+X140+X146+X152+X153</f>
        <v>0</v>
      </c>
      <c r="Y154" s="385">
        <f t="shared" ref="Y154" si="205">+Y129+Y133+Y140+Y146+Y152+Y153</f>
        <v>0</v>
      </c>
      <c r="Z154" s="385">
        <f t="shared" ref="Z154" si="206">+Z129+Z133+Z140+Z146+Z152+Z153</f>
        <v>0</v>
      </c>
      <c r="AA154" s="573">
        <f>SUM(V154:Z154)</f>
        <v>0</v>
      </c>
    </row>
    <row r="155" spans="1:27" ht="15" customHeight="1" thickBot="1">
      <c r="A155" s="405" t="s">
        <v>25</v>
      </c>
      <c r="B155" s="496" t="s">
        <v>431</v>
      </c>
      <c r="C155" s="507">
        <f>+C128+C154</f>
        <v>31865</v>
      </c>
      <c r="D155" s="385">
        <f t="shared" ref="D155:W155" si="207">+D128+D154</f>
        <v>0</v>
      </c>
      <c r="E155" s="385">
        <f t="shared" si="207"/>
        <v>1660</v>
      </c>
      <c r="F155" s="385">
        <f t="shared" si="207"/>
        <v>820</v>
      </c>
      <c r="G155" s="385">
        <f t="shared" si="207"/>
        <v>0</v>
      </c>
      <c r="H155" s="385">
        <f t="shared" si="207"/>
        <v>21146</v>
      </c>
      <c r="I155" s="385">
        <f t="shared" si="207"/>
        <v>3794</v>
      </c>
      <c r="J155" s="507">
        <f t="shared" si="207"/>
        <v>2048</v>
      </c>
      <c r="K155" s="385">
        <f t="shared" si="207"/>
        <v>4058</v>
      </c>
      <c r="L155" s="385">
        <f t="shared" si="207"/>
        <v>3976</v>
      </c>
      <c r="M155" s="507">
        <f t="shared" ref="M155" si="208">+M128+M154</f>
        <v>308</v>
      </c>
      <c r="N155" s="453">
        <f t="shared" ref="N155" si="209">+N128+N154</f>
        <v>1105</v>
      </c>
      <c r="O155" s="385">
        <f>+O128+O154</f>
        <v>2475</v>
      </c>
      <c r="P155" s="385">
        <f t="shared" ref="P155" si="210">+P128+P154</f>
        <v>714</v>
      </c>
      <c r="Q155" s="385">
        <f t="shared" ref="Q155" si="211">+Q128+Q154</f>
        <v>215</v>
      </c>
      <c r="R155" s="385">
        <f t="shared" ref="R155" si="212">+R128+R154</f>
        <v>1143</v>
      </c>
      <c r="S155" s="573">
        <f>SUM(C155:R155)</f>
        <v>75327</v>
      </c>
      <c r="T155" s="405" t="s">
        <v>25</v>
      </c>
      <c r="U155" s="496" t="s">
        <v>431</v>
      </c>
      <c r="V155" s="507">
        <f t="shared" si="207"/>
        <v>300</v>
      </c>
      <c r="W155" s="385">
        <f t="shared" si="207"/>
        <v>100</v>
      </c>
      <c r="X155" s="385">
        <f t="shared" ref="X155" si="213">+X128+X154</f>
        <v>405</v>
      </c>
      <c r="Y155" s="385">
        <f t="shared" ref="Y155" si="214">+Y128+Y154</f>
        <v>22</v>
      </c>
      <c r="Z155" s="385">
        <f t="shared" ref="Z155" si="215">+Z128+Z154</f>
        <v>500</v>
      </c>
      <c r="AA155" s="573">
        <f>SUM(V155:Z155)</f>
        <v>1327</v>
      </c>
    </row>
    <row r="156" spans="1:27" ht="13.5" thickBot="1">
      <c r="A156" s="347"/>
      <c r="B156" s="348"/>
      <c r="C156" s="349"/>
      <c r="D156" s="349"/>
      <c r="E156" s="349"/>
      <c r="F156" s="349"/>
      <c r="G156" s="349"/>
      <c r="H156" s="349"/>
      <c r="I156" s="349"/>
      <c r="J156" s="349"/>
      <c r="K156" s="349"/>
      <c r="L156" s="349"/>
      <c r="M156" s="534"/>
      <c r="N156" s="349"/>
      <c r="O156" s="349"/>
      <c r="P156" s="349"/>
      <c r="Q156" s="349"/>
      <c r="R156" s="349"/>
      <c r="S156" s="586"/>
      <c r="T156" s="347"/>
      <c r="U156" s="348"/>
      <c r="V156" s="349"/>
      <c r="W156" s="349"/>
      <c r="X156" s="349"/>
      <c r="Y156" s="349"/>
      <c r="Z156" s="349"/>
      <c r="AA156" s="586"/>
    </row>
    <row r="157" spans="1:27" ht="15" customHeight="1" thickBot="1">
      <c r="A157" s="240" t="s">
        <v>476</v>
      </c>
      <c r="B157" s="531"/>
      <c r="C157" s="532">
        <v>3</v>
      </c>
      <c r="D157" s="137"/>
      <c r="E157" s="137"/>
      <c r="F157" s="137"/>
      <c r="G157" s="137"/>
      <c r="H157" s="137"/>
      <c r="I157" s="137"/>
      <c r="J157" s="532"/>
      <c r="K157" s="137"/>
      <c r="L157" s="137"/>
      <c r="M157" s="532"/>
      <c r="N157" s="533"/>
      <c r="O157" s="137"/>
      <c r="P157" s="137"/>
      <c r="Q157" s="137"/>
      <c r="R157" s="137"/>
      <c r="S157" s="585"/>
      <c r="T157" s="240" t="s">
        <v>476</v>
      </c>
      <c r="U157" s="531"/>
      <c r="V157" s="137"/>
      <c r="W157" s="137"/>
      <c r="X157" s="137"/>
      <c r="Y157" s="137"/>
      <c r="Z157" s="137"/>
      <c r="AA157" s="585"/>
    </row>
    <row r="158" spans="1:27" ht="14.25" customHeight="1" thickBot="1">
      <c r="A158" s="240" t="s">
        <v>195</v>
      </c>
      <c r="B158" s="531"/>
      <c r="C158" s="532"/>
      <c r="D158" s="137"/>
      <c r="E158" s="137"/>
      <c r="F158" s="137"/>
      <c r="G158" s="137"/>
      <c r="H158" s="137">
        <v>24</v>
      </c>
      <c r="I158" s="137"/>
      <c r="J158" s="532"/>
      <c r="K158" s="137"/>
      <c r="L158" s="137"/>
      <c r="M158" s="532"/>
      <c r="N158" s="533"/>
      <c r="O158" s="137"/>
      <c r="P158" s="137"/>
      <c r="Q158" s="137"/>
      <c r="R158" s="137"/>
      <c r="S158" s="585"/>
      <c r="T158" s="240" t="s">
        <v>195</v>
      </c>
      <c r="U158" s="531"/>
      <c r="V158" s="137"/>
      <c r="W158" s="137"/>
      <c r="X158" s="137"/>
      <c r="Y158" s="137"/>
      <c r="Z158" s="137"/>
      <c r="AA158" s="585"/>
    </row>
    <row r="160" spans="1:27" ht="15.75">
      <c r="C160" s="343" t="s">
        <v>589</v>
      </c>
    </row>
    <row r="163" spans="3:3" ht="15.75">
      <c r="C163" s="343"/>
    </row>
  </sheetData>
  <sheetProtection formatCells="0"/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31" fitToWidth="3" orientation="portrait" r:id="rId1"/>
  <headerFooter alignWithMargins="0"/>
  <colBreaks count="1" manualBreakCount="1">
    <brk id="19" max="1048575" man="1"/>
  </colBreaks>
</worksheet>
</file>

<file path=xl/worksheets/sheet16.xml><?xml version="1.0" encoding="utf-8"?>
<worksheet xmlns="http://schemas.openxmlformats.org/spreadsheetml/2006/main" xmlns:r="http://schemas.openxmlformats.org/officeDocument/2006/relationships">
  <sheetPr>
    <tabColor rgb="FF92D050"/>
  </sheetPr>
  <dimension ref="A1:G168"/>
  <sheetViews>
    <sheetView view="pageBreakPreview" topLeftCell="A115" zoomScaleNormal="100" zoomScaleSheetLayoutView="100" workbookViewId="0">
      <selection activeCell="A157" sqref="A157"/>
    </sheetView>
  </sheetViews>
  <sheetFormatPr defaultRowHeight="15.75"/>
  <cols>
    <col min="1" max="1" width="9" style="345" customWidth="1"/>
    <col min="2" max="2" width="75.83203125" style="345" customWidth="1"/>
    <col min="3" max="3" width="15.5" style="346" customWidth="1"/>
    <col min="4" max="5" width="15.5" style="345" customWidth="1"/>
    <col min="6" max="6" width="9" style="38" customWidth="1"/>
    <col min="7" max="16384" width="9.33203125" style="38"/>
  </cols>
  <sheetData>
    <row r="1" spans="1:5">
      <c r="E1" s="596" t="s">
        <v>585</v>
      </c>
    </row>
    <row r="2" spans="1:5" ht="15.95" customHeight="1">
      <c r="A2" s="598" t="s">
        <v>12</v>
      </c>
      <c r="B2" s="598"/>
      <c r="C2" s="598"/>
      <c r="D2" s="598"/>
      <c r="E2" s="598"/>
    </row>
    <row r="3" spans="1:5" ht="15.95" customHeight="1" thickBot="1">
      <c r="A3" s="599" t="s">
        <v>143</v>
      </c>
      <c r="B3" s="599"/>
      <c r="D3" s="157"/>
      <c r="E3" s="285" t="s">
        <v>205</v>
      </c>
    </row>
    <row r="4" spans="1:5" ht="38.1" customHeight="1" thickBot="1">
      <c r="A4" s="23" t="s">
        <v>64</v>
      </c>
      <c r="B4" s="24" t="s">
        <v>14</v>
      </c>
      <c r="C4" s="24" t="str">
        <f>+CONCATENATE(LEFT(ÖSSZEFÜGGÉSEK!A5,4)-2,". évi tény")</f>
        <v>2014. évi tény</v>
      </c>
      <c r="D4" s="365" t="str">
        <f>+CONCATENATE(LEFT(ÖSSZEFÜGGÉSEK!A5,4)-1,". évi várható")</f>
        <v>2015. évi várható</v>
      </c>
      <c r="E4" s="177" t="str">
        <f>+'1.1.sz.mell.'!C4</f>
        <v>2016. évi előirányzat</v>
      </c>
    </row>
    <row r="5" spans="1:5" s="40" customFormat="1" ht="12" customHeight="1" thickBot="1">
      <c r="A5" s="32" t="s">
        <v>451</v>
      </c>
      <c r="B5" s="33" t="s">
        <v>452</v>
      </c>
      <c r="C5" s="33" t="s">
        <v>453</v>
      </c>
      <c r="D5" s="33" t="s">
        <v>455</v>
      </c>
      <c r="E5" s="407" t="s">
        <v>454</v>
      </c>
    </row>
    <row r="6" spans="1:5" s="1" customFormat="1" ht="12" customHeight="1" thickBot="1">
      <c r="A6" s="20" t="s">
        <v>15</v>
      </c>
      <c r="B6" s="21" t="s">
        <v>230</v>
      </c>
      <c r="C6" s="357">
        <f>+C7+C8+C9+C10+C11+C12</f>
        <v>24162</v>
      </c>
      <c r="D6" s="357">
        <f>+D7+D8+D9+D10+D11+D12</f>
        <v>23475</v>
      </c>
      <c r="E6" s="242">
        <f>+E7+E8+E9+E10+E11+E12</f>
        <v>21743</v>
      </c>
    </row>
    <row r="7" spans="1:5" s="1" customFormat="1" ht="12" customHeight="1">
      <c r="A7" s="15" t="s">
        <v>93</v>
      </c>
      <c r="B7" s="376" t="s">
        <v>231</v>
      </c>
      <c r="C7" s="359">
        <v>12695</v>
      </c>
      <c r="D7" s="359">
        <v>12724</v>
      </c>
      <c r="E7" s="278">
        <v>14706</v>
      </c>
    </row>
    <row r="8" spans="1:5" s="1" customFormat="1" ht="12" customHeight="1">
      <c r="A8" s="14" t="s">
        <v>94</v>
      </c>
      <c r="B8" s="377" t="s">
        <v>232</v>
      </c>
      <c r="C8" s="358"/>
      <c r="D8" s="358"/>
      <c r="E8" s="277"/>
    </row>
    <row r="9" spans="1:5" s="1" customFormat="1" ht="12" customHeight="1">
      <c r="A9" s="14" t="s">
        <v>95</v>
      </c>
      <c r="B9" s="377" t="s">
        <v>233</v>
      </c>
      <c r="C9" s="358">
        <v>7329</v>
      </c>
      <c r="D9" s="358">
        <v>6271</v>
      </c>
      <c r="E9" s="277">
        <v>4564</v>
      </c>
    </row>
    <row r="10" spans="1:5" s="1" customFormat="1" ht="12" customHeight="1">
      <c r="A10" s="14" t="s">
        <v>96</v>
      </c>
      <c r="B10" s="377" t="s">
        <v>234</v>
      </c>
      <c r="C10" s="358">
        <v>441</v>
      </c>
      <c r="D10" s="358">
        <v>1200</v>
      </c>
      <c r="E10" s="277">
        <v>1200</v>
      </c>
    </row>
    <row r="11" spans="1:5" s="1" customFormat="1" ht="12" customHeight="1">
      <c r="A11" s="14" t="s">
        <v>139</v>
      </c>
      <c r="B11" s="271" t="s">
        <v>391</v>
      </c>
      <c r="C11" s="358">
        <f>3625+72</f>
        <v>3697</v>
      </c>
      <c r="D11" s="358">
        <f>3266+14</f>
        <v>3280</v>
      </c>
      <c r="E11" s="277">
        <v>1273</v>
      </c>
    </row>
    <row r="12" spans="1:5" s="1" customFormat="1" ht="12" customHeight="1" thickBot="1">
      <c r="A12" s="16" t="s">
        <v>97</v>
      </c>
      <c r="B12" s="272" t="s">
        <v>392</v>
      </c>
      <c r="C12" s="358"/>
      <c r="D12" s="358"/>
      <c r="E12" s="243"/>
    </row>
    <row r="13" spans="1:5" s="1" customFormat="1" ht="12" customHeight="1" thickBot="1">
      <c r="A13" s="20" t="s">
        <v>16</v>
      </c>
      <c r="B13" s="270" t="s">
        <v>235</v>
      </c>
      <c r="C13" s="357">
        <f>+C14+C15+C16+C17+C18</f>
        <v>7806</v>
      </c>
      <c r="D13" s="357">
        <f>+D14+D15+D16+D17+D18</f>
        <v>14563</v>
      </c>
      <c r="E13" s="242">
        <f>+E14+E15+E16+E17+E18</f>
        <v>25263</v>
      </c>
    </row>
    <row r="14" spans="1:5" s="1" customFormat="1" ht="12" customHeight="1">
      <c r="A14" s="15" t="s">
        <v>99</v>
      </c>
      <c r="B14" s="376" t="s">
        <v>236</v>
      </c>
      <c r="C14" s="359"/>
      <c r="D14" s="359"/>
      <c r="E14" s="244"/>
    </row>
    <row r="15" spans="1:5" s="1" customFormat="1" ht="12" customHeight="1">
      <c r="A15" s="14" t="s">
        <v>100</v>
      </c>
      <c r="B15" s="377" t="s">
        <v>237</v>
      </c>
      <c r="C15" s="358"/>
      <c r="D15" s="358"/>
      <c r="E15" s="243"/>
    </row>
    <row r="16" spans="1:5" s="1" customFormat="1" ht="12" customHeight="1">
      <c r="A16" s="14" t="s">
        <v>101</v>
      </c>
      <c r="B16" s="377" t="s">
        <v>383</v>
      </c>
      <c r="C16" s="358"/>
      <c r="D16" s="358"/>
      <c r="E16" s="243"/>
    </row>
    <row r="17" spans="1:5" s="1" customFormat="1" ht="12" customHeight="1">
      <c r="A17" s="14" t="s">
        <v>102</v>
      </c>
      <c r="B17" s="377" t="s">
        <v>384</v>
      </c>
      <c r="C17" s="358"/>
      <c r="D17" s="358"/>
      <c r="E17" s="243"/>
    </row>
    <row r="18" spans="1:5" s="1" customFormat="1" ht="12" customHeight="1">
      <c r="A18" s="14" t="s">
        <v>103</v>
      </c>
      <c r="B18" s="377" t="s">
        <v>238</v>
      </c>
      <c r="C18" s="358">
        <v>7806</v>
      </c>
      <c r="D18" s="358">
        <v>14563</v>
      </c>
      <c r="E18" s="243">
        <v>25263</v>
      </c>
    </row>
    <row r="19" spans="1:5" s="1" customFormat="1" ht="12" customHeight="1" thickBot="1">
      <c r="A19" s="16" t="s">
        <v>112</v>
      </c>
      <c r="B19" s="272" t="s">
        <v>239</v>
      </c>
      <c r="C19" s="360"/>
      <c r="D19" s="360"/>
      <c r="E19" s="245"/>
    </row>
    <row r="20" spans="1:5" s="1" customFormat="1" ht="12" customHeight="1" thickBot="1">
      <c r="A20" s="20" t="s">
        <v>17</v>
      </c>
      <c r="B20" s="21" t="s">
        <v>240</v>
      </c>
      <c r="C20" s="357">
        <f>+C21+C22+C23+C24+C25</f>
        <v>0</v>
      </c>
      <c r="D20" s="357">
        <f>+D21+D22+D23+D24+D25</f>
        <v>0</v>
      </c>
      <c r="E20" s="242">
        <f>+E21+E22+E23+E24+E25</f>
        <v>0</v>
      </c>
    </row>
    <row r="21" spans="1:5" s="1" customFormat="1" ht="12" customHeight="1">
      <c r="A21" s="15" t="s">
        <v>82</v>
      </c>
      <c r="B21" s="376" t="s">
        <v>241</v>
      </c>
      <c r="C21" s="359"/>
      <c r="D21" s="359"/>
      <c r="E21" s="244"/>
    </row>
    <row r="22" spans="1:5" s="1" customFormat="1" ht="12" customHeight="1">
      <c r="A22" s="14" t="s">
        <v>83</v>
      </c>
      <c r="B22" s="377" t="s">
        <v>242</v>
      </c>
      <c r="C22" s="358"/>
      <c r="D22" s="358"/>
      <c r="E22" s="243"/>
    </row>
    <row r="23" spans="1:5" s="1" customFormat="1" ht="12" customHeight="1">
      <c r="A23" s="14" t="s">
        <v>84</v>
      </c>
      <c r="B23" s="377" t="s">
        <v>385</v>
      </c>
      <c r="C23" s="358"/>
      <c r="D23" s="358"/>
      <c r="E23" s="243"/>
    </row>
    <row r="24" spans="1:5" s="1" customFormat="1" ht="12" customHeight="1">
      <c r="A24" s="14" t="s">
        <v>85</v>
      </c>
      <c r="B24" s="377" t="s">
        <v>386</v>
      </c>
      <c r="C24" s="358"/>
      <c r="D24" s="358"/>
      <c r="E24" s="243"/>
    </row>
    <row r="25" spans="1:5" s="1" customFormat="1" ht="12" customHeight="1">
      <c r="A25" s="14" t="s">
        <v>162</v>
      </c>
      <c r="B25" s="377" t="s">
        <v>243</v>
      </c>
      <c r="C25" s="358"/>
      <c r="D25" s="358"/>
      <c r="E25" s="243"/>
    </row>
    <row r="26" spans="1:5" s="1" customFormat="1" ht="12" customHeight="1" thickBot="1">
      <c r="A26" s="16" t="s">
        <v>163</v>
      </c>
      <c r="B26" s="378" t="s">
        <v>244</v>
      </c>
      <c r="C26" s="360"/>
      <c r="D26" s="360"/>
      <c r="E26" s="245"/>
    </row>
    <row r="27" spans="1:5" s="1" customFormat="1" ht="12" customHeight="1" thickBot="1">
      <c r="A27" s="20" t="s">
        <v>164</v>
      </c>
      <c r="B27" s="21" t="s">
        <v>245</v>
      </c>
      <c r="C27" s="364">
        <f>SUM(C28:C34)</f>
        <v>8676</v>
      </c>
      <c r="D27" s="364">
        <f>SUM(D28:D34)</f>
        <v>6265</v>
      </c>
      <c r="E27" s="406">
        <f>SUM(E28:E34)</f>
        <v>8100</v>
      </c>
    </row>
    <row r="28" spans="1:5" s="1" customFormat="1" ht="12" customHeight="1">
      <c r="A28" s="15" t="s">
        <v>246</v>
      </c>
      <c r="B28" s="376" t="s">
        <v>502</v>
      </c>
      <c r="C28" s="359">
        <f>1566+746</f>
        <v>2312</v>
      </c>
      <c r="D28" s="359">
        <v>1976</v>
      </c>
      <c r="E28" s="278">
        <v>2700</v>
      </c>
    </row>
    <row r="29" spans="1:5" s="1" customFormat="1" ht="12" customHeight="1">
      <c r="A29" s="14" t="s">
        <v>247</v>
      </c>
      <c r="B29" s="377" t="s">
        <v>503</v>
      </c>
      <c r="C29" s="358"/>
      <c r="D29" s="358"/>
      <c r="E29" s="277"/>
    </row>
    <row r="30" spans="1:5" s="1" customFormat="1" ht="12" customHeight="1">
      <c r="A30" s="14" t="s">
        <v>248</v>
      </c>
      <c r="B30" s="377" t="s">
        <v>504</v>
      </c>
      <c r="C30" s="358">
        <v>5526</v>
      </c>
      <c r="D30" s="358">
        <v>3481</v>
      </c>
      <c r="E30" s="277">
        <v>4510</v>
      </c>
    </row>
    <row r="31" spans="1:5" s="1" customFormat="1" ht="12" customHeight="1">
      <c r="A31" s="14" t="s">
        <v>249</v>
      </c>
      <c r="B31" s="377" t="s">
        <v>505</v>
      </c>
      <c r="C31" s="358"/>
      <c r="D31" s="358"/>
      <c r="E31" s="277"/>
    </row>
    <row r="32" spans="1:5" s="1" customFormat="1" ht="12" customHeight="1">
      <c r="A32" s="14" t="s">
        <v>499</v>
      </c>
      <c r="B32" s="377" t="s">
        <v>250</v>
      </c>
      <c r="C32" s="358">
        <v>652</v>
      </c>
      <c r="D32" s="358">
        <v>623</v>
      </c>
      <c r="E32" s="277">
        <v>600</v>
      </c>
    </row>
    <row r="33" spans="1:5" s="1" customFormat="1" ht="12" customHeight="1">
      <c r="A33" s="14" t="s">
        <v>500</v>
      </c>
      <c r="B33" s="377" t="s">
        <v>251</v>
      </c>
      <c r="C33" s="358"/>
      <c r="D33" s="358"/>
      <c r="E33" s="277"/>
    </row>
    <row r="34" spans="1:5" s="1" customFormat="1" ht="12" customHeight="1" thickBot="1">
      <c r="A34" s="16" t="s">
        <v>501</v>
      </c>
      <c r="B34" s="378" t="s">
        <v>252</v>
      </c>
      <c r="C34" s="360">
        <v>186</v>
      </c>
      <c r="D34" s="360">
        <v>185</v>
      </c>
      <c r="E34" s="279">
        <v>290</v>
      </c>
    </row>
    <row r="35" spans="1:5" s="1" customFormat="1" ht="12" customHeight="1" thickBot="1">
      <c r="A35" s="20" t="s">
        <v>19</v>
      </c>
      <c r="B35" s="21" t="s">
        <v>393</v>
      </c>
      <c r="C35" s="357">
        <f>SUM(C36:C46)</f>
        <v>1819</v>
      </c>
      <c r="D35" s="357">
        <f>SUM(D36:D46)</f>
        <v>232</v>
      </c>
      <c r="E35" s="242">
        <f>SUM(E36:E46)</f>
        <v>292</v>
      </c>
    </row>
    <row r="36" spans="1:5" s="1" customFormat="1" ht="12" customHeight="1">
      <c r="A36" s="15" t="s">
        <v>86</v>
      </c>
      <c r="B36" s="376" t="s">
        <v>255</v>
      </c>
      <c r="C36" s="359"/>
      <c r="D36" s="359"/>
      <c r="E36" s="244"/>
    </row>
    <row r="37" spans="1:5" s="1" customFormat="1" ht="12" customHeight="1">
      <c r="A37" s="14" t="s">
        <v>87</v>
      </c>
      <c r="B37" s="377" t="s">
        <v>256</v>
      </c>
      <c r="C37" s="358">
        <f>922+57</f>
        <v>979</v>
      </c>
      <c r="D37" s="358">
        <v>231</v>
      </c>
      <c r="E37" s="277">
        <v>50</v>
      </c>
    </row>
    <row r="38" spans="1:5" s="1" customFormat="1" ht="12" customHeight="1">
      <c r="A38" s="14" t="s">
        <v>88</v>
      </c>
      <c r="B38" s="377" t="s">
        <v>257</v>
      </c>
      <c r="C38" s="358"/>
      <c r="D38" s="358"/>
      <c r="E38" s="277">
        <v>237</v>
      </c>
    </row>
    <row r="39" spans="1:5" s="1" customFormat="1" ht="12" customHeight="1">
      <c r="A39" s="14" t="s">
        <v>166</v>
      </c>
      <c r="B39" s="377" t="s">
        <v>258</v>
      </c>
      <c r="C39" s="358"/>
      <c r="D39" s="358"/>
      <c r="E39" s="277"/>
    </row>
    <row r="40" spans="1:5" s="1" customFormat="1" ht="12" customHeight="1">
      <c r="A40" s="14" t="s">
        <v>167</v>
      </c>
      <c r="B40" s="377" t="s">
        <v>259</v>
      </c>
      <c r="C40" s="358"/>
      <c r="D40" s="358"/>
      <c r="E40" s="277"/>
    </row>
    <row r="41" spans="1:5" s="1" customFormat="1" ht="12" customHeight="1">
      <c r="A41" s="14" t="s">
        <v>168</v>
      </c>
      <c r="B41" s="377" t="s">
        <v>260</v>
      </c>
      <c r="C41" s="358"/>
      <c r="D41" s="358"/>
      <c r="E41" s="277"/>
    </row>
    <row r="42" spans="1:5" s="1" customFormat="1" ht="12" customHeight="1">
      <c r="A42" s="14" t="s">
        <v>169</v>
      </c>
      <c r="B42" s="377" t="s">
        <v>261</v>
      </c>
      <c r="C42" s="358"/>
      <c r="D42" s="358"/>
      <c r="E42" s="277"/>
    </row>
    <row r="43" spans="1:5" s="1" customFormat="1" ht="12" customHeight="1">
      <c r="A43" s="14" t="s">
        <v>170</v>
      </c>
      <c r="B43" s="377" t="s">
        <v>507</v>
      </c>
      <c r="C43" s="358"/>
      <c r="D43" s="358"/>
      <c r="E43" s="277"/>
    </row>
    <row r="44" spans="1:5" s="1" customFormat="1" ht="12" customHeight="1">
      <c r="A44" s="14" t="s">
        <v>253</v>
      </c>
      <c r="B44" s="377" t="s">
        <v>262</v>
      </c>
      <c r="C44" s="361">
        <v>1</v>
      </c>
      <c r="D44" s="361">
        <v>1</v>
      </c>
      <c r="E44" s="280">
        <v>5</v>
      </c>
    </row>
    <row r="45" spans="1:5" s="1" customFormat="1" ht="12" customHeight="1">
      <c r="A45" s="16" t="s">
        <v>254</v>
      </c>
      <c r="B45" s="378" t="s">
        <v>395</v>
      </c>
      <c r="C45" s="362"/>
      <c r="D45" s="362"/>
      <c r="E45" s="247"/>
    </row>
    <row r="46" spans="1:5" s="1" customFormat="1" ht="12" customHeight="1" thickBot="1">
      <c r="A46" s="16" t="s">
        <v>394</v>
      </c>
      <c r="B46" s="272" t="s">
        <v>263</v>
      </c>
      <c r="C46" s="362">
        <v>839</v>
      </c>
      <c r="D46" s="362"/>
      <c r="E46" s="247"/>
    </row>
    <row r="47" spans="1:5" s="1" customFormat="1" ht="12" customHeight="1" thickBot="1">
      <c r="A47" s="20" t="s">
        <v>20</v>
      </c>
      <c r="B47" s="21" t="s">
        <v>264</v>
      </c>
      <c r="C47" s="357">
        <f>SUM(C48:C52)</f>
        <v>0</v>
      </c>
      <c r="D47" s="357">
        <f>SUM(D48:D52)</f>
        <v>0</v>
      </c>
      <c r="E47" s="242">
        <f>SUM(E48:E52)</f>
        <v>0</v>
      </c>
    </row>
    <row r="48" spans="1:5" s="1" customFormat="1" ht="12" customHeight="1">
      <c r="A48" s="15" t="s">
        <v>89</v>
      </c>
      <c r="B48" s="376" t="s">
        <v>268</v>
      </c>
      <c r="C48" s="410"/>
      <c r="D48" s="410"/>
      <c r="E48" s="269"/>
    </row>
    <row r="49" spans="1:5" s="1" customFormat="1" ht="12" customHeight="1">
      <c r="A49" s="14" t="s">
        <v>90</v>
      </c>
      <c r="B49" s="377" t="s">
        <v>269</v>
      </c>
      <c r="C49" s="361"/>
      <c r="D49" s="361"/>
      <c r="E49" s="246"/>
    </row>
    <row r="50" spans="1:5" s="1" customFormat="1" ht="12" customHeight="1">
      <c r="A50" s="14" t="s">
        <v>265</v>
      </c>
      <c r="B50" s="377" t="s">
        <v>270</v>
      </c>
      <c r="C50" s="361"/>
      <c r="D50" s="361"/>
      <c r="E50" s="246"/>
    </row>
    <row r="51" spans="1:5" s="1" customFormat="1" ht="12" customHeight="1">
      <c r="A51" s="14" t="s">
        <v>266</v>
      </c>
      <c r="B51" s="377" t="s">
        <v>271</v>
      </c>
      <c r="C51" s="361"/>
      <c r="D51" s="361"/>
      <c r="E51" s="246"/>
    </row>
    <row r="52" spans="1:5" s="1" customFormat="1" ht="12" customHeight="1" thickBot="1">
      <c r="A52" s="16" t="s">
        <v>267</v>
      </c>
      <c r="B52" s="272" t="s">
        <v>272</v>
      </c>
      <c r="C52" s="362"/>
      <c r="D52" s="362"/>
      <c r="E52" s="247"/>
    </row>
    <row r="53" spans="1:5" s="1" customFormat="1" ht="12" customHeight="1" thickBot="1">
      <c r="A53" s="20" t="s">
        <v>171</v>
      </c>
      <c r="B53" s="21" t="s">
        <v>273</v>
      </c>
      <c r="C53" s="357">
        <f>SUM(C54:C56)</f>
        <v>8</v>
      </c>
      <c r="D53" s="357">
        <f>SUM(D54:D56)</f>
        <v>292</v>
      </c>
      <c r="E53" s="242">
        <f>SUM(E54:E56)</f>
        <v>450</v>
      </c>
    </row>
    <row r="54" spans="1:5" s="1" customFormat="1" ht="12" customHeight="1">
      <c r="A54" s="15" t="s">
        <v>91</v>
      </c>
      <c r="B54" s="376" t="s">
        <v>274</v>
      </c>
      <c r="C54" s="359"/>
      <c r="D54" s="359"/>
      <c r="E54" s="244"/>
    </row>
    <row r="55" spans="1:5" s="1" customFormat="1" ht="12" customHeight="1">
      <c r="A55" s="14" t="s">
        <v>92</v>
      </c>
      <c r="B55" s="377" t="s">
        <v>387</v>
      </c>
      <c r="C55" s="358">
        <v>8</v>
      </c>
      <c r="D55" s="358">
        <v>212</v>
      </c>
      <c r="E55" s="243">
        <v>450</v>
      </c>
    </row>
    <row r="56" spans="1:5" s="1" customFormat="1" ht="12" customHeight="1">
      <c r="A56" s="14" t="s">
        <v>277</v>
      </c>
      <c r="B56" s="377" t="s">
        <v>275</v>
      </c>
      <c r="C56" s="358"/>
      <c r="D56" s="358">
        <v>80</v>
      </c>
      <c r="E56" s="243"/>
    </row>
    <row r="57" spans="1:5" s="1" customFormat="1" ht="12" customHeight="1" thickBot="1">
      <c r="A57" s="16" t="s">
        <v>278</v>
      </c>
      <c r="B57" s="272" t="s">
        <v>276</v>
      </c>
      <c r="C57" s="360"/>
      <c r="D57" s="360"/>
      <c r="E57" s="245"/>
    </row>
    <row r="58" spans="1:5" s="1" customFormat="1" ht="12" customHeight="1" thickBot="1">
      <c r="A58" s="20" t="s">
        <v>22</v>
      </c>
      <c r="B58" s="270" t="s">
        <v>279</v>
      </c>
      <c r="C58" s="357">
        <f>SUM(C59:C61)</f>
        <v>0</v>
      </c>
      <c r="D58" s="357">
        <f>SUM(D59:D61)</f>
        <v>0</v>
      </c>
      <c r="E58" s="242">
        <f>SUM(E59:E61)</f>
        <v>0</v>
      </c>
    </row>
    <row r="59" spans="1:5" s="1" customFormat="1" ht="12" customHeight="1">
      <c r="A59" s="15" t="s">
        <v>172</v>
      </c>
      <c r="B59" s="376" t="s">
        <v>281</v>
      </c>
      <c r="C59" s="361"/>
      <c r="D59" s="361"/>
      <c r="E59" s="246"/>
    </row>
    <row r="60" spans="1:5" s="1" customFormat="1" ht="12" customHeight="1">
      <c r="A60" s="14" t="s">
        <v>173</v>
      </c>
      <c r="B60" s="377" t="s">
        <v>388</v>
      </c>
      <c r="C60" s="361"/>
      <c r="D60" s="361"/>
      <c r="E60" s="246"/>
    </row>
    <row r="61" spans="1:5" s="1" customFormat="1" ht="12" customHeight="1">
      <c r="A61" s="14" t="s">
        <v>206</v>
      </c>
      <c r="B61" s="377" t="s">
        <v>282</v>
      </c>
      <c r="C61" s="361"/>
      <c r="D61" s="361"/>
      <c r="E61" s="246"/>
    </row>
    <row r="62" spans="1:5" s="1" customFormat="1" ht="12" customHeight="1" thickBot="1">
      <c r="A62" s="16" t="s">
        <v>280</v>
      </c>
      <c r="B62" s="272" t="s">
        <v>283</v>
      </c>
      <c r="C62" s="361"/>
      <c r="D62" s="361"/>
      <c r="E62" s="246"/>
    </row>
    <row r="63" spans="1:5" s="1" customFormat="1" ht="12" customHeight="1" thickBot="1">
      <c r="A63" s="443" t="s">
        <v>435</v>
      </c>
      <c r="B63" s="21" t="s">
        <v>284</v>
      </c>
      <c r="C63" s="364">
        <f>+C6+C13+C20+C27+C35+C47+C53+C58</f>
        <v>42471</v>
      </c>
      <c r="D63" s="364">
        <f>+D6+D13+D20+D27+D35+D47+D53+D58</f>
        <v>44827</v>
      </c>
      <c r="E63" s="406">
        <f>+E6+E13+E20+E27+E35+E47+E53+E58</f>
        <v>55848</v>
      </c>
    </row>
    <row r="64" spans="1:5" s="1" customFormat="1" ht="12" customHeight="1" thickBot="1">
      <c r="A64" s="411" t="s">
        <v>285</v>
      </c>
      <c r="B64" s="270" t="s">
        <v>490</v>
      </c>
      <c r="C64" s="357">
        <f>SUM(C65:C67)</f>
        <v>0</v>
      </c>
      <c r="D64" s="357">
        <f>SUM(D65:D67)</f>
        <v>0</v>
      </c>
      <c r="E64" s="242">
        <f>SUM(E65:E67)</f>
        <v>0</v>
      </c>
    </row>
    <row r="65" spans="1:7" s="1" customFormat="1" ht="12" customHeight="1">
      <c r="A65" s="15" t="s">
        <v>317</v>
      </c>
      <c r="B65" s="376" t="s">
        <v>287</v>
      </c>
      <c r="C65" s="361"/>
      <c r="D65" s="361"/>
      <c r="E65" s="246"/>
    </row>
    <row r="66" spans="1:7" s="1" customFormat="1" ht="12" customHeight="1">
      <c r="A66" s="14" t="s">
        <v>326</v>
      </c>
      <c r="B66" s="377" t="s">
        <v>288</v>
      </c>
      <c r="C66" s="361"/>
      <c r="D66" s="361"/>
      <c r="E66" s="246"/>
    </row>
    <row r="67" spans="1:7" s="1" customFormat="1" ht="12" customHeight="1" thickBot="1">
      <c r="A67" s="16" t="s">
        <v>327</v>
      </c>
      <c r="B67" s="437" t="s">
        <v>420</v>
      </c>
      <c r="C67" s="361"/>
      <c r="D67" s="361"/>
      <c r="E67" s="246"/>
    </row>
    <row r="68" spans="1:7" s="1" customFormat="1" ht="12" customHeight="1" thickBot="1">
      <c r="A68" s="411" t="s">
        <v>290</v>
      </c>
      <c r="B68" s="270" t="s">
        <v>291</v>
      </c>
      <c r="C68" s="357">
        <f>SUM(C69:C72)</f>
        <v>0</v>
      </c>
      <c r="D68" s="357">
        <f>SUM(D69:D72)</f>
        <v>0</v>
      </c>
      <c r="E68" s="242">
        <f>SUM(E69:E72)</f>
        <v>0</v>
      </c>
    </row>
    <row r="69" spans="1:7" s="1" customFormat="1" ht="12" customHeight="1">
      <c r="A69" s="15" t="s">
        <v>140</v>
      </c>
      <c r="B69" s="376" t="s">
        <v>292</v>
      </c>
      <c r="C69" s="361"/>
      <c r="D69" s="361"/>
      <c r="E69" s="246"/>
    </row>
    <row r="70" spans="1:7" s="1" customFormat="1" ht="17.25" customHeight="1">
      <c r="A70" s="14" t="s">
        <v>141</v>
      </c>
      <c r="B70" s="377" t="s">
        <v>293</v>
      </c>
      <c r="C70" s="361"/>
      <c r="D70" s="361"/>
      <c r="E70" s="246"/>
      <c r="G70" s="41"/>
    </row>
    <row r="71" spans="1:7" s="1" customFormat="1" ht="12" customHeight="1">
      <c r="A71" s="14" t="s">
        <v>318</v>
      </c>
      <c r="B71" s="377" t="s">
        <v>294</v>
      </c>
      <c r="C71" s="361"/>
      <c r="D71" s="361"/>
      <c r="E71" s="246"/>
    </row>
    <row r="72" spans="1:7" s="1" customFormat="1" ht="12" customHeight="1" thickBot="1">
      <c r="A72" s="16" t="s">
        <v>319</v>
      </c>
      <c r="B72" s="272" t="s">
        <v>295</v>
      </c>
      <c r="C72" s="361"/>
      <c r="D72" s="361"/>
      <c r="E72" s="246"/>
    </row>
    <row r="73" spans="1:7" s="1" customFormat="1" ht="12" customHeight="1" thickBot="1">
      <c r="A73" s="411" t="s">
        <v>296</v>
      </c>
      <c r="B73" s="270" t="s">
        <v>297</v>
      </c>
      <c r="C73" s="357">
        <f>SUM(C74:C75)</f>
        <v>4918</v>
      </c>
      <c r="D73" s="357">
        <f>SUM(D74:D75)</f>
        <v>13146</v>
      </c>
      <c r="E73" s="242">
        <f>SUM(E74:E75)</f>
        <v>20806</v>
      </c>
    </row>
    <row r="74" spans="1:7" s="1" customFormat="1" ht="12" customHeight="1">
      <c r="A74" s="15" t="s">
        <v>320</v>
      </c>
      <c r="B74" s="376" t="s">
        <v>298</v>
      </c>
      <c r="C74" s="361">
        <v>4918</v>
      </c>
      <c r="D74" s="361">
        <v>13146</v>
      </c>
      <c r="E74" s="246">
        <v>20806</v>
      </c>
    </row>
    <row r="75" spans="1:7" s="1" customFormat="1" ht="12" customHeight="1" thickBot="1">
      <c r="A75" s="16" t="s">
        <v>321</v>
      </c>
      <c r="B75" s="272" t="s">
        <v>299</v>
      </c>
      <c r="C75" s="361"/>
      <c r="D75" s="361"/>
      <c r="E75" s="246"/>
    </row>
    <row r="76" spans="1:7" s="1" customFormat="1" ht="12" customHeight="1" thickBot="1">
      <c r="A76" s="411" t="s">
        <v>300</v>
      </c>
      <c r="B76" s="270" t="s">
        <v>301</v>
      </c>
      <c r="C76" s="357">
        <f>SUM(C77:C79)</f>
        <v>721</v>
      </c>
      <c r="D76" s="357">
        <f>SUM(D77:D79)</f>
        <v>822</v>
      </c>
      <c r="E76" s="242">
        <f>SUM(E77:E79)</f>
        <v>0</v>
      </c>
    </row>
    <row r="77" spans="1:7" s="1" customFormat="1" ht="12" customHeight="1">
      <c r="A77" s="15" t="s">
        <v>322</v>
      </c>
      <c r="B77" s="376" t="s">
        <v>302</v>
      </c>
      <c r="C77" s="361">
        <v>721</v>
      </c>
      <c r="D77" s="361">
        <v>822</v>
      </c>
      <c r="E77" s="246"/>
    </row>
    <row r="78" spans="1:7" s="1" customFormat="1" ht="12" customHeight="1">
      <c r="A78" s="14" t="s">
        <v>323</v>
      </c>
      <c r="B78" s="377" t="s">
        <v>303</v>
      </c>
      <c r="C78" s="361"/>
      <c r="D78" s="361"/>
      <c r="E78" s="246"/>
    </row>
    <row r="79" spans="1:7" s="1" customFormat="1" ht="12" customHeight="1" thickBot="1">
      <c r="A79" s="16" t="s">
        <v>324</v>
      </c>
      <c r="B79" s="272" t="s">
        <v>304</v>
      </c>
      <c r="C79" s="361"/>
      <c r="D79" s="361"/>
      <c r="E79" s="246"/>
    </row>
    <row r="80" spans="1:7" s="1" customFormat="1" ht="12" customHeight="1" thickBot="1">
      <c r="A80" s="411" t="s">
        <v>305</v>
      </c>
      <c r="B80" s="270" t="s">
        <v>325</v>
      </c>
      <c r="C80" s="357">
        <f>SUM(C81:C84)</f>
        <v>0</v>
      </c>
      <c r="D80" s="357">
        <f>SUM(D81:D84)</f>
        <v>0</v>
      </c>
      <c r="E80" s="242">
        <f>SUM(E81:E84)</f>
        <v>0</v>
      </c>
    </row>
    <row r="81" spans="1:6" s="1" customFormat="1" ht="12" customHeight="1">
      <c r="A81" s="379" t="s">
        <v>306</v>
      </c>
      <c r="B81" s="376" t="s">
        <v>307</v>
      </c>
      <c r="C81" s="361"/>
      <c r="D81" s="361"/>
      <c r="E81" s="246"/>
    </row>
    <row r="82" spans="1:6" s="1" customFormat="1" ht="12" customHeight="1">
      <c r="A82" s="380" t="s">
        <v>308</v>
      </c>
      <c r="B82" s="377" t="s">
        <v>309</v>
      </c>
      <c r="C82" s="361"/>
      <c r="D82" s="361"/>
      <c r="E82" s="246"/>
    </row>
    <row r="83" spans="1:6" s="1" customFormat="1" ht="12" customHeight="1">
      <c r="A83" s="380" t="s">
        <v>310</v>
      </c>
      <c r="B83" s="377" t="s">
        <v>311</v>
      </c>
      <c r="C83" s="361"/>
      <c r="D83" s="361"/>
      <c r="E83" s="246"/>
    </row>
    <row r="84" spans="1:6" s="1" customFormat="1" ht="12" customHeight="1" thickBot="1">
      <c r="A84" s="381" t="s">
        <v>312</v>
      </c>
      <c r="B84" s="272" t="s">
        <v>313</v>
      </c>
      <c r="C84" s="361"/>
      <c r="D84" s="361"/>
      <c r="E84" s="246"/>
    </row>
    <row r="85" spans="1:6" s="1" customFormat="1" ht="12" customHeight="1" thickBot="1">
      <c r="A85" s="411" t="s">
        <v>314</v>
      </c>
      <c r="B85" s="270" t="s">
        <v>434</v>
      </c>
      <c r="C85" s="413"/>
      <c r="D85" s="413"/>
      <c r="E85" s="414"/>
    </row>
    <row r="86" spans="1:6" s="1" customFormat="1" ht="12" customHeight="1" thickBot="1">
      <c r="A86" s="411" t="s">
        <v>316</v>
      </c>
      <c r="B86" s="270" t="s">
        <v>315</v>
      </c>
      <c r="C86" s="413"/>
      <c r="D86" s="413"/>
      <c r="E86" s="414"/>
    </row>
    <row r="87" spans="1:6" s="1" customFormat="1" ht="12" customHeight="1" thickBot="1">
      <c r="A87" s="411" t="s">
        <v>328</v>
      </c>
      <c r="B87" s="382" t="s">
        <v>437</v>
      </c>
      <c r="C87" s="364">
        <f>+C64+C68+C73+C76+C80+C86+C85</f>
        <v>5639</v>
      </c>
      <c r="D87" s="364">
        <f>+D64+D68+D73+D76+D80+D86+D85</f>
        <v>13968</v>
      </c>
      <c r="E87" s="406">
        <f>+E64+E68+E73+E76+E80+E86+E85</f>
        <v>20806</v>
      </c>
    </row>
    <row r="88" spans="1:6" s="1" customFormat="1" ht="12" customHeight="1" thickBot="1">
      <c r="A88" s="412" t="s">
        <v>436</v>
      </c>
      <c r="B88" s="383" t="s">
        <v>438</v>
      </c>
      <c r="C88" s="364">
        <f>+C63+C87</f>
        <v>48110</v>
      </c>
      <c r="D88" s="364">
        <f>+D63+D87</f>
        <v>58795</v>
      </c>
      <c r="E88" s="406">
        <f>+E63+E87</f>
        <v>76654</v>
      </c>
    </row>
    <row r="89" spans="1:6" s="1" customFormat="1" ht="12" customHeight="1">
      <c r="A89" s="336"/>
      <c r="B89" s="337"/>
      <c r="C89" s="338"/>
      <c r="D89" s="339"/>
      <c r="E89" s="340"/>
    </row>
    <row r="90" spans="1:6" s="1" customFormat="1" ht="12" customHeight="1">
      <c r="A90" s="598" t="s">
        <v>43</v>
      </c>
      <c r="B90" s="598"/>
      <c r="C90" s="598"/>
      <c r="D90" s="598"/>
      <c r="E90" s="598"/>
    </row>
    <row r="91" spans="1:6" s="1" customFormat="1" ht="12" customHeight="1" thickBot="1">
      <c r="A91" s="600" t="s">
        <v>144</v>
      </c>
      <c r="B91" s="600"/>
      <c r="C91" s="346"/>
      <c r="D91" s="157"/>
      <c r="E91" s="285" t="s">
        <v>205</v>
      </c>
    </row>
    <row r="92" spans="1:6" s="1" customFormat="1" ht="24" customHeight="1" thickBot="1">
      <c r="A92" s="23" t="s">
        <v>13</v>
      </c>
      <c r="B92" s="24" t="s">
        <v>44</v>
      </c>
      <c r="C92" s="24" t="str">
        <f>+C4</f>
        <v>2014. évi tény</v>
      </c>
      <c r="D92" s="24" t="str">
        <f>+D4</f>
        <v>2015. évi várható</v>
      </c>
      <c r="E92" s="177" t="str">
        <f>+E4</f>
        <v>2016. évi előirányzat</v>
      </c>
      <c r="F92" s="163"/>
    </row>
    <row r="93" spans="1:6" s="1" customFormat="1" ht="12" customHeight="1" thickBot="1">
      <c r="A93" s="32" t="s">
        <v>451</v>
      </c>
      <c r="B93" s="33" t="s">
        <v>452</v>
      </c>
      <c r="C93" s="33" t="s">
        <v>453</v>
      </c>
      <c r="D93" s="33" t="s">
        <v>455</v>
      </c>
      <c r="E93" s="407" t="s">
        <v>454</v>
      </c>
      <c r="F93" s="163"/>
    </row>
    <row r="94" spans="1:6" s="1" customFormat="1" ht="15" customHeight="1" thickBot="1">
      <c r="A94" s="22" t="s">
        <v>15</v>
      </c>
      <c r="B94" s="31" t="s">
        <v>396</v>
      </c>
      <c r="C94" s="356">
        <f>C95+C96+C97+C98+C99+C112</f>
        <v>47137</v>
      </c>
      <c r="D94" s="356">
        <f>D95+D96+D97+D98+D99+D112</f>
        <v>57281</v>
      </c>
      <c r="E94" s="447">
        <f>E95+E96+E97+E98+E99+E112</f>
        <v>61599</v>
      </c>
      <c r="F94" s="163"/>
    </row>
    <row r="95" spans="1:6" s="1" customFormat="1" ht="12.95" customHeight="1">
      <c r="A95" s="17" t="s">
        <v>93</v>
      </c>
      <c r="B95" s="10" t="s">
        <v>45</v>
      </c>
      <c r="C95" s="454">
        <v>11503</v>
      </c>
      <c r="D95" s="454">
        <v>16220</v>
      </c>
      <c r="E95" s="276">
        <v>22866</v>
      </c>
    </row>
    <row r="96" spans="1:6" ht="16.5" customHeight="1">
      <c r="A96" s="14" t="s">
        <v>94</v>
      </c>
      <c r="B96" s="8" t="s">
        <v>174</v>
      </c>
      <c r="C96" s="358">
        <v>2202</v>
      </c>
      <c r="D96" s="358">
        <v>3116</v>
      </c>
      <c r="E96" s="277">
        <v>4890</v>
      </c>
    </row>
    <row r="97" spans="1:5">
      <c r="A97" s="14" t="s">
        <v>95</v>
      </c>
      <c r="B97" s="8" t="s">
        <v>130</v>
      </c>
      <c r="C97" s="360">
        <v>10430</v>
      </c>
      <c r="D97" s="360">
        <v>10920</v>
      </c>
      <c r="E97" s="279">
        <v>16329</v>
      </c>
    </row>
    <row r="98" spans="1:5" s="40" customFormat="1" ht="12" customHeight="1">
      <c r="A98" s="14" t="s">
        <v>96</v>
      </c>
      <c r="B98" s="11" t="s">
        <v>175</v>
      </c>
      <c r="C98" s="360">
        <v>9667</v>
      </c>
      <c r="D98" s="360">
        <v>3448</v>
      </c>
      <c r="E98" s="279">
        <v>2157</v>
      </c>
    </row>
    <row r="99" spans="1:5" ht="12" customHeight="1">
      <c r="A99" s="14" t="s">
        <v>107</v>
      </c>
      <c r="B99" s="19" t="s">
        <v>176</v>
      </c>
      <c r="C99" s="360">
        <v>4382</v>
      </c>
      <c r="D99" s="360">
        <v>2770</v>
      </c>
      <c r="E99" s="279">
        <v>14041</v>
      </c>
    </row>
    <row r="100" spans="1:5" ht="12" customHeight="1">
      <c r="A100" s="14" t="s">
        <v>97</v>
      </c>
      <c r="B100" s="8" t="s">
        <v>401</v>
      </c>
      <c r="C100" s="360"/>
      <c r="D100" s="360"/>
      <c r="E100" s="279"/>
    </row>
    <row r="101" spans="1:5" ht="12" customHeight="1">
      <c r="A101" s="14" t="s">
        <v>98</v>
      </c>
      <c r="B101" s="160" t="s">
        <v>400</v>
      </c>
      <c r="C101" s="360"/>
      <c r="D101" s="360"/>
      <c r="E101" s="279"/>
    </row>
    <row r="102" spans="1:5" ht="12" customHeight="1">
      <c r="A102" s="14" t="s">
        <v>108</v>
      </c>
      <c r="B102" s="160" t="s">
        <v>399</v>
      </c>
      <c r="C102" s="360"/>
      <c r="D102" s="360"/>
      <c r="E102" s="279"/>
    </row>
    <row r="103" spans="1:5" ht="12" customHeight="1">
      <c r="A103" s="14" t="s">
        <v>109</v>
      </c>
      <c r="B103" s="158" t="s">
        <v>331</v>
      </c>
      <c r="C103" s="360"/>
      <c r="D103" s="360"/>
      <c r="E103" s="279"/>
    </row>
    <row r="104" spans="1:5" ht="12" customHeight="1">
      <c r="A104" s="14" t="s">
        <v>110</v>
      </c>
      <c r="B104" s="159" t="s">
        <v>332</v>
      </c>
      <c r="C104" s="360"/>
      <c r="D104" s="360"/>
      <c r="E104" s="279"/>
    </row>
    <row r="105" spans="1:5" ht="12" customHeight="1">
      <c r="A105" s="14" t="s">
        <v>111</v>
      </c>
      <c r="B105" s="159" t="s">
        <v>333</v>
      </c>
      <c r="C105" s="360"/>
      <c r="D105" s="360"/>
      <c r="E105" s="279"/>
    </row>
    <row r="106" spans="1:5" ht="12" customHeight="1">
      <c r="A106" s="14" t="s">
        <v>113</v>
      </c>
      <c r="B106" s="158" t="s">
        <v>334</v>
      </c>
      <c r="C106" s="360">
        <v>3026</v>
      </c>
      <c r="D106" s="360">
        <v>142</v>
      </c>
      <c r="E106" s="279">
        <f>E99-E108-E111</f>
        <v>13525</v>
      </c>
    </row>
    <row r="107" spans="1:5" ht="12" customHeight="1">
      <c r="A107" s="14" t="s">
        <v>177</v>
      </c>
      <c r="B107" s="158" t="s">
        <v>335</v>
      </c>
      <c r="C107" s="360"/>
      <c r="D107" s="360"/>
      <c r="E107" s="279"/>
    </row>
    <row r="108" spans="1:5" ht="12" customHeight="1">
      <c r="A108" s="14" t="s">
        <v>329</v>
      </c>
      <c r="B108" s="159" t="s">
        <v>336</v>
      </c>
      <c r="C108" s="360">
        <v>100</v>
      </c>
      <c r="D108" s="360">
        <v>200</v>
      </c>
      <c r="E108" s="279">
        <v>200</v>
      </c>
    </row>
    <row r="109" spans="1:5" ht="12" customHeight="1">
      <c r="A109" s="13" t="s">
        <v>330</v>
      </c>
      <c r="B109" s="160" t="s">
        <v>337</v>
      </c>
      <c r="C109" s="360"/>
      <c r="D109" s="360"/>
      <c r="E109" s="279"/>
    </row>
    <row r="110" spans="1:5" ht="12" customHeight="1">
      <c r="A110" s="14" t="s">
        <v>397</v>
      </c>
      <c r="B110" s="160" t="s">
        <v>338</v>
      </c>
      <c r="C110" s="360"/>
      <c r="D110" s="360"/>
      <c r="E110" s="279"/>
    </row>
    <row r="111" spans="1:5" ht="12" customHeight="1">
      <c r="A111" s="16" t="s">
        <v>398</v>
      </c>
      <c r="B111" s="160" t="s">
        <v>339</v>
      </c>
      <c r="C111" s="360">
        <f>C99-3126</f>
        <v>1256</v>
      </c>
      <c r="D111" s="360">
        <v>2428</v>
      </c>
      <c r="E111" s="279">
        <v>316</v>
      </c>
    </row>
    <row r="112" spans="1:5" ht="12" customHeight="1">
      <c r="A112" s="14" t="s">
        <v>402</v>
      </c>
      <c r="B112" s="11" t="s">
        <v>46</v>
      </c>
      <c r="C112" s="358">
        <v>8953</v>
      </c>
      <c r="D112" s="358">
        <v>20807</v>
      </c>
      <c r="E112" s="277">
        <v>1316</v>
      </c>
    </row>
    <row r="113" spans="1:5" ht="12" customHeight="1">
      <c r="A113" s="14" t="s">
        <v>403</v>
      </c>
      <c r="B113" s="8" t="s">
        <v>405</v>
      </c>
      <c r="C113" s="358">
        <v>8953</v>
      </c>
      <c r="D113" s="358">
        <v>20807</v>
      </c>
      <c r="E113" s="277">
        <v>1316</v>
      </c>
    </row>
    <row r="114" spans="1:5" ht="12" customHeight="1" thickBot="1">
      <c r="A114" s="18" t="s">
        <v>404</v>
      </c>
      <c r="B114" s="441" t="s">
        <v>406</v>
      </c>
      <c r="C114" s="455"/>
      <c r="D114" s="455"/>
      <c r="E114" s="449"/>
    </row>
    <row r="115" spans="1:5" ht="12" customHeight="1" thickBot="1">
      <c r="A115" s="438" t="s">
        <v>16</v>
      </c>
      <c r="B115" s="439" t="s">
        <v>340</v>
      </c>
      <c r="C115" s="456">
        <f>+C116+C118+C120</f>
        <v>973</v>
      </c>
      <c r="D115" s="456">
        <f>+D116+D118+D120</f>
        <v>793</v>
      </c>
      <c r="E115" s="450">
        <f>+E116+E118+E120</f>
        <v>14234</v>
      </c>
    </row>
    <row r="116" spans="1:5" ht="12" customHeight="1">
      <c r="A116" s="15" t="s">
        <v>99</v>
      </c>
      <c r="B116" s="8" t="s">
        <v>204</v>
      </c>
      <c r="C116" s="359">
        <v>973</v>
      </c>
      <c r="D116" s="359">
        <v>793</v>
      </c>
      <c r="E116" s="278">
        <v>6454</v>
      </c>
    </row>
    <row r="117" spans="1:5">
      <c r="A117" s="15" t="s">
        <v>100</v>
      </c>
      <c r="B117" s="12" t="s">
        <v>344</v>
      </c>
      <c r="C117" s="359"/>
      <c r="D117" s="359"/>
      <c r="E117" s="278"/>
    </row>
    <row r="118" spans="1:5" ht="12" customHeight="1">
      <c r="A118" s="15" t="s">
        <v>101</v>
      </c>
      <c r="B118" s="12" t="s">
        <v>178</v>
      </c>
      <c r="C118" s="358"/>
      <c r="D118" s="358"/>
      <c r="E118" s="277">
        <v>7780</v>
      </c>
    </row>
    <row r="119" spans="1:5" ht="12" customHeight="1">
      <c r="A119" s="15" t="s">
        <v>102</v>
      </c>
      <c r="B119" s="12" t="s">
        <v>345</v>
      </c>
      <c r="C119" s="358"/>
      <c r="D119" s="358"/>
      <c r="E119" s="243"/>
    </row>
    <row r="120" spans="1:5" ht="12" customHeight="1">
      <c r="A120" s="15" t="s">
        <v>103</v>
      </c>
      <c r="B120" s="272" t="s">
        <v>207</v>
      </c>
      <c r="C120" s="358"/>
      <c r="D120" s="358"/>
      <c r="E120" s="243"/>
    </row>
    <row r="121" spans="1:5" ht="12" customHeight="1">
      <c r="A121" s="15" t="s">
        <v>112</v>
      </c>
      <c r="B121" s="271" t="s">
        <v>389</v>
      </c>
      <c r="C121" s="358"/>
      <c r="D121" s="358"/>
      <c r="E121" s="243"/>
    </row>
    <row r="122" spans="1:5" ht="12" customHeight="1">
      <c r="A122" s="15" t="s">
        <v>114</v>
      </c>
      <c r="B122" s="372" t="s">
        <v>350</v>
      </c>
      <c r="C122" s="358"/>
      <c r="D122" s="358"/>
      <c r="E122" s="243"/>
    </row>
    <row r="123" spans="1:5" ht="12" customHeight="1">
      <c r="A123" s="15" t="s">
        <v>179</v>
      </c>
      <c r="B123" s="159" t="s">
        <v>333</v>
      </c>
      <c r="C123" s="358"/>
      <c r="D123" s="358"/>
      <c r="E123" s="243"/>
    </row>
    <row r="124" spans="1:5" ht="12" customHeight="1">
      <c r="A124" s="15" t="s">
        <v>180</v>
      </c>
      <c r="B124" s="159" t="s">
        <v>349</v>
      </c>
      <c r="C124" s="358"/>
      <c r="D124" s="358"/>
      <c r="E124" s="243"/>
    </row>
    <row r="125" spans="1:5" ht="12" customHeight="1">
      <c r="A125" s="15" t="s">
        <v>181</v>
      </c>
      <c r="B125" s="159" t="s">
        <v>348</v>
      </c>
      <c r="C125" s="358"/>
      <c r="D125" s="358"/>
      <c r="E125" s="243"/>
    </row>
    <row r="126" spans="1:5" ht="12" customHeight="1">
      <c r="A126" s="15" t="s">
        <v>341</v>
      </c>
      <c r="B126" s="159" t="s">
        <v>336</v>
      </c>
      <c r="C126" s="358"/>
      <c r="D126" s="358"/>
      <c r="E126" s="243"/>
    </row>
    <row r="127" spans="1:5" ht="12" customHeight="1">
      <c r="A127" s="15" t="s">
        <v>342</v>
      </c>
      <c r="B127" s="159" t="s">
        <v>347</v>
      </c>
      <c r="C127" s="358"/>
      <c r="D127" s="358"/>
      <c r="E127" s="243"/>
    </row>
    <row r="128" spans="1:5" ht="12" customHeight="1" thickBot="1">
      <c r="A128" s="13" t="s">
        <v>343</v>
      </c>
      <c r="B128" s="159" t="s">
        <v>346</v>
      </c>
      <c r="C128" s="360"/>
      <c r="D128" s="360"/>
      <c r="E128" s="245"/>
    </row>
    <row r="129" spans="1:5" ht="12" customHeight="1" thickBot="1">
      <c r="A129" s="20" t="s">
        <v>17</v>
      </c>
      <c r="B129" s="140" t="s">
        <v>407</v>
      </c>
      <c r="C129" s="357">
        <f>+C94+C115</f>
        <v>48110</v>
      </c>
      <c r="D129" s="357">
        <f>+D94+D115</f>
        <v>58074</v>
      </c>
      <c r="E129" s="242">
        <f>+E94+E115</f>
        <v>75833</v>
      </c>
    </row>
    <row r="130" spans="1:5" ht="12" customHeight="1" thickBot="1">
      <c r="A130" s="20" t="s">
        <v>18</v>
      </c>
      <c r="B130" s="140" t="s">
        <v>408</v>
      </c>
      <c r="C130" s="357">
        <f>+C131+C132+C133</f>
        <v>0</v>
      </c>
      <c r="D130" s="357">
        <f>+D131+D132+D133</f>
        <v>0</v>
      </c>
      <c r="E130" s="242">
        <f>+E131+E132+E133</f>
        <v>0</v>
      </c>
    </row>
    <row r="131" spans="1:5" ht="12" customHeight="1">
      <c r="A131" s="15" t="s">
        <v>246</v>
      </c>
      <c r="B131" s="12" t="s">
        <v>415</v>
      </c>
      <c r="C131" s="358"/>
      <c r="D131" s="358"/>
      <c r="E131" s="243"/>
    </row>
    <row r="132" spans="1:5" ht="12" customHeight="1">
      <c r="A132" s="15" t="s">
        <v>247</v>
      </c>
      <c r="B132" s="12" t="s">
        <v>416</v>
      </c>
      <c r="C132" s="358"/>
      <c r="D132" s="358"/>
      <c r="E132" s="243"/>
    </row>
    <row r="133" spans="1:5" ht="12" customHeight="1" thickBot="1">
      <c r="A133" s="13" t="s">
        <v>248</v>
      </c>
      <c r="B133" s="12" t="s">
        <v>417</v>
      </c>
      <c r="C133" s="358"/>
      <c r="D133" s="358"/>
      <c r="E133" s="243"/>
    </row>
    <row r="134" spans="1:5" ht="12" customHeight="1" thickBot="1">
      <c r="A134" s="20" t="s">
        <v>19</v>
      </c>
      <c r="B134" s="140" t="s">
        <v>409</v>
      </c>
      <c r="C134" s="357">
        <f>SUM(C135:C140)</f>
        <v>0</v>
      </c>
      <c r="D134" s="357">
        <f>SUM(D135:D140)</f>
        <v>0</v>
      </c>
      <c r="E134" s="242">
        <f>SUM(E135:E140)</f>
        <v>0</v>
      </c>
    </row>
    <row r="135" spans="1:5" ht="12" customHeight="1">
      <c r="A135" s="15" t="s">
        <v>86</v>
      </c>
      <c r="B135" s="9" t="s">
        <v>418</v>
      </c>
      <c r="C135" s="358"/>
      <c r="D135" s="358"/>
      <c r="E135" s="243"/>
    </row>
    <row r="136" spans="1:5" ht="12" customHeight="1">
      <c r="A136" s="15" t="s">
        <v>87</v>
      </c>
      <c r="B136" s="9" t="s">
        <v>410</v>
      </c>
      <c r="C136" s="358"/>
      <c r="D136" s="358"/>
      <c r="E136" s="243"/>
    </row>
    <row r="137" spans="1:5" ht="12" customHeight="1">
      <c r="A137" s="15" t="s">
        <v>88</v>
      </c>
      <c r="B137" s="9" t="s">
        <v>411</v>
      </c>
      <c r="C137" s="358"/>
      <c r="D137" s="358"/>
      <c r="E137" s="243"/>
    </row>
    <row r="138" spans="1:5" ht="12" customHeight="1">
      <c r="A138" s="15" t="s">
        <v>166</v>
      </c>
      <c r="B138" s="9" t="s">
        <v>412</v>
      </c>
      <c r="C138" s="358"/>
      <c r="D138" s="358"/>
      <c r="E138" s="243"/>
    </row>
    <row r="139" spans="1:5" ht="12" customHeight="1">
      <c r="A139" s="15" t="s">
        <v>167</v>
      </c>
      <c r="B139" s="9" t="s">
        <v>413</v>
      </c>
      <c r="C139" s="358"/>
      <c r="D139" s="358"/>
      <c r="E139" s="243"/>
    </row>
    <row r="140" spans="1:5" ht="12" customHeight="1" thickBot="1">
      <c r="A140" s="13" t="s">
        <v>168</v>
      </c>
      <c r="B140" s="9" t="s">
        <v>414</v>
      </c>
      <c r="C140" s="358"/>
      <c r="D140" s="358"/>
      <c r="E140" s="243"/>
    </row>
    <row r="141" spans="1:5" ht="12" customHeight="1" thickBot="1">
      <c r="A141" s="20" t="s">
        <v>20</v>
      </c>
      <c r="B141" s="140" t="s">
        <v>422</v>
      </c>
      <c r="C141" s="364">
        <f>+C142+C143+C144+C145</f>
        <v>0</v>
      </c>
      <c r="D141" s="364">
        <f>+D142+D143+D144+D145</f>
        <v>721</v>
      </c>
      <c r="E141" s="406">
        <f>+E142+E143+E144+E145</f>
        <v>821</v>
      </c>
    </row>
    <row r="142" spans="1:5" ht="12" customHeight="1">
      <c r="A142" s="15" t="s">
        <v>89</v>
      </c>
      <c r="B142" s="9" t="s">
        <v>351</v>
      </c>
      <c r="C142" s="358"/>
      <c r="D142" s="358"/>
      <c r="E142" s="243"/>
    </row>
    <row r="143" spans="1:5" ht="12" customHeight="1">
      <c r="A143" s="15" t="s">
        <v>90</v>
      </c>
      <c r="B143" s="9" t="s">
        <v>352</v>
      </c>
      <c r="C143" s="358"/>
      <c r="D143" s="358">
        <v>721</v>
      </c>
      <c r="E143" s="243">
        <v>821</v>
      </c>
    </row>
    <row r="144" spans="1:5" ht="12" customHeight="1">
      <c r="A144" s="15" t="s">
        <v>265</v>
      </c>
      <c r="B144" s="9" t="s">
        <v>423</v>
      </c>
      <c r="C144" s="358"/>
      <c r="D144" s="358"/>
      <c r="E144" s="243"/>
    </row>
    <row r="145" spans="1:6" ht="12" customHeight="1" thickBot="1">
      <c r="A145" s="13" t="s">
        <v>266</v>
      </c>
      <c r="B145" s="7" t="s">
        <v>371</v>
      </c>
      <c r="C145" s="358"/>
      <c r="D145" s="358"/>
      <c r="E145" s="243"/>
    </row>
    <row r="146" spans="1:6" ht="12" customHeight="1" thickBot="1">
      <c r="A146" s="20" t="s">
        <v>21</v>
      </c>
      <c r="B146" s="140" t="s">
        <v>424</v>
      </c>
      <c r="C146" s="457">
        <f>SUM(C147:C151)</f>
        <v>0</v>
      </c>
      <c r="D146" s="457">
        <f>SUM(D147:D151)</f>
        <v>0</v>
      </c>
      <c r="E146" s="451">
        <f>SUM(E147:E151)</f>
        <v>0</v>
      </c>
    </row>
    <row r="147" spans="1:6" ht="12" customHeight="1">
      <c r="A147" s="15" t="s">
        <v>91</v>
      </c>
      <c r="B147" s="9" t="s">
        <v>419</v>
      </c>
      <c r="C147" s="358"/>
      <c r="D147" s="358"/>
      <c r="E147" s="243"/>
    </row>
    <row r="148" spans="1:6" ht="12" customHeight="1">
      <c r="A148" s="15" t="s">
        <v>92</v>
      </c>
      <c r="B148" s="9" t="s">
        <v>426</v>
      </c>
      <c r="C148" s="358"/>
      <c r="D148" s="358"/>
      <c r="E148" s="243"/>
    </row>
    <row r="149" spans="1:6" ht="12" customHeight="1">
      <c r="A149" s="15" t="s">
        <v>277</v>
      </c>
      <c r="B149" s="9" t="s">
        <v>421</v>
      </c>
      <c r="C149" s="358"/>
      <c r="D149" s="358"/>
      <c r="E149" s="243"/>
    </row>
    <row r="150" spans="1:6" ht="12" customHeight="1">
      <c r="A150" s="15" t="s">
        <v>278</v>
      </c>
      <c r="B150" s="9" t="s">
        <v>427</v>
      </c>
      <c r="C150" s="358"/>
      <c r="D150" s="358"/>
      <c r="E150" s="243"/>
    </row>
    <row r="151" spans="1:6" ht="12" customHeight="1" thickBot="1">
      <c r="A151" s="15" t="s">
        <v>425</v>
      </c>
      <c r="B151" s="9" t="s">
        <v>428</v>
      </c>
      <c r="C151" s="358"/>
      <c r="D151" s="358"/>
      <c r="E151" s="243"/>
    </row>
    <row r="152" spans="1:6" ht="12" customHeight="1" thickBot="1">
      <c r="A152" s="20" t="s">
        <v>22</v>
      </c>
      <c r="B152" s="140" t="s">
        <v>429</v>
      </c>
      <c r="C152" s="458"/>
      <c r="D152" s="458"/>
      <c r="E152" s="452"/>
    </row>
    <row r="153" spans="1:6" ht="12" customHeight="1" thickBot="1">
      <c r="A153" s="20" t="s">
        <v>23</v>
      </c>
      <c r="B153" s="140" t="s">
        <v>430</v>
      </c>
      <c r="C153" s="458"/>
      <c r="D153" s="458"/>
      <c r="E153" s="452"/>
    </row>
    <row r="154" spans="1:6" ht="15" customHeight="1" thickBot="1">
      <c r="A154" s="20" t="s">
        <v>24</v>
      </c>
      <c r="B154" s="140" t="s">
        <v>432</v>
      </c>
      <c r="C154" s="459">
        <f>+C130+C134+C141+C146+C152+C153</f>
        <v>0</v>
      </c>
      <c r="D154" s="459">
        <f>+D130+D134+D141+D146+D152+D153</f>
        <v>721</v>
      </c>
      <c r="E154" s="453">
        <f>+E130+E134+E141+E146+E152+E153</f>
        <v>821</v>
      </c>
      <c r="F154" s="141"/>
    </row>
    <row r="155" spans="1:6" s="1" customFormat="1" ht="12.95" customHeight="1" thickBot="1">
      <c r="A155" s="273" t="s">
        <v>25</v>
      </c>
      <c r="B155" s="342" t="s">
        <v>431</v>
      </c>
      <c r="C155" s="459">
        <f>+C129+C154</f>
        <v>48110</v>
      </c>
      <c r="D155" s="459">
        <f>+D129+D154</f>
        <v>58795</v>
      </c>
      <c r="E155" s="453">
        <f>+E129+E154</f>
        <v>76654</v>
      </c>
    </row>
    <row r="156" spans="1:6">
      <c r="C156" s="345"/>
    </row>
    <row r="157" spans="1:6">
      <c r="A157" s="343" t="s">
        <v>589</v>
      </c>
      <c r="C157" s="345"/>
    </row>
    <row r="158" spans="1:6">
      <c r="C158" s="345"/>
    </row>
    <row r="159" spans="1:6" ht="16.5" customHeight="1">
      <c r="C159" s="345"/>
    </row>
    <row r="160" spans="1:6">
      <c r="C160" s="345"/>
    </row>
    <row r="161" spans="3:3">
      <c r="C161" s="345"/>
    </row>
    <row r="162" spans="3:3">
      <c r="C162" s="345"/>
    </row>
    <row r="163" spans="3:3">
      <c r="C163" s="345"/>
    </row>
    <row r="164" spans="3:3">
      <c r="C164" s="345"/>
    </row>
    <row r="165" spans="3:3">
      <c r="C165" s="345"/>
    </row>
    <row r="166" spans="3:3">
      <c r="C166" s="345"/>
    </row>
    <row r="167" spans="3:3">
      <c r="C167" s="345"/>
    </row>
    <row r="168" spans="3:3">
      <c r="C168" s="345"/>
    </row>
  </sheetData>
  <mergeCells count="4">
    <mergeCell ref="A2:E2"/>
    <mergeCell ref="A90:E90"/>
    <mergeCell ref="A91:B91"/>
    <mergeCell ref="A3:B3"/>
  </mergeCells>
  <phoneticPr fontId="30" type="noConversion"/>
  <printOptions horizontalCentered="1"/>
  <pageMargins left="0.78740157480314965" right="0.78740157480314965" top="1.4566929133858268" bottom="0.86614173228346458" header="0.78740157480314965" footer="0.59055118110236227"/>
  <pageSetup paperSize="9" scale="62" fitToWidth="3" fitToHeight="2" orientation="portrait" r:id="rId1"/>
  <headerFooter alignWithMargins="0">
    <oddHeader>&amp;C&amp;"Times New Roman CE,Félkövér"&amp;12&amp;UTájékoztató kimutatások, mérlegek&amp;U
Nagycsepely Önkormányzat
2016. ÉVI KÖLTSÉGVETÉSÉNEK ÖSSZEVONT MÉRLEGE</oddHeader>
  </headerFooter>
  <rowBreaks count="1" manualBreakCount="1">
    <brk id="88" max="4" man="1"/>
  </rowBreaks>
</worksheet>
</file>

<file path=xl/worksheets/sheet17.xml><?xml version="1.0" encoding="utf-8"?>
<worksheet xmlns="http://schemas.openxmlformats.org/spreadsheetml/2006/main" xmlns:r="http://schemas.openxmlformats.org/officeDocument/2006/relationships">
  <sheetPr>
    <tabColor rgb="FF92D050"/>
  </sheetPr>
  <dimension ref="A1:J18"/>
  <sheetViews>
    <sheetView zoomScaleNormal="100" workbookViewId="0">
      <selection sqref="A1:XFD2"/>
    </sheetView>
  </sheetViews>
  <sheetFormatPr defaultRowHeight="12.75"/>
  <cols>
    <col min="1" max="1" width="6.83203125" style="198" customWidth="1"/>
    <col min="2" max="2" width="49.6640625" style="54" customWidth="1"/>
    <col min="3" max="8" width="12.83203125" style="54" customWidth="1"/>
    <col min="9" max="9" width="14.33203125" style="54" customWidth="1"/>
    <col min="10" max="10" width="3.33203125" style="54" customWidth="1"/>
    <col min="11" max="16384" width="9.33203125" style="54"/>
  </cols>
  <sheetData>
    <row r="1" spans="1:10" ht="27.75" customHeight="1">
      <c r="A1" s="653" t="s">
        <v>2</v>
      </c>
      <c r="B1" s="653"/>
      <c r="C1" s="653"/>
      <c r="D1" s="653"/>
      <c r="E1" s="653"/>
      <c r="F1" s="653"/>
      <c r="G1" s="653"/>
      <c r="H1" s="653"/>
      <c r="I1" s="653"/>
    </row>
    <row r="2" spans="1:10" ht="20.25" customHeight="1" thickBot="1">
      <c r="I2" s="431" t="s">
        <v>55</v>
      </c>
    </row>
    <row r="3" spans="1:10" s="432" customFormat="1" ht="26.25" customHeight="1">
      <c r="A3" s="661" t="s">
        <v>64</v>
      </c>
      <c r="B3" s="656" t="s">
        <v>80</v>
      </c>
      <c r="C3" s="661" t="s">
        <v>81</v>
      </c>
      <c r="D3" s="661" t="str">
        <f>+CONCATENATE(LEFT(ÖSSZEFÜGGÉSEK!A5,4)," előtti kifizetés")</f>
        <v>2016 előtti kifizetés</v>
      </c>
      <c r="E3" s="658" t="s">
        <v>63</v>
      </c>
      <c r="F3" s="659"/>
      <c r="G3" s="659"/>
      <c r="H3" s="660"/>
      <c r="I3" s="656" t="s">
        <v>47</v>
      </c>
    </row>
    <row r="4" spans="1:10" s="433" customFormat="1" ht="32.25" customHeight="1" thickBot="1">
      <c r="A4" s="662"/>
      <c r="B4" s="657"/>
      <c r="C4" s="657"/>
      <c r="D4" s="662"/>
      <c r="E4" s="248" t="str">
        <f>+CONCATENATE(LEFT(ÖSSZEFÜGGÉSEK!A5,4),".")</f>
        <v>2016.</v>
      </c>
      <c r="F4" s="248" t="str">
        <f>+CONCATENATE(LEFT(ÖSSZEFÜGGÉSEK!A5,4)+1,".")</f>
        <v>2017.</v>
      </c>
      <c r="G4" s="248" t="str">
        <f>+CONCATENATE(LEFT(ÖSSZEFÜGGÉSEK!A5,4)+2,".")</f>
        <v>2018.</v>
      </c>
      <c r="H4" s="249" t="str">
        <f>+CONCATENATE(LEFT(ÖSSZEFÜGGÉSEK!A5,4)+2,".",CHAR(10)," után")</f>
        <v>2018.
 után</v>
      </c>
      <c r="I4" s="657"/>
    </row>
    <row r="5" spans="1:10" s="434" customFormat="1" ht="12.95" customHeight="1" thickBot="1">
      <c r="A5" s="250" t="s">
        <v>451</v>
      </c>
      <c r="B5" s="251" t="s">
        <v>452</v>
      </c>
      <c r="C5" s="252" t="s">
        <v>453</v>
      </c>
      <c r="D5" s="251" t="s">
        <v>455</v>
      </c>
      <c r="E5" s="250" t="s">
        <v>454</v>
      </c>
      <c r="F5" s="252" t="s">
        <v>456</v>
      </c>
      <c r="G5" s="252" t="s">
        <v>457</v>
      </c>
      <c r="H5" s="253" t="s">
        <v>458</v>
      </c>
      <c r="I5" s="254" t="s">
        <v>459</v>
      </c>
    </row>
    <row r="6" spans="1:10" ht="24.75" customHeight="1" thickBot="1">
      <c r="A6" s="255" t="s">
        <v>15</v>
      </c>
      <c r="B6" s="256" t="s">
        <v>3</v>
      </c>
      <c r="C6" s="426"/>
      <c r="D6" s="69">
        <f>+D7+D8</f>
        <v>0</v>
      </c>
      <c r="E6" s="70">
        <f>+E7+E8</f>
        <v>0</v>
      </c>
      <c r="F6" s="71">
        <f>+F7+F8</f>
        <v>0</v>
      </c>
      <c r="G6" s="71">
        <f>+G7+G8</f>
        <v>0</v>
      </c>
      <c r="H6" s="72">
        <f>+H7+H8</f>
        <v>0</v>
      </c>
      <c r="I6" s="69">
        <f t="shared" ref="I6:I17" si="0">SUM(D6:H6)</f>
        <v>0</v>
      </c>
    </row>
    <row r="7" spans="1:10" ht="20.100000000000001" customHeight="1">
      <c r="A7" s="257" t="s">
        <v>16</v>
      </c>
      <c r="B7" s="73" t="s">
        <v>65</v>
      </c>
      <c r="C7" s="427"/>
      <c r="D7" s="74"/>
      <c r="E7" s="75"/>
      <c r="F7" s="28"/>
      <c r="G7" s="28"/>
      <c r="H7" s="25"/>
      <c r="I7" s="258">
        <f t="shared" si="0"/>
        <v>0</v>
      </c>
      <c r="J7" s="652" t="s">
        <v>477</v>
      </c>
    </row>
    <row r="8" spans="1:10" ht="20.100000000000001" customHeight="1" thickBot="1">
      <c r="A8" s="257" t="s">
        <v>17</v>
      </c>
      <c r="B8" s="73" t="s">
        <v>65</v>
      </c>
      <c r="C8" s="427"/>
      <c r="D8" s="74"/>
      <c r="E8" s="75"/>
      <c r="F8" s="28"/>
      <c r="G8" s="28"/>
      <c r="H8" s="25"/>
      <c r="I8" s="258">
        <f t="shared" si="0"/>
        <v>0</v>
      </c>
      <c r="J8" s="652"/>
    </row>
    <row r="9" spans="1:10" ht="26.1" customHeight="1" thickBot="1">
      <c r="A9" s="255" t="s">
        <v>18</v>
      </c>
      <c r="B9" s="256" t="s">
        <v>4</v>
      </c>
      <c r="C9" s="428"/>
      <c r="D9" s="69">
        <f>+D10+D11</f>
        <v>0</v>
      </c>
      <c r="E9" s="70">
        <f>+E10+E11</f>
        <v>0</v>
      </c>
      <c r="F9" s="71">
        <f>+F10+F11</f>
        <v>0</v>
      </c>
      <c r="G9" s="71">
        <f>+G10+G11</f>
        <v>0</v>
      </c>
      <c r="H9" s="72">
        <f>+H10+H11</f>
        <v>0</v>
      </c>
      <c r="I9" s="69">
        <f t="shared" si="0"/>
        <v>0</v>
      </c>
      <c r="J9" s="652"/>
    </row>
    <row r="10" spans="1:10" ht="20.100000000000001" customHeight="1">
      <c r="A10" s="257" t="s">
        <v>19</v>
      </c>
      <c r="B10" s="73" t="s">
        <v>65</v>
      </c>
      <c r="C10" s="427"/>
      <c r="D10" s="74"/>
      <c r="E10" s="75"/>
      <c r="F10" s="28"/>
      <c r="G10" s="28"/>
      <c r="H10" s="25"/>
      <c r="I10" s="258">
        <f t="shared" si="0"/>
        <v>0</v>
      </c>
      <c r="J10" s="652"/>
    </row>
    <row r="11" spans="1:10" ht="20.100000000000001" customHeight="1" thickBot="1">
      <c r="A11" s="257" t="s">
        <v>20</v>
      </c>
      <c r="B11" s="73" t="s">
        <v>65</v>
      </c>
      <c r="C11" s="427"/>
      <c r="D11" s="74"/>
      <c r="E11" s="75"/>
      <c r="F11" s="28"/>
      <c r="G11" s="28"/>
      <c r="H11" s="25"/>
      <c r="I11" s="258">
        <f t="shared" si="0"/>
        <v>0</v>
      </c>
      <c r="J11" s="652"/>
    </row>
    <row r="12" spans="1:10" ht="20.100000000000001" customHeight="1" thickBot="1">
      <c r="A12" s="255" t="s">
        <v>21</v>
      </c>
      <c r="B12" s="256" t="s">
        <v>196</v>
      </c>
      <c r="C12" s="428"/>
      <c r="D12" s="69">
        <f>+D13</f>
        <v>0</v>
      </c>
      <c r="E12" s="70">
        <f>+E13</f>
        <v>0</v>
      </c>
      <c r="F12" s="71">
        <f>+F13</f>
        <v>0</v>
      </c>
      <c r="G12" s="71">
        <f>+G13</f>
        <v>0</v>
      </c>
      <c r="H12" s="72">
        <f>+H13</f>
        <v>0</v>
      </c>
      <c r="I12" s="69">
        <f t="shared" si="0"/>
        <v>0</v>
      </c>
      <c r="J12" s="652"/>
    </row>
    <row r="13" spans="1:10" ht="20.100000000000001" customHeight="1" thickBot="1">
      <c r="A13" s="257" t="s">
        <v>22</v>
      </c>
      <c r="B13" s="73" t="s">
        <v>65</v>
      </c>
      <c r="C13" s="427"/>
      <c r="D13" s="74"/>
      <c r="E13" s="75"/>
      <c r="F13" s="28"/>
      <c r="G13" s="28"/>
      <c r="H13" s="25"/>
      <c r="I13" s="258">
        <f t="shared" si="0"/>
        <v>0</v>
      </c>
      <c r="J13" s="652"/>
    </row>
    <row r="14" spans="1:10" ht="20.100000000000001" customHeight="1" thickBot="1">
      <c r="A14" s="255" t="s">
        <v>23</v>
      </c>
      <c r="B14" s="256" t="s">
        <v>197</v>
      </c>
      <c r="C14" s="428"/>
      <c r="D14" s="69">
        <f>+D15</f>
        <v>0</v>
      </c>
      <c r="E14" s="70">
        <f>+E15</f>
        <v>0</v>
      </c>
      <c r="F14" s="71">
        <f>+F15</f>
        <v>0</v>
      </c>
      <c r="G14" s="71">
        <f>+G15</f>
        <v>0</v>
      </c>
      <c r="H14" s="72">
        <f>+H15</f>
        <v>0</v>
      </c>
      <c r="I14" s="69">
        <f t="shared" si="0"/>
        <v>0</v>
      </c>
      <c r="J14" s="652"/>
    </row>
    <row r="15" spans="1:10" ht="20.100000000000001" customHeight="1" thickBot="1">
      <c r="A15" s="259" t="s">
        <v>24</v>
      </c>
      <c r="B15" s="76" t="s">
        <v>65</v>
      </c>
      <c r="C15" s="429"/>
      <c r="D15" s="77"/>
      <c r="E15" s="78"/>
      <c r="F15" s="29"/>
      <c r="G15" s="29"/>
      <c r="H15" s="27"/>
      <c r="I15" s="260">
        <f t="shared" si="0"/>
        <v>0</v>
      </c>
      <c r="J15" s="652"/>
    </row>
    <row r="16" spans="1:10" ht="20.100000000000001" customHeight="1" thickBot="1">
      <c r="A16" s="255" t="s">
        <v>25</v>
      </c>
      <c r="B16" s="261" t="s">
        <v>198</v>
      </c>
      <c r="C16" s="428"/>
      <c r="D16" s="69">
        <f>+D17</f>
        <v>0</v>
      </c>
      <c r="E16" s="70">
        <f>+E17</f>
        <v>0</v>
      </c>
      <c r="F16" s="71">
        <f>+F17</f>
        <v>0</v>
      </c>
      <c r="G16" s="71">
        <f>+G17</f>
        <v>0</v>
      </c>
      <c r="H16" s="72">
        <f>+H17</f>
        <v>0</v>
      </c>
      <c r="I16" s="69">
        <f t="shared" si="0"/>
        <v>0</v>
      </c>
      <c r="J16" s="652"/>
    </row>
    <row r="17" spans="1:10" ht="20.100000000000001" customHeight="1" thickBot="1">
      <c r="A17" s="262" t="s">
        <v>26</v>
      </c>
      <c r="B17" s="79" t="s">
        <v>65</v>
      </c>
      <c r="C17" s="430"/>
      <c r="D17" s="80"/>
      <c r="E17" s="81"/>
      <c r="F17" s="82"/>
      <c r="G17" s="82"/>
      <c r="H17" s="26"/>
      <c r="I17" s="263">
        <f t="shared" si="0"/>
        <v>0</v>
      </c>
      <c r="J17" s="652"/>
    </row>
    <row r="18" spans="1:10" ht="20.100000000000001" customHeight="1" thickBot="1">
      <c r="A18" s="654" t="s">
        <v>136</v>
      </c>
      <c r="B18" s="655"/>
      <c r="C18" s="136"/>
      <c r="D18" s="69">
        <f t="shared" ref="D18:I18" si="1">+D6+D9+D12+D14+D16</f>
        <v>0</v>
      </c>
      <c r="E18" s="70">
        <f t="shared" si="1"/>
        <v>0</v>
      </c>
      <c r="F18" s="71">
        <f t="shared" si="1"/>
        <v>0</v>
      </c>
      <c r="G18" s="71">
        <f t="shared" si="1"/>
        <v>0</v>
      </c>
      <c r="H18" s="72">
        <f t="shared" si="1"/>
        <v>0</v>
      </c>
      <c r="I18" s="69">
        <f t="shared" si="1"/>
        <v>0</v>
      </c>
      <c r="J18" s="652"/>
    </row>
  </sheetData>
  <mergeCells count="9">
    <mergeCell ref="J7:J18"/>
    <mergeCell ref="A1:I1"/>
    <mergeCell ref="A18:B18"/>
    <mergeCell ref="I3:I4"/>
    <mergeCell ref="E3:H3"/>
    <mergeCell ref="A3:A4"/>
    <mergeCell ref="B3:B4"/>
    <mergeCell ref="C3:C4"/>
    <mergeCell ref="D3:D4"/>
  </mergeCells>
  <phoneticPr fontId="0" type="noConversion"/>
  <printOptions horizontalCentered="1"/>
  <pageMargins left="0.78740157480314965" right="0.78740157480314965" top="1.03" bottom="0.98425196850393704" header="0.78740157480314965" footer="0.78740157480314965"/>
  <pageSetup paperSize="9" scale="95" orientation="landscape" verticalDpi="300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>
  <sheetPr>
    <tabColor rgb="FF92D050"/>
  </sheetPr>
  <dimension ref="A1:D33"/>
  <sheetViews>
    <sheetView zoomScaleNormal="100" workbookViewId="0">
      <selection activeCell="C1" sqref="C1:D1"/>
    </sheetView>
  </sheetViews>
  <sheetFormatPr defaultRowHeight="12.75"/>
  <cols>
    <col min="1" max="1" width="5.83203125" style="96" customWidth="1"/>
    <col min="2" max="2" width="54.83203125" style="3" customWidth="1"/>
    <col min="3" max="4" width="17.6640625" style="3" customWidth="1"/>
    <col min="5" max="16384" width="9.33203125" style="3"/>
  </cols>
  <sheetData>
    <row r="1" spans="1:4">
      <c r="C1" s="665" t="s">
        <v>586</v>
      </c>
      <c r="D1" s="665"/>
    </row>
    <row r="3" spans="1:4" ht="31.5" customHeight="1">
      <c r="B3" s="664" t="s">
        <v>5</v>
      </c>
      <c r="C3" s="664"/>
      <c r="D3" s="664"/>
    </row>
    <row r="4" spans="1:4" s="84" customFormat="1" ht="16.5" thickBot="1">
      <c r="A4" s="83"/>
      <c r="B4" s="341"/>
      <c r="D4" s="44" t="s">
        <v>55</v>
      </c>
    </row>
    <row r="5" spans="1:4" s="86" customFormat="1" ht="48" customHeight="1" thickBot="1">
      <c r="A5" s="85" t="s">
        <v>13</v>
      </c>
      <c r="B5" s="203" t="s">
        <v>14</v>
      </c>
      <c r="C5" s="203" t="s">
        <v>66</v>
      </c>
      <c r="D5" s="204" t="s">
        <v>67</v>
      </c>
    </row>
    <row r="6" spans="1:4" s="86" customFormat="1" ht="14.1" customHeight="1" thickBot="1">
      <c r="A6" s="35" t="s">
        <v>451</v>
      </c>
      <c r="B6" s="206" t="s">
        <v>452</v>
      </c>
      <c r="C6" s="206" t="s">
        <v>453</v>
      </c>
      <c r="D6" s="207" t="s">
        <v>455</v>
      </c>
    </row>
    <row r="7" spans="1:4" ht="18" customHeight="1">
      <c r="A7" s="150" t="s">
        <v>15</v>
      </c>
      <c r="B7" s="208" t="s">
        <v>158</v>
      </c>
      <c r="C7" s="148"/>
      <c r="D7" s="87"/>
    </row>
    <row r="8" spans="1:4" ht="18" customHeight="1">
      <c r="A8" s="88" t="s">
        <v>16</v>
      </c>
      <c r="B8" s="209" t="s">
        <v>159</v>
      </c>
      <c r="C8" s="149"/>
      <c r="D8" s="90"/>
    </row>
    <row r="9" spans="1:4" ht="18" customHeight="1">
      <c r="A9" s="88" t="s">
        <v>17</v>
      </c>
      <c r="B9" s="209" t="s">
        <v>115</v>
      </c>
      <c r="C9" s="149"/>
      <c r="D9" s="90"/>
    </row>
    <row r="10" spans="1:4" ht="18" customHeight="1">
      <c r="A10" s="88" t="s">
        <v>18</v>
      </c>
      <c r="B10" s="209" t="s">
        <v>116</v>
      </c>
      <c r="C10" s="149"/>
      <c r="D10" s="90"/>
    </row>
    <row r="11" spans="1:4" ht="18" customHeight="1">
      <c r="A11" s="88" t="s">
        <v>19</v>
      </c>
      <c r="B11" s="209" t="s">
        <v>151</v>
      </c>
      <c r="C11" s="149"/>
      <c r="D11" s="90"/>
    </row>
    <row r="12" spans="1:4" ht="18" customHeight="1">
      <c r="A12" s="88" t="s">
        <v>20</v>
      </c>
      <c r="B12" s="209" t="s">
        <v>152</v>
      </c>
      <c r="C12" s="149"/>
      <c r="D12" s="90"/>
    </row>
    <row r="13" spans="1:4" ht="18" customHeight="1">
      <c r="A13" s="88" t="s">
        <v>21</v>
      </c>
      <c r="B13" s="210" t="s">
        <v>153</v>
      </c>
      <c r="C13" s="149"/>
      <c r="D13" s="90"/>
    </row>
    <row r="14" spans="1:4" ht="18" customHeight="1">
      <c r="A14" s="88" t="s">
        <v>23</v>
      </c>
      <c r="B14" s="210" t="s">
        <v>154</v>
      </c>
      <c r="C14" s="149"/>
      <c r="D14" s="90"/>
    </row>
    <row r="15" spans="1:4" ht="18" customHeight="1">
      <c r="A15" s="88" t="s">
        <v>24</v>
      </c>
      <c r="B15" s="210" t="s">
        <v>155</v>
      </c>
      <c r="C15" s="149"/>
      <c r="D15" s="90"/>
    </row>
    <row r="16" spans="1:4" ht="18" customHeight="1">
      <c r="A16" s="88" t="s">
        <v>25</v>
      </c>
      <c r="B16" s="210" t="s">
        <v>156</v>
      </c>
      <c r="C16" s="149"/>
      <c r="D16" s="90"/>
    </row>
    <row r="17" spans="1:4" ht="22.5" customHeight="1">
      <c r="A17" s="88" t="s">
        <v>26</v>
      </c>
      <c r="B17" s="210" t="s">
        <v>157</v>
      </c>
      <c r="C17" s="149"/>
      <c r="D17" s="90"/>
    </row>
    <row r="18" spans="1:4" ht="18" customHeight="1">
      <c r="A18" s="88" t="s">
        <v>27</v>
      </c>
      <c r="B18" s="209" t="s">
        <v>117</v>
      </c>
      <c r="C18" s="149"/>
      <c r="D18" s="90"/>
    </row>
    <row r="19" spans="1:4" ht="18" customHeight="1">
      <c r="A19" s="88" t="s">
        <v>28</v>
      </c>
      <c r="B19" s="209" t="s">
        <v>7</v>
      </c>
      <c r="C19" s="149"/>
      <c r="D19" s="90"/>
    </row>
    <row r="20" spans="1:4" ht="18" customHeight="1">
      <c r="A20" s="88" t="s">
        <v>29</v>
      </c>
      <c r="B20" s="209" t="s">
        <v>6</v>
      </c>
      <c r="C20" s="149"/>
      <c r="D20" s="90"/>
    </row>
    <row r="21" spans="1:4" ht="18" customHeight="1">
      <c r="A21" s="88" t="s">
        <v>30</v>
      </c>
      <c r="B21" s="209" t="s">
        <v>118</v>
      </c>
      <c r="C21" s="149"/>
      <c r="D21" s="90"/>
    </row>
    <row r="22" spans="1:4" ht="18" customHeight="1">
      <c r="A22" s="88" t="s">
        <v>31</v>
      </c>
      <c r="B22" s="209" t="s">
        <v>119</v>
      </c>
      <c r="C22" s="149"/>
      <c r="D22" s="90"/>
    </row>
    <row r="23" spans="1:4" ht="18" customHeight="1">
      <c r="A23" s="88" t="s">
        <v>32</v>
      </c>
      <c r="B23" s="139"/>
      <c r="C23" s="89"/>
      <c r="D23" s="90"/>
    </row>
    <row r="24" spans="1:4" ht="18" customHeight="1">
      <c r="A24" s="88" t="s">
        <v>33</v>
      </c>
      <c r="B24" s="91"/>
      <c r="C24" s="89"/>
      <c r="D24" s="90"/>
    </row>
    <row r="25" spans="1:4" ht="18" customHeight="1">
      <c r="A25" s="88" t="s">
        <v>34</v>
      </c>
      <c r="B25" s="91"/>
      <c r="C25" s="89"/>
      <c r="D25" s="90"/>
    </row>
    <row r="26" spans="1:4" ht="18" customHeight="1">
      <c r="A26" s="88" t="s">
        <v>35</v>
      </c>
      <c r="B26" s="91"/>
      <c r="C26" s="89"/>
      <c r="D26" s="90"/>
    </row>
    <row r="27" spans="1:4" ht="18" customHeight="1">
      <c r="A27" s="88" t="s">
        <v>36</v>
      </c>
      <c r="B27" s="91"/>
      <c r="C27" s="89"/>
      <c r="D27" s="90"/>
    </row>
    <row r="28" spans="1:4" ht="18" customHeight="1">
      <c r="A28" s="88" t="s">
        <v>37</v>
      </c>
      <c r="B28" s="91"/>
      <c r="C28" s="89"/>
      <c r="D28" s="90"/>
    </row>
    <row r="29" spans="1:4" ht="18" customHeight="1">
      <c r="A29" s="88" t="s">
        <v>38</v>
      </c>
      <c r="B29" s="91"/>
      <c r="C29" s="89"/>
      <c r="D29" s="90"/>
    </row>
    <row r="30" spans="1:4" ht="18" customHeight="1">
      <c r="A30" s="88" t="s">
        <v>39</v>
      </c>
      <c r="B30" s="91"/>
      <c r="C30" s="89"/>
      <c r="D30" s="90"/>
    </row>
    <row r="31" spans="1:4" ht="18" customHeight="1" thickBot="1">
      <c r="A31" s="151" t="s">
        <v>40</v>
      </c>
      <c r="B31" s="92"/>
      <c r="C31" s="93"/>
      <c r="D31" s="94"/>
    </row>
    <row r="32" spans="1:4" ht="18" customHeight="1" thickBot="1">
      <c r="A32" s="36" t="s">
        <v>41</v>
      </c>
      <c r="B32" s="211" t="s">
        <v>48</v>
      </c>
      <c r="C32" s="212">
        <f>+C7+C8+C9+C10+C11+C18+C19+C20+C21+C22+C23+C24+C25+C26+C27+C28+C29+C30+C31</f>
        <v>0</v>
      </c>
      <c r="D32" s="213">
        <f>+D7+D8+D9+D10+D11+D18+D19+D20+D21+D22+D23+D24+D25+D26+D27+D28+D29+D30+D31</f>
        <v>0</v>
      </c>
    </row>
    <row r="33" spans="1:4" ht="8.25" customHeight="1">
      <c r="A33" s="95"/>
      <c r="B33" s="663"/>
      <c r="C33" s="663"/>
      <c r="D33" s="663"/>
    </row>
  </sheetData>
  <mergeCells count="3">
    <mergeCell ref="B33:D33"/>
    <mergeCell ref="B3:D3"/>
    <mergeCell ref="C1:D1"/>
  </mergeCells>
  <phoneticPr fontId="30" type="noConversion"/>
  <printOptions horizontalCentered="1"/>
  <pageMargins left="0.78740157480314965" right="0.78740157480314965" top="1.06" bottom="0.98425196850393704" header="0.78740157480314965" footer="0.78740157480314965"/>
  <pageSetup paperSize="9" scale="95" orientation="portrait" horizontalDpi="300" verticalDpi="300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>
  <sheetPr codeName="Munka25">
    <tabColor rgb="FF92D050"/>
  </sheetPr>
  <dimension ref="A1:O83"/>
  <sheetViews>
    <sheetView view="pageBreakPreview" zoomScale="60" zoomScaleNormal="100" workbookViewId="0">
      <selection activeCell="T27" sqref="T27"/>
    </sheetView>
  </sheetViews>
  <sheetFormatPr defaultRowHeight="15.75"/>
  <cols>
    <col min="1" max="1" width="4.83203125" style="112" customWidth="1"/>
    <col min="2" max="2" width="31.1640625" style="130" customWidth="1"/>
    <col min="3" max="4" width="9" style="130" customWidth="1"/>
    <col min="5" max="5" width="9.5" style="130" customWidth="1"/>
    <col min="6" max="6" width="8.83203125" style="130" customWidth="1"/>
    <col min="7" max="7" width="8.6640625" style="130" customWidth="1"/>
    <col min="8" max="8" width="8.83203125" style="130" customWidth="1"/>
    <col min="9" max="9" width="8.1640625" style="130" customWidth="1"/>
    <col min="10" max="14" width="9.5" style="130" customWidth="1"/>
    <col min="15" max="15" width="12.6640625" style="112" customWidth="1"/>
    <col min="16" max="16384" width="9.33203125" style="130"/>
  </cols>
  <sheetData>
    <row r="1" spans="1:15">
      <c r="N1" s="671" t="s">
        <v>587</v>
      </c>
      <c r="O1" s="671"/>
    </row>
    <row r="3" spans="1:15" ht="31.5" customHeight="1">
      <c r="A3" s="669" t="str">
        <f>+CONCATENATE("Előirányzat-felhasználási terv",CHAR(10),LEFT(ÖSSZEFÜGGÉSEK!A5,4),". évre")</f>
        <v>Előirányzat-felhasználási terv
2016. évre</v>
      </c>
      <c r="B3" s="670"/>
      <c r="C3" s="670"/>
      <c r="D3" s="670"/>
      <c r="E3" s="670"/>
      <c r="F3" s="670"/>
      <c r="G3" s="670"/>
      <c r="H3" s="670"/>
      <c r="I3" s="670"/>
      <c r="J3" s="670"/>
      <c r="K3" s="670"/>
      <c r="L3" s="670"/>
      <c r="M3" s="670"/>
      <c r="N3" s="670"/>
      <c r="O3" s="670"/>
    </row>
    <row r="4" spans="1:15" ht="16.5" thickBot="1">
      <c r="O4" s="4" t="s">
        <v>50</v>
      </c>
    </row>
    <row r="5" spans="1:15" s="112" customFormat="1" ht="26.1" customHeight="1" thickBot="1">
      <c r="A5" s="109" t="s">
        <v>13</v>
      </c>
      <c r="B5" s="110" t="s">
        <v>56</v>
      </c>
      <c r="C5" s="110" t="s">
        <v>68</v>
      </c>
      <c r="D5" s="110" t="s">
        <v>69</v>
      </c>
      <c r="E5" s="110" t="s">
        <v>70</v>
      </c>
      <c r="F5" s="110" t="s">
        <v>71</v>
      </c>
      <c r="G5" s="110" t="s">
        <v>72</v>
      </c>
      <c r="H5" s="110" t="s">
        <v>73</v>
      </c>
      <c r="I5" s="110" t="s">
        <v>74</v>
      </c>
      <c r="J5" s="110" t="s">
        <v>75</v>
      </c>
      <c r="K5" s="110" t="s">
        <v>76</v>
      </c>
      <c r="L5" s="110" t="s">
        <v>77</v>
      </c>
      <c r="M5" s="110" t="s">
        <v>78</v>
      </c>
      <c r="N5" s="110" t="s">
        <v>79</v>
      </c>
      <c r="O5" s="111" t="s">
        <v>48</v>
      </c>
    </row>
    <row r="6" spans="1:15" s="114" customFormat="1" ht="15" customHeight="1" thickBot="1">
      <c r="A6" s="113" t="s">
        <v>15</v>
      </c>
      <c r="B6" s="666" t="s">
        <v>51</v>
      </c>
      <c r="C6" s="667"/>
      <c r="D6" s="667"/>
      <c r="E6" s="667"/>
      <c r="F6" s="667"/>
      <c r="G6" s="667"/>
      <c r="H6" s="667"/>
      <c r="I6" s="667"/>
      <c r="J6" s="667"/>
      <c r="K6" s="667"/>
      <c r="L6" s="667"/>
      <c r="M6" s="667"/>
      <c r="N6" s="667"/>
      <c r="O6" s="668"/>
    </row>
    <row r="7" spans="1:15" s="114" customFormat="1" ht="22.5">
      <c r="A7" s="115" t="s">
        <v>16</v>
      </c>
      <c r="B7" s="435" t="s">
        <v>354</v>
      </c>
      <c r="C7" s="116">
        <v>1711</v>
      </c>
      <c r="D7" s="116">
        <v>1711</v>
      </c>
      <c r="E7" s="116">
        <v>1712</v>
      </c>
      <c r="F7" s="116">
        <v>1711</v>
      </c>
      <c r="G7" s="116">
        <v>1711</v>
      </c>
      <c r="H7" s="116">
        <v>1712</v>
      </c>
      <c r="I7" s="116">
        <v>1711</v>
      </c>
      <c r="J7" s="116">
        <v>1711</v>
      </c>
      <c r="K7" s="116">
        <v>1712</v>
      </c>
      <c r="L7" s="116">
        <v>1711</v>
      </c>
      <c r="M7" s="116">
        <v>1711</v>
      </c>
      <c r="N7" s="116">
        <v>2919</v>
      </c>
      <c r="O7" s="117">
        <f t="shared" ref="O7:O27" si="0">SUM(C7:N7)</f>
        <v>21743</v>
      </c>
    </row>
    <row r="8" spans="1:15" s="121" customFormat="1" ht="22.5">
      <c r="A8" s="118" t="s">
        <v>17</v>
      </c>
      <c r="B8" s="266" t="s">
        <v>380</v>
      </c>
      <c r="C8" s="119">
        <v>1388</v>
      </c>
      <c r="D8" s="119">
        <v>1389</v>
      </c>
      <c r="E8" s="119">
        <v>1388</v>
      </c>
      <c r="F8" s="119">
        <v>1389</v>
      </c>
      <c r="G8" s="119">
        <v>1438</v>
      </c>
      <c r="H8" s="119">
        <v>1389</v>
      </c>
      <c r="I8" s="119">
        <v>1388</v>
      </c>
      <c r="J8" s="119">
        <v>3099</v>
      </c>
      <c r="K8" s="119">
        <v>3099</v>
      </c>
      <c r="L8" s="119">
        <v>3099</v>
      </c>
      <c r="M8" s="119">
        <v>3099</v>
      </c>
      <c r="N8" s="119">
        <v>3098</v>
      </c>
      <c r="O8" s="120">
        <f t="shared" si="0"/>
        <v>25263</v>
      </c>
    </row>
    <row r="9" spans="1:15" s="121" customFormat="1" ht="22.5">
      <c r="A9" s="118" t="s">
        <v>18</v>
      </c>
      <c r="B9" s="265" t="s">
        <v>381</v>
      </c>
      <c r="C9" s="122"/>
      <c r="D9" s="122"/>
      <c r="E9" s="122"/>
      <c r="F9" s="122"/>
      <c r="G9" s="122"/>
      <c r="H9" s="122"/>
      <c r="I9" s="122"/>
      <c r="J9" s="122"/>
      <c r="K9" s="122"/>
      <c r="L9" s="122"/>
      <c r="M9" s="122"/>
      <c r="N9" s="122"/>
      <c r="O9" s="123">
        <f t="shared" si="0"/>
        <v>0</v>
      </c>
    </row>
    <row r="10" spans="1:15" s="121" customFormat="1" ht="14.1" customHeight="1">
      <c r="A10" s="118" t="s">
        <v>19</v>
      </c>
      <c r="B10" s="264" t="s">
        <v>165</v>
      </c>
      <c r="C10" s="119"/>
      <c r="D10" s="119"/>
      <c r="E10" s="122">
        <v>1620</v>
      </c>
      <c r="F10" s="122">
        <v>1620</v>
      </c>
      <c r="G10" s="122">
        <v>1620</v>
      </c>
      <c r="H10" s="122"/>
      <c r="I10" s="122"/>
      <c r="J10" s="122"/>
      <c r="K10" s="122">
        <v>1620</v>
      </c>
      <c r="L10" s="122">
        <v>1620</v>
      </c>
      <c r="M10" s="119"/>
      <c r="N10" s="119"/>
      <c r="O10" s="120">
        <f t="shared" si="0"/>
        <v>8100</v>
      </c>
    </row>
    <row r="11" spans="1:15" s="121" customFormat="1" ht="14.1" customHeight="1">
      <c r="A11" s="118" t="s">
        <v>20</v>
      </c>
      <c r="B11" s="264" t="s">
        <v>382</v>
      </c>
      <c r="C11" s="119">
        <v>24</v>
      </c>
      <c r="D11" s="119">
        <v>24</v>
      </c>
      <c r="E11" s="119">
        <v>25</v>
      </c>
      <c r="F11" s="119">
        <v>24</v>
      </c>
      <c r="G11" s="119">
        <v>24</v>
      </c>
      <c r="H11" s="119">
        <v>25</v>
      </c>
      <c r="I11" s="119">
        <v>24</v>
      </c>
      <c r="J11" s="119">
        <v>24</v>
      </c>
      <c r="K11" s="119">
        <v>25</v>
      </c>
      <c r="L11" s="119">
        <v>24</v>
      </c>
      <c r="M11" s="119">
        <v>24</v>
      </c>
      <c r="N11" s="119">
        <v>25</v>
      </c>
      <c r="O11" s="120">
        <f t="shared" si="0"/>
        <v>292</v>
      </c>
    </row>
    <row r="12" spans="1:15" s="121" customFormat="1" ht="14.1" customHeight="1">
      <c r="A12" s="118" t="s">
        <v>21</v>
      </c>
      <c r="B12" s="264" t="s">
        <v>8</v>
      </c>
      <c r="C12" s="119"/>
      <c r="D12" s="119"/>
      <c r="E12" s="119"/>
      <c r="F12" s="119"/>
      <c r="G12" s="119"/>
      <c r="H12" s="119"/>
      <c r="I12" s="119"/>
      <c r="J12" s="119"/>
      <c r="K12" s="119"/>
      <c r="L12" s="119"/>
      <c r="M12" s="119"/>
      <c r="N12" s="119"/>
      <c r="O12" s="120">
        <f t="shared" si="0"/>
        <v>0</v>
      </c>
    </row>
    <row r="13" spans="1:15" s="121" customFormat="1" ht="14.1" customHeight="1">
      <c r="A13" s="118" t="s">
        <v>22</v>
      </c>
      <c r="B13" s="264" t="s">
        <v>356</v>
      </c>
      <c r="C13" s="119"/>
      <c r="D13" s="119"/>
      <c r="E13" s="119"/>
      <c r="F13" s="119">
        <v>50</v>
      </c>
      <c r="G13" s="119">
        <v>50</v>
      </c>
      <c r="H13" s="119">
        <v>50</v>
      </c>
      <c r="I13" s="119">
        <v>50</v>
      </c>
      <c r="J13" s="119">
        <v>50</v>
      </c>
      <c r="K13" s="119">
        <v>50</v>
      </c>
      <c r="L13" s="119">
        <v>50</v>
      </c>
      <c r="M13" s="119">
        <v>50</v>
      </c>
      <c r="N13" s="119">
        <v>50</v>
      </c>
      <c r="O13" s="120">
        <f t="shared" si="0"/>
        <v>450</v>
      </c>
    </row>
    <row r="14" spans="1:15" s="121" customFormat="1" ht="22.5">
      <c r="A14" s="118" t="s">
        <v>23</v>
      </c>
      <c r="B14" s="266" t="s">
        <v>379</v>
      </c>
      <c r="C14" s="119"/>
      <c r="D14" s="119"/>
      <c r="E14" s="119"/>
      <c r="F14" s="119"/>
      <c r="G14" s="119"/>
      <c r="H14" s="119"/>
      <c r="I14" s="119"/>
      <c r="J14" s="119"/>
      <c r="K14" s="119"/>
      <c r="L14" s="119"/>
      <c r="M14" s="119"/>
      <c r="N14" s="119"/>
      <c r="O14" s="120">
        <f t="shared" si="0"/>
        <v>0</v>
      </c>
    </row>
    <row r="15" spans="1:15" s="121" customFormat="1" ht="14.1" customHeight="1" thickBot="1">
      <c r="A15" s="118" t="s">
        <v>24</v>
      </c>
      <c r="B15" s="264" t="s">
        <v>9</v>
      </c>
      <c r="C15" s="119">
        <v>846</v>
      </c>
      <c r="D15" s="119">
        <v>24</v>
      </c>
      <c r="E15" s="119">
        <v>69</v>
      </c>
      <c r="F15" s="119">
        <v>24</v>
      </c>
      <c r="G15" s="119">
        <v>25</v>
      </c>
      <c r="H15" s="119">
        <v>1204</v>
      </c>
      <c r="I15" s="119">
        <v>1205</v>
      </c>
      <c r="J15" s="119">
        <v>1204</v>
      </c>
      <c r="K15" s="119">
        <v>25</v>
      </c>
      <c r="L15" s="119">
        <v>2451</v>
      </c>
      <c r="M15" s="119">
        <v>2695</v>
      </c>
      <c r="N15" s="119">
        <v>11034</v>
      </c>
      <c r="O15" s="120">
        <f t="shared" si="0"/>
        <v>20806</v>
      </c>
    </row>
    <row r="16" spans="1:15" s="114" customFormat="1" ht="15.95" customHeight="1" thickBot="1">
      <c r="A16" s="113" t="s">
        <v>25</v>
      </c>
      <c r="B16" s="37" t="s">
        <v>104</v>
      </c>
      <c r="C16" s="124">
        <f t="shared" ref="C16:N16" si="1">SUM(C7:C15)</f>
        <v>3969</v>
      </c>
      <c r="D16" s="124">
        <f t="shared" si="1"/>
        <v>3148</v>
      </c>
      <c r="E16" s="124">
        <f t="shared" si="1"/>
        <v>4814</v>
      </c>
      <c r="F16" s="124">
        <f t="shared" si="1"/>
        <v>4818</v>
      </c>
      <c r="G16" s="124">
        <f t="shared" si="1"/>
        <v>4868</v>
      </c>
      <c r="H16" s="124">
        <f t="shared" si="1"/>
        <v>4380</v>
      </c>
      <c r="I16" s="124">
        <f t="shared" si="1"/>
        <v>4378</v>
      </c>
      <c r="J16" s="124">
        <f t="shared" si="1"/>
        <v>6088</v>
      </c>
      <c r="K16" s="124">
        <f t="shared" si="1"/>
        <v>6531</v>
      </c>
      <c r="L16" s="124">
        <f t="shared" si="1"/>
        <v>8955</v>
      </c>
      <c r="M16" s="124">
        <f t="shared" si="1"/>
        <v>7579</v>
      </c>
      <c r="N16" s="124">
        <f t="shared" si="1"/>
        <v>17126</v>
      </c>
      <c r="O16" s="125">
        <f>SUM(C16:N16)</f>
        <v>76654</v>
      </c>
    </row>
    <row r="17" spans="1:15" s="114" customFormat="1" ht="15" customHeight="1" thickBot="1">
      <c r="A17" s="113" t="s">
        <v>26</v>
      </c>
      <c r="B17" s="666" t="s">
        <v>52</v>
      </c>
      <c r="C17" s="667"/>
      <c r="D17" s="667"/>
      <c r="E17" s="667"/>
      <c r="F17" s="667"/>
      <c r="G17" s="667"/>
      <c r="H17" s="667"/>
      <c r="I17" s="667"/>
      <c r="J17" s="667"/>
      <c r="K17" s="667"/>
      <c r="L17" s="667"/>
      <c r="M17" s="667"/>
      <c r="N17" s="667"/>
      <c r="O17" s="668"/>
    </row>
    <row r="18" spans="1:15" s="121" customFormat="1" ht="14.1" customHeight="1">
      <c r="A18" s="126" t="s">
        <v>27</v>
      </c>
      <c r="B18" s="267" t="s">
        <v>57</v>
      </c>
      <c r="C18" s="122">
        <v>1238</v>
      </c>
      <c r="D18" s="122">
        <v>1238</v>
      </c>
      <c r="E18" s="122">
        <v>1238</v>
      </c>
      <c r="F18" s="122">
        <v>1238</v>
      </c>
      <c r="G18" s="122">
        <v>1238</v>
      </c>
      <c r="H18" s="122">
        <v>1239</v>
      </c>
      <c r="I18" s="122">
        <v>1238</v>
      </c>
      <c r="J18" s="122">
        <v>2839</v>
      </c>
      <c r="K18" s="122">
        <v>2839</v>
      </c>
      <c r="L18" s="122">
        <v>2839</v>
      </c>
      <c r="M18" s="122">
        <v>2839</v>
      </c>
      <c r="N18" s="122">
        <v>2843</v>
      </c>
      <c r="O18" s="123">
        <f t="shared" si="0"/>
        <v>22866</v>
      </c>
    </row>
    <row r="19" spans="1:15" s="121" customFormat="1" ht="27" customHeight="1">
      <c r="A19" s="118" t="s">
        <v>28</v>
      </c>
      <c r="B19" s="266" t="s">
        <v>174</v>
      </c>
      <c r="C19" s="119">
        <v>227</v>
      </c>
      <c r="D19" s="119">
        <v>227</v>
      </c>
      <c r="E19" s="119">
        <v>227</v>
      </c>
      <c r="F19" s="119">
        <v>227</v>
      </c>
      <c r="G19" s="119">
        <v>227</v>
      </c>
      <c r="H19" s="119">
        <v>228</v>
      </c>
      <c r="I19" s="119">
        <v>227</v>
      </c>
      <c r="J19" s="119">
        <v>659</v>
      </c>
      <c r="K19" s="119">
        <v>659</v>
      </c>
      <c r="L19" s="119">
        <v>659</v>
      </c>
      <c r="M19" s="119">
        <v>659</v>
      </c>
      <c r="N19" s="119">
        <v>664</v>
      </c>
      <c r="O19" s="120">
        <f t="shared" si="0"/>
        <v>4890</v>
      </c>
    </row>
    <row r="20" spans="1:15" s="121" customFormat="1" ht="14.1" customHeight="1">
      <c r="A20" s="118" t="s">
        <v>29</v>
      </c>
      <c r="B20" s="264" t="s">
        <v>130</v>
      </c>
      <c r="C20" s="119">
        <v>1360</v>
      </c>
      <c r="D20" s="119">
        <v>1360</v>
      </c>
      <c r="E20" s="119">
        <v>1360</v>
      </c>
      <c r="F20" s="119">
        <v>1361</v>
      </c>
      <c r="G20" s="119">
        <v>1361</v>
      </c>
      <c r="H20" s="119">
        <v>1361</v>
      </c>
      <c r="I20" s="119">
        <v>1361</v>
      </c>
      <c r="J20" s="119">
        <v>1361</v>
      </c>
      <c r="K20" s="119">
        <v>1361</v>
      </c>
      <c r="L20" s="119">
        <v>1361</v>
      </c>
      <c r="M20" s="119">
        <v>1361</v>
      </c>
      <c r="N20" s="119">
        <v>1361</v>
      </c>
      <c r="O20" s="120">
        <f t="shared" si="0"/>
        <v>16329</v>
      </c>
    </row>
    <row r="21" spans="1:15" s="121" customFormat="1" ht="14.1" customHeight="1">
      <c r="A21" s="118" t="s">
        <v>30</v>
      </c>
      <c r="B21" s="264" t="s">
        <v>175</v>
      </c>
      <c r="C21" s="119"/>
      <c r="D21" s="119"/>
      <c r="E21" s="119">
        <v>215</v>
      </c>
      <c r="F21" s="119">
        <v>215</v>
      </c>
      <c r="G21" s="119">
        <v>215</v>
      </c>
      <c r="H21" s="119">
        <v>215</v>
      </c>
      <c r="I21" s="119">
        <v>215</v>
      </c>
      <c r="J21" s="119">
        <v>215</v>
      </c>
      <c r="K21" s="119">
        <v>215</v>
      </c>
      <c r="L21" s="119">
        <v>215</v>
      </c>
      <c r="M21" s="119">
        <v>215</v>
      </c>
      <c r="N21" s="119">
        <v>222</v>
      </c>
      <c r="O21" s="120">
        <f t="shared" si="0"/>
        <v>2157</v>
      </c>
    </row>
    <row r="22" spans="1:15" s="121" customFormat="1" ht="14.1" customHeight="1">
      <c r="A22" s="118" t="s">
        <v>31</v>
      </c>
      <c r="B22" s="264" t="s">
        <v>10</v>
      </c>
      <c r="C22" s="119"/>
      <c r="D22" s="119"/>
      <c r="E22" s="119"/>
      <c r="F22" s="119"/>
      <c r="G22" s="119"/>
      <c r="H22" s="119"/>
      <c r="I22" s="119"/>
      <c r="J22" s="119"/>
      <c r="K22" s="119"/>
      <c r="L22" s="119"/>
      <c r="M22" s="119">
        <v>4113</v>
      </c>
      <c r="N22" s="119">
        <v>9928</v>
      </c>
      <c r="O22" s="120">
        <f t="shared" si="0"/>
        <v>14041</v>
      </c>
    </row>
    <row r="23" spans="1:15" s="121" customFormat="1" ht="14.1" customHeight="1">
      <c r="A23" s="118" t="s">
        <v>32</v>
      </c>
      <c r="B23" s="264" t="s">
        <v>204</v>
      </c>
      <c r="C23" s="119"/>
      <c r="D23" s="119"/>
      <c r="E23" s="119">
        <v>270</v>
      </c>
      <c r="F23" s="119">
        <v>273</v>
      </c>
      <c r="G23" s="119">
        <v>273</v>
      </c>
      <c r="H23" s="119">
        <v>273</v>
      </c>
      <c r="I23" s="119">
        <v>273</v>
      </c>
      <c r="J23" s="119">
        <v>273</v>
      </c>
      <c r="K23" s="119">
        <v>273</v>
      </c>
      <c r="L23" s="119">
        <v>4000</v>
      </c>
      <c r="M23" s="119">
        <v>273</v>
      </c>
      <c r="N23" s="119">
        <v>273</v>
      </c>
      <c r="O23" s="120">
        <f t="shared" si="0"/>
        <v>6454</v>
      </c>
    </row>
    <row r="24" spans="1:15" s="121" customFormat="1">
      <c r="A24" s="118" t="s">
        <v>33</v>
      </c>
      <c r="B24" s="266" t="s">
        <v>178</v>
      </c>
      <c r="C24" s="119"/>
      <c r="D24" s="119"/>
      <c r="E24" s="119">
        <v>1300</v>
      </c>
      <c r="F24" s="119">
        <v>1300</v>
      </c>
      <c r="G24" s="119">
        <v>1300</v>
      </c>
      <c r="H24" s="119">
        <v>860</v>
      </c>
      <c r="I24" s="119">
        <v>860</v>
      </c>
      <c r="J24" s="119">
        <v>860</v>
      </c>
      <c r="K24" s="119">
        <v>1300</v>
      </c>
      <c r="L24" s="119"/>
      <c r="M24" s="119"/>
      <c r="N24" s="119"/>
      <c r="O24" s="120">
        <f t="shared" si="0"/>
        <v>7780</v>
      </c>
    </row>
    <row r="25" spans="1:15" s="121" customFormat="1" ht="14.1" customHeight="1">
      <c r="A25" s="118" t="s">
        <v>34</v>
      </c>
      <c r="B25" s="264" t="s">
        <v>207</v>
      </c>
      <c r="C25" s="119"/>
      <c r="D25" s="119"/>
      <c r="E25" s="119"/>
      <c r="F25" s="119"/>
      <c r="G25" s="119"/>
      <c r="H25" s="119"/>
      <c r="I25" s="119"/>
      <c r="J25" s="119"/>
      <c r="K25" s="119"/>
      <c r="L25" s="119"/>
      <c r="M25" s="119"/>
      <c r="N25" s="119"/>
      <c r="O25" s="120">
        <f t="shared" si="0"/>
        <v>0</v>
      </c>
    </row>
    <row r="26" spans="1:15" s="121" customFormat="1" ht="14.1" customHeight="1" thickBot="1">
      <c r="A26" s="118" t="s">
        <v>35</v>
      </c>
      <c r="B26" s="264" t="s">
        <v>11</v>
      </c>
      <c r="C26" s="119">
        <v>821</v>
      </c>
      <c r="D26" s="119"/>
      <c r="E26" s="119"/>
      <c r="F26" s="119"/>
      <c r="G26" s="119"/>
      <c r="H26" s="119"/>
      <c r="I26" s="119"/>
      <c r="J26" s="119"/>
      <c r="K26" s="119"/>
      <c r="L26" s="119"/>
      <c r="M26" s="119"/>
      <c r="N26" s="119"/>
      <c r="O26" s="120">
        <f t="shared" si="0"/>
        <v>821</v>
      </c>
    </row>
    <row r="27" spans="1:15" s="114" customFormat="1" ht="15.95" customHeight="1" thickBot="1">
      <c r="A27" s="127" t="s">
        <v>36</v>
      </c>
      <c r="B27" s="37" t="s">
        <v>105</v>
      </c>
      <c r="C27" s="124">
        <f t="shared" ref="C27:N27" si="2">SUM(C18:C26)</f>
        <v>3646</v>
      </c>
      <c r="D27" s="124">
        <f t="shared" si="2"/>
        <v>2825</v>
      </c>
      <c r="E27" s="124">
        <f t="shared" si="2"/>
        <v>4610</v>
      </c>
      <c r="F27" s="124">
        <f t="shared" si="2"/>
        <v>4614</v>
      </c>
      <c r="G27" s="124">
        <f t="shared" si="2"/>
        <v>4614</v>
      </c>
      <c r="H27" s="124">
        <f t="shared" si="2"/>
        <v>4176</v>
      </c>
      <c r="I27" s="124">
        <f t="shared" si="2"/>
        <v>4174</v>
      </c>
      <c r="J27" s="124">
        <f t="shared" si="2"/>
        <v>6207</v>
      </c>
      <c r="K27" s="124">
        <f t="shared" si="2"/>
        <v>6647</v>
      </c>
      <c r="L27" s="124">
        <f t="shared" si="2"/>
        <v>9074</v>
      </c>
      <c r="M27" s="124">
        <f t="shared" si="2"/>
        <v>9460</v>
      </c>
      <c r="N27" s="124">
        <f t="shared" si="2"/>
        <v>15291</v>
      </c>
      <c r="O27" s="125">
        <f t="shared" si="0"/>
        <v>75338</v>
      </c>
    </row>
    <row r="28" spans="1:15" ht="16.5" thickBot="1">
      <c r="A28" s="127" t="s">
        <v>37</v>
      </c>
      <c r="B28" s="268" t="s">
        <v>106</v>
      </c>
      <c r="C28" s="128">
        <f t="shared" ref="C28:O28" si="3">C16-C27</f>
        <v>323</v>
      </c>
      <c r="D28" s="128">
        <f t="shared" si="3"/>
        <v>323</v>
      </c>
      <c r="E28" s="128">
        <f t="shared" si="3"/>
        <v>204</v>
      </c>
      <c r="F28" s="128">
        <f t="shared" si="3"/>
        <v>204</v>
      </c>
      <c r="G28" s="128">
        <f t="shared" si="3"/>
        <v>254</v>
      </c>
      <c r="H28" s="128">
        <f t="shared" si="3"/>
        <v>204</v>
      </c>
      <c r="I28" s="128">
        <f t="shared" si="3"/>
        <v>204</v>
      </c>
      <c r="J28" s="128">
        <f t="shared" si="3"/>
        <v>-119</v>
      </c>
      <c r="K28" s="128">
        <f t="shared" si="3"/>
        <v>-116</v>
      </c>
      <c r="L28" s="128">
        <f t="shared" si="3"/>
        <v>-119</v>
      </c>
      <c r="M28" s="128">
        <f t="shared" si="3"/>
        <v>-1881</v>
      </c>
      <c r="N28" s="128">
        <f t="shared" si="3"/>
        <v>1835</v>
      </c>
      <c r="O28" s="129">
        <f t="shared" si="3"/>
        <v>1316</v>
      </c>
    </row>
    <row r="29" spans="1:15">
      <c r="A29" s="131"/>
    </row>
    <row r="30" spans="1:15">
      <c r="A30" s="343" t="s">
        <v>589</v>
      </c>
      <c r="B30" s="132"/>
      <c r="C30" s="133"/>
      <c r="D30" s="133"/>
      <c r="O30" s="130"/>
    </row>
    <row r="31" spans="1:15">
      <c r="O31" s="130"/>
    </row>
    <row r="32" spans="1:15">
      <c r="O32" s="130"/>
    </row>
    <row r="33" spans="15:15">
      <c r="O33" s="130"/>
    </row>
    <row r="34" spans="15:15">
      <c r="O34" s="130"/>
    </row>
    <row r="35" spans="15:15">
      <c r="O35" s="130"/>
    </row>
    <row r="36" spans="15:15">
      <c r="O36" s="130"/>
    </row>
    <row r="37" spans="15:15">
      <c r="O37" s="130"/>
    </row>
    <row r="38" spans="15:15">
      <c r="O38" s="130"/>
    </row>
    <row r="39" spans="15:15">
      <c r="O39" s="130"/>
    </row>
    <row r="40" spans="15:15">
      <c r="O40" s="130"/>
    </row>
    <row r="41" spans="15:15">
      <c r="O41" s="130"/>
    </row>
    <row r="42" spans="15:15">
      <c r="O42" s="130"/>
    </row>
    <row r="43" spans="15:15">
      <c r="O43" s="130"/>
    </row>
    <row r="44" spans="15:15">
      <c r="O44" s="130"/>
    </row>
    <row r="45" spans="15:15">
      <c r="O45" s="130"/>
    </row>
    <row r="46" spans="15:15">
      <c r="O46" s="130"/>
    </row>
    <row r="47" spans="15:15">
      <c r="O47" s="130"/>
    </row>
    <row r="48" spans="15:15">
      <c r="O48" s="130"/>
    </row>
    <row r="49" spans="15:15">
      <c r="O49" s="130"/>
    </row>
    <row r="50" spans="15:15">
      <c r="O50" s="130"/>
    </row>
    <row r="51" spans="15:15">
      <c r="O51" s="130"/>
    </row>
    <row r="52" spans="15:15">
      <c r="O52" s="130"/>
    </row>
    <row r="53" spans="15:15">
      <c r="O53" s="130"/>
    </row>
    <row r="54" spans="15:15">
      <c r="O54" s="130"/>
    </row>
    <row r="55" spans="15:15">
      <c r="O55" s="130"/>
    </row>
    <row r="56" spans="15:15">
      <c r="O56" s="130"/>
    </row>
    <row r="57" spans="15:15">
      <c r="O57" s="130"/>
    </row>
    <row r="58" spans="15:15">
      <c r="O58" s="130"/>
    </row>
    <row r="59" spans="15:15">
      <c r="O59" s="130"/>
    </row>
    <row r="60" spans="15:15">
      <c r="O60" s="130"/>
    </row>
    <row r="61" spans="15:15">
      <c r="O61" s="130"/>
    </row>
    <row r="62" spans="15:15">
      <c r="O62" s="130"/>
    </row>
    <row r="63" spans="15:15">
      <c r="O63" s="130"/>
    </row>
    <row r="64" spans="15:15">
      <c r="O64" s="130"/>
    </row>
    <row r="65" spans="15:15">
      <c r="O65" s="130"/>
    </row>
    <row r="66" spans="15:15">
      <c r="O66" s="130"/>
    </row>
    <row r="67" spans="15:15">
      <c r="O67" s="130"/>
    </row>
    <row r="68" spans="15:15">
      <c r="O68" s="130"/>
    </row>
    <row r="69" spans="15:15">
      <c r="O69" s="130"/>
    </row>
    <row r="70" spans="15:15">
      <c r="O70" s="130"/>
    </row>
    <row r="71" spans="15:15">
      <c r="O71" s="130"/>
    </row>
    <row r="72" spans="15:15">
      <c r="O72" s="130"/>
    </row>
    <row r="73" spans="15:15">
      <c r="O73" s="130"/>
    </row>
    <row r="74" spans="15:15">
      <c r="O74" s="130"/>
    </row>
    <row r="75" spans="15:15">
      <c r="O75" s="130"/>
    </row>
    <row r="76" spans="15:15">
      <c r="O76" s="130"/>
    </row>
    <row r="77" spans="15:15">
      <c r="O77" s="130"/>
    </row>
    <row r="78" spans="15:15">
      <c r="O78" s="130"/>
    </row>
    <row r="79" spans="15:15">
      <c r="O79" s="130"/>
    </row>
    <row r="80" spans="15:15">
      <c r="O80" s="130"/>
    </row>
    <row r="81" spans="15:15">
      <c r="O81" s="130"/>
    </row>
    <row r="82" spans="15:15">
      <c r="O82" s="130"/>
    </row>
    <row r="83" spans="15:15">
      <c r="O83" s="130"/>
    </row>
  </sheetData>
  <mergeCells count="4">
    <mergeCell ref="B6:O6"/>
    <mergeCell ref="B17:O17"/>
    <mergeCell ref="A3:O3"/>
    <mergeCell ref="N1:O1"/>
  </mergeCells>
  <phoneticPr fontId="0" type="noConversion"/>
  <printOptions horizontalCentered="1"/>
  <pageMargins left="0.78740157480314965" right="0.78740157480314965" top="1.0687500000000001" bottom="0.98425196850393704" header="0.78740157480314965" footer="0.78740157480314965"/>
  <pageSetup paperSize="9" scale="86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Munka2">
    <tabColor rgb="FF92D050"/>
  </sheetPr>
  <dimension ref="A1:I162"/>
  <sheetViews>
    <sheetView view="pageBreakPreview" topLeftCell="A129" zoomScaleNormal="100" zoomScaleSheetLayoutView="100" workbookViewId="0">
      <selection activeCell="A162" sqref="A162"/>
    </sheetView>
  </sheetViews>
  <sheetFormatPr defaultRowHeight="15.75"/>
  <cols>
    <col min="1" max="1" width="9.5" style="343" customWidth="1"/>
    <col min="2" max="2" width="91.6640625" style="343" customWidth="1"/>
    <col min="3" max="3" width="21.6640625" style="344" customWidth="1"/>
    <col min="4" max="4" width="9" style="373" customWidth="1"/>
    <col min="5" max="16384" width="9.33203125" style="373"/>
  </cols>
  <sheetData>
    <row r="1" spans="1:3">
      <c r="C1" s="344" t="s">
        <v>575</v>
      </c>
    </row>
    <row r="2" spans="1:3" ht="15.95" customHeight="1">
      <c r="A2" s="598" t="s">
        <v>12</v>
      </c>
      <c r="B2" s="598"/>
      <c r="C2" s="598"/>
    </row>
    <row r="3" spans="1:3" ht="15.95" customHeight="1" thickBot="1">
      <c r="A3" s="599" t="s">
        <v>143</v>
      </c>
      <c r="B3" s="599"/>
      <c r="C3" s="285" t="s">
        <v>205</v>
      </c>
    </row>
    <row r="4" spans="1:3" ht="38.1" customHeight="1" thickBot="1">
      <c r="A4" s="23" t="s">
        <v>64</v>
      </c>
      <c r="B4" s="24" t="s">
        <v>14</v>
      </c>
      <c r="C4" s="39" t="str">
        <f>+CONCATENATE(LEFT(ÖSSZEFÜGGÉSEK!A5,4),". évi előirányzat")</f>
        <v>2016. évi előirányzat</v>
      </c>
    </row>
    <row r="5" spans="1:3" s="374" customFormat="1" ht="12" customHeight="1" thickBot="1">
      <c r="A5" s="368"/>
      <c r="B5" s="369" t="s">
        <v>451</v>
      </c>
      <c r="C5" s="370" t="s">
        <v>452</v>
      </c>
    </row>
    <row r="6" spans="1:3" s="375" customFormat="1" ht="12" customHeight="1" thickBot="1">
      <c r="A6" s="20" t="s">
        <v>15</v>
      </c>
      <c r="B6" s="21" t="s">
        <v>230</v>
      </c>
      <c r="C6" s="275">
        <f>+C7+C8+C9+C10+C11+C12</f>
        <v>21743</v>
      </c>
    </row>
    <row r="7" spans="1:3" s="375" customFormat="1" ht="12" customHeight="1">
      <c r="A7" s="15" t="s">
        <v>93</v>
      </c>
      <c r="B7" s="376" t="s">
        <v>231</v>
      </c>
      <c r="C7" s="278">
        <v>14706</v>
      </c>
    </row>
    <row r="8" spans="1:3" s="375" customFormat="1" ht="12" customHeight="1">
      <c r="A8" s="14" t="s">
        <v>94</v>
      </c>
      <c r="B8" s="377" t="s">
        <v>232</v>
      </c>
      <c r="C8" s="277"/>
    </row>
    <row r="9" spans="1:3" s="375" customFormat="1" ht="12" customHeight="1">
      <c r="A9" s="14" t="s">
        <v>95</v>
      </c>
      <c r="B9" s="377" t="s">
        <v>497</v>
      </c>
      <c r="C9" s="277">
        <v>4564</v>
      </c>
    </row>
    <row r="10" spans="1:3" s="375" customFormat="1" ht="12" customHeight="1">
      <c r="A10" s="14" t="s">
        <v>96</v>
      </c>
      <c r="B10" s="377" t="s">
        <v>234</v>
      </c>
      <c r="C10" s="277">
        <v>1200</v>
      </c>
    </row>
    <row r="11" spans="1:3" s="375" customFormat="1" ht="12" customHeight="1">
      <c r="A11" s="14" t="s">
        <v>139</v>
      </c>
      <c r="B11" s="271" t="s">
        <v>391</v>
      </c>
      <c r="C11" s="277">
        <v>1273</v>
      </c>
    </row>
    <row r="12" spans="1:3" s="375" customFormat="1" ht="12" customHeight="1" thickBot="1">
      <c r="A12" s="16" t="s">
        <v>97</v>
      </c>
      <c r="B12" s="272" t="s">
        <v>392</v>
      </c>
      <c r="C12" s="277"/>
    </row>
    <row r="13" spans="1:3" s="375" customFormat="1" ht="12" customHeight="1" thickBot="1">
      <c r="A13" s="20" t="s">
        <v>16</v>
      </c>
      <c r="B13" s="270" t="s">
        <v>235</v>
      </c>
      <c r="C13" s="275">
        <f>+C14+C15+C16+C17+C18</f>
        <v>25263</v>
      </c>
    </row>
    <row r="14" spans="1:3" s="375" customFormat="1" ht="12" customHeight="1">
      <c r="A14" s="15" t="s">
        <v>99</v>
      </c>
      <c r="B14" s="376" t="s">
        <v>236</v>
      </c>
      <c r="C14" s="278"/>
    </row>
    <row r="15" spans="1:3" s="375" customFormat="1" ht="12" customHeight="1">
      <c r="A15" s="14" t="s">
        <v>100</v>
      </c>
      <c r="B15" s="377" t="s">
        <v>237</v>
      </c>
      <c r="C15" s="277"/>
    </row>
    <row r="16" spans="1:3" s="375" customFormat="1" ht="12" customHeight="1">
      <c r="A16" s="14" t="s">
        <v>101</v>
      </c>
      <c r="B16" s="377" t="s">
        <v>383</v>
      </c>
      <c r="C16" s="277"/>
    </row>
    <row r="17" spans="1:3" s="375" customFormat="1" ht="12" customHeight="1">
      <c r="A17" s="14" t="s">
        <v>102</v>
      </c>
      <c r="B17" s="377" t="s">
        <v>384</v>
      </c>
      <c r="C17" s="277"/>
    </row>
    <row r="18" spans="1:3" s="375" customFormat="1" ht="12" customHeight="1">
      <c r="A18" s="14" t="s">
        <v>103</v>
      </c>
      <c r="B18" s="377" t="s">
        <v>238</v>
      </c>
      <c r="C18" s="277">
        <v>25263</v>
      </c>
    </row>
    <row r="19" spans="1:3" s="375" customFormat="1" ht="12" customHeight="1" thickBot="1">
      <c r="A19" s="16" t="s">
        <v>112</v>
      </c>
      <c r="B19" s="272" t="s">
        <v>239</v>
      </c>
      <c r="C19" s="279"/>
    </row>
    <row r="20" spans="1:3" s="375" customFormat="1" ht="12" customHeight="1" thickBot="1">
      <c r="A20" s="20" t="s">
        <v>17</v>
      </c>
      <c r="B20" s="21" t="s">
        <v>240</v>
      </c>
      <c r="C20" s="275">
        <f>+C21+C22+C23+C24+C25</f>
        <v>0</v>
      </c>
    </row>
    <row r="21" spans="1:3" s="375" customFormat="1" ht="12" customHeight="1">
      <c r="A21" s="15" t="s">
        <v>82</v>
      </c>
      <c r="B21" s="376" t="s">
        <v>241</v>
      </c>
      <c r="C21" s="278"/>
    </row>
    <row r="22" spans="1:3" s="375" customFormat="1" ht="12" customHeight="1">
      <c r="A22" s="14" t="s">
        <v>83</v>
      </c>
      <c r="B22" s="377" t="s">
        <v>242</v>
      </c>
      <c r="C22" s="277"/>
    </row>
    <row r="23" spans="1:3" s="375" customFormat="1" ht="12" customHeight="1">
      <c r="A23" s="14" t="s">
        <v>84</v>
      </c>
      <c r="B23" s="377" t="s">
        <v>385</v>
      </c>
      <c r="C23" s="277"/>
    </row>
    <row r="24" spans="1:3" s="375" customFormat="1" ht="12" customHeight="1">
      <c r="A24" s="14" t="s">
        <v>85</v>
      </c>
      <c r="B24" s="377" t="s">
        <v>386</v>
      </c>
      <c r="C24" s="277"/>
    </row>
    <row r="25" spans="1:3" s="375" customFormat="1" ht="12" customHeight="1">
      <c r="A25" s="14" t="s">
        <v>162</v>
      </c>
      <c r="B25" s="377" t="s">
        <v>243</v>
      </c>
      <c r="C25" s="277"/>
    </row>
    <row r="26" spans="1:3" s="375" customFormat="1" ht="12" customHeight="1" thickBot="1">
      <c r="A26" s="16" t="s">
        <v>163</v>
      </c>
      <c r="B26" s="378" t="s">
        <v>244</v>
      </c>
      <c r="C26" s="279"/>
    </row>
    <row r="27" spans="1:3" s="375" customFormat="1" ht="12" customHeight="1" thickBot="1">
      <c r="A27" s="20" t="s">
        <v>164</v>
      </c>
      <c r="B27" s="21" t="s">
        <v>498</v>
      </c>
      <c r="C27" s="281">
        <f>SUM(C28:C34)</f>
        <v>8100</v>
      </c>
    </row>
    <row r="28" spans="1:3" s="375" customFormat="1" ht="12" customHeight="1">
      <c r="A28" s="15" t="s">
        <v>246</v>
      </c>
      <c r="B28" s="376" t="s">
        <v>502</v>
      </c>
      <c r="C28" s="278">
        <v>2700</v>
      </c>
    </row>
    <row r="29" spans="1:3" s="375" customFormat="1" ht="12" customHeight="1">
      <c r="A29" s="14" t="s">
        <v>247</v>
      </c>
      <c r="B29" s="377" t="s">
        <v>503</v>
      </c>
      <c r="C29" s="277"/>
    </row>
    <row r="30" spans="1:3" s="375" customFormat="1" ht="12" customHeight="1">
      <c r="A30" s="14" t="s">
        <v>248</v>
      </c>
      <c r="B30" s="377" t="s">
        <v>504</v>
      </c>
      <c r="C30" s="277">
        <v>4510</v>
      </c>
    </row>
    <row r="31" spans="1:3" s="375" customFormat="1" ht="12" customHeight="1">
      <c r="A31" s="14" t="s">
        <v>249</v>
      </c>
      <c r="B31" s="377" t="s">
        <v>505</v>
      </c>
      <c r="C31" s="277"/>
    </row>
    <row r="32" spans="1:3" s="375" customFormat="1" ht="12" customHeight="1">
      <c r="A32" s="14" t="s">
        <v>499</v>
      </c>
      <c r="B32" s="377" t="s">
        <v>250</v>
      </c>
      <c r="C32" s="277">
        <v>600</v>
      </c>
    </row>
    <row r="33" spans="1:3" s="375" customFormat="1" ht="12" customHeight="1">
      <c r="A33" s="14" t="s">
        <v>500</v>
      </c>
      <c r="B33" s="377" t="s">
        <v>251</v>
      </c>
      <c r="C33" s="277"/>
    </row>
    <row r="34" spans="1:3" s="375" customFormat="1" ht="12" customHeight="1" thickBot="1">
      <c r="A34" s="16" t="s">
        <v>501</v>
      </c>
      <c r="B34" s="471" t="s">
        <v>252</v>
      </c>
      <c r="C34" s="279">
        <v>290</v>
      </c>
    </row>
    <row r="35" spans="1:3" s="375" customFormat="1" ht="12" customHeight="1" thickBot="1">
      <c r="A35" s="20" t="s">
        <v>19</v>
      </c>
      <c r="B35" s="21" t="s">
        <v>393</v>
      </c>
      <c r="C35" s="275">
        <f>SUM(C36:C46)</f>
        <v>292</v>
      </c>
    </row>
    <row r="36" spans="1:3" s="375" customFormat="1" ht="12" customHeight="1">
      <c r="A36" s="15" t="s">
        <v>86</v>
      </c>
      <c r="B36" s="376" t="s">
        <v>255</v>
      </c>
      <c r="C36" s="278"/>
    </row>
    <row r="37" spans="1:3" s="375" customFormat="1" ht="12" customHeight="1">
      <c r="A37" s="14" t="s">
        <v>87</v>
      </c>
      <c r="B37" s="377" t="s">
        <v>256</v>
      </c>
      <c r="C37" s="277">
        <v>50</v>
      </c>
    </row>
    <row r="38" spans="1:3" s="375" customFormat="1" ht="12" customHeight="1">
      <c r="A38" s="14" t="s">
        <v>88</v>
      </c>
      <c r="B38" s="377" t="s">
        <v>257</v>
      </c>
      <c r="C38" s="277">
        <v>237</v>
      </c>
    </row>
    <row r="39" spans="1:3" s="375" customFormat="1" ht="12" customHeight="1">
      <c r="A39" s="14" t="s">
        <v>166</v>
      </c>
      <c r="B39" s="377" t="s">
        <v>258</v>
      </c>
      <c r="C39" s="277"/>
    </row>
    <row r="40" spans="1:3" s="375" customFormat="1" ht="12" customHeight="1">
      <c r="A40" s="14" t="s">
        <v>167</v>
      </c>
      <c r="B40" s="377" t="s">
        <v>259</v>
      </c>
      <c r="C40" s="277"/>
    </row>
    <row r="41" spans="1:3" s="375" customFormat="1" ht="12" customHeight="1">
      <c r="A41" s="14" t="s">
        <v>168</v>
      </c>
      <c r="B41" s="377" t="s">
        <v>260</v>
      </c>
      <c r="C41" s="277"/>
    </row>
    <row r="42" spans="1:3" s="375" customFormat="1" ht="12" customHeight="1">
      <c r="A42" s="14" t="s">
        <v>169</v>
      </c>
      <c r="B42" s="377" t="s">
        <v>261</v>
      </c>
      <c r="C42" s="277"/>
    </row>
    <row r="43" spans="1:3" s="375" customFormat="1" ht="12" customHeight="1">
      <c r="A43" s="14" t="s">
        <v>170</v>
      </c>
      <c r="B43" s="377" t="s">
        <v>507</v>
      </c>
      <c r="C43" s="277"/>
    </row>
    <row r="44" spans="1:3" s="375" customFormat="1" ht="12" customHeight="1">
      <c r="A44" s="14" t="s">
        <v>253</v>
      </c>
      <c r="B44" s="377" t="s">
        <v>262</v>
      </c>
      <c r="C44" s="280">
        <v>5</v>
      </c>
    </row>
    <row r="45" spans="1:3" s="375" customFormat="1" ht="12" customHeight="1">
      <c r="A45" s="16" t="s">
        <v>254</v>
      </c>
      <c r="B45" s="378" t="s">
        <v>395</v>
      </c>
      <c r="C45" s="363"/>
    </row>
    <row r="46" spans="1:3" s="375" customFormat="1" ht="12" customHeight="1" thickBot="1">
      <c r="A46" s="16" t="s">
        <v>394</v>
      </c>
      <c r="B46" s="272" t="s">
        <v>263</v>
      </c>
      <c r="C46" s="363"/>
    </row>
    <row r="47" spans="1:3" s="375" customFormat="1" ht="12" customHeight="1" thickBot="1">
      <c r="A47" s="20" t="s">
        <v>20</v>
      </c>
      <c r="B47" s="21" t="s">
        <v>264</v>
      </c>
      <c r="C47" s="275">
        <f>SUM(C48:C52)</f>
        <v>0</v>
      </c>
    </row>
    <row r="48" spans="1:3" s="375" customFormat="1" ht="12" customHeight="1">
      <c r="A48" s="15" t="s">
        <v>89</v>
      </c>
      <c r="B48" s="376" t="s">
        <v>268</v>
      </c>
      <c r="C48" s="408"/>
    </row>
    <row r="49" spans="1:3" s="375" customFormat="1" ht="12" customHeight="1">
      <c r="A49" s="14" t="s">
        <v>90</v>
      </c>
      <c r="B49" s="377" t="s">
        <v>269</v>
      </c>
      <c r="C49" s="280"/>
    </row>
    <row r="50" spans="1:3" s="375" customFormat="1" ht="12" customHeight="1">
      <c r="A50" s="14" t="s">
        <v>265</v>
      </c>
      <c r="B50" s="377" t="s">
        <v>270</v>
      </c>
      <c r="C50" s="280"/>
    </row>
    <row r="51" spans="1:3" s="375" customFormat="1" ht="12" customHeight="1">
      <c r="A51" s="14" t="s">
        <v>266</v>
      </c>
      <c r="B51" s="377" t="s">
        <v>271</v>
      </c>
      <c r="C51" s="280"/>
    </row>
    <row r="52" spans="1:3" s="375" customFormat="1" ht="12" customHeight="1" thickBot="1">
      <c r="A52" s="16" t="s">
        <v>267</v>
      </c>
      <c r="B52" s="272" t="s">
        <v>272</v>
      </c>
      <c r="C52" s="363"/>
    </row>
    <row r="53" spans="1:3" s="375" customFormat="1" ht="12" customHeight="1" thickBot="1">
      <c r="A53" s="20" t="s">
        <v>171</v>
      </c>
      <c r="B53" s="21" t="s">
        <v>273</v>
      </c>
      <c r="C53" s="275">
        <f>SUM(C54:C56)</f>
        <v>450</v>
      </c>
    </row>
    <row r="54" spans="1:3" s="375" customFormat="1" ht="12" customHeight="1">
      <c r="A54" s="15" t="s">
        <v>91</v>
      </c>
      <c r="B54" s="376" t="s">
        <v>274</v>
      </c>
      <c r="C54" s="278"/>
    </row>
    <row r="55" spans="1:3" s="375" customFormat="1" ht="12" customHeight="1">
      <c r="A55" s="14" t="s">
        <v>92</v>
      </c>
      <c r="B55" s="377" t="s">
        <v>387</v>
      </c>
      <c r="C55" s="277">
        <v>450</v>
      </c>
    </row>
    <row r="56" spans="1:3" s="375" customFormat="1" ht="12" customHeight="1">
      <c r="A56" s="14" t="s">
        <v>277</v>
      </c>
      <c r="B56" s="377" t="s">
        <v>275</v>
      </c>
      <c r="C56" s="277"/>
    </row>
    <row r="57" spans="1:3" s="375" customFormat="1" ht="12" customHeight="1" thickBot="1">
      <c r="A57" s="16" t="s">
        <v>278</v>
      </c>
      <c r="B57" s="272" t="s">
        <v>276</v>
      </c>
      <c r="C57" s="279"/>
    </row>
    <row r="58" spans="1:3" s="375" customFormat="1" ht="12" customHeight="1" thickBot="1">
      <c r="A58" s="20" t="s">
        <v>22</v>
      </c>
      <c r="B58" s="270" t="s">
        <v>279</v>
      </c>
      <c r="C58" s="275">
        <f>SUM(C59:C61)</f>
        <v>0</v>
      </c>
    </row>
    <row r="59" spans="1:3" s="375" customFormat="1" ht="12" customHeight="1">
      <c r="A59" s="15" t="s">
        <v>172</v>
      </c>
      <c r="B59" s="376" t="s">
        <v>281</v>
      </c>
      <c r="C59" s="280"/>
    </row>
    <row r="60" spans="1:3" s="375" customFormat="1" ht="12" customHeight="1">
      <c r="A60" s="14" t="s">
        <v>173</v>
      </c>
      <c r="B60" s="377" t="s">
        <v>388</v>
      </c>
      <c r="C60" s="280"/>
    </row>
    <row r="61" spans="1:3" s="375" customFormat="1" ht="12" customHeight="1">
      <c r="A61" s="14" t="s">
        <v>206</v>
      </c>
      <c r="B61" s="377" t="s">
        <v>282</v>
      </c>
      <c r="C61" s="280"/>
    </row>
    <row r="62" spans="1:3" s="375" customFormat="1" ht="12" customHeight="1" thickBot="1">
      <c r="A62" s="16" t="s">
        <v>280</v>
      </c>
      <c r="B62" s="272" t="s">
        <v>283</v>
      </c>
      <c r="C62" s="280"/>
    </row>
    <row r="63" spans="1:3" s="375" customFormat="1" ht="12" customHeight="1" thickBot="1">
      <c r="A63" s="443" t="s">
        <v>435</v>
      </c>
      <c r="B63" s="21" t="s">
        <v>284</v>
      </c>
      <c r="C63" s="281">
        <f>+C6+C13+C20+C27+C35+C47+C53+C58</f>
        <v>55848</v>
      </c>
    </row>
    <row r="64" spans="1:3" s="375" customFormat="1" ht="12" customHeight="1" thickBot="1">
      <c r="A64" s="411" t="s">
        <v>285</v>
      </c>
      <c r="B64" s="270" t="s">
        <v>286</v>
      </c>
      <c r="C64" s="275">
        <f>SUM(C65:C67)</f>
        <v>0</v>
      </c>
    </row>
    <row r="65" spans="1:3" s="375" customFormat="1" ht="12" customHeight="1">
      <c r="A65" s="15" t="s">
        <v>317</v>
      </c>
      <c r="B65" s="376" t="s">
        <v>287</v>
      </c>
      <c r="C65" s="280"/>
    </row>
    <row r="66" spans="1:3" s="375" customFormat="1" ht="12" customHeight="1">
      <c r="A66" s="14" t="s">
        <v>326</v>
      </c>
      <c r="B66" s="377" t="s">
        <v>288</v>
      </c>
      <c r="C66" s="280"/>
    </row>
    <row r="67" spans="1:3" s="375" customFormat="1" ht="12" customHeight="1" thickBot="1">
      <c r="A67" s="16" t="s">
        <v>327</v>
      </c>
      <c r="B67" s="437" t="s">
        <v>420</v>
      </c>
      <c r="C67" s="280"/>
    </row>
    <row r="68" spans="1:3" s="375" customFormat="1" ht="12" customHeight="1" thickBot="1">
      <c r="A68" s="411" t="s">
        <v>290</v>
      </c>
      <c r="B68" s="270" t="s">
        <v>291</v>
      </c>
      <c r="C68" s="275">
        <f>SUM(C69:C72)</f>
        <v>0</v>
      </c>
    </row>
    <row r="69" spans="1:3" s="375" customFormat="1" ht="12" customHeight="1">
      <c r="A69" s="15" t="s">
        <v>140</v>
      </c>
      <c r="B69" s="376" t="s">
        <v>292</v>
      </c>
      <c r="C69" s="280"/>
    </row>
    <row r="70" spans="1:3" s="375" customFormat="1" ht="12" customHeight="1">
      <c r="A70" s="14" t="s">
        <v>141</v>
      </c>
      <c r="B70" s="377" t="s">
        <v>293</v>
      </c>
      <c r="C70" s="280"/>
    </row>
    <row r="71" spans="1:3" s="375" customFormat="1" ht="12" customHeight="1">
      <c r="A71" s="14" t="s">
        <v>318</v>
      </c>
      <c r="B71" s="377" t="s">
        <v>294</v>
      </c>
      <c r="C71" s="280"/>
    </row>
    <row r="72" spans="1:3" s="375" customFormat="1" ht="12" customHeight="1" thickBot="1">
      <c r="A72" s="16" t="s">
        <v>319</v>
      </c>
      <c r="B72" s="272" t="s">
        <v>295</v>
      </c>
      <c r="C72" s="280"/>
    </row>
    <row r="73" spans="1:3" s="375" customFormat="1" ht="12" customHeight="1" thickBot="1">
      <c r="A73" s="411" t="s">
        <v>296</v>
      </c>
      <c r="B73" s="270" t="s">
        <v>297</v>
      </c>
      <c r="C73" s="275">
        <f>SUM(C74:C75)</f>
        <v>20806</v>
      </c>
    </row>
    <row r="74" spans="1:3" s="375" customFormat="1" ht="12" customHeight="1">
      <c r="A74" s="15" t="s">
        <v>320</v>
      </c>
      <c r="B74" s="376" t="s">
        <v>298</v>
      </c>
      <c r="C74" s="280">
        <v>20806</v>
      </c>
    </row>
    <row r="75" spans="1:3" s="375" customFormat="1" ht="12" customHeight="1" thickBot="1">
      <c r="A75" s="16" t="s">
        <v>321</v>
      </c>
      <c r="B75" s="272" t="s">
        <v>299</v>
      </c>
      <c r="C75" s="280"/>
    </row>
    <row r="76" spans="1:3" s="375" customFormat="1" ht="12" customHeight="1" thickBot="1">
      <c r="A76" s="411" t="s">
        <v>300</v>
      </c>
      <c r="B76" s="270" t="s">
        <v>301</v>
      </c>
      <c r="C76" s="275">
        <f>SUM(C77:C79)</f>
        <v>0</v>
      </c>
    </row>
    <row r="77" spans="1:3" s="375" customFormat="1" ht="12" customHeight="1">
      <c r="A77" s="15" t="s">
        <v>322</v>
      </c>
      <c r="B77" s="376" t="s">
        <v>302</v>
      </c>
      <c r="C77" s="280"/>
    </row>
    <row r="78" spans="1:3" s="375" customFormat="1" ht="12" customHeight="1">
      <c r="A78" s="14" t="s">
        <v>323</v>
      </c>
      <c r="B78" s="377" t="s">
        <v>303</v>
      </c>
      <c r="C78" s="280"/>
    </row>
    <row r="79" spans="1:3" s="375" customFormat="1" ht="12" customHeight="1" thickBot="1">
      <c r="A79" s="16" t="s">
        <v>324</v>
      </c>
      <c r="B79" s="272" t="s">
        <v>304</v>
      </c>
      <c r="C79" s="280"/>
    </row>
    <row r="80" spans="1:3" s="375" customFormat="1" ht="12" customHeight="1" thickBot="1">
      <c r="A80" s="411" t="s">
        <v>305</v>
      </c>
      <c r="B80" s="270" t="s">
        <v>325</v>
      </c>
      <c r="C80" s="275">
        <f>SUM(C81:C84)</f>
        <v>0</v>
      </c>
    </row>
    <row r="81" spans="1:3" s="375" customFormat="1" ht="12" customHeight="1">
      <c r="A81" s="379" t="s">
        <v>306</v>
      </c>
      <c r="B81" s="376" t="s">
        <v>307</v>
      </c>
      <c r="C81" s="280"/>
    </row>
    <row r="82" spans="1:3" s="375" customFormat="1" ht="12" customHeight="1">
      <c r="A82" s="380" t="s">
        <v>308</v>
      </c>
      <c r="B82" s="377" t="s">
        <v>309</v>
      </c>
      <c r="C82" s="280"/>
    </row>
    <row r="83" spans="1:3" s="375" customFormat="1" ht="12" customHeight="1">
      <c r="A83" s="380" t="s">
        <v>310</v>
      </c>
      <c r="B83" s="377" t="s">
        <v>311</v>
      </c>
      <c r="C83" s="280"/>
    </row>
    <row r="84" spans="1:3" s="375" customFormat="1" ht="12" customHeight="1" thickBot="1">
      <c r="A84" s="381" t="s">
        <v>312</v>
      </c>
      <c r="B84" s="272" t="s">
        <v>313</v>
      </c>
      <c r="C84" s="280"/>
    </row>
    <row r="85" spans="1:3" s="375" customFormat="1" ht="12" customHeight="1" thickBot="1">
      <c r="A85" s="411" t="s">
        <v>314</v>
      </c>
      <c r="B85" s="270" t="s">
        <v>434</v>
      </c>
      <c r="C85" s="409"/>
    </row>
    <row r="86" spans="1:3" s="375" customFormat="1" ht="13.5" customHeight="1" thickBot="1">
      <c r="A86" s="411" t="s">
        <v>316</v>
      </c>
      <c r="B86" s="270" t="s">
        <v>315</v>
      </c>
      <c r="C86" s="409"/>
    </row>
    <row r="87" spans="1:3" s="375" customFormat="1" ht="15.75" customHeight="1" thickBot="1">
      <c r="A87" s="411" t="s">
        <v>328</v>
      </c>
      <c r="B87" s="382" t="s">
        <v>437</v>
      </c>
      <c r="C87" s="281">
        <f>+C64+C68+C73+C76+C80+C86+C85</f>
        <v>20806</v>
      </c>
    </row>
    <row r="88" spans="1:3" s="375" customFormat="1" ht="16.5" customHeight="1" thickBot="1">
      <c r="A88" s="412" t="s">
        <v>436</v>
      </c>
      <c r="B88" s="383" t="s">
        <v>438</v>
      </c>
      <c r="C88" s="281">
        <f>+C63+C87</f>
        <v>76654</v>
      </c>
    </row>
    <row r="89" spans="1:3" s="375" customFormat="1" ht="83.25" customHeight="1">
      <c r="A89" s="5"/>
      <c r="B89" s="6"/>
      <c r="C89" s="282"/>
    </row>
    <row r="90" spans="1:3" ht="16.5" customHeight="1">
      <c r="A90" s="598" t="s">
        <v>43</v>
      </c>
      <c r="B90" s="598"/>
      <c r="C90" s="598"/>
    </row>
    <row r="91" spans="1:3" s="384" customFormat="1" ht="16.5" customHeight="1" thickBot="1">
      <c r="A91" s="600" t="s">
        <v>144</v>
      </c>
      <c r="B91" s="600"/>
      <c r="C91" s="156" t="s">
        <v>205</v>
      </c>
    </row>
    <row r="92" spans="1:3" ht="38.1" customHeight="1" thickBot="1">
      <c r="A92" s="23" t="s">
        <v>64</v>
      </c>
      <c r="B92" s="24" t="s">
        <v>44</v>
      </c>
      <c r="C92" s="39" t="str">
        <f>+C4</f>
        <v>2016. évi előirányzat</v>
      </c>
    </row>
    <row r="93" spans="1:3" s="374" customFormat="1" ht="12" customHeight="1" thickBot="1">
      <c r="A93" s="32"/>
      <c r="B93" s="33" t="s">
        <v>451</v>
      </c>
      <c r="C93" s="34" t="s">
        <v>452</v>
      </c>
    </row>
    <row r="94" spans="1:3" ht="12" customHeight="1" thickBot="1">
      <c r="A94" s="22" t="s">
        <v>15</v>
      </c>
      <c r="B94" s="31" t="s">
        <v>396</v>
      </c>
      <c r="C94" s="274">
        <f>C95+C96+C97+C98+C99+C112</f>
        <v>61599</v>
      </c>
    </row>
    <row r="95" spans="1:3" ht="12" customHeight="1">
      <c r="A95" s="17" t="s">
        <v>93</v>
      </c>
      <c r="B95" s="10" t="s">
        <v>45</v>
      </c>
      <c r="C95" s="276">
        <v>22866</v>
      </c>
    </row>
    <row r="96" spans="1:3" ht="12" customHeight="1">
      <c r="A96" s="14" t="s">
        <v>94</v>
      </c>
      <c r="B96" s="8" t="s">
        <v>174</v>
      </c>
      <c r="C96" s="277">
        <v>4890</v>
      </c>
    </row>
    <row r="97" spans="1:3" ht="12" customHeight="1">
      <c r="A97" s="14" t="s">
        <v>95</v>
      </c>
      <c r="B97" s="8" t="s">
        <v>130</v>
      </c>
      <c r="C97" s="279">
        <v>16329</v>
      </c>
    </row>
    <row r="98" spans="1:3" ht="12" customHeight="1">
      <c r="A98" s="14" t="s">
        <v>96</v>
      </c>
      <c r="B98" s="11" t="s">
        <v>175</v>
      </c>
      <c r="C98" s="279">
        <v>2157</v>
      </c>
    </row>
    <row r="99" spans="1:3" ht="12" customHeight="1">
      <c r="A99" s="14" t="s">
        <v>107</v>
      </c>
      <c r="B99" s="19" t="s">
        <v>176</v>
      </c>
      <c r="C99" s="279">
        <v>14041</v>
      </c>
    </row>
    <row r="100" spans="1:3" ht="12" customHeight="1">
      <c r="A100" s="14" t="s">
        <v>97</v>
      </c>
      <c r="B100" s="8" t="s">
        <v>401</v>
      </c>
      <c r="C100" s="279"/>
    </row>
    <row r="101" spans="1:3" ht="12" customHeight="1">
      <c r="A101" s="14" t="s">
        <v>98</v>
      </c>
      <c r="B101" s="160" t="s">
        <v>400</v>
      </c>
      <c r="C101" s="279"/>
    </row>
    <row r="102" spans="1:3" ht="12" customHeight="1">
      <c r="A102" s="14" t="s">
        <v>108</v>
      </c>
      <c r="B102" s="160" t="s">
        <v>399</v>
      </c>
      <c r="C102" s="279"/>
    </row>
    <row r="103" spans="1:3" ht="12" customHeight="1">
      <c r="A103" s="14" t="s">
        <v>109</v>
      </c>
      <c r="B103" s="158" t="s">
        <v>331</v>
      </c>
      <c r="C103" s="279"/>
    </row>
    <row r="104" spans="1:3" ht="12" customHeight="1">
      <c r="A104" s="14" t="s">
        <v>110</v>
      </c>
      <c r="B104" s="159" t="s">
        <v>332</v>
      </c>
      <c r="C104" s="279"/>
    </row>
    <row r="105" spans="1:3" ht="12" customHeight="1">
      <c r="A105" s="14" t="s">
        <v>111</v>
      </c>
      <c r="B105" s="159" t="s">
        <v>333</v>
      </c>
      <c r="C105" s="279"/>
    </row>
    <row r="106" spans="1:3" ht="12" customHeight="1">
      <c r="A106" s="14" t="s">
        <v>113</v>
      </c>
      <c r="B106" s="158" t="s">
        <v>334</v>
      </c>
      <c r="C106" s="279">
        <f>C99-C108-C111</f>
        <v>13525</v>
      </c>
    </row>
    <row r="107" spans="1:3" ht="12" customHeight="1">
      <c r="A107" s="14" t="s">
        <v>177</v>
      </c>
      <c r="B107" s="158" t="s">
        <v>335</v>
      </c>
      <c r="C107" s="279"/>
    </row>
    <row r="108" spans="1:3" ht="12" customHeight="1">
      <c r="A108" s="14" t="s">
        <v>329</v>
      </c>
      <c r="B108" s="159" t="s">
        <v>336</v>
      </c>
      <c r="C108" s="279">
        <v>200</v>
      </c>
    </row>
    <row r="109" spans="1:3" ht="12" customHeight="1">
      <c r="A109" s="13" t="s">
        <v>330</v>
      </c>
      <c r="B109" s="160" t="s">
        <v>337</v>
      </c>
      <c r="C109" s="279"/>
    </row>
    <row r="110" spans="1:3" ht="12" customHeight="1">
      <c r="A110" s="14" t="s">
        <v>397</v>
      </c>
      <c r="B110" s="160" t="s">
        <v>338</v>
      </c>
      <c r="C110" s="279"/>
    </row>
    <row r="111" spans="1:3" ht="12" customHeight="1">
      <c r="A111" s="16" t="s">
        <v>398</v>
      </c>
      <c r="B111" s="160" t="s">
        <v>339</v>
      </c>
      <c r="C111" s="279">
        <v>316</v>
      </c>
    </row>
    <row r="112" spans="1:3" ht="12" customHeight="1">
      <c r="A112" s="14" t="s">
        <v>402</v>
      </c>
      <c r="B112" s="11" t="s">
        <v>46</v>
      </c>
      <c r="C112" s="277">
        <v>1316</v>
      </c>
    </row>
    <row r="113" spans="1:3" ht="12" customHeight="1">
      <c r="A113" s="14" t="s">
        <v>403</v>
      </c>
      <c r="B113" s="8" t="s">
        <v>405</v>
      </c>
      <c r="C113" s="277">
        <v>1316</v>
      </c>
    </row>
    <row r="114" spans="1:3" ht="12" customHeight="1" thickBot="1">
      <c r="A114" s="18" t="s">
        <v>404</v>
      </c>
      <c r="B114" s="441" t="s">
        <v>406</v>
      </c>
      <c r="C114" s="283"/>
    </row>
    <row r="115" spans="1:3" ht="12" customHeight="1" thickBot="1">
      <c r="A115" s="438" t="s">
        <v>16</v>
      </c>
      <c r="B115" s="439" t="s">
        <v>340</v>
      </c>
      <c r="C115" s="440">
        <f>+C116+C118+C120</f>
        <v>14234</v>
      </c>
    </row>
    <row r="116" spans="1:3" ht="12" customHeight="1">
      <c r="A116" s="15" t="s">
        <v>99</v>
      </c>
      <c r="B116" s="8" t="s">
        <v>204</v>
      </c>
      <c r="C116" s="278">
        <v>6454</v>
      </c>
    </row>
    <row r="117" spans="1:3" ht="12" customHeight="1">
      <c r="A117" s="15" t="s">
        <v>100</v>
      </c>
      <c r="B117" s="12" t="s">
        <v>344</v>
      </c>
      <c r="C117" s="278"/>
    </row>
    <row r="118" spans="1:3" ht="12" customHeight="1">
      <c r="A118" s="15" t="s">
        <v>101</v>
      </c>
      <c r="B118" s="12" t="s">
        <v>178</v>
      </c>
      <c r="C118" s="277">
        <f>3280+4500</f>
        <v>7780</v>
      </c>
    </row>
    <row r="119" spans="1:3" ht="12" customHeight="1">
      <c r="A119" s="15" t="s">
        <v>102</v>
      </c>
      <c r="B119" s="12" t="s">
        <v>345</v>
      </c>
      <c r="C119" s="243"/>
    </row>
    <row r="120" spans="1:3" ht="12" customHeight="1">
      <c r="A120" s="15" t="s">
        <v>103</v>
      </c>
      <c r="B120" s="272" t="s">
        <v>207</v>
      </c>
      <c r="C120" s="243"/>
    </row>
    <row r="121" spans="1:3" ht="12" customHeight="1">
      <c r="A121" s="15" t="s">
        <v>112</v>
      </c>
      <c r="B121" s="271" t="s">
        <v>389</v>
      </c>
      <c r="C121" s="243"/>
    </row>
    <row r="122" spans="1:3" ht="12" customHeight="1">
      <c r="A122" s="15" t="s">
        <v>114</v>
      </c>
      <c r="B122" s="372" t="s">
        <v>350</v>
      </c>
      <c r="C122" s="243"/>
    </row>
    <row r="123" spans="1:3">
      <c r="A123" s="15" t="s">
        <v>179</v>
      </c>
      <c r="B123" s="159" t="s">
        <v>333</v>
      </c>
      <c r="C123" s="243"/>
    </row>
    <row r="124" spans="1:3" ht="12" customHeight="1">
      <c r="A124" s="15" t="s">
        <v>180</v>
      </c>
      <c r="B124" s="159" t="s">
        <v>349</v>
      </c>
      <c r="C124" s="243"/>
    </row>
    <row r="125" spans="1:3" ht="12" customHeight="1">
      <c r="A125" s="15" t="s">
        <v>181</v>
      </c>
      <c r="B125" s="159" t="s">
        <v>348</v>
      </c>
      <c r="C125" s="243"/>
    </row>
    <row r="126" spans="1:3" ht="12" customHeight="1">
      <c r="A126" s="15" t="s">
        <v>341</v>
      </c>
      <c r="B126" s="159" t="s">
        <v>336</v>
      </c>
      <c r="C126" s="243"/>
    </row>
    <row r="127" spans="1:3" ht="12" customHeight="1">
      <c r="A127" s="15" t="s">
        <v>342</v>
      </c>
      <c r="B127" s="159" t="s">
        <v>347</v>
      </c>
      <c r="C127" s="243"/>
    </row>
    <row r="128" spans="1:3" ht="16.5" thickBot="1">
      <c r="A128" s="13" t="s">
        <v>343</v>
      </c>
      <c r="B128" s="159" t="s">
        <v>346</v>
      </c>
      <c r="C128" s="245"/>
    </row>
    <row r="129" spans="1:3" ht="12" customHeight="1" thickBot="1">
      <c r="A129" s="20" t="s">
        <v>17</v>
      </c>
      <c r="B129" s="140" t="s">
        <v>407</v>
      </c>
      <c r="C129" s="275">
        <f>+C94+C115</f>
        <v>75833</v>
      </c>
    </row>
    <row r="130" spans="1:3" ht="12" customHeight="1" thickBot="1">
      <c r="A130" s="20" t="s">
        <v>18</v>
      </c>
      <c r="B130" s="140" t="s">
        <v>408</v>
      </c>
      <c r="C130" s="275">
        <f>+C131+C132+C133</f>
        <v>0</v>
      </c>
    </row>
    <row r="131" spans="1:3" ht="12" customHeight="1">
      <c r="A131" s="15" t="s">
        <v>246</v>
      </c>
      <c r="B131" s="12" t="s">
        <v>415</v>
      </c>
      <c r="C131" s="243"/>
    </row>
    <row r="132" spans="1:3" ht="12" customHeight="1">
      <c r="A132" s="15" t="s">
        <v>247</v>
      </c>
      <c r="B132" s="12" t="s">
        <v>416</v>
      </c>
      <c r="C132" s="243"/>
    </row>
    <row r="133" spans="1:3" ht="12" customHeight="1" thickBot="1">
      <c r="A133" s="13" t="s">
        <v>248</v>
      </c>
      <c r="B133" s="12" t="s">
        <v>417</v>
      </c>
      <c r="C133" s="243"/>
    </row>
    <row r="134" spans="1:3" ht="12" customHeight="1" thickBot="1">
      <c r="A134" s="20" t="s">
        <v>19</v>
      </c>
      <c r="B134" s="140" t="s">
        <v>409</v>
      </c>
      <c r="C134" s="275">
        <f>SUM(C135:C140)</f>
        <v>0</v>
      </c>
    </row>
    <row r="135" spans="1:3" ht="12" customHeight="1">
      <c r="A135" s="15" t="s">
        <v>86</v>
      </c>
      <c r="B135" s="9" t="s">
        <v>418</v>
      </c>
      <c r="C135" s="243"/>
    </row>
    <row r="136" spans="1:3" ht="12" customHeight="1">
      <c r="A136" s="15" t="s">
        <v>87</v>
      </c>
      <c r="B136" s="9" t="s">
        <v>410</v>
      </c>
      <c r="C136" s="243"/>
    </row>
    <row r="137" spans="1:3" ht="12" customHeight="1">
      <c r="A137" s="15" t="s">
        <v>88</v>
      </c>
      <c r="B137" s="9" t="s">
        <v>411</v>
      </c>
      <c r="C137" s="243"/>
    </row>
    <row r="138" spans="1:3" ht="12" customHeight="1">
      <c r="A138" s="15" t="s">
        <v>166</v>
      </c>
      <c r="B138" s="9" t="s">
        <v>412</v>
      </c>
      <c r="C138" s="243"/>
    </row>
    <row r="139" spans="1:3" ht="12" customHeight="1">
      <c r="A139" s="15" t="s">
        <v>167</v>
      </c>
      <c r="B139" s="9" t="s">
        <v>413</v>
      </c>
      <c r="C139" s="243"/>
    </row>
    <row r="140" spans="1:3" ht="12" customHeight="1" thickBot="1">
      <c r="A140" s="13" t="s">
        <v>168</v>
      </c>
      <c r="B140" s="9" t="s">
        <v>414</v>
      </c>
      <c r="C140" s="243"/>
    </row>
    <row r="141" spans="1:3" ht="12" customHeight="1" thickBot="1">
      <c r="A141" s="20" t="s">
        <v>20</v>
      </c>
      <c r="B141" s="140" t="s">
        <v>422</v>
      </c>
      <c r="C141" s="281">
        <f>+C142+C143+C144+C145</f>
        <v>821</v>
      </c>
    </row>
    <row r="142" spans="1:3" ht="12" customHeight="1">
      <c r="A142" s="15" t="s">
        <v>89</v>
      </c>
      <c r="B142" s="9" t="s">
        <v>351</v>
      </c>
      <c r="C142" s="243"/>
    </row>
    <row r="143" spans="1:3" ht="12" customHeight="1">
      <c r="A143" s="15" t="s">
        <v>90</v>
      </c>
      <c r="B143" s="9" t="s">
        <v>352</v>
      </c>
      <c r="C143" s="243">
        <v>821</v>
      </c>
    </row>
    <row r="144" spans="1:3" ht="12" customHeight="1">
      <c r="A144" s="15" t="s">
        <v>265</v>
      </c>
      <c r="B144" s="9" t="s">
        <v>423</v>
      </c>
      <c r="C144" s="243"/>
    </row>
    <row r="145" spans="1:9" ht="12" customHeight="1" thickBot="1">
      <c r="A145" s="13" t="s">
        <v>266</v>
      </c>
      <c r="B145" s="7" t="s">
        <v>371</v>
      </c>
      <c r="C145" s="243"/>
    </row>
    <row r="146" spans="1:9" ht="12" customHeight="1" thickBot="1">
      <c r="A146" s="20" t="s">
        <v>21</v>
      </c>
      <c r="B146" s="140" t="s">
        <v>424</v>
      </c>
      <c r="C146" s="284">
        <f>SUM(C147:C151)</f>
        <v>0</v>
      </c>
    </row>
    <row r="147" spans="1:9" ht="12" customHeight="1">
      <c r="A147" s="15" t="s">
        <v>91</v>
      </c>
      <c r="B147" s="9" t="s">
        <v>419</v>
      </c>
      <c r="C147" s="243"/>
    </row>
    <row r="148" spans="1:9" ht="12" customHeight="1">
      <c r="A148" s="15" t="s">
        <v>92</v>
      </c>
      <c r="B148" s="9" t="s">
        <v>426</v>
      </c>
      <c r="C148" s="243"/>
    </row>
    <row r="149" spans="1:9" ht="12" customHeight="1">
      <c r="A149" s="15" t="s">
        <v>277</v>
      </c>
      <c r="B149" s="9" t="s">
        <v>421</v>
      </c>
      <c r="C149" s="243"/>
    </row>
    <row r="150" spans="1:9" ht="12" customHeight="1">
      <c r="A150" s="15" t="s">
        <v>278</v>
      </c>
      <c r="B150" s="9" t="s">
        <v>427</v>
      </c>
      <c r="C150" s="243"/>
    </row>
    <row r="151" spans="1:9" ht="12" customHeight="1" thickBot="1">
      <c r="A151" s="15" t="s">
        <v>425</v>
      </c>
      <c r="B151" s="9" t="s">
        <v>428</v>
      </c>
      <c r="C151" s="243"/>
    </row>
    <row r="152" spans="1:9" ht="12" customHeight="1" thickBot="1">
      <c r="A152" s="20" t="s">
        <v>22</v>
      </c>
      <c r="B152" s="140" t="s">
        <v>429</v>
      </c>
      <c r="C152" s="442"/>
    </row>
    <row r="153" spans="1:9" ht="12" customHeight="1" thickBot="1">
      <c r="A153" s="20" t="s">
        <v>23</v>
      </c>
      <c r="B153" s="140" t="s">
        <v>430</v>
      </c>
      <c r="C153" s="442"/>
    </row>
    <row r="154" spans="1:9" ht="15" customHeight="1" thickBot="1">
      <c r="A154" s="20" t="s">
        <v>24</v>
      </c>
      <c r="B154" s="140" t="s">
        <v>432</v>
      </c>
      <c r="C154" s="385">
        <f>+C130+C134+C141+C146+C152+C153</f>
        <v>821</v>
      </c>
      <c r="F154" s="386"/>
      <c r="G154" s="387"/>
      <c r="H154" s="387"/>
      <c r="I154" s="387"/>
    </row>
    <row r="155" spans="1:9" s="375" customFormat="1" ht="12.95" customHeight="1" thickBot="1">
      <c r="A155" s="273" t="s">
        <v>25</v>
      </c>
      <c r="B155" s="342" t="s">
        <v>431</v>
      </c>
      <c r="C155" s="385">
        <f>+C129+C154</f>
        <v>76654</v>
      </c>
    </row>
    <row r="156" spans="1:9" ht="7.5" customHeight="1"/>
    <row r="157" spans="1:9">
      <c r="A157" s="601" t="s">
        <v>353</v>
      </c>
      <c r="B157" s="601"/>
      <c r="C157" s="601"/>
    </row>
    <row r="158" spans="1:9" ht="15" customHeight="1" thickBot="1">
      <c r="A158" s="599" t="s">
        <v>145</v>
      </c>
      <c r="B158" s="599"/>
      <c r="C158" s="285" t="s">
        <v>205</v>
      </c>
    </row>
    <row r="159" spans="1:9" ht="13.5" customHeight="1" thickBot="1">
      <c r="A159" s="20">
        <v>1</v>
      </c>
      <c r="B159" s="30" t="s">
        <v>433</v>
      </c>
      <c r="C159" s="275">
        <f>+C63-C129</f>
        <v>-19985</v>
      </c>
      <c r="D159" s="388"/>
    </row>
    <row r="160" spans="1:9" ht="27.75" customHeight="1" thickBot="1">
      <c r="A160" s="20" t="s">
        <v>16</v>
      </c>
      <c r="B160" s="30" t="s">
        <v>574</v>
      </c>
      <c r="C160" s="275">
        <f>+C87-C154</f>
        <v>19985</v>
      </c>
    </row>
    <row r="162" spans="1:1">
      <c r="A162" s="343" t="s">
        <v>589</v>
      </c>
    </row>
  </sheetData>
  <mergeCells count="6">
    <mergeCell ref="A2:C2"/>
    <mergeCell ref="A3:B3"/>
    <mergeCell ref="A91:B91"/>
    <mergeCell ref="A157:C157"/>
    <mergeCell ref="A158:B158"/>
    <mergeCell ref="A90:C90"/>
  </mergeCells>
  <phoneticPr fontId="0" type="noConversion"/>
  <printOptions horizontalCentered="1"/>
  <pageMargins left="0.78740157480314965" right="0.78740157480314965" top="1.4566929133858268" bottom="0.86614173228346458" header="0.78740157480314965" footer="0.59055118110236227"/>
  <pageSetup paperSize="9" scale="61" fitToHeight="2" orientation="portrait" r:id="rId1"/>
  <headerFooter alignWithMargins="0">
    <oddHeader xml:space="preserve">&amp;C&amp;"Times New Roman CE,Félkövér"&amp;12
Nagycsepely Önkormányzat
2016. ÉVI KÖLTSÉGVETÉSI MÉRLEGE&amp;10
</oddHeader>
  </headerFooter>
  <rowBreaks count="1" manualBreakCount="1">
    <brk id="88" max="2" man="1"/>
  </rowBreaks>
</worksheet>
</file>

<file path=xl/worksheets/sheet20.xml><?xml version="1.0" encoding="utf-8"?>
<worksheet xmlns="http://schemas.openxmlformats.org/spreadsheetml/2006/main" xmlns:r="http://schemas.openxmlformats.org/officeDocument/2006/relationships">
  <sheetPr>
    <tabColor rgb="FF92D050"/>
  </sheetPr>
  <dimension ref="A1:G50"/>
  <sheetViews>
    <sheetView zoomScale="120" zoomScaleNormal="120" zoomScaleSheetLayoutView="100" workbookViewId="0">
      <selection activeCell="B10" sqref="B10"/>
    </sheetView>
  </sheetViews>
  <sheetFormatPr defaultRowHeight="15.75"/>
  <cols>
    <col min="1" max="1" width="9" style="343" customWidth="1"/>
    <col min="2" max="2" width="66.33203125" style="343" bestFit="1" customWidth="1"/>
    <col min="3" max="3" width="15.5" style="344" customWidth="1"/>
    <col min="4" max="5" width="15.5" style="343" customWidth="1"/>
    <col min="6" max="6" width="9" style="373" customWidth="1"/>
    <col min="7" max="16384" width="9.33203125" style="373"/>
  </cols>
  <sheetData>
    <row r="1" spans="1:5">
      <c r="D1" s="597"/>
      <c r="E1" s="597" t="s">
        <v>588</v>
      </c>
    </row>
    <row r="3" spans="1:5" ht="15.95" customHeight="1">
      <c r="A3" s="598" t="s">
        <v>12</v>
      </c>
      <c r="B3" s="598"/>
      <c r="C3" s="598"/>
      <c r="D3" s="598"/>
      <c r="E3" s="598"/>
    </row>
    <row r="4" spans="1:5" ht="15.95" customHeight="1" thickBot="1">
      <c r="A4" s="599" t="s">
        <v>143</v>
      </c>
      <c r="B4" s="599"/>
      <c r="D4" s="157"/>
      <c r="E4" s="285" t="s">
        <v>205</v>
      </c>
    </row>
    <row r="5" spans="1:5" ht="38.1" customHeight="1" thickBot="1">
      <c r="A5" s="23" t="s">
        <v>64</v>
      </c>
      <c r="B5" s="24" t="s">
        <v>14</v>
      </c>
      <c r="C5" s="24" t="str">
        <f>+CONCATENATE(LEFT(ÖSSZEFÜGGÉSEK!A5,4)+1,". évi")</f>
        <v>2017. évi</v>
      </c>
      <c r="D5" s="365" t="str">
        <f>+CONCATENATE(LEFT(ÖSSZEFÜGGÉSEK!A5,4)+2,". évi")</f>
        <v>2018. évi</v>
      </c>
      <c r="E5" s="177" t="str">
        <f>+CONCATENATE(LEFT(ÖSSZEFÜGGÉSEK!A5,4)+3,". évi")</f>
        <v>2019. évi</v>
      </c>
    </row>
    <row r="6" spans="1:5" s="374" customFormat="1" ht="12" customHeight="1" thickBot="1">
      <c r="A6" s="32" t="s">
        <v>451</v>
      </c>
      <c r="B6" s="33" t="s">
        <v>452</v>
      </c>
      <c r="C6" s="33" t="s">
        <v>453</v>
      </c>
      <c r="D6" s="33" t="s">
        <v>455</v>
      </c>
      <c r="E6" s="407" t="s">
        <v>454</v>
      </c>
    </row>
    <row r="7" spans="1:5" s="375" customFormat="1" ht="12" customHeight="1" thickBot="1">
      <c r="A7" s="20" t="s">
        <v>15</v>
      </c>
      <c r="B7" s="21" t="s">
        <v>478</v>
      </c>
      <c r="C7" s="413">
        <v>20540</v>
      </c>
      <c r="D7" s="413">
        <v>20540</v>
      </c>
      <c r="E7" s="413">
        <v>20540</v>
      </c>
    </row>
    <row r="8" spans="1:5" s="375" customFormat="1" ht="12" customHeight="1" thickBot="1">
      <c r="A8" s="20" t="s">
        <v>16</v>
      </c>
      <c r="B8" s="270" t="s">
        <v>355</v>
      </c>
      <c r="C8" s="414">
        <v>12160</v>
      </c>
      <c r="D8" s="414">
        <v>12160</v>
      </c>
      <c r="E8" s="414">
        <v>12160</v>
      </c>
    </row>
    <row r="9" spans="1:5" s="375" customFormat="1" ht="12" customHeight="1" thickBot="1">
      <c r="A9" s="20" t="s">
        <v>17</v>
      </c>
      <c r="B9" s="21" t="s">
        <v>363</v>
      </c>
      <c r="C9" s="413"/>
      <c r="D9" s="413"/>
      <c r="E9" s="414"/>
    </row>
    <row r="10" spans="1:5" s="375" customFormat="1" ht="12" customHeight="1" thickBot="1">
      <c r="A10" s="20" t="s">
        <v>164</v>
      </c>
      <c r="B10" s="21" t="s">
        <v>245</v>
      </c>
      <c r="C10" s="364">
        <f>SUM(C11:C17)</f>
        <v>8350</v>
      </c>
      <c r="D10" s="364">
        <f>SUM(D11:D17)</f>
        <v>8550</v>
      </c>
      <c r="E10" s="406">
        <f>SUM(E11:E17)</f>
        <v>8800</v>
      </c>
    </row>
    <row r="11" spans="1:5" s="375" customFormat="1" ht="12" customHeight="1">
      <c r="A11" s="15" t="s">
        <v>246</v>
      </c>
      <c r="B11" s="376" t="s">
        <v>502</v>
      </c>
      <c r="C11" s="359">
        <v>2750</v>
      </c>
      <c r="D11" s="359">
        <v>2800</v>
      </c>
      <c r="E11" s="244">
        <v>2850</v>
      </c>
    </row>
    <row r="12" spans="1:5" s="375" customFormat="1" ht="12" customHeight="1">
      <c r="A12" s="14" t="s">
        <v>247</v>
      </c>
      <c r="B12" s="377" t="s">
        <v>503</v>
      </c>
      <c r="C12" s="358"/>
      <c r="D12" s="358"/>
      <c r="E12" s="243"/>
    </row>
    <row r="13" spans="1:5" s="375" customFormat="1" ht="12" customHeight="1">
      <c r="A13" s="14" t="s">
        <v>248</v>
      </c>
      <c r="B13" s="377" t="s">
        <v>504</v>
      </c>
      <c r="C13" s="358">
        <v>4650</v>
      </c>
      <c r="D13" s="358">
        <v>4750</v>
      </c>
      <c r="E13" s="243">
        <v>4900</v>
      </c>
    </row>
    <row r="14" spans="1:5" s="375" customFormat="1" ht="12" customHeight="1">
      <c r="A14" s="14" t="s">
        <v>249</v>
      </c>
      <c r="B14" s="377" t="s">
        <v>505</v>
      </c>
      <c r="C14" s="358"/>
      <c r="D14" s="358"/>
      <c r="E14" s="243"/>
    </row>
    <row r="15" spans="1:5" s="375" customFormat="1" ht="12" customHeight="1">
      <c r="A15" s="14" t="s">
        <v>499</v>
      </c>
      <c r="B15" s="377" t="s">
        <v>250</v>
      </c>
      <c r="C15" s="358">
        <v>650</v>
      </c>
      <c r="D15" s="358">
        <v>700</v>
      </c>
      <c r="E15" s="243">
        <v>750</v>
      </c>
    </row>
    <row r="16" spans="1:5" s="375" customFormat="1" ht="12" customHeight="1">
      <c r="A16" s="14" t="s">
        <v>500</v>
      </c>
      <c r="B16" s="377" t="s">
        <v>251</v>
      </c>
      <c r="C16" s="358"/>
      <c r="D16" s="358"/>
      <c r="E16" s="243"/>
    </row>
    <row r="17" spans="1:6" s="375" customFormat="1" ht="12" customHeight="1" thickBot="1">
      <c r="A17" s="16" t="s">
        <v>501</v>
      </c>
      <c r="B17" s="378" t="s">
        <v>252</v>
      </c>
      <c r="C17" s="360">
        <v>300</v>
      </c>
      <c r="D17" s="360">
        <v>300</v>
      </c>
      <c r="E17" s="245">
        <v>300</v>
      </c>
    </row>
    <row r="18" spans="1:6" s="375" customFormat="1" ht="12" customHeight="1" thickBot="1">
      <c r="A18" s="20" t="s">
        <v>19</v>
      </c>
      <c r="B18" s="21" t="s">
        <v>481</v>
      </c>
      <c r="C18" s="413">
        <v>300</v>
      </c>
      <c r="D18" s="413">
        <v>320</v>
      </c>
      <c r="E18" s="414">
        <v>350</v>
      </c>
    </row>
    <row r="19" spans="1:6" s="375" customFormat="1" ht="12" customHeight="1" thickBot="1">
      <c r="A19" s="20" t="s">
        <v>20</v>
      </c>
      <c r="B19" s="21" t="s">
        <v>8</v>
      </c>
      <c r="C19" s="413"/>
      <c r="D19" s="413"/>
      <c r="E19" s="414"/>
    </row>
    <row r="20" spans="1:6" s="375" customFormat="1" ht="12" customHeight="1" thickBot="1">
      <c r="A20" s="20" t="s">
        <v>171</v>
      </c>
      <c r="B20" s="21" t="s">
        <v>480</v>
      </c>
      <c r="C20" s="413">
        <v>450</v>
      </c>
      <c r="D20" s="413">
        <v>450</v>
      </c>
      <c r="E20" s="414">
        <v>450</v>
      </c>
    </row>
    <row r="21" spans="1:6" s="375" customFormat="1" ht="12" customHeight="1" thickBot="1">
      <c r="A21" s="20" t="s">
        <v>22</v>
      </c>
      <c r="B21" s="270" t="s">
        <v>479</v>
      </c>
      <c r="C21" s="413"/>
      <c r="D21" s="413"/>
      <c r="E21" s="414"/>
    </row>
    <row r="22" spans="1:6" s="375" customFormat="1" ht="12" customHeight="1" thickBot="1">
      <c r="A22" s="20" t="s">
        <v>23</v>
      </c>
      <c r="B22" s="21" t="s">
        <v>284</v>
      </c>
      <c r="C22" s="364">
        <f>+C7+C8+C9+C10+C18+C19+C20+C21</f>
        <v>41800</v>
      </c>
      <c r="D22" s="364">
        <f>+D7+D8+D9+D10+D18+D19+D20+D21</f>
        <v>42020</v>
      </c>
      <c r="E22" s="281">
        <f>+E7+E8+E9+E10+E18+E19+E20+E21</f>
        <v>42300</v>
      </c>
    </row>
    <row r="23" spans="1:6" s="375" customFormat="1" ht="12" customHeight="1" thickBot="1">
      <c r="A23" s="20" t="s">
        <v>24</v>
      </c>
      <c r="B23" s="21" t="s">
        <v>482</v>
      </c>
      <c r="C23" s="467">
        <v>19700</v>
      </c>
      <c r="D23" s="467">
        <v>16000</v>
      </c>
      <c r="E23" s="468">
        <v>14500</v>
      </c>
    </row>
    <row r="24" spans="1:6" s="375" customFormat="1" ht="12" customHeight="1" thickBot="1">
      <c r="A24" s="20" t="s">
        <v>25</v>
      </c>
      <c r="B24" s="21" t="s">
        <v>483</v>
      </c>
      <c r="C24" s="364">
        <f>+C22+C23</f>
        <v>61500</v>
      </c>
      <c r="D24" s="364">
        <f>+D22+D23</f>
        <v>58020</v>
      </c>
      <c r="E24" s="406">
        <f>+E22+E23</f>
        <v>56800</v>
      </c>
    </row>
    <row r="25" spans="1:6" s="375" customFormat="1" ht="12" customHeight="1">
      <c r="A25" s="336"/>
      <c r="B25" s="337"/>
      <c r="C25" s="338"/>
      <c r="D25" s="464"/>
      <c r="E25" s="465"/>
    </row>
    <row r="26" spans="1:6" s="375" customFormat="1" ht="12" customHeight="1">
      <c r="A26" s="598" t="s">
        <v>43</v>
      </c>
      <c r="B26" s="598"/>
      <c r="C26" s="598"/>
      <c r="D26" s="598"/>
      <c r="E26" s="598"/>
    </row>
    <row r="27" spans="1:6" s="375" customFormat="1" ht="12" customHeight="1" thickBot="1">
      <c r="A27" s="600" t="s">
        <v>144</v>
      </c>
      <c r="B27" s="600"/>
      <c r="C27" s="344"/>
      <c r="D27" s="157"/>
      <c r="E27" s="285" t="s">
        <v>205</v>
      </c>
    </row>
    <row r="28" spans="1:6" s="375" customFormat="1" ht="24" customHeight="1" thickBot="1">
      <c r="A28" s="23" t="s">
        <v>13</v>
      </c>
      <c r="B28" s="24" t="s">
        <v>44</v>
      </c>
      <c r="C28" s="24" t="str">
        <f>+C5</f>
        <v>2017. évi</v>
      </c>
      <c r="D28" s="24" t="str">
        <f>+D5</f>
        <v>2018. évi</v>
      </c>
      <c r="E28" s="177" t="str">
        <f>+E5</f>
        <v>2019. évi</v>
      </c>
      <c r="F28" s="466"/>
    </row>
    <row r="29" spans="1:6" s="375" customFormat="1" ht="12" customHeight="1" thickBot="1">
      <c r="A29" s="368" t="s">
        <v>451</v>
      </c>
      <c r="B29" s="369" t="s">
        <v>452</v>
      </c>
      <c r="C29" s="369" t="s">
        <v>453</v>
      </c>
      <c r="D29" s="369" t="s">
        <v>455</v>
      </c>
      <c r="E29" s="460" t="s">
        <v>454</v>
      </c>
      <c r="F29" s="466"/>
    </row>
    <row r="30" spans="1:6" s="375" customFormat="1" ht="15" customHeight="1" thickBot="1">
      <c r="A30" s="20" t="s">
        <v>15</v>
      </c>
      <c r="B30" s="30" t="s">
        <v>484</v>
      </c>
      <c r="C30" s="413">
        <v>51000</v>
      </c>
      <c r="D30" s="413">
        <v>51200</v>
      </c>
      <c r="E30" s="409">
        <v>51500</v>
      </c>
      <c r="F30" s="466"/>
    </row>
    <row r="31" spans="1:6" ht="12" customHeight="1" thickBot="1">
      <c r="A31" s="438" t="s">
        <v>16</v>
      </c>
      <c r="B31" s="461" t="s">
        <v>489</v>
      </c>
      <c r="C31" s="462">
        <f>+C32+C33+C34</f>
        <v>9500</v>
      </c>
      <c r="D31" s="462">
        <f>+D32+D33+D34</f>
        <v>6820</v>
      </c>
      <c r="E31" s="463">
        <f>+E32+E33+E34</f>
        <v>5300</v>
      </c>
    </row>
    <row r="32" spans="1:6" ht="12" customHeight="1">
      <c r="A32" s="15" t="s">
        <v>99</v>
      </c>
      <c r="B32" s="8" t="s">
        <v>204</v>
      </c>
      <c r="C32" s="359">
        <v>6500</v>
      </c>
      <c r="D32" s="359">
        <v>4000</v>
      </c>
      <c r="E32" s="244">
        <v>2000</v>
      </c>
    </row>
    <row r="33" spans="1:7" ht="12" customHeight="1">
      <c r="A33" s="15" t="s">
        <v>100</v>
      </c>
      <c r="B33" s="12" t="s">
        <v>178</v>
      </c>
      <c r="C33" s="358">
        <v>3000</v>
      </c>
      <c r="D33" s="358">
        <v>2820</v>
      </c>
      <c r="E33" s="243">
        <v>3300</v>
      </c>
    </row>
    <row r="34" spans="1:7" ht="12" customHeight="1" thickBot="1">
      <c r="A34" s="15" t="s">
        <v>101</v>
      </c>
      <c r="B34" s="272" t="s">
        <v>207</v>
      </c>
      <c r="C34" s="358"/>
      <c r="D34" s="358"/>
      <c r="E34" s="243"/>
    </row>
    <row r="35" spans="1:7" ht="12" customHeight="1" thickBot="1">
      <c r="A35" s="20" t="s">
        <v>17</v>
      </c>
      <c r="B35" s="140" t="s">
        <v>407</v>
      </c>
      <c r="C35" s="357">
        <f>+C30+C31</f>
        <v>60500</v>
      </c>
      <c r="D35" s="357">
        <f>+D30+D31</f>
        <v>58020</v>
      </c>
      <c r="E35" s="242">
        <f>+E30+E31</f>
        <v>56800</v>
      </c>
    </row>
    <row r="36" spans="1:7" ht="15" customHeight="1" thickBot="1">
      <c r="A36" s="20" t="s">
        <v>18</v>
      </c>
      <c r="B36" s="140" t="s">
        <v>485</v>
      </c>
      <c r="C36" s="469">
        <v>1000</v>
      </c>
      <c r="D36" s="469"/>
      <c r="E36" s="470"/>
      <c r="F36" s="387"/>
    </row>
    <row r="37" spans="1:7" s="375" customFormat="1" ht="12.95" customHeight="1" thickBot="1">
      <c r="A37" s="273" t="s">
        <v>19</v>
      </c>
      <c r="B37" s="342" t="s">
        <v>486</v>
      </c>
      <c r="C37" s="459">
        <f>+C35+C36</f>
        <v>61500</v>
      </c>
      <c r="D37" s="459">
        <f>+D35+D36</f>
        <v>58020</v>
      </c>
      <c r="E37" s="453">
        <f>+E35+E36</f>
        <v>56800</v>
      </c>
    </row>
    <row r="38" spans="1:7">
      <c r="C38" s="343"/>
    </row>
    <row r="39" spans="1:7">
      <c r="C39" s="343"/>
    </row>
    <row r="40" spans="1:7">
      <c r="C40" s="343"/>
    </row>
    <row r="41" spans="1:7" ht="16.5" customHeight="1">
      <c r="C41" s="343"/>
    </row>
    <row r="42" spans="1:7">
      <c r="C42" s="343"/>
    </row>
    <row r="43" spans="1:7">
      <c r="C43" s="343"/>
    </row>
    <row r="44" spans="1:7" s="343" customFormat="1">
      <c r="F44" s="373"/>
      <c r="G44" s="373"/>
    </row>
    <row r="45" spans="1:7" s="343" customFormat="1">
      <c r="F45" s="373"/>
      <c r="G45" s="373"/>
    </row>
    <row r="46" spans="1:7" s="343" customFormat="1">
      <c r="F46" s="373"/>
      <c r="G46" s="373"/>
    </row>
    <row r="47" spans="1:7" s="343" customFormat="1">
      <c r="F47" s="373"/>
      <c r="G47" s="373"/>
    </row>
    <row r="48" spans="1:7" s="343" customFormat="1">
      <c r="F48" s="373"/>
      <c r="G48" s="373"/>
    </row>
    <row r="49" spans="6:7" s="343" customFormat="1">
      <c r="F49" s="373"/>
      <c r="G49" s="373"/>
    </row>
    <row r="50" spans="6:7" s="343" customFormat="1">
      <c r="F50" s="373"/>
      <c r="G50" s="373"/>
    </row>
  </sheetData>
  <mergeCells count="4">
    <mergeCell ref="A3:E3"/>
    <mergeCell ref="A4:B4"/>
    <mergeCell ref="A26:E26"/>
    <mergeCell ref="A27:B27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5" fitToWidth="3" fitToHeight="2" orientation="portrait" r:id="rId1"/>
  <headerFooter alignWithMargins="0">
    <oddHeader>&amp;C&amp;"Times New Roman CE,Félkövér"&amp;12Nagycsepely Önkormányzat
2016. ÉVI KÖLTSÉGVETÉSI ÉVET KÖVETŐ 3 ÉV TERVEZETT BEVÉTELEI, KIADÁSAI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92D050"/>
  </sheetPr>
  <dimension ref="A1:I162"/>
  <sheetViews>
    <sheetView view="pageBreakPreview" topLeftCell="A125" zoomScaleNormal="100" zoomScaleSheetLayoutView="100" workbookViewId="0">
      <selection activeCell="A162" sqref="A162"/>
    </sheetView>
  </sheetViews>
  <sheetFormatPr defaultRowHeight="15.75"/>
  <cols>
    <col min="1" max="1" width="9.5" style="343" customWidth="1"/>
    <col min="2" max="2" width="91.6640625" style="343" customWidth="1"/>
    <col min="3" max="3" width="21.6640625" style="344" customWidth="1"/>
    <col min="4" max="4" width="9" style="373" customWidth="1"/>
    <col min="5" max="16384" width="9.33203125" style="373"/>
  </cols>
  <sheetData>
    <row r="1" spans="1:3">
      <c r="C1" s="344" t="s">
        <v>576</v>
      </c>
    </row>
    <row r="2" spans="1:3" ht="15.95" customHeight="1">
      <c r="A2" s="598" t="s">
        <v>12</v>
      </c>
      <c r="B2" s="598"/>
      <c r="C2" s="598"/>
    </row>
    <row r="3" spans="1:3" ht="15.95" customHeight="1" thickBot="1">
      <c r="A3" s="599" t="s">
        <v>143</v>
      </c>
      <c r="B3" s="599"/>
      <c r="C3" s="285" t="s">
        <v>205</v>
      </c>
    </row>
    <row r="4" spans="1:3" ht="38.1" customHeight="1" thickBot="1">
      <c r="A4" s="23" t="s">
        <v>64</v>
      </c>
      <c r="B4" s="24" t="s">
        <v>14</v>
      </c>
      <c r="C4" s="39" t="str">
        <f>+CONCATENATE(LEFT(ÖSSZEFÜGGÉSEK!A5,4),". évi előirányzat")</f>
        <v>2016. évi előirányzat</v>
      </c>
    </row>
    <row r="5" spans="1:3" s="374" customFormat="1" ht="12" customHeight="1" thickBot="1">
      <c r="A5" s="368"/>
      <c r="B5" s="369" t="s">
        <v>451</v>
      </c>
      <c r="C5" s="370" t="s">
        <v>452</v>
      </c>
    </row>
    <row r="6" spans="1:3" s="375" customFormat="1" ht="12" customHeight="1" thickBot="1">
      <c r="A6" s="20" t="s">
        <v>15</v>
      </c>
      <c r="B6" s="21" t="s">
        <v>230</v>
      </c>
      <c r="C6" s="275">
        <f>+C7+C8+C9+C10+C11+C12</f>
        <v>21743</v>
      </c>
    </row>
    <row r="7" spans="1:3" s="375" customFormat="1" ht="12" customHeight="1">
      <c r="A7" s="15" t="s">
        <v>93</v>
      </c>
      <c r="B7" s="376" t="s">
        <v>231</v>
      </c>
      <c r="C7" s="278">
        <v>14706</v>
      </c>
    </row>
    <row r="8" spans="1:3" s="375" customFormat="1" ht="12" customHeight="1">
      <c r="A8" s="14" t="s">
        <v>94</v>
      </c>
      <c r="B8" s="377" t="s">
        <v>232</v>
      </c>
      <c r="C8" s="277"/>
    </row>
    <row r="9" spans="1:3" s="375" customFormat="1" ht="12" customHeight="1">
      <c r="A9" s="14" t="s">
        <v>95</v>
      </c>
      <c r="B9" s="377" t="s">
        <v>497</v>
      </c>
      <c r="C9" s="277">
        <v>4564</v>
      </c>
    </row>
    <row r="10" spans="1:3" s="375" customFormat="1" ht="12" customHeight="1">
      <c r="A10" s="14" t="s">
        <v>96</v>
      </c>
      <c r="B10" s="377" t="s">
        <v>234</v>
      </c>
      <c r="C10" s="277">
        <v>1200</v>
      </c>
    </row>
    <row r="11" spans="1:3" s="375" customFormat="1" ht="12" customHeight="1">
      <c r="A11" s="14" t="s">
        <v>139</v>
      </c>
      <c r="B11" s="271" t="s">
        <v>391</v>
      </c>
      <c r="C11" s="277">
        <v>1273</v>
      </c>
    </row>
    <row r="12" spans="1:3" s="375" customFormat="1" ht="12" customHeight="1" thickBot="1">
      <c r="A12" s="16" t="s">
        <v>97</v>
      </c>
      <c r="B12" s="272" t="s">
        <v>392</v>
      </c>
      <c r="C12" s="277"/>
    </row>
    <row r="13" spans="1:3" s="375" customFormat="1" ht="12" customHeight="1" thickBot="1">
      <c r="A13" s="20" t="s">
        <v>16</v>
      </c>
      <c r="B13" s="270" t="s">
        <v>235</v>
      </c>
      <c r="C13" s="275">
        <f>+C14+C15+C16+C17+C18</f>
        <v>25263</v>
      </c>
    </row>
    <row r="14" spans="1:3" s="375" customFormat="1" ht="12" customHeight="1">
      <c r="A14" s="15" t="s">
        <v>99</v>
      </c>
      <c r="B14" s="376" t="s">
        <v>236</v>
      </c>
      <c r="C14" s="278"/>
    </row>
    <row r="15" spans="1:3" s="375" customFormat="1" ht="12" customHeight="1">
      <c r="A15" s="14" t="s">
        <v>100</v>
      </c>
      <c r="B15" s="377" t="s">
        <v>237</v>
      </c>
      <c r="C15" s="277"/>
    </row>
    <row r="16" spans="1:3" s="375" customFormat="1" ht="12" customHeight="1">
      <c r="A16" s="14" t="s">
        <v>101</v>
      </c>
      <c r="B16" s="377" t="s">
        <v>383</v>
      </c>
      <c r="C16" s="277"/>
    </row>
    <row r="17" spans="1:3" s="375" customFormat="1" ht="12" customHeight="1">
      <c r="A17" s="14" t="s">
        <v>102</v>
      </c>
      <c r="B17" s="377" t="s">
        <v>384</v>
      </c>
      <c r="C17" s="277"/>
    </row>
    <row r="18" spans="1:3" s="375" customFormat="1" ht="12" customHeight="1">
      <c r="A18" s="14" t="s">
        <v>103</v>
      </c>
      <c r="B18" s="377" t="s">
        <v>238</v>
      </c>
      <c r="C18" s="277">
        <v>25263</v>
      </c>
    </row>
    <row r="19" spans="1:3" s="375" customFormat="1" ht="12" customHeight="1" thickBot="1">
      <c r="A19" s="16" t="s">
        <v>112</v>
      </c>
      <c r="B19" s="272" t="s">
        <v>239</v>
      </c>
      <c r="C19" s="279"/>
    </row>
    <row r="20" spans="1:3" s="375" customFormat="1" ht="12" customHeight="1" thickBot="1">
      <c r="A20" s="20" t="s">
        <v>17</v>
      </c>
      <c r="B20" s="21" t="s">
        <v>240</v>
      </c>
      <c r="C20" s="275">
        <f>+C21+C22+C23+C24+C25</f>
        <v>0</v>
      </c>
    </row>
    <row r="21" spans="1:3" s="375" customFormat="1" ht="12" customHeight="1">
      <c r="A21" s="15" t="s">
        <v>82</v>
      </c>
      <c r="B21" s="376" t="s">
        <v>241</v>
      </c>
      <c r="C21" s="278"/>
    </row>
    <row r="22" spans="1:3" s="375" customFormat="1" ht="12" customHeight="1">
      <c r="A22" s="14" t="s">
        <v>83</v>
      </c>
      <c r="B22" s="377" t="s">
        <v>242</v>
      </c>
      <c r="C22" s="277"/>
    </row>
    <row r="23" spans="1:3" s="375" customFormat="1" ht="12" customHeight="1">
      <c r="A23" s="14" t="s">
        <v>84</v>
      </c>
      <c r="B23" s="377" t="s">
        <v>385</v>
      </c>
      <c r="C23" s="277"/>
    </row>
    <row r="24" spans="1:3" s="375" customFormat="1" ht="12" customHeight="1">
      <c r="A24" s="14" t="s">
        <v>85</v>
      </c>
      <c r="B24" s="377" t="s">
        <v>386</v>
      </c>
      <c r="C24" s="277"/>
    </row>
    <row r="25" spans="1:3" s="375" customFormat="1" ht="12" customHeight="1">
      <c r="A25" s="14" t="s">
        <v>162</v>
      </c>
      <c r="B25" s="377" t="s">
        <v>243</v>
      </c>
      <c r="C25" s="277"/>
    </row>
    <row r="26" spans="1:3" s="375" customFormat="1" ht="12" customHeight="1" thickBot="1">
      <c r="A26" s="16" t="s">
        <v>163</v>
      </c>
      <c r="B26" s="378" t="s">
        <v>244</v>
      </c>
      <c r="C26" s="279"/>
    </row>
    <row r="27" spans="1:3" s="375" customFormat="1" ht="12" customHeight="1" thickBot="1">
      <c r="A27" s="20" t="s">
        <v>164</v>
      </c>
      <c r="B27" s="21" t="s">
        <v>508</v>
      </c>
      <c r="C27" s="281">
        <f>SUM(C28:C34)</f>
        <v>8100</v>
      </c>
    </row>
    <row r="28" spans="1:3" s="375" customFormat="1" ht="12" customHeight="1">
      <c r="A28" s="15" t="s">
        <v>246</v>
      </c>
      <c r="B28" s="376" t="s">
        <v>502</v>
      </c>
      <c r="C28" s="278">
        <v>2700</v>
      </c>
    </row>
    <row r="29" spans="1:3" s="375" customFormat="1" ht="12" customHeight="1">
      <c r="A29" s="14" t="s">
        <v>247</v>
      </c>
      <c r="B29" s="377" t="s">
        <v>503</v>
      </c>
      <c r="C29" s="277"/>
    </row>
    <row r="30" spans="1:3" s="375" customFormat="1" ht="12" customHeight="1">
      <c r="A30" s="14" t="s">
        <v>248</v>
      </c>
      <c r="B30" s="377" t="s">
        <v>504</v>
      </c>
      <c r="C30" s="277">
        <v>4510</v>
      </c>
    </row>
    <row r="31" spans="1:3" s="375" customFormat="1" ht="12" customHeight="1">
      <c r="A31" s="14" t="s">
        <v>249</v>
      </c>
      <c r="B31" s="377" t="s">
        <v>505</v>
      </c>
      <c r="C31" s="277"/>
    </row>
    <row r="32" spans="1:3" s="375" customFormat="1" ht="12" customHeight="1">
      <c r="A32" s="14" t="s">
        <v>499</v>
      </c>
      <c r="B32" s="377" t="s">
        <v>250</v>
      </c>
      <c r="C32" s="277">
        <v>600</v>
      </c>
    </row>
    <row r="33" spans="1:3" s="375" customFormat="1" ht="12" customHeight="1">
      <c r="A33" s="14" t="s">
        <v>500</v>
      </c>
      <c r="B33" s="377" t="s">
        <v>251</v>
      </c>
      <c r="C33" s="277"/>
    </row>
    <row r="34" spans="1:3" s="375" customFormat="1" ht="12" customHeight="1" thickBot="1">
      <c r="A34" s="16" t="s">
        <v>501</v>
      </c>
      <c r="B34" s="471" t="s">
        <v>252</v>
      </c>
      <c r="C34" s="279">
        <v>290</v>
      </c>
    </row>
    <row r="35" spans="1:3" s="375" customFormat="1" ht="12" customHeight="1" thickBot="1">
      <c r="A35" s="20" t="s">
        <v>19</v>
      </c>
      <c r="B35" s="21" t="s">
        <v>393</v>
      </c>
      <c r="C35" s="275">
        <f>SUM(C36:C46)</f>
        <v>292</v>
      </c>
    </row>
    <row r="36" spans="1:3" s="375" customFormat="1" ht="12" customHeight="1">
      <c r="A36" s="15" t="s">
        <v>86</v>
      </c>
      <c r="B36" s="376" t="s">
        <v>255</v>
      </c>
      <c r="C36" s="278"/>
    </row>
    <row r="37" spans="1:3" s="375" customFormat="1" ht="12" customHeight="1">
      <c r="A37" s="14" t="s">
        <v>87</v>
      </c>
      <c r="B37" s="377" t="s">
        <v>256</v>
      </c>
      <c r="C37" s="277">
        <v>287</v>
      </c>
    </row>
    <row r="38" spans="1:3" s="375" customFormat="1" ht="12" customHeight="1">
      <c r="A38" s="14" t="s">
        <v>88</v>
      </c>
      <c r="B38" s="377" t="s">
        <v>257</v>
      </c>
      <c r="C38" s="277"/>
    </row>
    <row r="39" spans="1:3" s="375" customFormat="1" ht="12" customHeight="1">
      <c r="A39" s="14" t="s">
        <v>166</v>
      </c>
      <c r="B39" s="377" t="s">
        <v>258</v>
      </c>
      <c r="C39" s="277"/>
    </row>
    <row r="40" spans="1:3" s="375" customFormat="1" ht="12" customHeight="1">
      <c r="A40" s="14" t="s">
        <v>167</v>
      </c>
      <c r="B40" s="377" t="s">
        <v>259</v>
      </c>
      <c r="C40" s="277"/>
    </row>
    <row r="41" spans="1:3" s="375" customFormat="1" ht="12" customHeight="1">
      <c r="A41" s="14" t="s">
        <v>168</v>
      </c>
      <c r="B41" s="377" t="s">
        <v>260</v>
      </c>
      <c r="C41" s="277"/>
    </row>
    <row r="42" spans="1:3" s="375" customFormat="1" ht="12" customHeight="1">
      <c r="A42" s="14" t="s">
        <v>169</v>
      </c>
      <c r="B42" s="377" t="s">
        <v>261</v>
      </c>
      <c r="C42" s="277"/>
    </row>
    <row r="43" spans="1:3" s="375" customFormat="1" ht="12" customHeight="1">
      <c r="A43" s="14" t="s">
        <v>170</v>
      </c>
      <c r="B43" s="377" t="s">
        <v>507</v>
      </c>
      <c r="C43" s="277"/>
    </row>
    <row r="44" spans="1:3" s="375" customFormat="1" ht="12" customHeight="1">
      <c r="A44" s="14" t="s">
        <v>253</v>
      </c>
      <c r="B44" s="377" t="s">
        <v>262</v>
      </c>
      <c r="C44" s="280">
        <v>5</v>
      </c>
    </row>
    <row r="45" spans="1:3" s="375" customFormat="1" ht="12" customHeight="1">
      <c r="A45" s="16" t="s">
        <v>254</v>
      </c>
      <c r="B45" s="378" t="s">
        <v>395</v>
      </c>
      <c r="C45" s="363"/>
    </row>
    <row r="46" spans="1:3" s="375" customFormat="1" ht="12" customHeight="1" thickBot="1">
      <c r="A46" s="16" t="s">
        <v>394</v>
      </c>
      <c r="B46" s="272" t="s">
        <v>263</v>
      </c>
      <c r="C46" s="363"/>
    </row>
    <row r="47" spans="1:3" s="375" customFormat="1" ht="12" customHeight="1" thickBot="1">
      <c r="A47" s="20" t="s">
        <v>20</v>
      </c>
      <c r="B47" s="21" t="s">
        <v>264</v>
      </c>
      <c r="C47" s="275">
        <f>SUM(C48:C52)</f>
        <v>0</v>
      </c>
    </row>
    <row r="48" spans="1:3" s="375" customFormat="1" ht="12" customHeight="1">
      <c r="A48" s="15" t="s">
        <v>89</v>
      </c>
      <c r="B48" s="376" t="s">
        <v>268</v>
      </c>
      <c r="C48" s="408"/>
    </row>
    <row r="49" spans="1:3" s="375" customFormat="1" ht="12" customHeight="1">
      <c r="A49" s="14" t="s">
        <v>90</v>
      </c>
      <c r="B49" s="377" t="s">
        <v>269</v>
      </c>
      <c r="C49" s="280"/>
    </row>
    <row r="50" spans="1:3" s="375" customFormat="1" ht="12" customHeight="1">
      <c r="A50" s="14" t="s">
        <v>265</v>
      </c>
      <c r="B50" s="377" t="s">
        <v>270</v>
      </c>
      <c r="C50" s="280"/>
    </row>
    <row r="51" spans="1:3" s="375" customFormat="1" ht="12" customHeight="1">
      <c r="A51" s="14" t="s">
        <v>266</v>
      </c>
      <c r="B51" s="377" t="s">
        <v>271</v>
      </c>
      <c r="C51" s="280"/>
    </row>
    <row r="52" spans="1:3" s="375" customFormat="1" ht="12" customHeight="1" thickBot="1">
      <c r="A52" s="16" t="s">
        <v>267</v>
      </c>
      <c r="B52" s="272" t="s">
        <v>272</v>
      </c>
      <c r="C52" s="363"/>
    </row>
    <row r="53" spans="1:3" s="375" customFormat="1" ht="12" customHeight="1" thickBot="1">
      <c r="A53" s="20" t="s">
        <v>171</v>
      </c>
      <c r="B53" s="21" t="s">
        <v>273</v>
      </c>
      <c r="C53" s="275">
        <f>SUM(C54:C56)</f>
        <v>0</v>
      </c>
    </row>
    <row r="54" spans="1:3" s="375" customFormat="1" ht="12" customHeight="1">
      <c r="A54" s="15" t="s">
        <v>91</v>
      </c>
      <c r="B54" s="376" t="s">
        <v>274</v>
      </c>
      <c r="C54" s="278"/>
    </row>
    <row r="55" spans="1:3" s="375" customFormat="1" ht="12" customHeight="1">
      <c r="A55" s="14" t="s">
        <v>92</v>
      </c>
      <c r="B55" s="377" t="s">
        <v>387</v>
      </c>
      <c r="C55" s="277"/>
    </row>
    <row r="56" spans="1:3" s="375" customFormat="1" ht="12" customHeight="1">
      <c r="A56" s="14" t="s">
        <v>277</v>
      </c>
      <c r="B56" s="377" t="s">
        <v>275</v>
      </c>
      <c r="C56" s="277"/>
    </row>
    <row r="57" spans="1:3" s="375" customFormat="1" ht="12" customHeight="1" thickBot="1">
      <c r="A57" s="16" t="s">
        <v>278</v>
      </c>
      <c r="B57" s="272" t="s">
        <v>276</v>
      </c>
      <c r="C57" s="279"/>
    </row>
    <row r="58" spans="1:3" s="375" customFormat="1" ht="12" customHeight="1" thickBot="1">
      <c r="A58" s="20" t="s">
        <v>22</v>
      </c>
      <c r="B58" s="270" t="s">
        <v>279</v>
      </c>
      <c r="C58" s="275">
        <f>SUM(C59:C61)</f>
        <v>0</v>
      </c>
    </row>
    <row r="59" spans="1:3" s="375" customFormat="1" ht="12" customHeight="1">
      <c r="A59" s="15" t="s">
        <v>172</v>
      </c>
      <c r="B59" s="376" t="s">
        <v>281</v>
      </c>
      <c r="C59" s="280"/>
    </row>
    <row r="60" spans="1:3" s="375" customFormat="1" ht="12" customHeight="1">
      <c r="A60" s="14" t="s">
        <v>173</v>
      </c>
      <c r="B60" s="377" t="s">
        <v>388</v>
      </c>
      <c r="C60" s="280"/>
    </row>
    <row r="61" spans="1:3" s="375" customFormat="1" ht="12" customHeight="1">
      <c r="A61" s="14" t="s">
        <v>206</v>
      </c>
      <c r="B61" s="377" t="s">
        <v>282</v>
      </c>
      <c r="C61" s="280"/>
    </row>
    <row r="62" spans="1:3" s="375" customFormat="1" ht="12" customHeight="1" thickBot="1">
      <c r="A62" s="16" t="s">
        <v>280</v>
      </c>
      <c r="B62" s="272" t="s">
        <v>283</v>
      </c>
      <c r="C62" s="280"/>
    </row>
    <row r="63" spans="1:3" s="375" customFormat="1" ht="12" customHeight="1" thickBot="1">
      <c r="A63" s="443" t="s">
        <v>435</v>
      </c>
      <c r="B63" s="21" t="s">
        <v>284</v>
      </c>
      <c r="C63" s="281">
        <f>+C6+C13+C20+C27+C35+C47+C53+C58</f>
        <v>55398</v>
      </c>
    </row>
    <row r="64" spans="1:3" s="375" customFormat="1" ht="12" customHeight="1" thickBot="1">
      <c r="A64" s="411" t="s">
        <v>285</v>
      </c>
      <c r="B64" s="270" t="s">
        <v>286</v>
      </c>
      <c r="C64" s="275">
        <f>SUM(C65:C67)</f>
        <v>0</v>
      </c>
    </row>
    <row r="65" spans="1:3" s="375" customFormat="1" ht="12" customHeight="1">
      <c r="A65" s="15" t="s">
        <v>317</v>
      </c>
      <c r="B65" s="376" t="s">
        <v>287</v>
      </c>
      <c r="C65" s="280"/>
    </row>
    <row r="66" spans="1:3" s="375" customFormat="1" ht="12" customHeight="1">
      <c r="A66" s="14" t="s">
        <v>326</v>
      </c>
      <c r="B66" s="377" t="s">
        <v>288</v>
      </c>
      <c r="C66" s="280"/>
    </row>
    <row r="67" spans="1:3" s="375" customFormat="1" ht="12" customHeight="1" thickBot="1">
      <c r="A67" s="16" t="s">
        <v>327</v>
      </c>
      <c r="B67" s="437" t="s">
        <v>420</v>
      </c>
      <c r="C67" s="280"/>
    </row>
    <row r="68" spans="1:3" s="375" customFormat="1" ht="12" customHeight="1" thickBot="1">
      <c r="A68" s="411" t="s">
        <v>290</v>
      </c>
      <c r="B68" s="270" t="s">
        <v>291</v>
      </c>
      <c r="C68" s="275">
        <f>SUM(C69:C72)</f>
        <v>0</v>
      </c>
    </row>
    <row r="69" spans="1:3" s="375" customFormat="1" ht="12" customHeight="1">
      <c r="A69" s="15" t="s">
        <v>140</v>
      </c>
      <c r="B69" s="376" t="s">
        <v>292</v>
      </c>
      <c r="C69" s="280"/>
    </row>
    <row r="70" spans="1:3" s="375" customFormat="1" ht="12" customHeight="1">
      <c r="A70" s="14" t="s">
        <v>141</v>
      </c>
      <c r="B70" s="377" t="s">
        <v>293</v>
      </c>
      <c r="C70" s="280"/>
    </row>
    <row r="71" spans="1:3" s="375" customFormat="1" ht="12" customHeight="1">
      <c r="A71" s="14" t="s">
        <v>318</v>
      </c>
      <c r="B71" s="377" t="s">
        <v>294</v>
      </c>
      <c r="C71" s="280"/>
    </row>
    <row r="72" spans="1:3" s="375" customFormat="1" ht="12" customHeight="1" thickBot="1">
      <c r="A72" s="16" t="s">
        <v>319</v>
      </c>
      <c r="B72" s="272" t="s">
        <v>295</v>
      </c>
      <c r="C72" s="280"/>
    </row>
    <row r="73" spans="1:3" s="375" customFormat="1" ht="12" customHeight="1" thickBot="1">
      <c r="A73" s="411" t="s">
        <v>296</v>
      </c>
      <c r="B73" s="270" t="s">
        <v>297</v>
      </c>
      <c r="C73" s="275">
        <f>SUM(C74:C75)</f>
        <v>19929</v>
      </c>
    </row>
    <row r="74" spans="1:3" s="375" customFormat="1" ht="12" customHeight="1">
      <c r="A74" s="15" t="s">
        <v>320</v>
      </c>
      <c r="B74" s="376" t="s">
        <v>298</v>
      </c>
      <c r="C74" s="280">
        <v>19929</v>
      </c>
    </row>
    <row r="75" spans="1:3" s="375" customFormat="1" ht="12" customHeight="1" thickBot="1">
      <c r="A75" s="16" t="s">
        <v>321</v>
      </c>
      <c r="B75" s="272" t="s">
        <v>299</v>
      </c>
      <c r="C75" s="280"/>
    </row>
    <row r="76" spans="1:3" s="375" customFormat="1" ht="12" customHeight="1" thickBot="1">
      <c r="A76" s="411" t="s">
        <v>300</v>
      </c>
      <c r="B76" s="270" t="s">
        <v>301</v>
      </c>
      <c r="C76" s="275">
        <f>SUM(C77:C79)</f>
        <v>0</v>
      </c>
    </row>
    <row r="77" spans="1:3" s="375" customFormat="1" ht="12" customHeight="1">
      <c r="A77" s="15" t="s">
        <v>322</v>
      </c>
      <c r="B77" s="376" t="s">
        <v>302</v>
      </c>
      <c r="C77" s="280"/>
    </row>
    <row r="78" spans="1:3" s="375" customFormat="1" ht="12" customHeight="1">
      <c r="A78" s="14" t="s">
        <v>323</v>
      </c>
      <c r="B78" s="377" t="s">
        <v>303</v>
      </c>
      <c r="C78" s="280"/>
    </row>
    <row r="79" spans="1:3" s="375" customFormat="1" ht="12" customHeight="1" thickBot="1">
      <c r="A79" s="16" t="s">
        <v>324</v>
      </c>
      <c r="B79" s="272" t="s">
        <v>304</v>
      </c>
      <c r="C79" s="280"/>
    </row>
    <row r="80" spans="1:3" s="375" customFormat="1" ht="12" customHeight="1" thickBot="1">
      <c r="A80" s="411" t="s">
        <v>305</v>
      </c>
      <c r="B80" s="270" t="s">
        <v>325</v>
      </c>
      <c r="C80" s="275">
        <f>SUM(C81:C84)</f>
        <v>0</v>
      </c>
    </row>
    <row r="81" spans="1:3" s="375" customFormat="1" ht="12" customHeight="1">
      <c r="A81" s="379" t="s">
        <v>306</v>
      </c>
      <c r="B81" s="376" t="s">
        <v>307</v>
      </c>
      <c r="C81" s="280"/>
    </row>
    <row r="82" spans="1:3" s="375" customFormat="1" ht="12" customHeight="1">
      <c r="A82" s="380" t="s">
        <v>308</v>
      </c>
      <c r="B82" s="377" t="s">
        <v>309</v>
      </c>
      <c r="C82" s="280"/>
    </row>
    <row r="83" spans="1:3" s="375" customFormat="1" ht="12" customHeight="1">
      <c r="A83" s="380" t="s">
        <v>310</v>
      </c>
      <c r="B83" s="377" t="s">
        <v>311</v>
      </c>
      <c r="C83" s="280"/>
    </row>
    <row r="84" spans="1:3" s="375" customFormat="1" ht="12" customHeight="1" thickBot="1">
      <c r="A84" s="381" t="s">
        <v>312</v>
      </c>
      <c r="B84" s="272" t="s">
        <v>313</v>
      </c>
      <c r="C84" s="280"/>
    </row>
    <row r="85" spans="1:3" s="375" customFormat="1" ht="12" customHeight="1" thickBot="1">
      <c r="A85" s="411" t="s">
        <v>314</v>
      </c>
      <c r="B85" s="270" t="s">
        <v>434</v>
      </c>
      <c r="C85" s="409"/>
    </row>
    <row r="86" spans="1:3" s="375" customFormat="1" ht="13.5" customHeight="1" thickBot="1">
      <c r="A86" s="411" t="s">
        <v>316</v>
      </c>
      <c r="B86" s="270" t="s">
        <v>315</v>
      </c>
      <c r="C86" s="409"/>
    </row>
    <row r="87" spans="1:3" s="375" customFormat="1" ht="15.75" customHeight="1" thickBot="1">
      <c r="A87" s="411" t="s">
        <v>328</v>
      </c>
      <c r="B87" s="382" t="s">
        <v>437</v>
      </c>
      <c r="C87" s="281">
        <f>+C64+C68+C73+C76+C80+C86+C85</f>
        <v>19929</v>
      </c>
    </row>
    <row r="88" spans="1:3" s="375" customFormat="1" ht="16.5" customHeight="1" thickBot="1">
      <c r="A88" s="412" t="s">
        <v>436</v>
      </c>
      <c r="B88" s="383" t="s">
        <v>438</v>
      </c>
      <c r="C88" s="281">
        <f>+C63+C87</f>
        <v>75327</v>
      </c>
    </row>
    <row r="89" spans="1:3" s="375" customFormat="1" ht="83.25" customHeight="1">
      <c r="A89" s="5"/>
      <c r="B89" s="6"/>
      <c r="C89" s="282"/>
    </row>
    <row r="90" spans="1:3" ht="16.5" customHeight="1">
      <c r="A90" s="598" t="s">
        <v>43</v>
      </c>
      <c r="B90" s="598"/>
      <c r="C90" s="598"/>
    </row>
    <row r="91" spans="1:3" s="384" customFormat="1" ht="16.5" customHeight="1" thickBot="1">
      <c r="A91" s="600" t="s">
        <v>144</v>
      </c>
      <c r="B91" s="600"/>
      <c r="C91" s="156" t="s">
        <v>205</v>
      </c>
    </row>
    <row r="92" spans="1:3" ht="38.1" customHeight="1" thickBot="1">
      <c r="A92" s="23" t="s">
        <v>64</v>
      </c>
      <c r="B92" s="24" t="s">
        <v>44</v>
      </c>
      <c r="C92" s="39" t="str">
        <f>+C4</f>
        <v>2016. évi előirányzat</v>
      </c>
    </row>
    <row r="93" spans="1:3" s="374" customFormat="1" ht="12" customHeight="1" thickBot="1">
      <c r="A93" s="32"/>
      <c r="B93" s="33" t="s">
        <v>451</v>
      </c>
      <c r="C93" s="34" t="s">
        <v>452</v>
      </c>
    </row>
    <row r="94" spans="1:3" ht="12" customHeight="1" thickBot="1">
      <c r="A94" s="22" t="s">
        <v>15</v>
      </c>
      <c r="B94" s="31" t="s">
        <v>396</v>
      </c>
      <c r="C94" s="274">
        <f>C95+C96+C97+C98+C99+C112</f>
        <v>60272</v>
      </c>
    </row>
    <row r="95" spans="1:3" ht="12" customHeight="1">
      <c r="A95" s="17" t="s">
        <v>93</v>
      </c>
      <c r="B95" s="10" t="s">
        <v>45</v>
      </c>
      <c r="C95" s="276">
        <v>22866</v>
      </c>
    </row>
    <row r="96" spans="1:3" ht="12" customHeight="1">
      <c r="A96" s="14" t="s">
        <v>94</v>
      </c>
      <c r="B96" s="8" t="s">
        <v>174</v>
      </c>
      <c r="C96" s="277">
        <v>4890</v>
      </c>
    </row>
    <row r="97" spans="1:3" ht="12" customHeight="1">
      <c r="A97" s="14" t="s">
        <v>95</v>
      </c>
      <c r="B97" s="8" t="s">
        <v>130</v>
      </c>
      <c r="C97" s="279">
        <v>16329</v>
      </c>
    </row>
    <row r="98" spans="1:3" ht="12" customHeight="1">
      <c r="A98" s="14" t="s">
        <v>96</v>
      </c>
      <c r="B98" s="11" t="s">
        <v>175</v>
      </c>
      <c r="C98" s="279">
        <v>1857</v>
      </c>
    </row>
    <row r="99" spans="1:3" ht="12" customHeight="1">
      <c r="A99" s="14" t="s">
        <v>107</v>
      </c>
      <c r="B99" s="19" t="s">
        <v>176</v>
      </c>
      <c r="C99" s="279">
        <v>13014</v>
      </c>
    </row>
    <row r="100" spans="1:3" ht="12" customHeight="1">
      <c r="A100" s="14" t="s">
        <v>97</v>
      </c>
      <c r="B100" s="8" t="s">
        <v>401</v>
      </c>
      <c r="C100" s="279"/>
    </row>
    <row r="101" spans="1:3" ht="12" customHeight="1">
      <c r="A101" s="14" t="s">
        <v>98</v>
      </c>
      <c r="B101" s="160" t="s">
        <v>400</v>
      </c>
      <c r="C101" s="279"/>
    </row>
    <row r="102" spans="1:3" ht="12" customHeight="1">
      <c r="A102" s="14" t="s">
        <v>108</v>
      </c>
      <c r="B102" s="160" t="s">
        <v>399</v>
      </c>
      <c r="C102" s="279"/>
    </row>
    <row r="103" spans="1:3" ht="12" customHeight="1">
      <c r="A103" s="14" t="s">
        <v>109</v>
      </c>
      <c r="B103" s="158" t="s">
        <v>331</v>
      </c>
      <c r="C103" s="279"/>
    </row>
    <row r="104" spans="1:3" ht="12" customHeight="1">
      <c r="A104" s="14" t="s">
        <v>110</v>
      </c>
      <c r="B104" s="159" t="s">
        <v>332</v>
      </c>
      <c r="C104" s="279"/>
    </row>
    <row r="105" spans="1:3" ht="12" customHeight="1">
      <c r="A105" s="14" t="s">
        <v>111</v>
      </c>
      <c r="B105" s="159" t="s">
        <v>333</v>
      </c>
      <c r="C105" s="279"/>
    </row>
    <row r="106" spans="1:3" ht="12" customHeight="1">
      <c r="A106" s="14" t="s">
        <v>113</v>
      </c>
      <c r="B106" s="158" t="s">
        <v>334</v>
      </c>
      <c r="C106" s="279">
        <v>12748</v>
      </c>
    </row>
    <row r="107" spans="1:3" ht="12" customHeight="1">
      <c r="A107" s="14" t="s">
        <v>177</v>
      </c>
      <c r="B107" s="158" t="s">
        <v>335</v>
      </c>
      <c r="C107" s="279"/>
    </row>
    <row r="108" spans="1:3" ht="12" customHeight="1">
      <c r="A108" s="14" t="s">
        <v>329</v>
      </c>
      <c r="B108" s="159" t="s">
        <v>336</v>
      </c>
      <c r="C108" s="279"/>
    </row>
    <row r="109" spans="1:3" ht="12" customHeight="1">
      <c r="A109" s="13" t="s">
        <v>330</v>
      </c>
      <c r="B109" s="160" t="s">
        <v>337</v>
      </c>
      <c r="C109" s="279"/>
    </row>
    <row r="110" spans="1:3" ht="12" customHeight="1">
      <c r="A110" s="14" t="s">
        <v>397</v>
      </c>
      <c r="B110" s="160" t="s">
        <v>338</v>
      </c>
      <c r="C110" s="279"/>
    </row>
    <row r="111" spans="1:3" ht="12" customHeight="1">
      <c r="A111" s="16" t="s">
        <v>398</v>
      </c>
      <c r="B111" s="160" t="s">
        <v>339</v>
      </c>
      <c r="C111" s="279">
        <v>316</v>
      </c>
    </row>
    <row r="112" spans="1:3" ht="12" customHeight="1">
      <c r="A112" s="14" t="s">
        <v>402</v>
      </c>
      <c r="B112" s="11" t="s">
        <v>46</v>
      </c>
      <c r="C112" s="277">
        <v>1316</v>
      </c>
    </row>
    <row r="113" spans="1:3" ht="12" customHeight="1">
      <c r="A113" s="14" t="s">
        <v>403</v>
      </c>
      <c r="B113" s="8" t="s">
        <v>405</v>
      </c>
      <c r="C113" s="277">
        <v>1316</v>
      </c>
    </row>
    <row r="114" spans="1:3" ht="12" customHeight="1" thickBot="1">
      <c r="A114" s="18" t="s">
        <v>404</v>
      </c>
      <c r="B114" s="441" t="s">
        <v>406</v>
      </c>
      <c r="C114" s="283"/>
    </row>
    <row r="115" spans="1:3" ht="12" customHeight="1" thickBot="1">
      <c r="A115" s="438" t="s">
        <v>16</v>
      </c>
      <c r="B115" s="439" t="s">
        <v>340</v>
      </c>
      <c r="C115" s="440">
        <f>+C116+C118+C120</f>
        <v>14234</v>
      </c>
    </row>
    <row r="116" spans="1:3" ht="12" customHeight="1">
      <c r="A116" s="15" t="s">
        <v>99</v>
      </c>
      <c r="B116" s="8" t="s">
        <v>204</v>
      </c>
      <c r="C116" s="278">
        <v>6454</v>
      </c>
    </row>
    <row r="117" spans="1:3" ht="12" customHeight="1">
      <c r="A117" s="15" t="s">
        <v>100</v>
      </c>
      <c r="B117" s="12" t="s">
        <v>344</v>
      </c>
      <c r="C117" s="278"/>
    </row>
    <row r="118" spans="1:3" ht="12" customHeight="1">
      <c r="A118" s="15" t="s">
        <v>101</v>
      </c>
      <c r="B118" s="12" t="s">
        <v>178</v>
      </c>
      <c r="C118" s="277">
        <v>7780</v>
      </c>
    </row>
    <row r="119" spans="1:3" ht="12" customHeight="1">
      <c r="A119" s="15" t="s">
        <v>102</v>
      </c>
      <c r="B119" s="12" t="s">
        <v>345</v>
      </c>
      <c r="C119" s="243"/>
    </row>
    <row r="120" spans="1:3" ht="12" customHeight="1">
      <c r="A120" s="15" t="s">
        <v>103</v>
      </c>
      <c r="B120" s="272" t="s">
        <v>207</v>
      </c>
      <c r="C120" s="243"/>
    </row>
    <row r="121" spans="1:3" ht="12" customHeight="1">
      <c r="A121" s="15" t="s">
        <v>112</v>
      </c>
      <c r="B121" s="271" t="s">
        <v>389</v>
      </c>
      <c r="C121" s="243"/>
    </row>
    <row r="122" spans="1:3" ht="12" customHeight="1">
      <c r="A122" s="15" t="s">
        <v>114</v>
      </c>
      <c r="B122" s="372" t="s">
        <v>350</v>
      </c>
      <c r="C122" s="243"/>
    </row>
    <row r="123" spans="1:3">
      <c r="A123" s="15" t="s">
        <v>179</v>
      </c>
      <c r="B123" s="159" t="s">
        <v>333</v>
      </c>
      <c r="C123" s="243"/>
    </row>
    <row r="124" spans="1:3" ht="12" customHeight="1">
      <c r="A124" s="15" t="s">
        <v>180</v>
      </c>
      <c r="B124" s="159" t="s">
        <v>349</v>
      </c>
      <c r="C124" s="243"/>
    </row>
    <row r="125" spans="1:3" ht="12" customHeight="1">
      <c r="A125" s="15" t="s">
        <v>181</v>
      </c>
      <c r="B125" s="159" t="s">
        <v>348</v>
      </c>
      <c r="C125" s="243"/>
    </row>
    <row r="126" spans="1:3" ht="12" customHeight="1">
      <c r="A126" s="15" t="s">
        <v>341</v>
      </c>
      <c r="B126" s="159" t="s">
        <v>336</v>
      </c>
      <c r="C126" s="243"/>
    </row>
    <row r="127" spans="1:3" ht="12" customHeight="1">
      <c r="A127" s="15" t="s">
        <v>342</v>
      </c>
      <c r="B127" s="159" t="s">
        <v>347</v>
      </c>
      <c r="C127" s="243"/>
    </row>
    <row r="128" spans="1:3" ht="16.5" thickBot="1">
      <c r="A128" s="13" t="s">
        <v>343</v>
      </c>
      <c r="B128" s="159" t="s">
        <v>346</v>
      </c>
      <c r="C128" s="245"/>
    </row>
    <row r="129" spans="1:3" ht="12" customHeight="1" thickBot="1">
      <c r="A129" s="20" t="s">
        <v>17</v>
      </c>
      <c r="B129" s="140" t="s">
        <v>407</v>
      </c>
      <c r="C129" s="275">
        <f>+C94+C115</f>
        <v>74506</v>
      </c>
    </row>
    <row r="130" spans="1:3" ht="12" customHeight="1" thickBot="1">
      <c r="A130" s="20" t="s">
        <v>18</v>
      </c>
      <c r="B130" s="140" t="s">
        <v>408</v>
      </c>
      <c r="C130" s="275">
        <f>+C131+C132+C133</f>
        <v>0</v>
      </c>
    </row>
    <row r="131" spans="1:3" ht="12" customHeight="1">
      <c r="A131" s="15" t="s">
        <v>246</v>
      </c>
      <c r="B131" s="12" t="s">
        <v>415</v>
      </c>
      <c r="C131" s="243"/>
    </row>
    <row r="132" spans="1:3" ht="12" customHeight="1">
      <c r="A132" s="15" t="s">
        <v>247</v>
      </c>
      <c r="B132" s="12" t="s">
        <v>416</v>
      </c>
      <c r="C132" s="243"/>
    </row>
    <row r="133" spans="1:3" ht="12" customHeight="1" thickBot="1">
      <c r="A133" s="13" t="s">
        <v>248</v>
      </c>
      <c r="B133" s="12" t="s">
        <v>417</v>
      </c>
      <c r="C133" s="243"/>
    </row>
    <row r="134" spans="1:3" ht="12" customHeight="1" thickBot="1">
      <c r="A134" s="20" t="s">
        <v>19</v>
      </c>
      <c r="B134" s="140" t="s">
        <v>409</v>
      </c>
      <c r="C134" s="275">
        <f>SUM(C135:C140)</f>
        <v>0</v>
      </c>
    </row>
    <row r="135" spans="1:3" ht="12" customHeight="1">
      <c r="A135" s="15" t="s">
        <v>86</v>
      </c>
      <c r="B135" s="9" t="s">
        <v>418</v>
      </c>
      <c r="C135" s="243"/>
    </row>
    <row r="136" spans="1:3" ht="12" customHeight="1">
      <c r="A136" s="15" t="s">
        <v>87</v>
      </c>
      <c r="B136" s="9" t="s">
        <v>410</v>
      </c>
      <c r="C136" s="243"/>
    </row>
    <row r="137" spans="1:3" ht="12" customHeight="1">
      <c r="A137" s="15" t="s">
        <v>88</v>
      </c>
      <c r="B137" s="9" t="s">
        <v>411</v>
      </c>
      <c r="C137" s="243"/>
    </row>
    <row r="138" spans="1:3" ht="12" customHeight="1">
      <c r="A138" s="15" t="s">
        <v>166</v>
      </c>
      <c r="B138" s="9" t="s">
        <v>412</v>
      </c>
      <c r="C138" s="243"/>
    </row>
    <row r="139" spans="1:3" ht="12" customHeight="1">
      <c r="A139" s="15" t="s">
        <v>167</v>
      </c>
      <c r="B139" s="9" t="s">
        <v>413</v>
      </c>
      <c r="C139" s="243"/>
    </row>
    <row r="140" spans="1:3" ht="12" customHeight="1" thickBot="1">
      <c r="A140" s="13" t="s">
        <v>168</v>
      </c>
      <c r="B140" s="9" t="s">
        <v>414</v>
      </c>
      <c r="C140" s="243"/>
    </row>
    <row r="141" spans="1:3" ht="12" customHeight="1" thickBot="1">
      <c r="A141" s="20" t="s">
        <v>20</v>
      </c>
      <c r="B141" s="140" t="s">
        <v>422</v>
      </c>
      <c r="C141" s="281">
        <f>+C142+C143+C144+C145</f>
        <v>821</v>
      </c>
    </row>
    <row r="142" spans="1:3" ht="12" customHeight="1">
      <c r="A142" s="15" t="s">
        <v>89</v>
      </c>
      <c r="B142" s="9" t="s">
        <v>351</v>
      </c>
      <c r="C142" s="243"/>
    </row>
    <row r="143" spans="1:3" ht="12" customHeight="1">
      <c r="A143" s="15" t="s">
        <v>90</v>
      </c>
      <c r="B143" s="9" t="s">
        <v>352</v>
      </c>
      <c r="C143" s="243">
        <v>821</v>
      </c>
    </row>
    <row r="144" spans="1:3" ht="12" customHeight="1">
      <c r="A144" s="15" t="s">
        <v>265</v>
      </c>
      <c r="B144" s="9" t="s">
        <v>423</v>
      </c>
      <c r="C144" s="243"/>
    </row>
    <row r="145" spans="1:9" ht="12" customHeight="1" thickBot="1">
      <c r="A145" s="13" t="s">
        <v>266</v>
      </c>
      <c r="B145" s="7" t="s">
        <v>371</v>
      </c>
      <c r="C145" s="243"/>
    </row>
    <row r="146" spans="1:9" ht="12" customHeight="1" thickBot="1">
      <c r="A146" s="20" t="s">
        <v>21</v>
      </c>
      <c r="B146" s="140" t="s">
        <v>424</v>
      </c>
      <c r="C146" s="284">
        <f>SUM(C147:C151)</f>
        <v>0</v>
      </c>
    </row>
    <row r="147" spans="1:9" ht="12" customHeight="1">
      <c r="A147" s="15" t="s">
        <v>91</v>
      </c>
      <c r="B147" s="9" t="s">
        <v>419</v>
      </c>
      <c r="C147" s="243"/>
    </row>
    <row r="148" spans="1:9" ht="12" customHeight="1">
      <c r="A148" s="15" t="s">
        <v>92</v>
      </c>
      <c r="B148" s="9" t="s">
        <v>426</v>
      </c>
      <c r="C148" s="243"/>
    </row>
    <row r="149" spans="1:9" ht="12" customHeight="1">
      <c r="A149" s="15" t="s">
        <v>277</v>
      </c>
      <c r="B149" s="9" t="s">
        <v>421</v>
      </c>
      <c r="C149" s="243"/>
    </row>
    <row r="150" spans="1:9" ht="12" customHeight="1">
      <c r="A150" s="15" t="s">
        <v>278</v>
      </c>
      <c r="B150" s="9" t="s">
        <v>427</v>
      </c>
      <c r="C150" s="243"/>
    </row>
    <row r="151" spans="1:9" ht="12" customHeight="1" thickBot="1">
      <c r="A151" s="15" t="s">
        <v>425</v>
      </c>
      <c r="B151" s="9" t="s">
        <v>428</v>
      </c>
      <c r="C151" s="243"/>
    </row>
    <row r="152" spans="1:9" ht="12" customHeight="1" thickBot="1">
      <c r="A152" s="20" t="s">
        <v>22</v>
      </c>
      <c r="B152" s="140" t="s">
        <v>429</v>
      </c>
      <c r="C152" s="442"/>
    </row>
    <row r="153" spans="1:9" ht="12" customHeight="1" thickBot="1">
      <c r="A153" s="20" t="s">
        <v>23</v>
      </c>
      <c r="B153" s="140" t="s">
        <v>430</v>
      </c>
      <c r="C153" s="442"/>
    </row>
    <row r="154" spans="1:9" ht="15" customHeight="1" thickBot="1">
      <c r="A154" s="20" t="s">
        <v>24</v>
      </c>
      <c r="B154" s="140" t="s">
        <v>432</v>
      </c>
      <c r="C154" s="385">
        <f>+C130+C134+C141+C146+C152+C153</f>
        <v>821</v>
      </c>
      <c r="F154" s="386"/>
      <c r="G154" s="387"/>
      <c r="H154" s="387"/>
      <c r="I154" s="387"/>
    </row>
    <row r="155" spans="1:9" s="375" customFormat="1" ht="12.95" customHeight="1" thickBot="1">
      <c r="A155" s="273" t="s">
        <v>25</v>
      </c>
      <c r="B155" s="342" t="s">
        <v>431</v>
      </c>
      <c r="C155" s="385">
        <f>+C129+C154</f>
        <v>75327</v>
      </c>
    </row>
    <row r="156" spans="1:9" ht="7.5" customHeight="1"/>
    <row r="157" spans="1:9">
      <c r="A157" s="601" t="s">
        <v>353</v>
      </c>
      <c r="B157" s="601"/>
      <c r="C157" s="601"/>
    </row>
    <row r="158" spans="1:9" ht="15" customHeight="1" thickBot="1">
      <c r="A158" s="599" t="s">
        <v>145</v>
      </c>
      <c r="B158" s="599"/>
      <c r="C158" s="285" t="s">
        <v>205</v>
      </c>
    </row>
    <row r="159" spans="1:9" ht="13.5" customHeight="1" thickBot="1">
      <c r="A159" s="20">
        <v>1</v>
      </c>
      <c r="B159" s="30" t="s">
        <v>433</v>
      </c>
      <c r="C159" s="275">
        <f>+C63-C129</f>
        <v>-19108</v>
      </c>
      <c r="D159" s="388"/>
    </row>
    <row r="160" spans="1:9" ht="27.75" customHeight="1" thickBot="1">
      <c r="A160" s="20" t="s">
        <v>16</v>
      </c>
      <c r="B160" s="30" t="s">
        <v>574</v>
      </c>
      <c r="C160" s="275">
        <f>+C87-C154</f>
        <v>19108</v>
      </c>
    </row>
    <row r="162" spans="1:1">
      <c r="A162" s="343" t="s">
        <v>589</v>
      </c>
    </row>
  </sheetData>
  <mergeCells count="6">
    <mergeCell ref="A158:B158"/>
    <mergeCell ref="A2:C2"/>
    <mergeCell ref="A3:B3"/>
    <mergeCell ref="A90:C90"/>
    <mergeCell ref="A91:B91"/>
    <mergeCell ref="A157:C157"/>
  </mergeCells>
  <printOptions horizontalCentered="1"/>
  <pageMargins left="0.78740157480314965" right="0.78740157480314965" top="1.4566929133858268" bottom="0.86614173228346458" header="0.78740157480314965" footer="0.59055118110236227"/>
  <pageSetup paperSize="9" scale="61" fitToHeight="2" orientation="portrait" r:id="rId1"/>
  <headerFooter alignWithMargins="0">
    <oddHeader>&amp;C&amp;"Times New Roman CE,Félkövér"&amp;12
Nagycsepely Önkormányzat
2016. ÉVI KÖLTSÉGVETÉS
KÖTELEZŐ FELADATAINAK MÉRLEGE</oddHeader>
  </headerFooter>
  <rowBreaks count="1" manualBreakCount="1">
    <brk id="88" max="2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92D050"/>
  </sheetPr>
  <dimension ref="A1:I160"/>
  <sheetViews>
    <sheetView view="pageBreakPreview" topLeftCell="A55" zoomScaleNormal="100" zoomScaleSheetLayoutView="100" workbookViewId="0">
      <selection activeCell="A2" sqref="A2:C2"/>
    </sheetView>
  </sheetViews>
  <sheetFormatPr defaultRowHeight="15.75"/>
  <cols>
    <col min="1" max="1" width="9.5" style="343" customWidth="1"/>
    <col min="2" max="2" width="91.6640625" style="343" customWidth="1"/>
    <col min="3" max="3" width="21.6640625" style="344" customWidth="1"/>
    <col min="4" max="4" width="9" style="373" customWidth="1"/>
    <col min="5" max="16384" width="9.33203125" style="373"/>
  </cols>
  <sheetData>
    <row r="1" spans="1:3">
      <c r="C1" s="344" t="s">
        <v>577</v>
      </c>
    </row>
    <row r="2" spans="1:3" ht="15.95" customHeight="1">
      <c r="A2" s="598" t="s">
        <v>12</v>
      </c>
      <c r="B2" s="598"/>
      <c r="C2" s="598"/>
    </row>
    <row r="3" spans="1:3" ht="15.95" customHeight="1" thickBot="1">
      <c r="A3" s="599" t="s">
        <v>143</v>
      </c>
      <c r="B3" s="599"/>
      <c r="C3" s="285" t="s">
        <v>205</v>
      </c>
    </row>
    <row r="4" spans="1:3" ht="38.1" customHeight="1" thickBot="1">
      <c r="A4" s="23" t="s">
        <v>64</v>
      </c>
      <c r="B4" s="24" t="s">
        <v>14</v>
      </c>
      <c r="C4" s="39" t="str">
        <f>+CONCATENATE(LEFT(ÖSSZEFÜGGÉSEK!A5,4),". évi előirányzat")</f>
        <v>2016. évi előirányzat</v>
      </c>
    </row>
    <row r="5" spans="1:3" s="374" customFormat="1" ht="12" customHeight="1" thickBot="1">
      <c r="A5" s="368"/>
      <c r="B5" s="369" t="s">
        <v>451</v>
      </c>
      <c r="C5" s="370" t="s">
        <v>452</v>
      </c>
    </row>
    <row r="6" spans="1:3" s="375" customFormat="1" ht="12" customHeight="1" thickBot="1">
      <c r="A6" s="20" t="s">
        <v>15</v>
      </c>
      <c r="B6" s="21" t="s">
        <v>230</v>
      </c>
      <c r="C6" s="275">
        <f>+C7+C8+C9+C10+C11+C12</f>
        <v>0</v>
      </c>
    </row>
    <row r="7" spans="1:3" s="375" customFormat="1" ht="12" customHeight="1">
      <c r="A7" s="15" t="s">
        <v>93</v>
      </c>
      <c r="B7" s="376" t="s">
        <v>231</v>
      </c>
      <c r="C7" s="278"/>
    </row>
    <row r="8" spans="1:3" s="375" customFormat="1" ht="12" customHeight="1">
      <c r="A8" s="14" t="s">
        <v>94</v>
      </c>
      <c r="B8" s="377" t="s">
        <v>232</v>
      </c>
      <c r="C8" s="277"/>
    </row>
    <row r="9" spans="1:3" s="375" customFormat="1" ht="12" customHeight="1">
      <c r="A9" s="14" t="s">
        <v>95</v>
      </c>
      <c r="B9" s="377" t="s">
        <v>497</v>
      </c>
      <c r="C9" s="277"/>
    </row>
    <row r="10" spans="1:3" s="375" customFormat="1" ht="12" customHeight="1">
      <c r="A10" s="14" t="s">
        <v>96</v>
      </c>
      <c r="B10" s="377" t="s">
        <v>234</v>
      </c>
      <c r="C10" s="277"/>
    </row>
    <row r="11" spans="1:3" s="375" customFormat="1" ht="12" customHeight="1">
      <c r="A11" s="14" t="s">
        <v>139</v>
      </c>
      <c r="B11" s="271" t="s">
        <v>391</v>
      </c>
      <c r="C11" s="277"/>
    </row>
    <row r="12" spans="1:3" s="375" customFormat="1" ht="12" customHeight="1" thickBot="1">
      <c r="A12" s="16" t="s">
        <v>97</v>
      </c>
      <c r="B12" s="272" t="s">
        <v>392</v>
      </c>
      <c r="C12" s="277"/>
    </row>
    <row r="13" spans="1:3" s="375" customFormat="1" ht="12" customHeight="1" thickBot="1">
      <c r="A13" s="20" t="s">
        <v>16</v>
      </c>
      <c r="B13" s="270" t="s">
        <v>235</v>
      </c>
      <c r="C13" s="275">
        <f>+C14+C15+C16+C17+C18</f>
        <v>0</v>
      </c>
    </row>
    <row r="14" spans="1:3" s="375" customFormat="1" ht="12" customHeight="1">
      <c r="A14" s="15" t="s">
        <v>99</v>
      </c>
      <c r="B14" s="376" t="s">
        <v>236</v>
      </c>
      <c r="C14" s="278"/>
    </row>
    <row r="15" spans="1:3" s="375" customFormat="1" ht="12" customHeight="1">
      <c r="A15" s="14" t="s">
        <v>100</v>
      </c>
      <c r="B15" s="377" t="s">
        <v>237</v>
      </c>
      <c r="C15" s="277"/>
    </row>
    <row r="16" spans="1:3" s="375" customFormat="1" ht="12" customHeight="1">
      <c r="A16" s="14" t="s">
        <v>101</v>
      </c>
      <c r="B16" s="377" t="s">
        <v>383</v>
      </c>
      <c r="C16" s="277"/>
    </row>
    <row r="17" spans="1:3" s="375" customFormat="1" ht="12" customHeight="1">
      <c r="A17" s="14" t="s">
        <v>102</v>
      </c>
      <c r="B17" s="377" t="s">
        <v>384</v>
      </c>
      <c r="C17" s="277"/>
    </row>
    <row r="18" spans="1:3" s="375" customFormat="1" ht="12" customHeight="1">
      <c r="A18" s="14" t="s">
        <v>103</v>
      </c>
      <c r="B18" s="377" t="s">
        <v>238</v>
      </c>
      <c r="C18" s="277"/>
    </row>
    <row r="19" spans="1:3" s="375" customFormat="1" ht="12" customHeight="1" thickBot="1">
      <c r="A19" s="16" t="s">
        <v>112</v>
      </c>
      <c r="B19" s="272" t="s">
        <v>239</v>
      </c>
      <c r="C19" s="279"/>
    </row>
    <row r="20" spans="1:3" s="375" customFormat="1" ht="12" customHeight="1" thickBot="1">
      <c r="A20" s="20" t="s">
        <v>17</v>
      </c>
      <c r="B20" s="21" t="s">
        <v>240</v>
      </c>
      <c r="C20" s="275">
        <f>+C21+C22+C23+C24+C25</f>
        <v>0</v>
      </c>
    </row>
    <row r="21" spans="1:3" s="375" customFormat="1" ht="12" customHeight="1">
      <c r="A21" s="15" t="s">
        <v>82</v>
      </c>
      <c r="B21" s="376" t="s">
        <v>241</v>
      </c>
      <c r="C21" s="278"/>
    </row>
    <row r="22" spans="1:3" s="375" customFormat="1" ht="12" customHeight="1">
      <c r="A22" s="14" t="s">
        <v>83</v>
      </c>
      <c r="B22" s="377" t="s">
        <v>242</v>
      </c>
      <c r="C22" s="277"/>
    </row>
    <row r="23" spans="1:3" s="375" customFormat="1" ht="12" customHeight="1">
      <c r="A23" s="14" t="s">
        <v>84</v>
      </c>
      <c r="B23" s="377" t="s">
        <v>385</v>
      </c>
      <c r="C23" s="277"/>
    </row>
    <row r="24" spans="1:3" s="375" customFormat="1" ht="12" customHeight="1">
      <c r="A24" s="14" t="s">
        <v>85</v>
      </c>
      <c r="B24" s="377" t="s">
        <v>386</v>
      </c>
      <c r="C24" s="277"/>
    </row>
    <row r="25" spans="1:3" s="375" customFormat="1" ht="12" customHeight="1">
      <c r="A25" s="14" t="s">
        <v>162</v>
      </c>
      <c r="B25" s="377" t="s">
        <v>243</v>
      </c>
      <c r="C25" s="277"/>
    </row>
    <row r="26" spans="1:3" s="375" customFormat="1" ht="12" customHeight="1" thickBot="1">
      <c r="A26" s="16" t="s">
        <v>163</v>
      </c>
      <c r="B26" s="378" t="s">
        <v>244</v>
      </c>
      <c r="C26" s="279"/>
    </row>
    <row r="27" spans="1:3" s="375" customFormat="1" ht="12" customHeight="1" thickBot="1">
      <c r="A27" s="20" t="s">
        <v>164</v>
      </c>
      <c r="B27" s="21" t="s">
        <v>498</v>
      </c>
      <c r="C27" s="281">
        <f>SUM(C28:C34)</f>
        <v>0</v>
      </c>
    </row>
    <row r="28" spans="1:3" s="375" customFormat="1" ht="12" customHeight="1">
      <c r="A28" s="15" t="s">
        <v>246</v>
      </c>
      <c r="B28" s="376" t="s">
        <v>502</v>
      </c>
      <c r="C28" s="278"/>
    </row>
    <row r="29" spans="1:3" s="375" customFormat="1" ht="12" customHeight="1">
      <c r="A29" s="14" t="s">
        <v>247</v>
      </c>
      <c r="B29" s="377" t="s">
        <v>503</v>
      </c>
      <c r="C29" s="277"/>
    </row>
    <row r="30" spans="1:3" s="375" customFormat="1" ht="12" customHeight="1">
      <c r="A30" s="14" t="s">
        <v>248</v>
      </c>
      <c r="B30" s="377" t="s">
        <v>504</v>
      </c>
      <c r="C30" s="277"/>
    </row>
    <row r="31" spans="1:3" s="375" customFormat="1" ht="12" customHeight="1">
      <c r="A31" s="14" t="s">
        <v>249</v>
      </c>
      <c r="B31" s="377" t="s">
        <v>505</v>
      </c>
      <c r="C31" s="277"/>
    </row>
    <row r="32" spans="1:3" s="375" customFormat="1" ht="12" customHeight="1">
      <c r="A32" s="14" t="s">
        <v>499</v>
      </c>
      <c r="B32" s="377" t="s">
        <v>250</v>
      </c>
      <c r="C32" s="277"/>
    </row>
    <row r="33" spans="1:3" s="375" customFormat="1" ht="12" customHeight="1">
      <c r="A33" s="14" t="s">
        <v>500</v>
      </c>
      <c r="B33" s="377" t="s">
        <v>251</v>
      </c>
      <c r="C33" s="277"/>
    </row>
    <row r="34" spans="1:3" s="375" customFormat="1" ht="12" customHeight="1" thickBot="1">
      <c r="A34" s="16" t="s">
        <v>501</v>
      </c>
      <c r="B34" s="471" t="s">
        <v>252</v>
      </c>
      <c r="C34" s="279"/>
    </row>
    <row r="35" spans="1:3" s="375" customFormat="1" ht="12" customHeight="1" thickBot="1">
      <c r="A35" s="20" t="s">
        <v>19</v>
      </c>
      <c r="B35" s="21" t="s">
        <v>393</v>
      </c>
      <c r="C35" s="275">
        <f>SUM(C36:C46)</f>
        <v>0</v>
      </c>
    </row>
    <row r="36" spans="1:3" s="375" customFormat="1" ht="12" customHeight="1">
      <c r="A36" s="15" t="s">
        <v>86</v>
      </c>
      <c r="B36" s="376" t="s">
        <v>255</v>
      </c>
      <c r="C36" s="278"/>
    </row>
    <row r="37" spans="1:3" s="375" customFormat="1" ht="12" customHeight="1">
      <c r="A37" s="14" t="s">
        <v>87</v>
      </c>
      <c r="B37" s="377" t="s">
        <v>256</v>
      </c>
      <c r="C37" s="277"/>
    </row>
    <row r="38" spans="1:3" s="375" customFormat="1" ht="12" customHeight="1">
      <c r="A38" s="14" t="s">
        <v>88</v>
      </c>
      <c r="B38" s="377" t="s">
        <v>257</v>
      </c>
      <c r="C38" s="277"/>
    </row>
    <row r="39" spans="1:3" s="375" customFormat="1" ht="12" customHeight="1">
      <c r="A39" s="14" t="s">
        <v>166</v>
      </c>
      <c r="B39" s="377" t="s">
        <v>258</v>
      </c>
      <c r="C39" s="277"/>
    </row>
    <row r="40" spans="1:3" s="375" customFormat="1" ht="12" customHeight="1">
      <c r="A40" s="14" t="s">
        <v>167</v>
      </c>
      <c r="B40" s="377" t="s">
        <v>259</v>
      </c>
      <c r="C40" s="277"/>
    </row>
    <row r="41" spans="1:3" s="375" customFormat="1" ht="12" customHeight="1">
      <c r="A41" s="14" t="s">
        <v>168</v>
      </c>
      <c r="B41" s="377" t="s">
        <v>260</v>
      </c>
      <c r="C41" s="277"/>
    </row>
    <row r="42" spans="1:3" s="375" customFormat="1" ht="12" customHeight="1">
      <c r="A42" s="14" t="s">
        <v>169</v>
      </c>
      <c r="B42" s="377" t="s">
        <v>261</v>
      </c>
      <c r="C42" s="277"/>
    </row>
    <row r="43" spans="1:3" s="375" customFormat="1" ht="12" customHeight="1">
      <c r="A43" s="14" t="s">
        <v>170</v>
      </c>
      <c r="B43" s="377" t="s">
        <v>507</v>
      </c>
      <c r="C43" s="277"/>
    </row>
    <row r="44" spans="1:3" s="375" customFormat="1" ht="12" customHeight="1">
      <c r="A44" s="14" t="s">
        <v>253</v>
      </c>
      <c r="B44" s="377" t="s">
        <v>262</v>
      </c>
      <c r="C44" s="280"/>
    </row>
    <row r="45" spans="1:3" s="375" customFormat="1" ht="12" customHeight="1">
      <c r="A45" s="16" t="s">
        <v>254</v>
      </c>
      <c r="B45" s="378" t="s">
        <v>395</v>
      </c>
      <c r="C45" s="363"/>
    </row>
    <row r="46" spans="1:3" s="375" customFormat="1" ht="12" customHeight="1" thickBot="1">
      <c r="A46" s="16" t="s">
        <v>394</v>
      </c>
      <c r="B46" s="272" t="s">
        <v>263</v>
      </c>
      <c r="C46" s="363"/>
    </row>
    <row r="47" spans="1:3" s="375" customFormat="1" ht="12" customHeight="1" thickBot="1">
      <c r="A47" s="20" t="s">
        <v>20</v>
      </c>
      <c r="B47" s="21" t="s">
        <v>264</v>
      </c>
      <c r="C47" s="275">
        <f>SUM(C48:C52)</f>
        <v>0</v>
      </c>
    </row>
    <row r="48" spans="1:3" s="375" customFormat="1" ht="12" customHeight="1">
      <c r="A48" s="15" t="s">
        <v>89</v>
      </c>
      <c r="B48" s="376" t="s">
        <v>268</v>
      </c>
      <c r="C48" s="408"/>
    </row>
    <row r="49" spans="1:3" s="375" customFormat="1" ht="12" customHeight="1">
      <c r="A49" s="14" t="s">
        <v>90</v>
      </c>
      <c r="B49" s="377" t="s">
        <v>269</v>
      </c>
      <c r="C49" s="280"/>
    </row>
    <row r="50" spans="1:3" s="375" customFormat="1" ht="12" customHeight="1">
      <c r="A50" s="14" t="s">
        <v>265</v>
      </c>
      <c r="B50" s="377" t="s">
        <v>270</v>
      </c>
      <c r="C50" s="280"/>
    </row>
    <row r="51" spans="1:3" s="375" customFormat="1" ht="12" customHeight="1">
      <c r="A51" s="14" t="s">
        <v>266</v>
      </c>
      <c r="B51" s="377" t="s">
        <v>271</v>
      </c>
      <c r="C51" s="280"/>
    </row>
    <row r="52" spans="1:3" s="375" customFormat="1" ht="12" customHeight="1" thickBot="1">
      <c r="A52" s="16" t="s">
        <v>267</v>
      </c>
      <c r="B52" s="272" t="s">
        <v>272</v>
      </c>
      <c r="C52" s="363"/>
    </row>
    <row r="53" spans="1:3" s="375" customFormat="1" ht="12" customHeight="1" thickBot="1">
      <c r="A53" s="20" t="s">
        <v>171</v>
      </c>
      <c r="B53" s="21" t="s">
        <v>273</v>
      </c>
      <c r="C53" s="275">
        <f>SUM(C54:C56)</f>
        <v>450</v>
      </c>
    </row>
    <row r="54" spans="1:3" s="375" customFormat="1" ht="12" customHeight="1">
      <c r="A54" s="15" t="s">
        <v>91</v>
      </c>
      <c r="B54" s="376" t="s">
        <v>274</v>
      </c>
      <c r="C54" s="278"/>
    </row>
    <row r="55" spans="1:3" s="375" customFormat="1" ht="12" customHeight="1">
      <c r="A55" s="14" t="s">
        <v>92</v>
      </c>
      <c r="B55" s="377" t="s">
        <v>387</v>
      </c>
      <c r="C55" s="277">
        <v>450</v>
      </c>
    </row>
    <row r="56" spans="1:3" s="375" customFormat="1" ht="12" customHeight="1">
      <c r="A56" s="14" t="s">
        <v>277</v>
      </c>
      <c r="B56" s="377" t="s">
        <v>275</v>
      </c>
      <c r="C56" s="277"/>
    </row>
    <row r="57" spans="1:3" s="375" customFormat="1" ht="12" customHeight="1" thickBot="1">
      <c r="A57" s="16" t="s">
        <v>278</v>
      </c>
      <c r="B57" s="272" t="s">
        <v>276</v>
      </c>
      <c r="C57" s="279"/>
    </row>
    <row r="58" spans="1:3" s="375" customFormat="1" ht="12" customHeight="1" thickBot="1">
      <c r="A58" s="20" t="s">
        <v>22</v>
      </c>
      <c r="B58" s="270" t="s">
        <v>279</v>
      </c>
      <c r="C58" s="275">
        <f>SUM(C59:C61)</f>
        <v>0</v>
      </c>
    </row>
    <row r="59" spans="1:3" s="375" customFormat="1" ht="12" customHeight="1">
      <c r="A59" s="15" t="s">
        <v>172</v>
      </c>
      <c r="B59" s="376" t="s">
        <v>281</v>
      </c>
      <c r="C59" s="280"/>
    </row>
    <row r="60" spans="1:3" s="375" customFormat="1" ht="12" customHeight="1">
      <c r="A60" s="14" t="s">
        <v>173</v>
      </c>
      <c r="B60" s="377" t="s">
        <v>388</v>
      </c>
      <c r="C60" s="280"/>
    </row>
    <row r="61" spans="1:3" s="375" customFormat="1" ht="12" customHeight="1">
      <c r="A61" s="14" t="s">
        <v>206</v>
      </c>
      <c r="B61" s="377" t="s">
        <v>282</v>
      </c>
      <c r="C61" s="280"/>
    </row>
    <row r="62" spans="1:3" s="375" customFormat="1" ht="12" customHeight="1" thickBot="1">
      <c r="A62" s="16" t="s">
        <v>280</v>
      </c>
      <c r="B62" s="272" t="s">
        <v>283</v>
      </c>
      <c r="C62" s="280"/>
    </row>
    <row r="63" spans="1:3" s="375" customFormat="1" ht="12" customHeight="1" thickBot="1">
      <c r="A63" s="443" t="s">
        <v>435</v>
      </c>
      <c r="B63" s="21" t="s">
        <v>284</v>
      </c>
      <c r="C63" s="281">
        <f>+C6+C13+C20+C27+C35+C47+C53+C58</f>
        <v>450</v>
      </c>
    </row>
    <row r="64" spans="1:3" s="375" customFormat="1" ht="12" customHeight="1" thickBot="1">
      <c r="A64" s="411" t="s">
        <v>285</v>
      </c>
      <c r="B64" s="270" t="s">
        <v>286</v>
      </c>
      <c r="C64" s="275">
        <f>SUM(C65:C67)</f>
        <v>0</v>
      </c>
    </row>
    <row r="65" spans="1:3" s="375" customFormat="1" ht="12" customHeight="1">
      <c r="A65" s="15" t="s">
        <v>317</v>
      </c>
      <c r="B65" s="376" t="s">
        <v>287</v>
      </c>
      <c r="C65" s="280"/>
    </row>
    <row r="66" spans="1:3" s="375" customFormat="1" ht="12" customHeight="1">
      <c r="A66" s="14" t="s">
        <v>326</v>
      </c>
      <c r="B66" s="377" t="s">
        <v>288</v>
      </c>
      <c r="C66" s="280"/>
    </row>
    <row r="67" spans="1:3" s="375" customFormat="1" ht="12" customHeight="1" thickBot="1">
      <c r="A67" s="16" t="s">
        <v>327</v>
      </c>
      <c r="B67" s="437" t="s">
        <v>420</v>
      </c>
      <c r="C67" s="280"/>
    </row>
    <row r="68" spans="1:3" s="375" customFormat="1" ht="12" customHeight="1" thickBot="1">
      <c r="A68" s="411" t="s">
        <v>290</v>
      </c>
      <c r="B68" s="270" t="s">
        <v>291</v>
      </c>
      <c r="C68" s="275">
        <f>SUM(C69:C72)</f>
        <v>0</v>
      </c>
    </row>
    <row r="69" spans="1:3" s="375" customFormat="1" ht="12" customHeight="1">
      <c r="A69" s="15" t="s">
        <v>140</v>
      </c>
      <c r="B69" s="376" t="s">
        <v>292</v>
      </c>
      <c r="C69" s="280"/>
    </row>
    <row r="70" spans="1:3" s="375" customFormat="1" ht="12" customHeight="1">
      <c r="A70" s="14" t="s">
        <v>141</v>
      </c>
      <c r="B70" s="377" t="s">
        <v>293</v>
      </c>
      <c r="C70" s="280"/>
    </row>
    <row r="71" spans="1:3" s="375" customFormat="1" ht="12" customHeight="1">
      <c r="A71" s="14" t="s">
        <v>318</v>
      </c>
      <c r="B71" s="377" t="s">
        <v>294</v>
      </c>
      <c r="C71" s="280"/>
    </row>
    <row r="72" spans="1:3" s="375" customFormat="1" ht="12" customHeight="1" thickBot="1">
      <c r="A72" s="16" t="s">
        <v>319</v>
      </c>
      <c r="B72" s="272" t="s">
        <v>295</v>
      </c>
      <c r="C72" s="280"/>
    </row>
    <row r="73" spans="1:3" s="375" customFormat="1" ht="12" customHeight="1" thickBot="1">
      <c r="A73" s="411" t="s">
        <v>296</v>
      </c>
      <c r="B73" s="270" t="s">
        <v>297</v>
      </c>
      <c r="C73" s="275">
        <f>SUM(C74:C75)</f>
        <v>877</v>
      </c>
    </row>
    <row r="74" spans="1:3" s="375" customFormat="1" ht="12" customHeight="1">
      <c r="A74" s="15" t="s">
        <v>320</v>
      </c>
      <c r="B74" s="376" t="s">
        <v>298</v>
      </c>
      <c r="C74" s="280">
        <v>877</v>
      </c>
    </row>
    <row r="75" spans="1:3" s="375" customFormat="1" ht="12" customHeight="1" thickBot="1">
      <c r="A75" s="16" t="s">
        <v>321</v>
      </c>
      <c r="B75" s="272" t="s">
        <v>299</v>
      </c>
      <c r="C75" s="280"/>
    </row>
    <row r="76" spans="1:3" s="375" customFormat="1" ht="12" customHeight="1" thickBot="1">
      <c r="A76" s="411" t="s">
        <v>300</v>
      </c>
      <c r="B76" s="270" t="s">
        <v>301</v>
      </c>
      <c r="C76" s="275">
        <f>SUM(C77:C79)</f>
        <v>0</v>
      </c>
    </row>
    <row r="77" spans="1:3" s="375" customFormat="1" ht="12" customHeight="1">
      <c r="A77" s="15" t="s">
        <v>322</v>
      </c>
      <c r="B77" s="376" t="s">
        <v>302</v>
      </c>
      <c r="C77" s="280"/>
    </row>
    <row r="78" spans="1:3" s="375" customFormat="1" ht="12" customHeight="1">
      <c r="A78" s="14" t="s">
        <v>323</v>
      </c>
      <c r="B78" s="377" t="s">
        <v>303</v>
      </c>
      <c r="C78" s="280"/>
    </row>
    <row r="79" spans="1:3" s="375" customFormat="1" ht="12" customHeight="1" thickBot="1">
      <c r="A79" s="16" t="s">
        <v>324</v>
      </c>
      <c r="B79" s="272" t="s">
        <v>304</v>
      </c>
      <c r="C79" s="280"/>
    </row>
    <row r="80" spans="1:3" s="375" customFormat="1" ht="12" customHeight="1" thickBot="1">
      <c r="A80" s="411" t="s">
        <v>305</v>
      </c>
      <c r="B80" s="270" t="s">
        <v>325</v>
      </c>
      <c r="C80" s="275">
        <f>SUM(C81:C84)</f>
        <v>0</v>
      </c>
    </row>
    <row r="81" spans="1:3" s="375" customFormat="1" ht="12" customHeight="1">
      <c r="A81" s="379" t="s">
        <v>306</v>
      </c>
      <c r="B81" s="376" t="s">
        <v>307</v>
      </c>
      <c r="C81" s="280"/>
    </row>
    <row r="82" spans="1:3" s="375" customFormat="1" ht="12" customHeight="1">
      <c r="A82" s="380" t="s">
        <v>308</v>
      </c>
      <c r="B82" s="377" t="s">
        <v>309</v>
      </c>
      <c r="C82" s="280"/>
    </row>
    <row r="83" spans="1:3" s="375" customFormat="1" ht="12" customHeight="1">
      <c r="A83" s="380" t="s">
        <v>310</v>
      </c>
      <c r="B83" s="377" t="s">
        <v>311</v>
      </c>
      <c r="C83" s="280"/>
    </row>
    <row r="84" spans="1:3" s="375" customFormat="1" ht="12" customHeight="1" thickBot="1">
      <c r="A84" s="381" t="s">
        <v>312</v>
      </c>
      <c r="B84" s="272" t="s">
        <v>313</v>
      </c>
      <c r="C84" s="280"/>
    </row>
    <row r="85" spans="1:3" s="375" customFormat="1" ht="12" customHeight="1" thickBot="1">
      <c r="A85" s="411" t="s">
        <v>314</v>
      </c>
      <c r="B85" s="270" t="s">
        <v>434</v>
      </c>
      <c r="C85" s="409"/>
    </row>
    <row r="86" spans="1:3" s="375" customFormat="1" ht="13.5" customHeight="1" thickBot="1">
      <c r="A86" s="411" t="s">
        <v>316</v>
      </c>
      <c r="B86" s="270" t="s">
        <v>315</v>
      </c>
      <c r="C86" s="409"/>
    </row>
    <row r="87" spans="1:3" s="375" customFormat="1" ht="15.75" customHeight="1" thickBot="1">
      <c r="A87" s="411" t="s">
        <v>328</v>
      </c>
      <c r="B87" s="382" t="s">
        <v>437</v>
      </c>
      <c r="C87" s="281">
        <f>+C64+C68+C73+C76+C80+C86+C85</f>
        <v>877</v>
      </c>
    </row>
    <row r="88" spans="1:3" s="375" customFormat="1" ht="16.5" customHeight="1" thickBot="1">
      <c r="A88" s="412" t="s">
        <v>436</v>
      </c>
      <c r="B88" s="383" t="s">
        <v>438</v>
      </c>
      <c r="C88" s="281">
        <f>+C63+C87</f>
        <v>1327</v>
      </c>
    </row>
    <row r="89" spans="1:3" s="375" customFormat="1" ht="83.25" customHeight="1">
      <c r="A89" s="5"/>
      <c r="B89" s="6"/>
      <c r="C89" s="282"/>
    </row>
    <row r="90" spans="1:3" ht="16.5" customHeight="1">
      <c r="A90" s="598" t="s">
        <v>43</v>
      </c>
      <c r="B90" s="598"/>
      <c r="C90" s="598"/>
    </row>
    <row r="91" spans="1:3" s="384" customFormat="1" ht="16.5" customHeight="1" thickBot="1">
      <c r="A91" s="600" t="s">
        <v>144</v>
      </c>
      <c r="B91" s="600"/>
      <c r="C91" s="156" t="s">
        <v>205</v>
      </c>
    </row>
    <row r="92" spans="1:3" ht="38.1" customHeight="1" thickBot="1">
      <c r="A92" s="23" t="s">
        <v>64</v>
      </c>
      <c r="B92" s="24" t="s">
        <v>44</v>
      </c>
      <c r="C92" s="39" t="str">
        <f>+C4</f>
        <v>2016. évi előirányzat</v>
      </c>
    </row>
    <row r="93" spans="1:3" s="374" customFormat="1" ht="12" customHeight="1" thickBot="1">
      <c r="A93" s="32"/>
      <c r="B93" s="33" t="s">
        <v>451</v>
      </c>
      <c r="C93" s="34" t="s">
        <v>452</v>
      </c>
    </row>
    <row r="94" spans="1:3" ht="12" customHeight="1" thickBot="1">
      <c r="A94" s="22" t="s">
        <v>15</v>
      </c>
      <c r="B94" s="31" t="s">
        <v>396</v>
      </c>
      <c r="C94" s="274">
        <f>C95+C96+C97+C98+C99+C112</f>
        <v>1327</v>
      </c>
    </row>
    <row r="95" spans="1:3" ht="12" customHeight="1">
      <c r="A95" s="17" t="s">
        <v>93</v>
      </c>
      <c r="B95" s="10" t="s">
        <v>45</v>
      </c>
      <c r="C95" s="276"/>
    </row>
    <row r="96" spans="1:3" ht="12" customHeight="1">
      <c r="A96" s="14" t="s">
        <v>94</v>
      </c>
      <c r="B96" s="8" t="s">
        <v>174</v>
      </c>
      <c r="C96" s="277"/>
    </row>
    <row r="97" spans="1:3" ht="12" customHeight="1">
      <c r="A97" s="14" t="s">
        <v>95</v>
      </c>
      <c r="B97" s="8" t="s">
        <v>130</v>
      </c>
      <c r="C97" s="279"/>
    </row>
    <row r="98" spans="1:3" ht="12" customHeight="1">
      <c r="A98" s="14" t="s">
        <v>96</v>
      </c>
      <c r="B98" s="11" t="s">
        <v>175</v>
      </c>
      <c r="C98" s="279">
        <v>300</v>
      </c>
    </row>
    <row r="99" spans="1:3" ht="12" customHeight="1">
      <c r="A99" s="14" t="s">
        <v>107</v>
      </c>
      <c r="B99" s="19" t="s">
        <v>176</v>
      </c>
      <c r="C99" s="279">
        <v>1027</v>
      </c>
    </row>
    <row r="100" spans="1:3" ht="12" customHeight="1">
      <c r="A100" s="14" t="s">
        <v>97</v>
      </c>
      <c r="B100" s="8" t="s">
        <v>401</v>
      </c>
      <c r="C100" s="279"/>
    </row>
    <row r="101" spans="1:3" ht="12" customHeight="1">
      <c r="A101" s="14" t="s">
        <v>98</v>
      </c>
      <c r="B101" s="160" t="s">
        <v>400</v>
      </c>
      <c r="C101" s="279"/>
    </row>
    <row r="102" spans="1:3" ht="12" customHeight="1">
      <c r="A102" s="14" t="s">
        <v>108</v>
      </c>
      <c r="B102" s="160" t="s">
        <v>399</v>
      </c>
      <c r="C102" s="279"/>
    </row>
    <row r="103" spans="1:3" ht="12" customHeight="1">
      <c r="A103" s="14" t="s">
        <v>109</v>
      </c>
      <c r="B103" s="158" t="s">
        <v>331</v>
      </c>
      <c r="C103" s="279"/>
    </row>
    <row r="104" spans="1:3" ht="12" customHeight="1">
      <c r="A104" s="14" t="s">
        <v>110</v>
      </c>
      <c r="B104" s="159" t="s">
        <v>332</v>
      </c>
      <c r="C104" s="279"/>
    </row>
    <row r="105" spans="1:3" ht="12" customHeight="1">
      <c r="A105" s="14" t="s">
        <v>111</v>
      </c>
      <c r="B105" s="159" t="s">
        <v>333</v>
      </c>
      <c r="C105" s="279"/>
    </row>
    <row r="106" spans="1:3" ht="12" customHeight="1">
      <c r="A106" s="14" t="s">
        <v>113</v>
      </c>
      <c r="B106" s="158" t="s">
        <v>334</v>
      </c>
      <c r="C106" s="279">
        <v>827</v>
      </c>
    </row>
    <row r="107" spans="1:3" ht="12" customHeight="1">
      <c r="A107" s="14" t="s">
        <v>177</v>
      </c>
      <c r="B107" s="158" t="s">
        <v>335</v>
      </c>
      <c r="C107" s="279"/>
    </row>
    <row r="108" spans="1:3" ht="12" customHeight="1">
      <c r="A108" s="14" t="s">
        <v>329</v>
      </c>
      <c r="B108" s="159" t="s">
        <v>336</v>
      </c>
      <c r="C108" s="279">
        <v>200</v>
      </c>
    </row>
    <row r="109" spans="1:3" ht="12" customHeight="1">
      <c r="A109" s="13" t="s">
        <v>330</v>
      </c>
      <c r="B109" s="160" t="s">
        <v>337</v>
      </c>
      <c r="C109" s="279"/>
    </row>
    <row r="110" spans="1:3" ht="12" customHeight="1">
      <c r="A110" s="14" t="s">
        <v>397</v>
      </c>
      <c r="B110" s="160" t="s">
        <v>338</v>
      </c>
      <c r="C110" s="279"/>
    </row>
    <row r="111" spans="1:3" ht="12" customHeight="1">
      <c r="A111" s="16" t="s">
        <v>398</v>
      </c>
      <c r="B111" s="160" t="s">
        <v>339</v>
      </c>
      <c r="C111" s="279"/>
    </row>
    <row r="112" spans="1:3" ht="12" customHeight="1">
      <c r="A112" s="14" t="s">
        <v>402</v>
      </c>
      <c r="B112" s="11" t="s">
        <v>46</v>
      </c>
      <c r="C112" s="277"/>
    </row>
    <row r="113" spans="1:3" ht="12" customHeight="1">
      <c r="A113" s="14" t="s">
        <v>403</v>
      </c>
      <c r="B113" s="8" t="s">
        <v>405</v>
      </c>
      <c r="C113" s="277"/>
    </row>
    <row r="114" spans="1:3" ht="12" customHeight="1" thickBot="1">
      <c r="A114" s="18" t="s">
        <v>404</v>
      </c>
      <c r="B114" s="441" t="s">
        <v>406</v>
      </c>
      <c r="C114" s="283"/>
    </row>
    <row r="115" spans="1:3" ht="12" customHeight="1" thickBot="1">
      <c r="A115" s="438" t="s">
        <v>16</v>
      </c>
      <c r="B115" s="439" t="s">
        <v>340</v>
      </c>
      <c r="C115" s="440">
        <f>+C116+C118+C120</f>
        <v>0</v>
      </c>
    </row>
    <row r="116" spans="1:3" ht="12" customHeight="1">
      <c r="A116" s="15" t="s">
        <v>99</v>
      </c>
      <c r="B116" s="8" t="s">
        <v>204</v>
      </c>
      <c r="C116" s="278"/>
    </row>
    <row r="117" spans="1:3" ht="12" customHeight="1">
      <c r="A117" s="15" t="s">
        <v>100</v>
      </c>
      <c r="B117" s="12" t="s">
        <v>344</v>
      </c>
      <c r="C117" s="278"/>
    </row>
    <row r="118" spans="1:3" ht="12" customHeight="1">
      <c r="A118" s="15" t="s">
        <v>101</v>
      </c>
      <c r="B118" s="12" t="s">
        <v>178</v>
      </c>
      <c r="C118" s="277"/>
    </row>
    <row r="119" spans="1:3" ht="12" customHeight="1">
      <c r="A119" s="15" t="s">
        <v>102</v>
      </c>
      <c r="B119" s="12" t="s">
        <v>345</v>
      </c>
      <c r="C119" s="243"/>
    </row>
    <row r="120" spans="1:3" ht="12" customHeight="1">
      <c r="A120" s="15" t="s">
        <v>103</v>
      </c>
      <c r="B120" s="272" t="s">
        <v>207</v>
      </c>
      <c r="C120" s="243"/>
    </row>
    <row r="121" spans="1:3" ht="12" customHeight="1">
      <c r="A121" s="15" t="s">
        <v>112</v>
      </c>
      <c r="B121" s="271" t="s">
        <v>389</v>
      </c>
      <c r="C121" s="243"/>
    </row>
    <row r="122" spans="1:3" ht="12" customHeight="1">
      <c r="A122" s="15" t="s">
        <v>114</v>
      </c>
      <c r="B122" s="372" t="s">
        <v>350</v>
      </c>
      <c r="C122" s="243"/>
    </row>
    <row r="123" spans="1:3">
      <c r="A123" s="15" t="s">
        <v>179</v>
      </c>
      <c r="B123" s="159" t="s">
        <v>333</v>
      </c>
      <c r="C123" s="243"/>
    </row>
    <row r="124" spans="1:3" ht="12" customHeight="1">
      <c r="A124" s="15" t="s">
        <v>180</v>
      </c>
      <c r="B124" s="159" t="s">
        <v>349</v>
      </c>
      <c r="C124" s="243"/>
    </row>
    <row r="125" spans="1:3" ht="12" customHeight="1">
      <c r="A125" s="15" t="s">
        <v>181</v>
      </c>
      <c r="B125" s="159" t="s">
        <v>348</v>
      </c>
      <c r="C125" s="243"/>
    </row>
    <row r="126" spans="1:3" ht="12" customHeight="1">
      <c r="A126" s="15" t="s">
        <v>341</v>
      </c>
      <c r="B126" s="159" t="s">
        <v>336</v>
      </c>
      <c r="C126" s="243"/>
    </row>
    <row r="127" spans="1:3" ht="12" customHeight="1">
      <c r="A127" s="15" t="s">
        <v>342</v>
      </c>
      <c r="B127" s="159" t="s">
        <v>347</v>
      </c>
      <c r="C127" s="243"/>
    </row>
    <row r="128" spans="1:3" ht="16.5" thickBot="1">
      <c r="A128" s="13" t="s">
        <v>343</v>
      </c>
      <c r="B128" s="159" t="s">
        <v>346</v>
      </c>
      <c r="C128" s="245"/>
    </row>
    <row r="129" spans="1:3" ht="12" customHeight="1" thickBot="1">
      <c r="A129" s="20" t="s">
        <v>17</v>
      </c>
      <c r="B129" s="140" t="s">
        <v>407</v>
      </c>
      <c r="C129" s="275">
        <f>+C94+C115</f>
        <v>1327</v>
      </c>
    </row>
    <row r="130" spans="1:3" ht="12" customHeight="1" thickBot="1">
      <c r="A130" s="20" t="s">
        <v>18</v>
      </c>
      <c r="B130" s="140" t="s">
        <v>408</v>
      </c>
      <c r="C130" s="275">
        <f>+C131+C132+C133</f>
        <v>0</v>
      </c>
    </row>
    <row r="131" spans="1:3" ht="12" customHeight="1">
      <c r="A131" s="15" t="s">
        <v>246</v>
      </c>
      <c r="B131" s="12" t="s">
        <v>415</v>
      </c>
      <c r="C131" s="243"/>
    </row>
    <row r="132" spans="1:3" ht="12" customHeight="1">
      <c r="A132" s="15" t="s">
        <v>247</v>
      </c>
      <c r="B132" s="12" t="s">
        <v>416</v>
      </c>
      <c r="C132" s="243"/>
    </row>
    <row r="133" spans="1:3" ht="12" customHeight="1" thickBot="1">
      <c r="A133" s="13" t="s">
        <v>248</v>
      </c>
      <c r="B133" s="12" t="s">
        <v>417</v>
      </c>
      <c r="C133" s="243"/>
    </row>
    <row r="134" spans="1:3" ht="12" customHeight="1" thickBot="1">
      <c r="A134" s="20" t="s">
        <v>19</v>
      </c>
      <c r="B134" s="140" t="s">
        <v>409</v>
      </c>
      <c r="C134" s="275">
        <f>SUM(C135:C140)</f>
        <v>0</v>
      </c>
    </row>
    <row r="135" spans="1:3" ht="12" customHeight="1">
      <c r="A135" s="15" t="s">
        <v>86</v>
      </c>
      <c r="B135" s="9" t="s">
        <v>418</v>
      </c>
      <c r="C135" s="243"/>
    </row>
    <row r="136" spans="1:3" ht="12" customHeight="1">
      <c r="A136" s="15" t="s">
        <v>87</v>
      </c>
      <c r="B136" s="9" t="s">
        <v>410</v>
      </c>
      <c r="C136" s="243"/>
    </row>
    <row r="137" spans="1:3" ht="12" customHeight="1">
      <c r="A137" s="15" t="s">
        <v>88</v>
      </c>
      <c r="B137" s="9" t="s">
        <v>411</v>
      </c>
      <c r="C137" s="243"/>
    </row>
    <row r="138" spans="1:3" ht="12" customHeight="1">
      <c r="A138" s="15" t="s">
        <v>166</v>
      </c>
      <c r="B138" s="9" t="s">
        <v>412</v>
      </c>
      <c r="C138" s="243"/>
    </row>
    <row r="139" spans="1:3" ht="12" customHeight="1">
      <c r="A139" s="15" t="s">
        <v>167</v>
      </c>
      <c r="B139" s="9" t="s">
        <v>413</v>
      </c>
      <c r="C139" s="243"/>
    </row>
    <row r="140" spans="1:3" ht="12" customHeight="1" thickBot="1">
      <c r="A140" s="13" t="s">
        <v>168</v>
      </c>
      <c r="B140" s="9" t="s">
        <v>414</v>
      </c>
      <c r="C140" s="243"/>
    </row>
    <row r="141" spans="1:3" ht="12" customHeight="1" thickBot="1">
      <c r="A141" s="20" t="s">
        <v>20</v>
      </c>
      <c r="B141" s="140" t="s">
        <v>422</v>
      </c>
      <c r="C141" s="281">
        <f>+C142+C143+C144+C145</f>
        <v>0</v>
      </c>
    </row>
    <row r="142" spans="1:3" ht="12" customHeight="1">
      <c r="A142" s="15" t="s">
        <v>89</v>
      </c>
      <c r="B142" s="9" t="s">
        <v>351</v>
      </c>
      <c r="C142" s="243"/>
    </row>
    <row r="143" spans="1:3" ht="12" customHeight="1">
      <c r="A143" s="15" t="s">
        <v>90</v>
      </c>
      <c r="B143" s="9" t="s">
        <v>352</v>
      </c>
      <c r="C143" s="243"/>
    </row>
    <row r="144" spans="1:3" ht="12" customHeight="1">
      <c r="A144" s="15" t="s">
        <v>265</v>
      </c>
      <c r="B144" s="9" t="s">
        <v>423</v>
      </c>
      <c r="C144" s="243"/>
    </row>
    <row r="145" spans="1:9" ht="12" customHeight="1" thickBot="1">
      <c r="A145" s="13" t="s">
        <v>266</v>
      </c>
      <c r="B145" s="7" t="s">
        <v>371</v>
      </c>
      <c r="C145" s="243"/>
    </row>
    <row r="146" spans="1:9" ht="12" customHeight="1" thickBot="1">
      <c r="A146" s="20" t="s">
        <v>21</v>
      </c>
      <c r="B146" s="140" t="s">
        <v>424</v>
      </c>
      <c r="C146" s="284">
        <f>SUM(C147:C151)</f>
        <v>0</v>
      </c>
    </row>
    <row r="147" spans="1:9" ht="12" customHeight="1">
      <c r="A147" s="15" t="s">
        <v>91</v>
      </c>
      <c r="B147" s="9" t="s">
        <v>419</v>
      </c>
      <c r="C147" s="243"/>
    </row>
    <row r="148" spans="1:9" ht="12" customHeight="1">
      <c r="A148" s="15" t="s">
        <v>92</v>
      </c>
      <c r="B148" s="9" t="s">
        <v>426</v>
      </c>
      <c r="C148" s="243"/>
    </row>
    <row r="149" spans="1:9" ht="12" customHeight="1">
      <c r="A149" s="15" t="s">
        <v>277</v>
      </c>
      <c r="B149" s="9" t="s">
        <v>421</v>
      </c>
      <c r="C149" s="243"/>
    </row>
    <row r="150" spans="1:9" ht="12" customHeight="1">
      <c r="A150" s="15" t="s">
        <v>278</v>
      </c>
      <c r="B150" s="9" t="s">
        <v>427</v>
      </c>
      <c r="C150" s="243"/>
    </row>
    <row r="151" spans="1:9" ht="12" customHeight="1" thickBot="1">
      <c r="A151" s="15" t="s">
        <v>425</v>
      </c>
      <c r="B151" s="9" t="s">
        <v>428</v>
      </c>
      <c r="C151" s="243"/>
    </row>
    <row r="152" spans="1:9" ht="12" customHeight="1" thickBot="1">
      <c r="A152" s="20" t="s">
        <v>22</v>
      </c>
      <c r="B152" s="140" t="s">
        <v>429</v>
      </c>
      <c r="C152" s="442"/>
    </row>
    <row r="153" spans="1:9" ht="12" customHeight="1" thickBot="1">
      <c r="A153" s="20" t="s">
        <v>23</v>
      </c>
      <c r="B153" s="140" t="s">
        <v>430</v>
      </c>
      <c r="C153" s="442"/>
    </row>
    <row r="154" spans="1:9" ht="15" customHeight="1" thickBot="1">
      <c r="A154" s="20" t="s">
        <v>24</v>
      </c>
      <c r="B154" s="140" t="s">
        <v>432</v>
      </c>
      <c r="C154" s="385">
        <f>+C130+C134+C141+C146+C152+C153</f>
        <v>0</v>
      </c>
      <c r="F154" s="386"/>
      <c r="G154" s="387"/>
      <c r="H154" s="387"/>
      <c r="I154" s="387"/>
    </row>
    <row r="155" spans="1:9" s="375" customFormat="1" ht="12.95" customHeight="1" thickBot="1">
      <c r="A155" s="273" t="s">
        <v>25</v>
      </c>
      <c r="B155" s="342" t="s">
        <v>431</v>
      </c>
      <c r="C155" s="385">
        <f>+C129+C154</f>
        <v>1327</v>
      </c>
    </row>
    <row r="156" spans="1:9" ht="7.5" customHeight="1"/>
    <row r="157" spans="1:9">
      <c r="A157" s="601" t="s">
        <v>353</v>
      </c>
      <c r="B157" s="601"/>
      <c r="C157" s="601"/>
    </row>
    <row r="158" spans="1:9" ht="15" customHeight="1" thickBot="1">
      <c r="A158" s="599" t="s">
        <v>145</v>
      </c>
      <c r="B158" s="599"/>
      <c r="C158" s="285" t="s">
        <v>205</v>
      </c>
    </row>
    <row r="159" spans="1:9" ht="13.5" customHeight="1" thickBot="1">
      <c r="A159" s="20">
        <v>1</v>
      </c>
      <c r="B159" s="30" t="s">
        <v>433</v>
      </c>
      <c r="C159" s="275">
        <f>+C63-C129</f>
        <v>-877</v>
      </c>
      <c r="D159" s="388"/>
    </row>
    <row r="160" spans="1:9" ht="27.75" customHeight="1" thickBot="1">
      <c r="A160" s="20" t="s">
        <v>16</v>
      </c>
      <c r="B160" s="30" t="s">
        <v>574</v>
      </c>
      <c r="C160" s="275">
        <f>+C87-C154</f>
        <v>877</v>
      </c>
    </row>
  </sheetData>
  <mergeCells count="6">
    <mergeCell ref="A158:B158"/>
    <mergeCell ref="A2:C2"/>
    <mergeCell ref="A3:B3"/>
    <mergeCell ref="A90:C90"/>
    <mergeCell ref="A91:B91"/>
    <mergeCell ref="A157:C157"/>
  </mergeCells>
  <printOptions horizontalCentered="1"/>
  <pageMargins left="0.78740157480314965" right="0.78740157480314965" top="1.4566929133858268" bottom="0.86614173228346458" header="0.78740157480314965" footer="0.59055118110236227"/>
  <pageSetup paperSize="9" scale="61" fitToHeight="2" orientation="portrait" r:id="rId1"/>
  <headerFooter alignWithMargins="0">
    <oddHeader xml:space="preserve">&amp;C&amp;"Times New Roman CE,Félkövér"&amp;12
Nagycsepely Önkormányzat
2016. ÉVI KÖLTSÉGVETÉS
ÖNKÉNT VÁLLALT FELADATAINAK MÉRLEGE
</oddHeader>
  </headerFooter>
  <rowBreaks count="1" manualBreakCount="1">
    <brk id="88" max="2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92D050"/>
  </sheetPr>
  <dimension ref="A1:I160"/>
  <sheetViews>
    <sheetView view="pageBreakPreview" zoomScaleNormal="100" zoomScaleSheetLayoutView="100" workbookViewId="0">
      <selection activeCell="A2" sqref="A2:C2"/>
    </sheetView>
  </sheetViews>
  <sheetFormatPr defaultRowHeight="15.75"/>
  <cols>
    <col min="1" max="1" width="9.5" style="343" customWidth="1"/>
    <col min="2" max="2" width="91.6640625" style="343" customWidth="1"/>
    <col min="3" max="3" width="21.6640625" style="344" customWidth="1"/>
    <col min="4" max="4" width="9" style="373" customWidth="1"/>
    <col min="5" max="16384" width="9.33203125" style="373"/>
  </cols>
  <sheetData>
    <row r="1" spans="1:3">
      <c r="C1" s="344" t="s">
        <v>578</v>
      </c>
    </row>
    <row r="2" spans="1:3" ht="15.95" customHeight="1">
      <c r="A2" s="598" t="s">
        <v>12</v>
      </c>
      <c r="B2" s="598"/>
      <c r="C2" s="598"/>
    </row>
    <row r="3" spans="1:3" ht="15.95" customHeight="1" thickBot="1">
      <c r="A3" s="599" t="s">
        <v>143</v>
      </c>
      <c r="B3" s="599"/>
      <c r="C3" s="285" t="s">
        <v>205</v>
      </c>
    </row>
    <row r="4" spans="1:3" ht="38.1" customHeight="1" thickBot="1">
      <c r="A4" s="23" t="s">
        <v>64</v>
      </c>
      <c r="B4" s="24" t="s">
        <v>14</v>
      </c>
      <c r="C4" s="39" t="str">
        <f>+CONCATENATE(LEFT(ÖSSZEFÜGGÉSEK!A5,4),". évi előirányzat")</f>
        <v>2016. évi előirányzat</v>
      </c>
    </row>
    <row r="5" spans="1:3" s="374" customFormat="1" ht="12" customHeight="1" thickBot="1">
      <c r="A5" s="368"/>
      <c r="B5" s="369" t="s">
        <v>451</v>
      </c>
      <c r="C5" s="370" t="s">
        <v>452</v>
      </c>
    </row>
    <row r="6" spans="1:3" s="375" customFormat="1" ht="12" customHeight="1" thickBot="1">
      <c r="A6" s="20" t="s">
        <v>15</v>
      </c>
      <c r="B6" s="21" t="s">
        <v>230</v>
      </c>
      <c r="C6" s="275">
        <f>+C7+C8+C9+C10+C11+C12</f>
        <v>0</v>
      </c>
    </row>
    <row r="7" spans="1:3" s="375" customFormat="1" ht="12" customHeight="1">
      <c r="A7" s="15" t="s">
        <v>93</v>
      </c>
      <c r="B7" s="376" t="s">
        <v>231</v>
      </c>
      <c r="C7" s="278"/>
    </row>
    <row r="8" spans="1:3" s="375" customFormat="1" ht="12" customHeight="1">
      <c r="A8" s="14" t="s">
        <v>94</v>
      </c>
      <c r="B8" s="377" t="s">
        <v>232</v>
      </c>
      <c r="C8" s="277"/>
    </row>
    <row r="9" spans="1:3" s="375" customFormat="1" ht="12" customHeight="1">
      <c r="A9" s="14" t="s">
        <v>95</v>
      </c>
      <c r="B9" s="377" t="s">
        <v>497</v>
      </c>
      <c r="C9" s="277"/>
    </row>
    <row r="10" spans="1:3" s="375" customFormat="1" ht="12" customHeight="1">
      <c r="A10" s="14" t="s">
        <v>96</v>
      </c>
      <c r="B10" s="377" t="s">
        <v>234</v>
      </c>
      <c r="C10" s="277"/>
    </row>
    <row r="11" spans="1:3" s="375" customFormat="1" ht="12" customHeight="1">
      <c r="A11" s="14" t="s">
        <v>139</v>
      </c>
      <c r="B11" s="271" t="s">
        <v>391</v>
      </c>
      <c r="C11" s="277"/>
    </row>
    <row r="12" spans="1:3" s="375" customFormat="1" ht="12" customHeight="1" thickBot="1">
      <c r="A12" s="16" t="s">
        <v>97</v>
      </c>
      <c r="B12" s="272" t="s">
        <v>392</v>
      </c>
      <c r="C12" s="277"/>
    </row>
    <row r="13" spans="1:3" s="375" customFormat="1" ht="12" customHeight="1" thickBot="1">
      <c r="A13" s="20" t="s">
        <v>16</v>
      </c>
      <c r="B13" s="270" t="s">
        <v>235</v>
      </c>
      <c r="C13" s="275">
        <f>+C14+C15+C16+C17+C18</f>
        <v>0</v>
      </c>
    </row>
    <row r="14" spans="1:3" s="375" customFormat="1" ht="12" customHeight="1">
      <c r="A14" s="15" t="s">
        <v>99</v>
      </c>
      <c r="B14" s="376" t="s">
        <v>236</v>
      </c>
      <c r="C14" s="278"/>
    </row>
    <row r="15" spans="1:3" s="375" customFormat="1" ht="12" customHeight="1">
      <c r="A15" s="14" t="s">
        <v>100</v>
      </c>
      <c r="B15" s="377" t="s">
        <v>237</v>
      </c>
      <c r="C15" s="277"/>
    </row>
    <row r="16" spans="1:3" s="375" customFormat="1" ht="12" customHeight="1">
      <c r="A16" s="14" t="s">
        <v>101</v>
      </c>
      <c r="B16" s="377" t="s">
        <v>383</v>
      </c>
      <c r="C16" s="277"/>
    </row>
    <row r="17" spans="1:3" s="375" customFormat="1" ht="12" customHeight="1">
      <c r="A17" s="14" t="s">
        <v>102</v>
      </c>
      <c r="B17" s="377" t="s">
        <v>384</v>
      </c>
      <c r="C17" s="277"/>
    </row>
    <row r="18" spans="1:3" s="375" customFormat="1" ht="12" customHeight="1">
      <c r="A18" s="14" t="s">
        <v>103</v>
      </c>
      <c r="B18" s="377" t="s">
        <v>238</v>
      </c>
      <c r="C18" s="277"/>
    </row>
    <row r="19" spans="1:3" s="375" customFormat="1" ht="12" customHeight="1" thickBot="1">
      <c r="A19" s="16" t="s">
        <v>112</v>
      </c>
      <c r="B19" s="272" t="s">
        <v>239</v>
      </c>
      <c r="C19" s="279"/>
    </row>
    <row r="20" spans="1:3" s="375" customFormat="1" ht="12" customHeight="1" thickBot="1">
      <c r="A20" s="20" t="s">
        <v>17</v>
      </c>
      <c r="B20" s="21" t="s">
        <v>240</v>
      </c>
      <c r="C20" s="275">
        <f>+C21+C22+C23+C24+C25</f>
        <v>0</v>
      </c>
    </row>
    <row r="21" spans="1:3" s="375" customFormat="1" ht="12" customHeight="1">
      <c r="A21" s="15" t="s">
        <v>82</v>
      </c>
      <c r="B21" s="376" t="s">
        <v>241</v>
      </c>
      <c r="C21" s="278"/>
    </row>
    <row r="22" spans="1:3" s="375" customFormat="1" ht="12" customHeight="1">
      <c r="A22" s="14" t="s">
        <v>83</v>
      </c>
      <c r="B22" s="377" t="s">
        <v>242</v>
      </c>
      <c r="C22" s="277"/>
    </row>
    <row r="23" spans="1:3" s="375" customFormat="1" ht="12" customHeight="1">
      <c r="A23" s="14" t="s">
        <v>84</v>
      </c>
      <c r="B23" s="377" t="s">
        <v>385</v>
      </c>
      <c r="C23" s="277"/>
    </row>
    <row r="24" spans="1:3" s="375" customFormat="1" ht="12" customHeight="1">
      <c r="A24" s="14" t="s">
        <v>85</v>
      </c>
      <c r="B24" s="377" t="s">
        <v>386</v>
      </c>
      <c r="C24" s="277"/>
    </row>
    <row r="25" spans="1:3" s="375" customFormat="1" ht="12" customHeight="1">
      <c r="A25" s="14" t="s">
        <v>162</v>
      </c>
      <c r="B25" s="377" t="s">
        <v>243</v>
      </c>
      <c r="C25" s="277"/>
    </row>
    <row r="26" spans="1:3" s="375" customFormat="1" ht="12" customHeight="1" thickBot="1">
      <c r="A26" s="16" t="s">
        <v>163</v>
      </c>
      <c r="B26" s="378" t="s">
        <v>244</v>
      </c>
      <c r="C26" s="279"/>
    </row>
    <row r="27" spans="1:3" s="375" customFormat="1" ht="12" customHeight="1" thickBot="1">
      <c r="A27" s="20" t="s">
        <v>164</v>
      </c>
      <c r="B27" s="21" t="s">
        <v>508</v>
      </c>
      <c r="C27" s="281">
        <f>SUM(C28:C34)</f>
        <v>0</v>
      </c>
    </row>
    <row r="28" spans="1:3" s="375" customFormat="1" ht="12" customHeight="1">
      <c r="A28" s="15" t="s">
        <v>246</v>
      </c>
      <c r="B28" s="376" t="s">
        <v>502</v>
      </c>
      <c r="C28" s="278"/>
    </row>
    <row r="29" spans="1:3" s="375" customFormat="1" ht="12" customHeight="1">
      <c r="A29" s="14" t="s">
        <v>247</v>
      </c>
      <c r="B29" s="377" t="s">
        <v>503</v>
      </c>
      <c r="C29" s="277"/>
    </row>
    <row r="30" spans="1:3" s="375" customFormat="1" ht="12" customHeight="1">
      <c r="A30" s="14" t="s">
        <v>248</v>
      </c>
      <c r="B30" s="377" t="s">
        <v>504</v>
      </c>
      <c r="C30" s="277"/>
    </row>
    <row r="31" spans="1:3" s="375" customFormat="1" ht="12" customHeight="1">
      <c r="A31" s="14" t="s">
        <v>249</v>
      </c>
      <c r="B31" s="377" t="s">
        <v>505</v>
      </c>
      <c r="C31" s="277"/>
    </row>
    <row r="32" spans="1:3" s="375" customFormat="1" ht="12" customHeight="1">
      <c r="A32" s="14" t="s">
        <v>499</v>
      </c>
      <c r="B32" s="377" t="s">
        <v>250</v>
      </c>
      <c r="C32" s="277"/>
    </row>
    <row r="33" spans="1:3" s="375" customFormat="1" ht="12" customHeight="1">
      <c r="A33" s="14" t="s">
        <v>500</v>
      </c>
      <c r="B33" s="377" t="s">
        <v>251</v>
      </c>
      <c r="C33" s="277"/>
    </row>
    <row r="34" spans="1:3" s="375" customFormat="1" ht="12" customHeight="1" thickBot="1">
      <c r="A34" s="16" t="s">
        <v>501</v>
      </c>
      <c r="B34" s="471" t="s">
        <v>252</v>
      </c>
      <c r="C34" s="279"/>
    </row>
    <row r="35" spans="1:3" s="375" customFormat="1" ht="12" customHeight="1" thickBot="1">
      <c r="A35" s="20" t="s">
        <v>19</v>
      </c>
      <c r="B35" s="21" t="s">
        <v>393</v>
      </c>
      <c r="C35" s="275">
        <f>SUM(C36:C46)</f>
        <v>0</v>
      </c>
    </row>
    <row r="36" spans="1:3" s="375" customFormat="1" ht="12" customHeight="1">
      <c r="A36" s="15" t="s">
        <v>86</v>
      </c>
      <c r="B36" s="376" t="s">
        <v>255</v>
      </c>
      <c r="C36" s="278"/>
    </row>
    <row r="37" spans="1:3" s="375" customFormat="1" ht="12" customHeight="1">
      <c r="A37" s="14" t="s">
        <v>87</v>
      </c>
      <c r="B37" s="377" t="s">
        <v>256</v>
      </c>
      <c r="C37" s="277"/>
    </row>
    <row r="38" spans="1:3" s="375" customFormat="1" ht="12" customHeight="1">
      <c r="A38" s="14" t="s">
        <v>88</v>
      </c>
      <c r="B38" s="377" t="s">
        <v>257</v>
      </c>
      <c r="C38" s="277"/>
    </row>
    <row r="39" spans="1:3" s="375" customFormat="1" ht="12" customHeight="1">
      <c r="A39" s="14" t="s">
        <v>166</v>
      </c>
      <c r="B39" s="377" t="s">
        <v>258</v>
      </c>
      <c r="C39" s="277"/>
    </row>
    <row r="40" spans="1:3" s="375" customFormat="1" ht="12" customHeight="1">
      <c r="A40" s="14" t="s">
        <v>167</v>
      </c>
      <c r="B40" s="377" t="s">
        <v>259</v>
      </c>
      <c r="C40" s="277"/>
    </row>
    <row r="41" spans="1:3" s="375" customFormat="1" ht="12" customHeight="1">
      <c r="A41" s="14" t="s">
        <v>168</v>
      </c>
      <c r="B41" s="377" t="s">
        <v>260</v>
      </c>
      <c r="C41" s="277"/>
    </row>
    <row r="42" spans="1:3" s="375" customFormat="1" ht="12" customHeight="1">
      <c r="A42" s="14" t="s">
        <v>169</v>
      </c>
      <c r="B42" s="377" t="s">
        <v>261</v>
      </c>
      <c r="C42" s="277"/>
    </row>
    <row r="43" spans="1:3" s="375" customFormat="1" ht="12" customHeight="1">
      <c r="A43" s="14" t="s">
        <v>170</v>
      </c>
      <c r="B43" s="377" t="s">
        <v>507</v>
      </c>
      <c r="C43" s="277"/>
    </row>
    <row r="44" spans="1:3" s="375" customFormat="1" ht="12" customHeight="1">
      <c r="A44" s="14" t="s">
        <v>253</v>
      </c>
      <c r="B44" s="377" t="s">
        <v>262</v>
      </c>
      <c r="C44" s="280"/>
    </row>
    <row r="45" spans="1:3" s="375" customFormat="1" ht="12" customHeight="1">
      <c r="A45" s="16" t="s">
        <v>254</v>
      </c>
      <c r="B45" s="378" t="s">
        <v>395</v>
      </c>
      <c r="C45" s="363"/>
    </row>
    <row r="46" spans="1:3" s="375" customFormat="1" ht="12" customHeight="1" thickBot="1">
      <c r="A46" s="16" t="s">
        <v>394</v>
      </c>
      <c r="B46" s="272" t="s">
        <v>263</v>
      </c>
      <c r="C46" s="363"/>
    </row>
    <row r="47" spans="1:3" s="375" customFormat="1" ht="12" customHeight="1" thickBot="1">
      <c r="A47" s="20" t="s">
        <v>20</v>
      </c>
      <c r="B47" s="21" t="s">
        <v>264</v>
      </c>
      <c r="C47" s="275">
        <f>SUM(C48:C52)</f>
        <v>0</v>
      </c>
    </row>
    <row r="48" spans="1:3" s="375" customFormat="1" ht="12" customHeight="1">
      <c r="A48" s="15" t="s">
        <v>89</v>
      </c>
      <c r="B48" s="376" t="s">
        <v>268</v>
      </c>
      <c r="C48" s="408"/>
    </row>
    <row r="49" spans="1:3" s="375" customFormat="1" ht="12" customHeight="1">
      <c r="A49" s="14" t="s">
        <v>90</v>
      </c>
      <c r="B49" s="377" t="s">
        <v>269</v>
      </c>
      <c r="C49" s="280"/>
    </row>
    <row r="50" spans="1:3" s="375" customFormat="1" ht="12" customHeight="1">
      <c r="A50" s="14" t="s">
        <v>265</v>
      </c>
      <c r="B50" s="377" t="s">
        <v>270</v>
      </c>
      <c r="C50" s="280"/>
    </row>
    <row r="51" spans="1:3" s="375" customFormat="1" ht="12" customHeight="1">
      <c r="A51" s="14" t="s">
        <v>266</v>
      </c>
      <c r="B51" s="377" t="s">
        <v>271</v>
      </c>
      <c r="C51" s="280"/>
    </row>
    <row r="52" spans="1:3" s="375" customFormat="1" ht="12" customHeight="1" thickBot="1">
      <c r="A52" s="16" t="s">
        <v>267</v>
      </c>
      <c r="B52" s="272" t="s">
        <v>272</v>
      </c>
      <c r="C52" s="363"/>
    </row>
    <row r="53" spans="1:3" s="375" customFormat="1" ht="12" customHeight="1" thickBot="1">
      <c r="A53" s="20" t="s">
        <v>171</v>
      </c>
      <c r="B53" s="21" t="s">
        <v>273</v>
      </c>
      <c r="C53" s="275">
        <f>SUM(C54:C56)</f>
        <v>0</v>
      </c>
    </row>
    <row r="54" spans="1:3" s="375" customFormat="1" ht="12" customHeight="1">
      <c r="A54" s="15" t="s">
        <v>91</v>
      </c>
      <c r="B54" s="376" t="s">
        <v>274</v>
      </c>
      <c r="C54" s="278"/>
    </row>
    <row r="55" spans="1:3" s="375" customFormat="1" ht="12" customHeight="1">
      <c r="A55" s="14" t="s">
        <v>92</v>
      </c>
      <c r="B55" s="377" t="s">
        <v>387</v>
      </c>
      <c r="C55" s="277"/>
    </row>
    <row r="56" spans="1:3" s="375" customFormat="1" ht="12" customHeight="1">
      <c r="A56" s="14" t="s">
        <v>277</v>
      </c>
      <c r="B56" s="377" t="s">
        <v>275</v>
      </c>
      <c r="C56" s="277"/>
    </row>
    <row r="57" spans="1:3" s="375" customFormat="1" ht="12" customHeight="1" thickBot="1">
      <c r="A57" s="16" t="s">
        <v>278</v>
      </c>
      <c r="B57" s="272" t="s">
        <v>276</v>
      </c>
      <c r="C57" s="279"/>
    </row>
    <row r="58" spans="1:3" s="375" customFormat="1" ht="12" customHeight="1" thickBot="1">
      <c r="A58" s="20" t="s">
        <v>22</v>
      </c>
      <c r="B58" s="270" t="s">
        <v>279</v>
      </c>
      <c r="C58" s="275">
        <f>SUM(C59:C61)</f>
        <v>0</v>
      </c>
    </row>
    <row r="59" spans="1:3" s="375" customFormat="1" ht="12" customHeight="1">
      <c r="A59" s="15" t="s">
        <v>172</v>
      </c>
      <c r="B59" s="376" t="s">
        <v>281</v>
      </c>
      <c r="C59" s="280"/>
    </row>
    <row r="60" spans="1:3" s="375" customFormat="1" ht="12" customHeight="1">
      <c r="A60" s="14" t="s">
        <v>173</v>
      </c>
      <c r="B60" s="377" t="s">
        <v>388</v>
      </c>
      <c r="C60" s="280"/>
    </row>
    <row r="61" spans="1:3" s="375" customFormat="1" ht="12" customHeight="1">
      <c r="A61" s="14" t="s">
        <v>206</v>
      </c>
      <c r="B61" s="377" t="s">
        <v>282</v>
      </c>
      <c r="C61" s="280"/>
    </row>
    <row r="62" spans="1:3" s="375" customFormat="1" ht="12" customHeight="1" thickBot="1">
      <c r="A62" s="16" t="s">
        <v>280</v>
      </c>
      <c r="B62" s="272" t="s">
        <v>283</v>
      </c>
      <c r="C62" s="280"/>
    </row>
    <row r="63" spans="1:3" s="375" customFormat="1" ht="12" customHeight="1" thickBot="1">
      <c r="A63" s="443" t="s">
        <v>435</v>
      </c>
      <c r="B63" s="21" t="s">
        <v>284</v>
      </c>
      <c r="C63" s="281">
        <f>+C6+C13+C20+C27+C35+C47+C53+C58</f>
        <v>0</v>
      </c>
    </row>
    <row r="64" spans="1:3" s="375" customFormat="1" ht="12" customHeight="1" thickBot="1">
      <c r="A64" s="411" t="s">
        <v>285</v>
      </c>
      <c r="B64" s="270" t="s">
        <v>286</v>
      </c>
      <c r="C64" s="275">
        <f>SUM(C65:C67)</f>
        <v>0</v>
      </c>
    </row>
    <row r="65" spans="1:3" s="375" customFormat="1" ht="12" customHeight="1">
      <c r="A65" s="15" t="s">
        <v>317</v>
      </c>
      <c r="B65" s="376" t="s">
        <v>287</v>
      </c>
      <c r="C65" s="280"/>
    </row>
    <row r="66" spans="1:3" s="375" customFormat="1" ht="12" customHeight="1">
      <c r="A66" s="14" t="s">
        <v>326</v>
      </c>
      <c r="B66" s="377" t="s">
        <v>288</v>
      </c>
      <c r="C66" s="280"/>
    </row>
    <row r="67" spans="1:3" s="375" customFormat="1" ht="12" customHeight="1" thickBot="1">
      <c r="A67" s="16" t="s">
        <v>327</v>
      </c>
      <c r="B67" s="437" t="s">
        <v>420</v>
      </c>
      <c r="C67" s="280"/>
    </row>
    <row r="68" spans="1:3" s="375" customFormat="1" ht="12" customHeight="1" thickBot="1">
      <c r="A68" s="411" t="s">
        <v>290</v>
      </c>
      <c r="B68" s="270" t="s">
        <v>291</v>
      </c>
      <c r="C68" s="275">
        <f>SUM(C69:C72)</f>
        <v>0</v>
      </c>
    </row>
    <row r="69" spans="1:3" s="375" customFormat="1" ht="12" customHeight="1">
      <c r="A69" s="15" t="s">
        <v>140</v>
      </c>
      <c r="B69" s="376" t="s">
        <v>292</v>
      </c>
      <c r="C69" s="280"/>
    </row>
    <row r="70" spans="1:3" s="375" customFormat="1" ht="12" customHeight="1">
      <c r="A70" s="14" t="s">
        <v>141</v>
      </c>
      <c r="B70" s="377" t="s">
        <v>293</v>
      </c>
      <c r="C70" s="280"/>
    </row>
    <row r="71" spans="1:3" s="375" customFormat="1" ht="12" customHeight="1">
      <c r="A71" s="14" t="s">
        <v>318</v>
      </c>
      <c r="B71" s="377" t="s">
        <v>294</v>
      </c>
      <c r="C71" s="280"/>
    </row>
    <row r="72" spans="1:3" s="375" customFormat="1" ht="12" customHeight="1" thickBot="1">
      <c r="A72" s="16" t="s">
        <v>319</v>
      </c>
      <c r="B72" s="272" t="s">
        <v>295</v>
      </c>
      <c r="C72" s="280"/>
    </row>
    <row r="73" spans="1:3" s="375" customFormat="1" ht="12" customHeight="1" thickBot="1">
      <c r="A73" s="411" t="s">
        <v>296</v>
      </c>
      <c r="B73" s="270" t="s">
        <v>297</v>
      </c>
      <c r="C73" s="275">
        <f>SUM(C74:C75)</f>
        <v>0</v>
      </c>
    </row>
    <row r="74" spans="1:3" s="375" customFormat="1" ht="12" customHeight="1">
      <c r="A74" s="15" t="s">
        <v>320</v>
      </c>
      <c r="B74" s="376" t="s">
        <v>298</v>
      </c>
      <c r="C74" s="280"/>
    </row>
    <row r="75" spans="1:3" s="375" customFormat="1" ht="12" customHeight="1" thickBot="1">
      <c r="A75" s="16" t="s">
        <v>321</v>
      </c>
      <c r="B75" s="272" t="s">
        <v>299</v>
      </c>
      <c r="C75" s="280"/>
    </row>
    <row r="76" spans="1:3" s="375" customFormat="1" ht="12" customHeight="1" thickBot="1">
      <c r="A76" s="411" t="s">
        <v>300</v>
      </c>
      <c r="B76" s="270" t="s">
        <v>301</v>
      </c>
      <c r="C76" s="275">
        <f>SUM(C77:C79)</f>
        <v>0</v>
      </c>
    </row>
    <row r="77" spans="1:3" s="375" customFormat="1" ht="12" customHeight="1">
      <c r="A77" s="15" t="s">
        <v>322</v>
      </c>
      <c r="B77" s="376" t="s">
        <v>302</v>
      </c>
      <c r="C77" s="280"/>
    </row>
    <row r="78" spans="1:3" s="375" customFormat="1" ht="12" customHeight="1">
      <c r="A78" s="14" t="s">
        <v>323</v>
      </c>
      <c r="B78" s="377" t="s">
        <v>303</v>
      </c>
      <c r="C78" s="280"/>
    </row>
    <row r="79" spans="1:3" s="375" customFormat="1" ht="12" customHeight="1" thickBot="1">
      <c r="A79" s="16" t="s">
        <v>324</v>
      </c>
      <c r="B79" s="272" t="s">
        <v>304</v>
      </c>
      <c r="C79" s="280"/>
    </row>
    <row r="80" spans="1:3" s="375" customFormat="1" ht="12" customHeight="1" thickBot="1">
      <c r="A80" s="411" t="s">
        <v>305</v>
      </c>
      <c r="B80" s="270" t="s">
        <v>325</v>
      </c>
      <c r="C80" s="275">
        <f>SUM(C81:C84)</f>
        <v>0</v>
      </c>
    </row>
    <row r="81" spans="1:3" s="375" customFormat="1" ht="12" customHeight="1">
      <c r="A81" s="379" t="s">
        <v>306</v>
      </c>
      <c r="B81" s="376" t="s">
        <v>307</v>
      </c>
      <c r="C81" s="280"/>
    </row>
    <row r="82" spans="1:3" s="375" customFormat="1" ht="12" customHeight="1">
      <c r="A82" s="380" t="s">
        <v>308</v>
      </c>
      <c r="B82" s="377" t="s">
        <v>309</v>
      </c>
      <c r="C82" s="280"/>
    </row>
    <row r="83" spans="1:3" s="375" customFormat="1" ht="12" customHeight="1">
      <c r="A83" s="380" t="s">
        <v>310</v>
      </c>
      <c r="B83" s="377" t="s">
        <v>311</v>
      </c>
      <c r="C83" s="280"/>
    </row>
    <row r="84" spans="1:3" s="375" customFormat="1" ht="12" customHeight="1" thickBot="1">
      <c r="A84" s="381" t="s">
        <v>312</v>
      </c>
      <c r="B84" s="272" t="s">
        <v>313</v>
      </c>
      <c r="C84" s="280"/>
    </row>
    <row r="85" spans="1:3" s="375" customFormat="1" ht="12" customHeight="1" thickBot="1">
      <c r="A85" s="411" t="s">
        <v>314</v>
      </c>
      <c r="B85" s="270" t="s">
        <v>434</v>
      </c>
      <c r="C85" s="409"/>
    </row>
    <row r="86" spans="1:3" s="375" customFormat="1" ht="13.5" customHeight="1" thickBot="1">
      <c r="A86" s="411" t="s">
        <v>316</v>
      </c>
      <c r="B86" s="270" t="s">
        <v>315</v>
      </c>
      <c r="C86" s="409"/>
    </row>
    <row r="87" spans="1:3" s="375" customFormat="1" ht="15.75" customHeight="1" thickBot="1">
      <c r="A87" s="411" t="s">
        <v>328</v>
      </c>
      <c r="B87" s="382" t="s">
        <v>437</v>
      </c>
      <c r="C87" s="281">
        <f>+C64+C68+C73+C76+C80+C86+C85</f>
        <v>0</v>
      </c>
    </row>
    <row r="88" spans="1:3" s="375" customFormat="1" ht="16.5" customHeight="1" thickBot="1">
      <c r="A88" s="412" t="s">
        <v>436</v>
      </c>
      <c r="B88" s="383" t="s">
        <v>438</v>
      </c>
      <c r="C88" s="281">
        <f>+C63+C87</f>
        <v>0</v>
      </c>
    </row>
    <row r="89" spans="1:3" s="375" customFormat="1" ht="83.25" customHeight="1">
      <c r="A89" s="5"/>
      <c r="B89" s="6"/>
      <c r="C89" s="282"/>
    </row>
    <row r="90" spans="1:3" ht="16.5" customHeight="1">
      <c r="A90" s="598" t="s">
        <v>43</v>
      </c>
      <c r="B90" s="598"/>
      <c r="C90" s="598"/>
    </row>
    <row r="91" spans="1:3" s="384" customFormat="1" ht="16.5" customHeight="1" thickBot="1">
      <c r="A91" s="600" t="s">
        <v>144</v>
      </c>
      <c r="B91" s="600"/>
      <c r="C91" s="156" t="s">
        <v>205</v>
      </c>
    </row>
    <row r="92" spans="1:3" ht="38.1" customHeight="1" thickBot="1">
      <c r="A92" s="23" t="s">
        <v>64</v>
      </c>
      <c r="B92" s="24" t="s">
        <v>44</v>
      </c>
      <c r="C92" s="39" t="str">
        <f>+C4</f>
        <v>2016. évi előirányzat</v>
      </c>
    </row>
    <row r="93" spans="1:3" s="374" customFormat="1" ht="12" customHeight="1" thickBot="1">
      <c r="A93" s="32"/>
      <c r="B93" s="33" t="s">
        <v>451</v>
      </c>
      <c r="C93" s="34" t="s">
        <v>452</v>
      </c>
    </row>
    <row r="94" spans="1:3" ht="12" customHeight="1" thickBot="1">
      <c r="A94" s="22" t="s">
        <v>15</v>
      </c>
      <c r="B94" s="31" t="s">
        <v>396</v>
      </c>
      <c r="C94" s="274">
        <f>C95+C96+C97+C98+C99+C112</f>
        <v>0</v>
      </c>
    </row>
    <row r="95" spans="1:3" ht="12" customHeight="1">
      <c r="A95" s="17" t="s">
        <v>93</v>
      </c>
      <c r="B95" s="10" t="s">
        <v>45</v>
      </c>
      <c r="C95" s="276"/>
    </row>
    <row r="96" spans="1:3" ht="12" customHeight="1">
      <c r="A96" s="14" t="s">
        <v>94</v>
      </c>
      <c r="B96" s="8" t="s">
        <v>174</v>
      </c>
      <c r="C96" s="277"/>
    </row>
    <row r="97" spans="1:3" ht="12" customHeight="1">
      <c r="A97" s="14" t="s">
        <v>95</v>
      </c>
      <c r="B97" s="8" t="s">
        <v>130</v>
      </c>
      <c r="C97" s="279"/>
    </row>
    <row r="98" spans="1:3" ht="12" customHeight="1">
      <c r="A98" s="14" t="s">
        <v>96</v>
      </c>
      <c r="B98" s="11" t="s">
        <v>175</v>
      </c>
      <c r="C98" s="279"/>
    </row>
    <row r="99" spans="1:3" ht="12" customHeight="1">
      <c r="A99" s="14" t="s">
        <v>107</v>
      </c>
      <c r="B99" s="19" t="s">
        <v>176</v>
      </c>
      <c r="C99" s="279"/>
    </row>
    <row r="100" spans="1:3" ht="12" customHeight="1">
      <c r="A100" s="14" t="s">
        <v>97</v>
      </c>
      <c r="B100" s="8" t="s">
        <v>401</v>
      </c>
      <c r="C100" s="279"/>
    </row>
    <row r="101" spans="1:3" ht="12" customHeight="1">
      <c r="A101" s="14" t="s">
        <v>98</v>
      </c>
      <c r="B101" s="160" t="s">
        <v>400</v>
      </c>
      <c r="C101" s="279"/>
    </row>
    <row r="102" spans="1:3" ht="12" customHeight="1">
      <c r="A102" s="14" t="s">
        <v>108</v>
      </c>
      <c r="B102" s="160" t="s">
        <v>399</v>
      </c>
      <c r="C102" s="279"/>
    </row>
    <row r="103" spans="1:3" ht="12" customHeight="1">
      <c r="A103" s="14" t="s">
        <v>109</v>
      </c>
      <c r="B103" s="158" t="s">
        <v>331</v>
      </c>
      <c r="C103" s="279"/>
    </row>
    <row r="104" spans="1:3" ht="12" customHeight="1">
      <c r="A104" s="14" t="s">
        <v>110</v>
      </c>
      <c r="B104" s="159" t="s">
        <v>332</v>
      </c>
      <c r="C104" s="279"/>
    </row>
    <row r="105" spans="1:3" ht="12" customHeight="1">
      <c r="A105" s="14" t="s">
        <v>111</v>
      </c>
      <c r="B105" s="159" t="s">
        <v>333</v>
      </c>
      <c r="C105" s="279"/>
    </row>
    <row r="106" spans="1:3" ht="12" customHeight="1">
      <c r="A106" s="14" t="s">
        <v>113</v>
      </c>
      <c r="B106" s="158" t="s">
        <v>334</v>
      </c>
      <c r="C106" s="279"/>
    </row>
    <row r="107" spans="1:3" ht="12" customHeight="1">
      <c r="A107" s="14" t="s">
        <v>177</v>
      </c>
      <c r="B107" s="158" t="s">
        <v>335</v>
      </c>
      <c r="C107" s="279"/>
    </row>
    <row r="108" spans="1:3" ht="12" customHeight="1">
      <c r="A108" s="14" t="s">
        <v>329</v>
      </c>
      <c r="B108" s="159" t="s">
        <v>336</v>
      </c>
      <c r="C108" s="279"/>
    </row>
    <row r="109" spans="1:3" ht="12" customHeight="1">
      <c r="A109" s="13" t="s">
        <v>330</v>
      </c>
      <c r="B109" s="160" t="s">
        <v>337</v>
      </c>
      <c r="C109" s="279"/>
    </row>
    <row r="110" spans="1:3" ht="12" customHeight="1">
      <c r="A110" s="14" t="s">
        <v>397</v>
      </c>
      <c r="B110" s="160" t="s">
        <v>338</v>
      </c>
      <c r="C110" s="279"/>
    </row>
    <row r="111" spans="1:3" ht="12" customHeight="1">
      <c r="A111" s="16" t="s">
        <v>398</v>
      </c>
      <c r="B111" s="160" t="s">
        <v>339</v>
      </c>
      <c r="C111" s="279"/>
    </row>
    <row r="112" spans="1:3" ht="12" customHeight="1">
      <c r="A112" s="14" t="s">
        <v>402</v>
      </c>
      <c r="B112" s="11" t="s">
        <v>46</v>
      </c>
      <c r="C112" s="277"/>
    </row>
    <row r="113" spans="1:3" ht="12" customHeight="1">
      <c r="A113" s="14" t="s">
        <v>403</v>
      </c>
      <c r="B113" s="8" t="s">
        <v>405</v>
      </c>
      <c r="C113" s="277"/>
    </row>
    <row r="114" spans="1:3" ht="12" customHeight="1" thickBot="1">
      <c r="A114" s="18" t="s">
        <v>404</v>
      </c>
      <c r="B114" s="441" t="s">
        <v>406</v>
      </c>
      <c r="C114" s="283"/>
    </row>
    <row r="115" spans="1:3" ht="12" customHeight="1" thickBot="1">
      <c r="A115" s="438" t="s">
        <v>16</v>
      </c>
      <c r="B115" s="439" t="s">
        <v>340</v>
      </c>
      <c r="C115" s="440">
        <f>+C116+C118+C120</f>
        <v>0</v>
      </c>
    </row>
    <row r="116" spans="1:3" ht="12" customHeight="1">
      <c r="A116" s="15" t="s">
        <v>99</v>
      </c>
      <c r="B116" s="8" t="s">
        <v>204</v>
      </c>
      <c r="C116" s="278"/>
    </row>
    <row r="117" spans="1:3" ht="12" customHeight="1">
      <c r="A117" s="15" t="s">
        <v>100</v>
      </c>
      <c r="B117" s="12" t="s">
        <v>344</v>
      </c>
      <c r="C117" s="278"/>
    </row>
    <row r="118" spans="1:3" ht="12" customHeight="1">
      <c r="A118" s="15" t="s">
        <v>101</v>
      </c>
      <c r="B118" s="12" t="s">
        <v>178</v>
      </c>
      <c r="C118" s="277"/>
    </row>
    <row r="119" spans="1:3" ht="12" customHeight="1">
      <c r="A119" s="15" t="s">
        <v>102</v>
      </c>
      <c r="B119" s="12" t="s">
        <v>345</v>
      </c>
      <c r="C119" s="243"/>
    </row>
    <row r="120" spans="1:3" ht="12" customHeight="1">
      <c r="A120" s="15" t="s">
        <v>103</v>
      </c>
      <c r="B120" s="272" t="s">
        <v>207</v>
      </c>
      <c r="C120" s="243"/>
    </row>
    <row r="121" spans="1:3" ht="12" customHeight="1">
      <c r="A121" s="15" t="s">
        <v>112</v>
      </c>
      <c r="B121" s="271" t="s">
        <v>389</v>
      </c>
      <c r="C121" s="243"/>
    </row>
    <row r="122" spans="1:3" ht="12" customHeight="1">
      <c r="A122" s="15" t="s">
        <v>114</v>
      </c>
      <c r="B122" s="372" t="s">
        <v>350</v>
      </c>
      <c r="C122" s="243"/>
    </row>
    <row r="123" spans="1:3">
      <c r="A123" s="15" t="s">
        <v>179</v>
      </c>
      <c r="B123" s="159" t="s">
        <v>333</v>
      </c>
      <c r="C123" s="243"/>
    </row>
    <row r="124" spans="1:3" ht="12" customHeight="1">
      <c r="A124" s="15" t="s">
        <v>180</v>
      </c>
      <c r="B124" s="159" t="s">
        <v>349</v>
      </c>
      <c r="C124" s="243"/>
    </row>
    <row r="125" spans="1:3" ht="12" customHeight="1">
      <c r="A125" s="15" t="s">
        <v>181</v>
      </c>
      <c r="B125" s="159" t="s">
        <v>348</v>
      </c>
      <c r="C125" s="243"/>
    </row>
    <row r="126" spans="1:3" ht="12" customHeight="1">
      <c r="A126" s="15" t="s">
        <v>341</v>
      </c>
      <c r="B126" s="159" t="s">
        <v>336</v>
      </c>
      <c r="C126" s="243"/>
    </row>
    <row r="127" spans="1:3" ht="12" customHeight="1">
      <c r="A127" s="15" t="s">
        <v>342</v>
      </c>
      <c r="B127" s="159" t="s">
        <v>347</v>
      </c>
      <c r="C127" s="243"/>
    </row>
    <row r="128" spans="1:3" ht="16.5" thickBot="1">
      <c r="A128" s="13" t="s">
        <v>343</v>
      </c>
      <c r="B128" s="159" t="s">
        <v>346</v>
      </c>
      <c r="C128" s="245"/>
    </row>
    <row r="129" spans="1:3" ht="12" customHeight="1" thickBot="1">
      <c r="A129" s="20" t="s">
        <v>17</v>
      </c>
      <c r="B129" s="140" t="s">
        <v>407</v>
      </c>
      <c r="C129" s="275">
        <f>+C94+C115</f>
        <v>0</v>
      </c>
    </row>
    <row r="130" spans="1:3" ht="12" customHeight="1" thickBot="1">
      <c r="A130" s="20" t="s">
        <v>18</v>
      </c>
      <c r="B130" s="140" t="s">
        <v>408</v>
      </c>
      <c r="C130" s="275">
        <f>+C131+C132+C133</f>
        <v>0</v>
      </c>
    </row>
    <row r="131" spans="1:3" ht="12" customHeight="1">
      <c r="A131" s="15" t="s">
        <v>246</v>
      </c>
      <c r="B131" s="12" t="s">
        <v>415</v>
      </c>
      <c r="C131" s="243"/>
    </row>
    <row r="132" spans="1:3" ht="12" customHeight="1">
      <c r="A132" s="15" t="s">
        <v>247</v>
      </c>
      <c r="B132" s="12" t="s">
        <v>416</v>
      </c>
      <c r="C132" s="243"/>
    </row>
    <row r="133" spans="1:3" ht="12" customHeight="1" thickBot="1">
      <c r="A133" s="13" t="s">
        <v>248</v>
      </c>
      <c r="B133" s="12" t="s">
        <v>417</v>
      </c>
      <c r="C133" s="243"/>
    </row>
    <row r="134" spans="1:3" ht="12" customHeight="1" thickBot="1">
      <c r="A134" s="20" t="s">
        <v>19</v>
      </c>
      <c r="B134" s="140" t="s">
        <v>409</v>
      </c>
      <c r="C134" s="275">
        <f>SUM(C135:C140)</f>
        <v>0</v>
      </c>
    </row>
    <row r="135" spans="1:3" ht="12" customHeight="1">
      <c r="A135" s="15" t="s">
        <v>86</v>
      </c>
      <c r="B135" s="9" t="s">
        <v>418</v>
      </c>
      <c r="C135" s="243"/>
    </row>
    <row r="136" spans="1:3" ht="12" customHeight="1">
      <c r="A136" s="15" t="s">
        <v>87</v>
      </c>
      <c r="B136" s="9" t="s">
        <v>410</v>
      </c>
      <c r="C136" s="243"/>
    </row>
    <row r="137" spans="1:3" ht="12" customHeight="1">
      <c r="A137" s="15" t="s">
        <v>88</v>
      </c>
      <c r="B137" s="9" t="s">
        <v>411</v>
      </c>
      <c r="C137" s="243"/>
    </row>
    <row r="138" spans="1:3" ht="12" customHeight="1">
      <c r="A138" s="15" t="s">
        <v>166</v>
      </c>
      <c r="B138" s="9" t="s">
        <v>412</v>
      </c>
      <c r="C138" s="243"/>
    </row>
    <row r="139" spans="1:3" ht="12" customHeight="1">
      <c r="A139" s="15" t="s">
        <v>167</v>
      </c>
      <c r="B139" s="9" t="s">
        <v>413</v>
      </c>
      <c r="C139" s="243"/>
    </row>
    <row r="140" spans="1:3" ht="12" customHeight="1" thickBot="1">
      <c r="A140" s="13" t="s">
        <v>168</v>
      </c>
      <c r="B140" s="9" t="s">
        <v>414</v>
      </c>
      <c r="C140" s="243"/>
    </row>
    <row r="141" spans="1:3" ht="12" customHeight="1" thickBot="1">
      <c r="A141" s="20" t="s">
        <v>20</v>
      </c>
      <c r="B141" s="140" t="s">
        <v>422</v>
      </c>
      <c r="C141" s="281">
        <f>+C142+C143+C144+C145</f>
        <v>0</v>
      </c>
    </row>
    <row r="142" spans="1:3" ht="12" customHeight="1">
      <c r="A142" s="15" t="s">
        <v>89</v>
      </c>
      <c r="B142" s="9" t="s">
        <v>351</v>
      </c>
      <c r="C142" s="243"/>
    </row>
    <row r="143" spans="1:3" ht="12" customHeight="1">
      <c r="A143" s="15" t="s">
        <v>90</v>
      </c>
      <c r="B143" s="9" t="s">
        <v>352</v>
      </c>
      <c r="C143" s="243"/>
    </row>
    <row r="144" spans="1:3" ht="12" customHeight="1">
      <c r="A144" s="15" t="s">
        <v>265</v>
      </c>
      <c r="B144" s="9" t="s">
        <v>423</v>
      </c>
      <c r="C144" s="243"/>
    </row>
    <row r="145" spans="1:9" ht="12" customHeight="1" thickBot="1">
      <c r="A145" s="13" t="s">
        <v>266</v>
      </c>
      <c r="B145" s="7" t="s">
        <v>371</v>
      </c>
      <c r="C145" s="243"/>
    </row>
    <row r="146" spans="1:9" ht="12" customHeight="1" thickBot="1">
      <c r="A146" s="20" t="s">
        <v>21</v>
      </c>
      <c r="B146" s="140" t="s">
        <v>424</v>
      </c>
      <c r="C146" s="284">
        <f>SUM(C147:C151)</f>
        <v>0</v>
      </c>
    </row>
    <row r="147" spans="1:9" ht="12" customHeight="1">
      <c r="A147" s="15" t="s">
        <v>91</v>
      </c>
      <c r="B147" s="9" t="s">
        <v>419</v>
      </c>
      <c r="C147" s="243"/>
    </row>
    <row r="148" spans="1:9" ht="12" customHeight="1">
      <c r="A148" s="15" t="s">
        <v>92</v>
      </c>
      <c r="B148" s="9" t="s">
        <v>426</v>
      </c>
      <c r="C148" s="243"/>
    </row>
    <row r="149" spans="1:9" ht="12" customHeight="1">
      <c r="A149" s="15" t="s">
        <v>277</v>
      </c>
      <c r="B149" s="9" t="s">
        <v>421</v>
      </c>
      <c r="C149" s="243"/>
    </row>
    <row r="150" spans="1:9" ht="12" customHeight="1">
      <c r="A150" s="15" t="s">
        <v>278</v>
      </c>
      <c r="B150" s="9" t="s">
        <v>427</v>
      </c>
      <c r="C150" s="243"/>
    </row>
    <row r="151" spans="1:9" ht="12" customHeight="1" thickBot="1">
      <c r="A151" s="15" t="s">
        <v>425</v>
      </c>
      <c r="B151" s="9" t="s">
        <v>428</v>
      </c>
      <c r="C151" s="243"/>
    </row>
    <row r="152" spans="1:9" ht="12" customHeight="1" thickBot="1">
      <c r="A152" s="20" t="s">
        <v>22</v>
      </c>
      <c r="B152" s="140" t="s">
        <v>429</v>
      </c>
      <c r="C152" s="442"/>
    </row>
    <row r="153" spans="1:9" ht="12" customHeight="1" thickBot="1">
      <c r="A153" s="20" t="s">
        <v>23</v>
      </c>
      <c r="B153" s="140" t="s">
        <v>430</v>
      </c>
      <c r="C153" s="442"/>
    </row>
    <row r="154" spans="1:9" ht="15" customHeight="1" thickBot="1">
      <c r="A154" s="20" t="s">
        <v>24</v>
      </c>
      <c r="B154" s="140" t="s">
        <v>432</v>
      </c>
      <c r="C154" s="385">
        <f>+C130+C134+C141+C146+C152+C153</f>
        <v>0</v>
      </c>
      <c r="F154" s="386"/>
      <c r="G154" s="387"/>
      <c r="H154" s="387"/>
      <c r="I154" s="387"/>
    </row>
    <row r="155" spans="1:9" s="375" customFormat="1" ht="12.95" customHeight="1" thickBot="1">
      <c r="A155" s="273" t="s">
        <v>25</v>
      </c>
      <c r="B155" s="342" t="s">
        <v>431</v>
      </c>
      <c r="C155" s="385">
        <f>+C129+C154</f>
        <v>0</v>
      </c>
    </row>
    <row r="156" spans="1:9" ht="7.5" customHeight="1"/>
    <row r="157" spans="1:9">
      <c r="A157" s="601" t="s">
        <v>353</v>
      </c>
      <c r="B157" s="601"/>
      <c r="C157" s="601"/>
    </row>
    <row r="158" spans="1:9" ht="15" customHeight="1" thickBot="1">
      <c r="A158" s="599" t="s">
        <v>145</v>
      </c>
      <c r="B158" s="599"/>
      <c r="C158" s="285" t="s">
        <v>205</v>
      </c>
    </row>
    <row r="159" spans="1:9" ht="13.5" customHeight="1" thickBot="1">
      <c r="A159" s="20">
        <v>1</v>
      </c>
      <c r="B159" s="30" t="s">
        <v>433</v>
      </c>
      <c r="C159" s="275">
        <f>+C63-C129</f>
        <v>0</v>
      </c>
      <c r="D159" s="388"/>
    </row>
    <row r="160" spans="1:9" ht="27.75" customHeight="1" thickBot="1">
      <c r="A160" s="20" t="s">
        <v>16</v>
      </c>
      <c r="B160" s="30" t="s">
        <v>574</v>
      </c>
      <c r="C160" s="275">
        <f>+C87-C154</f>
        <v>0</v>
      </c>
    </row>
  </sheetData>
  <mergeCells count="6">
    <mergeCell ref="A158:B158"/>
    <mergeCell ref="A2:C2"/>
    <mergeCell ref="A3:B3"/>
    <mergeCell ref="A90:C90"/>
    <mergeCell ref="A91:B91"/>
    <mergeCell ref="A157:C157"/>
  </mergeCells>
  <printOptions horizontalCentered="1"/>
  <pageMargins left="0.78740157480314965" right="0.78740157480314965" top="1.4566929133858268" bottom="0.86614173228346458" header="0.78740157480314965" footer="0.59055118110236227"/>
  <pageSetup paperSize="9" scale="61" fitToHeight="2" orientation="portrait" r:id="rId1"/>
  <headerFooter alignWithMargins="0">
    <oddHeader xml:space="preserve">&amp;C&amp;"Times New Roman CE,Félkövér"&amp;12
Nagycsepely Önkormányzat
2016. ÉVI KÖLTSÉGVETÉS
ÁLLAMIGAZGATÁSI FELADATAINAK MÉRLEGE
</oddHeader>
  </headerFooter>
  <rowBreaks count="1" manualBreakCount="1">
    <brk id="88" max="2" man="1"/>
  </rowBreaks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92D050"/>
  </sheetPr>
  <dimension ref="A1:F35"/>
  <sheetViews>
    <sheetView view="pageBreakPreview" topLeftCell="A10" zoomScaleNormal="115" zoomScaleSheetLayoutView="100" workbookViewId="0">
      <selection activeCell="A35" sqref="A35"/>
    </sheetView>
  </sheetViews>
  <sheetFormatPr defaultRowHeight="12.75"/>
  <cols>
    <col min="1" max="1" width="6.83203125" style="54" customWidth="1"/>
    <col min="2" max="2" width="55.1640625" style="198" customWidth="1"/>
    <col min="3" max="3" width="16.33203125" style="54" customWidth="1"/>
    <col min="4" max="4" width="55.1640625" style="54" customWidth="1"/>
    <col min="5" max="5" width="16.33203125" style="54" customWidth="1"/>
    <col min="6" max="6" width="4.83203125" style="54" customWidth="1"/>
    <col min="7" max="16384" width="9.33203125" style="54"/>
  </cols>
  <sheetData>
    <row r="1" spans="1:6" ht="39.75" customHeight="1">
      <c r="B1" s="297" t="s">
        <v>149</v>
      </c>
      <c r="C1" s="298"/>
      <c r="D1" s="298"/>
      <c r="E1" s="298"/>
      <c r="F1" s="604" t="str">
        <f>+CONCATENATE("2.1. melléklet a 1/",LEFT(ÖSSZEFÜGGÉSEK!A5,4),". (II.22.) önkormányzati rendelethez")</f>
        <v>2.1. melléklet a 1/2016. (II.22.) önkormányzati rendelethez</v>
      </c>
    </row>
    <row r="2" spans="1:6" ht="14.25" thickBot="1">
      <c r="E2" s="299" t="s">
        <v>55</v>
      </c>
      <c r="F2" s="604"/>
    </row>
    <row r="3" spans="1:6" ht="18" customHeight="1" thickBot="1">
      <c r="A3" s="602" t="s">
        <v>64</v>
      </c>
      <c r="B3" s="300" t="s">
        <v>51</v>
      </c>
      <c r="C3" s="301"/>
      <c r="D3" s="300" t="s">
        <v>52</v>
      </c>
      <c r="E3" s="302"/>
      <c r="F3" s="604"/>
    </row>
    <row r="4" spans="1:6" s="303" customFormat="1" ht="35.25" customHeight="1" thickBot="1">
      <c r="A4" s="603"/>
      <c r="B4" s="199" t="s">
        <v>56</v>
      </c>
      <c r="C4" s="200" t="str">
        <f>+'1.1.sz.mell.'!C4</f>
        <v>2016. évi előirányzat</v>
      </c>
      <c r="D4" s="199" t="s">
        <v>56</v>
      </c>
      <c r="E4" s="51" t="str">
        <f>+C4</f>
        <v>2016. évi előirányzat</v>
      </c>
      <c r="F4" s="604"/>
    </row>
    <row r="5" spans="1:6" s="308" customFormat="1" ht="12" customHeight="1" thickBot="1">
      <c r="A5" s="304"/>
      <c r="B5" s="305" t="s">
        <v>451</v>
      </c>
      <c r="C5" s="306" t="s">
        <v>452</v>
      </c>
      <c r="D5" s="305" t="s">
        <v>453</v>
      </c>
      <c r="E5" s="307" t="s">
        <v>455</v>
      </c>
      <c r="F5" s="604"/>
    </row>
    <row r="6" spans="1:6" ht="12.95" customHeight="1">
      <c r="A6" s="309" t="s">
        <v>15</v>
      </c>
      <c r="B6" s="310" t="s">
        <v>354</v>
      </c>
      <c r="C6" s="286">
        <v>21743</v>
      </c>
      <c r="D6" s="310" t="s">
        <v>57</v>
      </c>
      <c r="E6" s="292">
        <v>22866</v>
      </c>
      <c r="F6" s="604"/>
    </row>
    <row r="7" spans="1:6" ht="12.95" customHeight="1">
      <c r="A7" s="311" t="s">
        <v>16</v>
      </c>
      <c r="B7" s="312" t="s">
        <v>355</v>
      </c>
      <c r="C7" s="287">
        <v>25263</v>
      </c>
      <c r="D7" s="312" t="s">
        <v>174</v>
      </c>
      <c r="E7" s="293">
        <v>4890</v>
      </c>
      <c r="F7" s="604"/>
    </row>
    <row r="8" spans="1:6" ht="12.95" customHeight="1">
      <c r="A8" s="311" t="s">
        <v>17</v>
      </c>
      <c r="B8" s="312" t="s">
        <v>376</v>
      </c>
      <c r="C8" s="287"/>
      <c r="D8" s="312" t="s">
        <v>210</v>
      </c>
      <c r="E8" s="293">
        <v>16329</v>
      </c>
      <c r="F8" s="604"/>
    </row>
    <row r="9" spans="1:6" ht="12.95" customHeight="1">
      <c r="A9" s="311" t="s">
        <v>18</v>
      </c>
      <c r="B9" s="312" t="s">
        <v>165</v>
      </c>
      <c r="C9" s="287">
        <v>8100</v>
      </c>
      <c r="D9" s="312" t="s">
        <v>175</v>
      </c>
      <c r="E9" s="293">
        <v>2157</v>
      </c>
      <c r="F9" s="604"/>
    </row>
    <row r="10" spans="1:6" ht="12.95" customHeight="1">
      <c r="A10" s="311" t="s">
        <v>19</v>
      </c>
      <c r="B10" s="313" t="s">
        <v>382</v>
      </c>
      <c r="C10" s="287">
        <v>292</v>
      </c>
      <c r="D10" s="312" t="s">
        <v>176</v>
      </c>
      <c r="E10" s="293">
        <v>14041</v>
      </c>
      <c r="F10" s="604"/>
    </row>
    <row r="11" spans="1:6" ht="12.95" customHeight="1">
      <c r="A11" s="311" t="s">
        <v>20</v>
      </c>
      <c r="B11" s="312" t="s">
        <v>356</v>
      </c>
      <c r="C11" s="288">
        <v>450</v>
      </c>
      <c r="D11" s="312" t="s">
        <v>46</v>
      </c>
      <c r="E11" s="293">
        <v>1316</v>
      </c>
      <c r="F11" s="604"/>
    </row>
    <row r="12" spans="1:6" ht="12.95" customHeight="1">
      <c r="A12" s="311" t="s">
        <v>21</v>
      </c>
      <c r="B12" s="312" t="s">
        <v>439</v>
      </c>
      <c r="C12" s="287"/>
      <c r="D12" s="46"/>
      <c r="E12" s="293"/>
      <c r="F12" s="604"/>
    </row>
    <row r="13" spans="1:6" ht="12.95" customHeight="1">
      <c r="A13" s="311" t="s">
        <v>22</v>
      </c>
      <c r="B13" s="46"/>
      <c r="C13" s="287"/>
      <c r="D13" s="46"/>
      <c r="E13" s="293"/>
      <c r="F13" s="604"/>
    </row>
    <row r="14" spans="1:6" ht="12.95" customHeight="1">
      <c r="A14" s="311" t="s">
        <v>23</v>
      </c>
      <c r="B14" s="389"/>
      <c r="C14" s="288"/>
      <c r="D14" s="46"/>
      <c r="E14" s="293"/>
      <c r="F14" s="604"/>
    </row>
    <row r="15" spans="1:6" ht="12.95" customHeight="1">
      <c r="A15" s="311" t="s">
        <v>24</v>
      </c>
      <c r="B15" s="46"/>
      <c r="C15" s="287"/>
      <c r="D15" s="46"/>
      <c r="E15" s="293"/>
      <c r="F15" s="604"/>
    </row>
    <row r="16" spans="1:6" ht="12.95" customHeight="1">
      <c r="A16" s="311" t="s">
        <v>25</v>
      </c>
      <c r="B16" s="46"/>
      <c r="C16" s="287"/>
      <c r="D16" s="46"/>
      <c r="E16" s="293"/>
      <c r="F16" s="604"/>
    </row>
    <row r="17" spans="1:6" ht="12.95" customHeight="1" thickBot="1">
      <c r="A17" s="311" t="s">
        <v>26</v>
      </c>
      <c r="B17" s="56"/>
      <c r="C17" s="289"/>
      <c r="D17" s="46"/>
      <c r="E17" s="294"/>
      <c r="F17" s="604"/>
    </row>
    <row r="18" spans="1:6" ht="15.95" customHeight="1" thickBot="1">
      <c r="A18" s="314" t="s">
        <v>27</v>
      </c>
      <c r="B18" s="142" t="s">
        <v>440</v>
      </c>
      <c r="C18" s="290">
        <f>SUM(C6:C17)</f>
        <v>55848</v>
      </c>
      <c r="D18" s="142" t="s">
        <v>362</v>
      </c>
      <c r="E18" s="295">
        <f>SUM(E6:E17)</f>
        <v>61599</v>
      </c>
      <c r="F18" s="604"/>
    </row>
    <row r="19" spans="1:6" ht="12.95" customHeight="1">
      <c r="A19" s="315" t="s">
        <v>28</v>
      </c>
      <c r="B19" s="316" t="s">
        <v>359</v>
      </c>
      <c r="C19" s="444">
        <f>+C20+C21+C22+C23</f>
        <v>6572</v>
      </c>
      <c r="D19" s="317" t="s">
        <v>182</v>
      </c>
      <c r="E19" s="296"/>
      <c r="F19" s="604"/>
    </row>
    <row r="20" spans="1:6" ht="12.95" customHeight="1">
      <c r="A20" s="318" t="s">
        <v>29</v>
      </c>
      <c r="B20" s="317" t="s">
        <v>202</v>
      </c>
      <c r="C20" s="89">
        <v>6572</v>
      </c>
      <c r="D20" s="317" t="s">
        <v>361</v>
      </c>
      <c r="E20" s="90"/>
      <c r="F20" s="604"/>
    </row>
    <row r="21" spans="1:6" ht="12.95" customHeight="1">
      <c r="A21" s="318" t="s">
        <v>30</v>
      </c>
      <c r="B21" s="317" t="s">
        <v>203</v>
      </c>
      <c r="C21" s="89"/>
      <c r="D21" s="317" t="s">
        <v>147</v>
      </c>
      <c r="E21" s="90"/>
      <c r="F21" s="604"/>
    </row>
    <row r="22" spans="1:6" ht="12.95" customHeight="1">
      <c r="A22" s="318" t="s">
        <v>31</v>
      </c>
      <c r="B22" s="317" t="s">
        <v>208</v>
      </c>
      <c r="C22" s="89"/>
      <c r="D22" s="317" t="s">
        <v>148</v>
      </c>
      <c r="E22" s="90"/>
      <c r="F22" s="604"/>
    </row>
    <row r="23" spans="1:6" ht="12.95" customHeight="1">
      <c r="A23" s="318" t="s">
        <v>32</v>
      </c>
      <c r="B23" s="317" t="s">
        <v>209</v>
      </c>
      <c r="C23" s="89"/>
      <c r="D23" s="316" t="s">
        <v>211</v>
      </c>
      <c r="E23" s="90"/>
      <c r="F23" s="604"/>
    </row>
    <row r="24" spans="1:6" ht="12.95" customHeight="1">
      <c r="A24" s="318" t="s">
        <v>33</v>
      </c>
      <c r="B24" s="317" t="s">
        <v>360</v>
      </c>
      <c r="C24" s="319">
        <f>+C25+C26</f>
        <v>0</v>
      </c>
      <c r="D24" s="317" t="s">
        <v>183</v>
      </c>
      <c r="E24" s="90"/>
      <c r="F24" s="604"/>
    </row>
    <row r="25" spans="1:6" ht="12.95" customHeight="1">
      <c r="A25" s="315" t="s">
        <v>34</v>
      </c>
      <c r="B25" s="316" t="s">
        <v>357</v>
      </c>
      <c r="C25" s="291"/>
      <c r="D25" s="310" t="s">
        <v>423</v>
      </c>
      <c r="E25" s="296"/>
      <c r="F25" s="604"/>
    </row>
    <row r="26" spans="1:6" ht="12.95" customHeight="1">
      <c r="A26" s="318" t="s">
        <v>35</v>
      </c>
      <c r="B26" s="317" t="s">
        <v>358</v>
      </c>
      <c r="C26" s="89"/>
      <c r="D26" s="312" t="s">
        <v>429</v>
      </c>
      <c r="E26" s="90"/>
      <c r="F26" s="604"/>
    </row>
    <row r="27" spans="1:6" ht="12.95" customHeight="1">
      <c r="A27" s="311" t="s">
        <v>36</v>
      </c>
      <c r="B27" s="317" t="s">
        <v>434</v>
      </c>
      <c r="C27" s="89"/>
      <c r="D27" s="312" t="s">
        <v>430</v>
      </c>
      <c r="E27" s="90"/>
      <c r="F27" s="604"/>
    </row>
    <row r="28" spans="1:6" ht="12.95" customHeight="1" thickBot="1">
      <c r="A28" s="353" t="s">
        <v>37</v>
      </c>
      <c r="B28" s="316" t="s">
        <v>315</v>
      </c>
      <c r="C28" s="291"/>
      <c r="D28" s="391" t="s">
        <v>352</v>
      </c>
      <c r="E28" s="296">
        <v>821</v>
      </c>
      <c r="F28" s="604"/>
    </row>
    <row r="29" spans="1:6" ht="15.95" customHeight="1" thickBot="1">
      <c r="A29" s="314" t="s">
        <v>38</v>
      </c>
      <c r="B29" s="142" t="s">
        <v>441</v>
      </c>
      <c r="C29" s="290">
        <f>+C19+C24+C27+C28</f>
        <v>6572</v>
      </c>
      <c r="D29" s="142" t="s">
        <v>443</v>
      </c>
      <c r="E29" s="295">
        <f>SUM(E19:E28)</f>
        <v>821</v>
      </c>
      <c r="F29" s="604"/>
    </row>
    <row r="30" spans="1:6" ht="13.5" thickBot="1">
      <c r="A30" s="314" t="s">
        <v>39</v>
      </c>
      <c r="B30" s="320" t="s">
        <v>442</v>
      </c>
      <c r="C30" s="321">
        <f>+C18+C29</f>
        <v>62420</v>
      </c>
      <c r="D30" s="320" t="s">
        <v>444</v>
      </c>
      <c r="E30" s="321">
        <f>+E18+E29</f>
        <v>62420</v>
      </c>
      <c r="F30" s="604"/>
    </row>
    <row r="31" spans="1:6" ht="13.5" thickBot="1">
      <c r="A31" s="314" t="s">
        <v>40</v>
      </c>
      <c r="B31" s="320" t="s">
        <v>160</v>
      </c>
      <c r="C31" s="321">
        <f>IF(C18-E18&lt;0,E18-C18,"-")</f>
        <v>5751</v>
      </c>
      <c r="D31" s="320" t="s">
        <v>161</v>
      </c>
      <c r="E31" s="321" t="str">
        <f>IF(C18-E18&gt;0,C18-E18,"-")</f>
        <v>-</v>
      </c>
      <c r="F31" s="604"/>
    </row>
    <row r="32" spans="1:6" ht="13.5" thickBot="1">
      <c r="A32" s="314" t="s">
        <v>41</v>
      </c>
      <c r="B32" s="320" t="s">
        <v>212</v>
      </c>
      <c r="C32" s="321" t="str">
        <f>IF(C18+C29-E30&lt;0,E30-(C18+C29),"-")</f>
        <v>-</v>
      </c>
      <c r="D32" s="320" t="s">
        <v>213</v>
      </c>
      <c r="E32" s="321" t="str">
        <f>IF(C18+C29-E30&gt;0,C18+C29-E30,"-")</f>
        <v>-</v>
      </c>
      <c r="F32" s="604"/>
    </row>
    <row r="33" spans="1:4" ht="18.75">
      <c r="B33" s="605"/>
      <c r="C33" s="605"/>
      <c r="D33" s="605"/>
    </row>
    <row r="35" spans="1:4" ht="15.75">
      <c r="A35" s="343" t="s">
        <v>589</v>
      </c>
    </row>
  </sheetData>
  <mergeCells count="3">
    <mergeCell ref="A3:A4"/>
    <mergeCell ref="F1:F32"/>
    <mergeCell ref="B33:D33"/>
  </mergeCells>
  <phoneticPr fontId="0" type="noConversion"/>
  <printOptions horizontalCentered="1"/>
  <pageMargins left="0.33" right="0.48" top="0.9055118110236221" bottom="0.5" header="0.6692913385826772" footer="0.28000000000000003"/>
  <pageSetup paperSize="9" scale="94" orientation="landscape" verticalDpi="300" r:id="rId1"/>
  <headerFooter alignWithMargins="0">
    <oddHeader xml:space="preserve">&amp;R&amp;"Times New Roman CE,Félkövér dőlt"&amp;11 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92D050"/>
  </sheetPr>
  <dimension ref="A1:F33"/>
  <sheetViews>
    <sheetView zoomScaleNormal="100" zoomScaleSheetLayoutView="115" workbookViewId="0">
      <selection activeCell="F34" sqref="F34"/>
    </sheetView>
  </sheetViews>
  <sheetFormatPr defaultRowHeight="12.75"/>
  <cols>
    <col min="1" max="1" width="6.83203125" style="54" customWidth="1"/>
    <col min="2" max="2" width="55.1640625" style="198" customWidth="1"/>
    <col min="3" max="3" width="16.33203125" style="54" customWidth="1"/>
    <col min="4" max="4" width="55.1640625" style="54" customWidth="1"/>
    <col min="5" max="5" width="16.33203125" style="54" customWidth="1"/>
    <col min="6" max="6" width="4.83203125" style="54" customWidth="1"/>
    <col min="7" max="16384" width="9.33203125" style="54"/>
  </cols>
  <sheetData>
    <row r="1" spans="1:6" ht="31.5">
      <c r="B1" s="297" t="s">
        <v>150</v>
      </c>
      <c r="C1" s="298"/>
      <c r="D1" s="298"/>
      <c r="E1" s="298"/>
      <c r="F1" s="604" t="str">
        <f>+CONCATENATE("2.2. melléklet a 1/",LEFT(ÖSSZEFÜGGÉSEK!A5,4),". (II.22.) önkormányzati rendelethez")</f>
        <v>2.2. melléklet a 1/2016. (II.22.) önkormányzati rendelethez</v>
      </c>
    </row>
    <row r="2" spans="1:6" ht="14.25" thickBot="1">
      <c r="E2" s="299" t="s">
        <v>55</v>
      </c>
      <c r="F2" s="604"/>
    </row>
    <row r="3" spans="1:6" ht="13.5" thickBot="1">
      <c r="A3" s="606" t="s">
        <v>64</v>
      </c>
      <c r="B3" s="300" t="s">
        <v>51</v>
      </c>
      <c r="C3" s="301"/>
      <c r="D3" s="300" t="s">
        <v>52</v>
      </c>
      <c r="E3" s="302"/>
      <c r="F3" s="604"/>
    </row>
    <row r="4" spans="1:6" s="303" customFormat="1" ht="24.75" thickBot="1">
      <c r="A4" s="607"/>
      <c r="B4" s="199" t="s">
        <v>56</v>
      </c>
      <c r="C4" s="200" t="str">
        <f>+'2.1.sz.mell  '!C4</f>
        <v>2016. évi előirányzat</v>
      </c>
      <c r="D4" s="199" t="s">
        <v>56</v>
      </c>
      <c r="E4" s="200" t="str">
        <f>+'2.1.sz.mell  '!C4</f>
        <v>2016. évi előirányzat</v>
      </c>
      <c r="F4" s="604"/>
    </row>
    <row r="5" spans="1:6" s="303" customFormat="1" ht="13.5" thickBot="1">
      <c r="A5" s="304"/>
      <c r="B5" s="305" t="s">
        <v>451</v>
      </c>
      <c r="C5" s="306" t="s">
        <v>452</v>
      </c>
      <c r="D5" s="305" t="s">
        <v>453</v>
      </c>
      <c r="E5" s="307" t="s">
        <v>455</v>
      </c>
      <c r="F5" s="604"/>
    </row>
    <row r="6" spans="1:6" ht="12.95" customHeight="1">
      <c r="A6" s="309" t="s">
        <v>15</v>
      </c>
      <c r="B6" s="310" t="s">
        <v>363</v>
      </c>
      <c r="C6" s="286"/>
      <c r="D6" s="310" t="s">
        <v>204</v>
      </c>
      <c r="E6" s="292">
        <v>6454</v>
      </c>
      <c r="F6" s="604"/>
    </row>
    <row r="7" spans="1:6">
      <c r="A7" s="311" t="s">
        <v>16</v>
      </c>
      <c r="B7" s="312" t="s">
        <v>364</v>
      </c>
      <c r="C7" s="287"/>
      <c r="D7" s="312" t="s">
        <v>369</v>
      </c>
      <c r="E7" s="293"/>
      <c r="F7" s="604"/>
    </row>
    <row r="8" spans="1:6" ht="12.95" customHeight="1">
      <c r="A8" s="311" t="s">
        <v>17</v>
      </c>
      <c r="B8" s="312" t="s">
        <v>8</v>
      </c>
      <c r="C8" s="287"/>
      <c r="D8" s="312" t="s">
        <v>178</v>
      </c>
      <c r="E8" s="293">
        <f>3280+4500</f>
        <v>7780</v>
      </c>
      <c r="F8" s="604"/>
    </row>
    <row r="9" spans="1:6" ht="12.95" customHeight="1">
      <c r="A9" s="311" t="s">
        <v>18</v>
      </c>
      <c r="B9" s="312" t="s">
        <v>365</v>
      </c>
      <c r="C9" s="287"/>
      <c r="D9" s="312" t="s">
        <v>370</v>
      </c>
      <c r="E9" s="293"/>
      <c r="F9" s="604"/>
    </row>
    <row r="10" spans="1:6" ht="12.75" customHeight="1">
      <c r="A10" s="311" t="s">
        <v>19</v>
      </c>
      <c r="B10" s="312" t="s">
        <v>366</v>
      </c>
      <c r="C10" s="287"/>
      <c r="D10" s="312" t="s">
        <v>207</v>
      </c>
      <c r="E10" s="293"/>
      <c r="F10" s="604"/>
    </row>
    <row r="11" spans="1:6" ht="12.95" customHeight="1">
      <c r="A11" s="311" t="s">
        <v>20</v>
      </c>
      <c r="B11" s="312" t="s">
        <v>367</v>
      </c>
      <c r="C11" s="288"/>
      <c r="D11" s="392"/>
      <c r="E11" s="293"/>
      <c r="F11" s="604"/>
    </row>
    <row r="12" spans="1:6" ht="12.95" customHeight="1">
      <c r="A12" s="311" t="s">
        <v>21</v>
      </c>
      <c r="B12" s="46"/>
      <c r="C12" s="287"/>
      <c r="D12" s="392"/>
      <c r="E12" s="293"/>
      <c r="F12" s="604"/>
    </row>
    <row r="13" spans="1:6" ht="12.95" customHeight="1">
      <c r="A13" s="311" t="s">
        <v>22</v>
      </c>
      <c r="B13" s="46"/>
      <c r="C13" s="287"/>
      <c r="D13" s="393"/>
      <c r="E13" s="293"/>
      <c r="F13" s="604"/>
    </row>
    <row r="14" spans="1:6" ht="12.95" customHeight="1">
      <c r="A14" s="311" t="s">
        <v>23</v>
      </c>
      <c r="B14" s="390"/>
      <c r="C14" s="288"/>
      <c r="D14" s="392"/>
      <c r="E14" s="293"/>
      <c r="F14" s="604"/>
    </row>
    <row r="15" spans="1:6">
      <c r="A15" s="311" t="s">
        <v>24</v>
      </c>
      <c r="B15" s="46"/>
      <c r="C15" s="288"/>
      <c r="D15" s="392"/>
      <c r="E15" s="293"/>
      <c r="F15" s="604"/>
    </row>
    <row r="16" spans="1:6" ht="12.95" customHeight="1" thickBot="1">
      <c r="A16" s="353" t="s">
        <v>25</v>
      </c>
      <c r="B16" s="391"/>
      <c r="C16" s="355"/>
      <c r="D16" s="354" t="s">
        <v>46</v>
      </c>
      <c r="E16" s="333"/>
      <c r="F16" s="604"/>
    </row>
    <row r="17" spans="1:6" ht="15.95" customHeight="1" thickBot="1">
      <c r="A17" s="314" t="s">
        <v>26</v>
      </c>
      <c r="B17" s="142" t="s">
        <v>377</v>
      </c>
      <c r="C17" s="290">
        <f>+C6+C8+C9+C11+C12+C13+C14+C15+C16</f>
        <v>0</v>
      </c>
      <c r="D17" s="142" t="s">
        <v>378</v>
      </c>
      <c r="E17" s="295">
        <f>+E6+E8+E10+E11+E12+E13+E14+E15+E16</f>
        <v>14234</v>
      </c>
      <c r="F17" s="604"/>
    </row>
    <row r="18" spans="1:6" ht="12.95" customHeight="1">
      <c r="A18" s="309" t="s">
        <v>27</v>
      </c>
      <c r="B18" s="323" t="s">
        <v>225</v>
      </c>
      <c r="C18" s="330">
        <f>+C19+C20+C21+C22+C23</f>
        <v>14234</v>
      </c>
      <c r="D18" s="317" t="s">
        <v>182</v>
      </c>
      <c r="E18" s="87"/>
      <c r="F18" s="604"/>
    </row>
    <row r="19" spans="1:6" ht="12.95" customHeight="1">
      <c r="A19" s="311" t="s">
        <v>28</v>
      </c>
      <c r="B19" s="324" t="s">
        <v>214</v>
      </c>
      <c r="C19" s="89">
        <f>9734+4500</f>
        <v>14234</v>
      </c>
      <c r="D19" s="317" t="s">
        <v>185</v>
      </c>
      <c r="E19" s="90"/>
      <c r="F19" s="604"/>
    </row>
    <row r="20" spans="1:6" ht="12.95" customHeight="1">
      <c r="A20" s="309" t="s">
        <v>29</v>
      </c>
      <c r="B20" s="324" t="s">
        <v>215</v>
      </c>
      <c r="C20" s="89"/>
      <c r="D20" s="317" t="s">
        <v>147</v>
      </c>
      <c r="E20" s="90"/>
      <c r="F20" s="604"/>
    </row>
    <row r="21" spans="1:6" ht="12.95" customHeight="1">
      <c r="A21" s="311" t="s">
        <v>30</v>
      </c>
      <c r="B21" s="324" t="s">
        <v>216</v>
      </c>
      <c r="C21" s="89"/>
      <c r="D21" s="317" t="s">
        <v>148</v>
      </c>
      <c r="E21" s="90"/>
      <c r="F21" s="604"/>
    </row>
    <row r="22" spans="1:6" ht="12.95" customHeight="1">
      <c r="A22" s="309" t="s">
        <v>31</v>
      </c>
      <c r="B22" s="324" t="s">
        <v>217</v>
      </c>
      <c r="C22" s="89"/>
      <c r="D22" s="316" t="s">
        <v>211</v>
      </c>
      <c r="E22" s="90"/>
      <c r="F22" s="604"/>
    </row>
    <row r="23" spans="1:6" ht="12.95" customHeight="1">
      <c r="A23" s="311" t="s">
        <v>32</v>
      </c>
      <c r="B23" s="325" t="s">
        <v>218</v>
      </c>
      <c r="C23" s="89"/>
      <c r="D23" s="317" t="s">
        <v>186</v>
      </c>
      <c r="E23" s="90"/>
      <c r="F23" s="604"/>
    </row>
    <row r="24" spans="1:6" ht="12.95" customHeight="1">
      <c r="A24" s="309" t="s">
        <v>33</v>
      </c>
      <c r="B24" s="326" t="s">
        <v>219</v>
      </c>
      <c r="C24" s="319">
        <f>+C25+C26+C27+C28+C29</f>
        <v>0</v>
      </c>
      <c r="D24" s="327" t="s">
        <v>184</v>
      </c>
      <c r="E24" s="90"/>
      <c r="F24" s="604"/>
    </row>
    <row r="25" spans="1:6" ht="12.95" customHeight="1">
      <c r="A25" s="311" t="s">
        <v>34</v>
      </c>
      <c r="B25" s="325" t="s">
        <v>220</v>
      </c>
      <c r="C25" s="89"/>
      <c r="D25" s="327" t="s">
        <v>371</v>
      </c>
      <c r="E25" s="90"/>
      <c r="F25" s="604"/>
    </row>
    <row r="26" spans="1:6" ht="12.95" customHeight="1">
      <c r="A26" s="309" t="s">
        <v>35</v>
      </c>
      <c r="B26" s="325" t="s">
        <v>221</v>
      </c>
      <c r="C26" s="89"/>
      <c r="D26" s="322"/>
      <c r="E26" s="90"/>
      <c r="F26" s="604"/>
    </row>
    <row r="27" spans="1:6" ht="12.95" customHeight="1">
      <c r="A27" s="311" t="s">
        <v>36</v>
      </c>
      <c r="B27" s="324" t="s">
        <v>222</v>
      </c>
      <c r="C27" s="89"/>
      <c r="D27" s="138"/>
      <c r="E27" s="90"/>
      <c r="F27" s="604"/>
    </row>
    <row r="28" spans="1:6" ht="12.95" customHeight="1">
      <c r="A28" s="309" t="s">
        <v>37</v>
      </c>
      <c r="B28" s="328" t="s">
        <v>223</v>
      </c>
      <c r="C28" s="89"/>
      <c r="D28" s="46"/>
      <c r="E28" s="90"/>
      <c r="F28" s="604"/>
    </row>
    <row r="29" spans="1:6" ht="12.95" customHeight="1" thickBot="1">
      <c r="A29" s="311" t="s">
        <v>38</v>
      </c>
      <c r="B29" s="329" t="s">
        <v>224</v>
      </c>
      <c r="C29" s="89"/>
      <c r="D29" s="138"/>
      <c r="E29" s="90"/>
      <c r="F29" s="604"/>
    </row>
    <row r="30" spans="1:6" ht="21.75" customHeight="1" thickBot="1">
      <c r="A30" s="314" t="s">
        <v>39</v>
      </c>
      <c r="B30" s="142" t="s">
        <v>368</v>
      </c>
      <c r="C30" s="290">
        <f>+C18+C24</f>
        <v>14234</v>
      </c>
      <c r="D30" s="142" t="s">
        <v>372</v>
      </c>
      <c r="E30" s="295">
        <f>SUM(E18:E29)</f>
        <v>0</v>
      </c>
      <c r="F30" s="604"/>
    </row>
    <row r="31" spans="1:6" ht="13.5" thickBot="1">
      <c r="A31" s="314" t="s">
        <v>40</v>
      </c>
      <c r="B31" s="320" t="s">
        <v>373</v>
      </c>
      <c r="C31" s="321">
        <f>+C17+C30</f>
        <v>14234</v>
      </c>
      <c r="D31" s="320" t="s">
        <v>374</v>
      </c>
      <c r="E31" s="321">
        <f>+E17+E30</f>
        <v>14234</v>
      </c>
      <c r="F31" s="604"/>
    </row>
    <row r="32" spans="1:6" ht="13.5" thickBot="1">
      <c r="A32" s="314" t="s">
        <v>41</v>
      </c>
      <c r="B32" s="320" t="s">
        <v>160</v>
      </c>
      <c r="C32" s="321">
        <f>IF(C17-E17&lt;0,E17-C17,"-")</f>
        <v>14234</v>
      </c>
      <c r="D32" s="320" t="s">
        <v>161</v>
      </c>
      <c r="E32" s="321" t="str">
        <f>IF(C17-E17&gt;0,C17-E17,"-")</f>
        <v>-</v>
      </c>
      <c r="F32" s="604"/>
    </row>
    <row r="33" spans="1:6" ht="13.5" thickBot="1">
      <c r="A33" s="314" t="s">
        <v>42</v>
      </c>
      <c r="B33" s="320" t="s">
        <v>212</v>
      </c>
      <c r="C33" s="321" t="str">
        <f>IF(C17+C30-E26&lt;0,E26-(C17+C30),"-")</f>
        <v>-</v>
      </c>
      <c r="D33" s="320" t="s">
        <v>213</v>
      </c>
      <c r="E33" s="321">
        <f>IF(C17+C30-E26&gt;0,C17+C30-E26,"-")</f>
        <v>14234</v>
      </c>
      <c r="F33" s="604"/>
    </row>
  </sheetData>
  <mergeCells count="2">
    <mergeCell ref="A3:A4"/>
    <mergeCell ref="F1:F33"/>
  </mergeCells>
  <phoneticPr fontId="0" type="noConversion"/>
  <printOptions horizontalCentered="1"/>
  <pageMargins left="0.78740157480314965" right="0.78740157480314965" top="0.49" bottom="0.79" header="0.49" footer="0.78740157480314965"/>
  <pageSetup paperSize="9" scale="93" orientation="landscape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E19"/>
  <sheetViews>
    <sheetView workbookViewId="0">
      <selection activeCell="C32" sqref="C32"/>
    </sheetView>
  </sheetViews>
  <sheetFormatPr defaultRowHeight="12.75"/>
  <cols>
    <col min="1" max="1" width="46.33203125" customWidth="1"/>
    <col min="2" max="2" width="13.83203125" customWidth="1"/>
    <col min="3" max="3" width="66.1640625" customWidth="1"/>
    <col min="4" max="5" width="13.83203125" customWidth="1"/>
  </cols>
  <sheetData>
    <row r="1" spans="1:5" ht="18.75">
      <c r="A1" s="143" t="s">
        <v>142</v>
      </c>
      <c r="E1" s="146" t="s">
        <v>146</v>
      </c>
    </row>
    <row r="3" spans="1:5">
      <c r="A3" s="152"/>
      <c r="B3" s="153"/>
      <c r="C3" s="152"/>
      <c r="D3" s="155"/>
      <c r="E3" s="153"/>
    </row>
    <row r="4" spans="1:5" ht="15.75">
      <c r="A4" s="97" t="str">
        <f>+ÖSSZEFÜGGÉSEK!A5</f>
        <v>2016. évi előirányzat BEVÉTELEK</v>
      </c>
      <c r="B4" s="154"/>
      <c r="C4" s="161"/>
      <c r="D4" s="155"/>
      <c r="E4" s="153"/>
    </row>
    <row r="5" spans="1:5">
      <c r="A5" s="152"/>
      <c r="B5" s="153"/>
      <c r="C5" s="152"/>
      <c r="D5" s="155"/>
      <c r="E5" s="153"/>
    </row>
    <row r="6" spans="1:5">
      <c r="A6" s="152" t="s">
        <v>491</v>
      </c>
      <c r="B6" s="153">
        <f>+'1.1.sz.mell.'!C63</f>
        <v>55848</v>
      </c>
      <c r="C6" s="152" t="s">
        <v>445</v>
      </c>
      <c r="D6" s="155">
        <f>+'2.1.sz.mell  '!C18+'2.2.sz.mell  '!C17</f>
        <v>55848</v>
      </c>
      <c r="E6" s="153">
        <f t="shared" ref="E6:E15" si="0">+B6-D6</f>
        <v>0</v>
      </c>
    </row>
    <row r="7" spans="1:5">
      <c r="A7" s="152" t="s">
        <v>492</v>
      </c>
      <c r="B7" s="153">
        <f>+'1.1.sz.mell.'!C87</f>
        <v>20806</v>
      </c>
      <c r="C7" s="152" t="s">
        <v>446</v>
      </c>
      <c r="D7" s="155">
        <f>+'2.1.sz.mell  '!C29+'2.2.sz.mell  '!C30</f>
        <v>20806</v>
      </c>
      <c r="E7" s="153">
        <f t="shared" si="0"/>
        <v>0</v>
      </c>
    </row>
    <row r="8" spans="1:5">
      <c r="A8" s="152" t="s">
        <v>493</v>
      </c>
      <c r="B8" s="153">
        <f>+'1.1.sz.mell.'!C88</f>
        <v>76654</v>
      </c>
      <c r="C8" s="152" t="s">
        <v>447</v>
      </c>
      <c r="D8" s="155">
        <f>+'2.1.sz.mell  '!C30+'2.2.sz.mell  '!C31</f>
        <v>76654</v>
      </c>
      <c r="E8" s="153">
        <f t="shared" si="0"/>
        <v>0</v>
      </c>
    </row>
    <row r="9" spans="1:5">
      <c r="A9" s="152"/>
      <c r="B9" s="153"/>
      <c r="C9" s="152"/>
      <c r="D9" s="155"/>
      <c r="E9" s="153"/>
    </row>
    <row r="10" spans="1:5">
      <c r="A10" s="152"/>
      <c r="B10" s="153"/>
      <c r="C10" s="152"/>
      <c r="D10" s="155"/>
      <c r="E10" s="153"/>
    </row>
    <row r="11" spans="1:5" ht="15.75">
      <c r="A11" s="97" t="str">
        <f>+ÖSSZEFÜGGÉSEK!A12</f>
        <v>2016. évi előirányzat KIADÁSOK</v>
      </c>
      <c r="B11" s="154"/>
      <c r="C11" s="161"/>
      <c r="D11" s="155"/>
      <c r="E11" s="153"/>
    </row>
    <row r="12" spans="1:5">
      <c r="A12" s="152"/>
      <c r="B12" s="153"/>
      <c r="C12" s="152"/>
      <c r="D12" s="155"/>
      <c r="E12" s="153"/>
    </row>
    <row r="13" spans="1:5">
      <c r="A13" s="152" t="s">
        <v>494</v>
      </c>
      <c r="B13" s="153">
        <f>+'1.1.sz.mell.'!C129</f>
        <v>75833</v>
      </c>
      <c r="C13" s="152" t="s">
        <v>448</v>
      </c>
      <c r="D13" s="155">
        <f>+'2.1.sz.mell  '!E18+'2.2.sz.mell  '!E17</f>
        <v>75833</v>
      </c>
      <c r="E13" s="153">
        <f t="shared" si="0"/>
        <v>0</v>
      </c>
    </row>
    <row r="14" spans="1:5">
      <c r="A14" s="152" t="s">
        <v>495</v>
      </c>
      <c r="B14" s="153">
        <f>+'1.1.sz.mell.'!C154</f>
        <v>821</v>
      </c>
      <c r="C14" s="152" t="s">
        <v>449</v>
      </c>
      <c r="D14" s="155">
        <f>+'2.1.sz.mell  '!E29+'2.2.sz.mell  '!E30</f>
        <v>821</v>
      </c>
      <c r="E14" s="153">
        <f t="shared" si="0"/>
        <v>0</v>
      </c>
    </row>
    <row r="15" spans="1:5">
      <c r="A15" s="152" t="s">
        <v>496</v>
      </c>
      <c r="B15" s="153">
        <f>+'1.1.sz.mell.'!C155</f>
        <v>76654</v>
      </c>
      <c r="C15" s="152" t="s">
        <v>450</v>
      </c>
      <c r="D15" s="155">
        <f>+'2.1.sz.mell  '!E30+'2.2.sz.mell  '!E31</f>
        <v>76654</v>
      </c>
      <c r="E15" s="153">
        <f t="shared" si="0"/>
        <v>0</v>
      </c>
    </row>
    <row r="16" spans="1:5">
      <c r="A16" s="144"/>
      <c r="B16" s="144"/>
      <c r="C16" s="152"/>
      <c r="D16" s="155"/>
      <c r="E16" s="145"/>
    </row>
    <row r="17" spans="1:5">
      <c r="A17" s="144"/>
      <c r="B17" s="144"/>
      <c r="C17" s="144"/>
      <c r="D17" s="144"/>
      <c r="E17" s="144"/>
    </row>
    <row r="18" spans="1:5">
      <c r="A18" s="144"/>
      <c r="B18" s="144"/>
      <c r="C18" s="144"/>
      <c r="D18" s="144"/>
      <c r="E18" s="144"/>
    </row>
    <row r="19" spans="1:5">
      <c r="A19" s="144"/>
      <c r="B19" s="144"/>
      <c r="C19" s="144"/>
      <c r="D19" s="144"/>
      <c r="E19" s="144"/>
    </row>
  </sheetData>
  <sheetProtection sheet="1"/>
  <phoneticPr fontId="30" type="noConversion"/>
  <conditionalFormatting sqref="E3:E15">
    <cfRule type="cellIs" dxfId="1" priority="1" stopIfTrue="1" operator="notEqual">
      <formula>0</formula>
    </cfRule>
  </conditionalFormatting>
  <pageMargins left="0.79" right="0.56999999999999995" top="0.88" bottom="0.66" header="0.5" footer="0.5"/>
  <pageSetup paperSize="9" scale="95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92D050"/>
  </sheetPr>
  <dimension ref="A1:H13"/>
  <sheetViews>
    <sheetView zoomScaleNormal="100" workbookViewId="0">
      <selection activeCell="G1" sqref="G1"/>
    </sheetView>
  </sheetViews>
  <sheetFormatPr defaultRowHeight="15"/>
  <cols>
    <col min="1" max="1" width="5.6640625" style="164" customWidth="1"/>
    <col min="2" max="2" width="35.6640625" style="164" customWidth="1"/>
    <col min="3" max="6" width="14" style="164" customWidth="1"/>
    <col min="7" max="7" width="15.33203125" style="164" customWidth="1"/>
    <col min="8" max="16384" width="9.33203125" style="164"/>
  </cols>
  <sheetData>
    <row r="1" spans="1:8" ht="15.75">
      <c r="G1" s="595" t="s">
        <v>579</v>
      </c>
    </row>
    <row r="3" spans="1:8" ht="33" customHeight="1">
      <c r="A3" s="608" t="s">
        <v>511</v>
      </c>
      <c r="B3" s="608"/>
      <c r="C3" s="608"/>
      <c r="D3" s="608"/>
      <c r="E3" s="608"/>
      <c r="F3" s="608"/>
      <c r="G3" s="608"/>
    </row>
    <row r="4" spans="1:8" ht="15.95" customHeight="1" thickBot="1">
      <c r="A4" s="535"/>
      <c r="B4" s="535"/>
      <c r="C4" s="535"/>
      <c r="D4" s="609"/>
      <c r="E4" s="609"/>
      <c r="F4" s="616" t="s">
        <v>50</v>
      </c>
      <c r="G4" s="616"/>
      <c r="H4" s="171"/>
    </row>
    <row r="5" spans="1:8" ht="63" customHeight="1">
      <c r="A5" s="612" t="s">
        <v>13</v>
      </c>
      <c r="B5" s="614" t="s">
        <v>188</v>
      </c>
      <c r="C5" s="617" t="s">
        <v>229</v>
      </c>
      <c r="D5" s="618"/>
      <c r="E5" s="618"/>
      <c r="F5" s="619"/>
      <c r="G5" s="610" t="s">
        <v>561</v>
      </c>
    </row>
    <row r="6" spans="1:8" ht="15.75" thickBot="1">
      <c r="A6" s="613"/>
      <c r="B6" s="615"/>
      <c r="C6" s="541" t="s">
        <v>562</v>
      </c>
      <c r="D6" s="436">
        <f>+LEFT(ÖSSZEFÜGGÉSEK!A5,4)+1</f>
        <v>2017</v>
      </c>
      <c r="E6" s="436">
        <f>+D6+1</f>
        <v>2018</v>
      </c>
      <c r="F6" s="436">
        <f>+E6+1</f>
        <v>2019</v>
      </c>
      <c r="G6" s="611"/>
    </row>
    <row r="7" spans="1:8" ht="15.75" thickBot="1">
      <c r="A7" s="168"/>
      <c r="B7" s="169" t="s">
        <v>451</v>
      </c>
      <c r="C7" s="169" t="s">
        <v>452</v>
      </c>
      <c r="D7" s="169" t="s">
        <v>453</v>
      </c>
      <c r="E7" s="169" t="s">
        <v>455</v>
      </c>
      <c r="F7" s="170" t="s">
        <v>454</v>
      </c>
      <c r="G7" s="170" t="s">
        <v>456</v>
      </c>
    </row>
    <row r="8" spans="1:8">
      <c r="A8" s="167" t="s">
        <v>15</v>
      </c>
      <c r="B8" s="178"/>
      <c r="C8" s="178"/>
      <c r="D8" s="179"/>
      <c r="E8" s="179"/>
      <c r="F8" s="179"/>
      <c r="G8" s="174">
        <f>SUM(D8:F8)</f>
        <v>0</v>
      </c>
    </row>
    <row r="9" spans="1:8">
      <c r="A9" s="166" t="s">
        <v>16</v>
      </c>
      <c r="B9" s="180"/>
      <c r="C9" s="180"/>
      <c r="D9" s="181"/>
      <c r="E9" s="181"/>
      <c r="F9" s="181"/>
      <c r="G9" s="175">
        <f>SUM(D9:F9)</f>
        <v>0</v>
      </c>
    </row>
    <row r="10" spans="1:8">
      <c r="A10" s="166" t="s">
        <v>17</v>
      </c>
      <c r="B10" s="180"/>
      <c r="C10" s="180"/>
      <c r="D10" s="181"/>
      <c r="E10" s="181"/>
      <c r="F10" s="181"/>
      <c r="G10" s="175">
        <f>SUM(D10:F10)</f>
        <v>0</v>
      </c>
    </row>
    <row r="11" spans="1:8">
      <c r="A11" s="166" t="s">
        <v>18</v>
      </c>
      <c r="B11" s="180"/>
      <c r="C11" s="180"/>
      <c r="D11" s="181"/>
      <c r="E11" s="181"/>
      <c r="F11" s="181"/>
      <c r="G11" s="175">
        <f>SUM(D11:F11)</f>
        <v>0</v>
      </c>
    </row>
    <row r="12" spans="1:8" ht="15.75" thickBot="1">
      <c r="A12" s="172" t="s">
        <v>19</v>
      </c>
      <c r="B12" s="182"/>
      <c r="C12" s="182"/>
      <c r="D12" s="183"/>
      <c r="E12" s="183"/>
      <c r="F12" s="183"/>
      <c r="G12" s="175">
        <f>SUM(D12:F12)</f>
        <v>0</v>
      </c>
    </row>
    <row r="13" spans="1:8" s="418" customFormat="1" thickBot="1">
      <c r="A13" s="415" t="s">
        <v>20</v>
      </c>
      <c r="B13" s="173" t="s">
        <v>189</v>
      </c>
      <c r="C13" s="173"/>
      <c r="D13" s="416">
        <f>SUM(D8:D12)</f>
        <v>0</v>
      </c>
      <c r="E13" s="416">
        <f>SUM(E8:E12)</f>
        <v>0</v>
      </c>
      <c r="F13" s="416">
        <f>SUM(F8:F12)</f>
        <v>0</v>
      </c>
      <c r="G13" s="417">
        <f>SUM(G8:G12)</f>
        <v>0</v>
      </c>
    </row>
  </sheetData>
  <mergeCells count="7">
    <mergeCell ref="A3:G3"/>
    <mergeCell ref="D4:E4"/>
    <mergeCell ref="G5:G6"/>
    <mergeCell ref="A5:A6"/>
    <mergeCell ref="B5:B6"/>
    <mergeCell ref="F4:G4"/>
    <mergeCell ref="C5:F5"/>
  </mergeCells>
  <phoneticPr fontId="0" type="noConversion"/>
  <printOptions horizontalCentered="1"/>
  <pageMargins left="0.78740157480314965" right="0.78740157480314965" top="1.3779527559055118" bottom="0.98425196850393704" header="0.78740157480314965" footer="0.78740157480314965"/>
  <pageSetup paperSize="9" scale="8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20</vt:i4>
      </vt:variant>
      <vt:variant>
        <vt:lpstr>Névvel ellátott tartományok</vt:lpstr>
      </vt:variant>
      <vt:variant>
        <vt:i4>7</vt:i4>
      </vt:variant>
    </vt:vector>
  </HeadingPairs>
  <TitlesOfParts>
    <vt:vector size="27" baseType="lpstr">
      <vt:lpstr>ÖSSZEFÜGGÉSEK</vt:lpstr>
      <vt:lpstr>1.1.sz.mell.</vt:lpstr>
      <vt:lpstr>1.2.sz.mell.</vt:lpstr>
      <vt:lpstr>1.3.sz.mell.</vt:lpstr>
      <vt:lpstr>1.4.sz.mell.</vt:lpstr>
      <vt:lpstr>2.1.sz.mell  </vt:lpstr>
      <vt:lpstr>2.2.sz.mell  </vt:lpstr>
      <vt:lpstr>ELLENŐRZÉS-1.sz.2.a.sz.2.b.sz.</vt:lpstr>
      <vt:lpstr>3.sz.mell.  </vt:lpstr>
      <vt:lpstr>4.sz.mell.</vt:lpstr>
      <vt:lpstr>5.sz.mell.</vt:lpstr>
      <vt:lpstr>6.sz.mell.</vt:lpstr>
      <vt:lpstr>7.sz.mell.</vt:lpstr>
      <vt:lpstr>8. sz. mell. </vt:lpstr>
      <vt:lpstr>9. sz. mell</vt:lpstr>
      <vt:lpstr>1. sz tájékoztató t.</vt:lpstr>
      <vt:lpstr>2. sz tájékoztató t</vt:lpstr>
      <vt:lpstr>3. sz tájékoztató t.</vt:lpstr>
      <vt:lpstr>4.sz tájékoztató t.</vt:lpstr>
      <vt:lpstr>5. sz tájékoztató t.</vt:lpstr>
      <vt:lpstr>'9. sz. mell'!Nyomtatási_cím</vt:lpstr>
      <vt:lpstr>'1. sz tájékoztató t.'!Nyomtatási_terület</vt:lpstr>
      <vt:lpstr>'1.1.sz.mell.'!Nyomtatási_terület</vt:lpstr>
      <vt:lpstr>'1.2.sz.mell.'!Nyomtatási_terület</vt:lpstr>
      <vt:lpstr>'1.3.sz.mell.'!Nyomtatási_terület</vt:lpstr>
      <vt:lpstr>'1.4.sz.mell.'!Nyomtatási_terület</vt:lpstr>
      <vt:lpstr>'5. sz tájékoztató t.'!Nyomtatási_terület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Makranczi László</dc:creator>
  <cp:lastModifiedBy>PENZUGY_4</cp:lastModifiedBy>
  <cp:lastPrinted>2017-03-08T10:35:36Z</cp:lastPrinted>
  <dcterms:created xsi:type="dcterms:W3CDTF">1999-10-30T10:30:45Z</dcterms:created>
  <dcterms:modified xsi:type="dcterms:W3CDTF">2017-03-08T10:45:37Z</dcterms:modified>
</cp:coreProperties>
</file>