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40" activeTab="1"/>
  </bookViews>
  <sheets>
    <sheet name="ÖSSZEFÜGGÉSEK" sheetId="1" r:id="rId1"/>
    <sheet name="1.mell." sheetId="2" r:id="rId2"/>
    <sheet name="2.1.mell  " sheetId="3" r:id="rId3"/>
    <sheet name="2.2.mell  " sheetId="4" r:id="rId4"/>
    <sheet name="ELLENŐRZÉS-1.sz.2.1.sz.2.2.sz." sheetId="5" r:id="rId5"/>
    <sheet name="4. mell." sheetId="6" r:id="rId6"/>
    <sheet name="5. mell." sheetId="7" r:id="rId7"/>
    <sheet name="3.1.mell" sheetId="8" r:id="rId8"/>
    <sheet name="3.2. mell." sheetId="9" r:id="rId9"/>
    <sheet name="3.3. mell." sheetId="10" r:id="rId10"/>
    <sheet name="3.4. mell." sheetId="11" r:id="rId11"/>
    <sheet name="3.5. mell" sheetId="12" r:id="rId12"/>
    <sheet name="3.6. mell." sheetId="13" r:id="rId13"/>
    <sheet name="3.7. mell." sheetId="14" r:id="rId14"/>
    <sheet name="3.8. mell." sheetId="15" r:id="rId15"/>
    <sheet name="3.9. mell" sheetId="16" r:id="rId16"/>
    <sheet name="3.10. mell." sheetId="17" r:id="rId17"/>
    <sheet name="3.11. mell." sheetId="18" r:id="rId18"/>
    <sheet name="3.12. mell." sheetId="19" r:id="rId19"/>
    <sheet name="3.13. mell." sheetId="20" r:id="rId20"/>
    <sheet name="3.14. mell." sheetId="21" r:id="rId21"/>
    <sheet name="3.15. mell." sheetId="22" r:id="rId22"/>
    <sheet name="3.16. mell." sheetId="23" r:id="rId23"/>
    <sheet name="3.17. mell." sheetId="24" r:id="rId24"/>
    <sheet name="3.18. mell." sheetId="25" r:id="rId25"/>
    <sheet name="3.19. mell." sheetId="26" r:id="rId26"/>
    <sheet name="3.20. mell." sheetId="27" r:id="rId27"/>
    <sheet name="3.21. mell." sheetId="28" r:id="rId28"/>
    <sheet name="3.22. mell." sheetId="29" r:id="rId29"/>
    <sheet name="3.23. mell." sheetId="30" r:id="rId30"/>
    <sheet name="3.24. mell." sheetId="31" r:id="rId31"/>
    <sheet name="3.25. mell." sheetId="32" r:id="rId32"/>
    <sheet name="3.26. mell." sheetId="33" r:id="rId33"/>
    <sheet name="3.27. mell." sheetId="34" r:id="rId34"/>
    <sheet name="6. mell." sheetId="35" r:id="rId35"/>
    <sheet name="7. mell." sheetId="36" r:id="rId36"/>
    <sheet name="8.a.mell" sheetId="37" r:id="rId37"/>
    <sheet name="8.b mell" sheetId="38" r:id="rId38"/>
    <sheet name="8.c mell" sheetId="39" r:id="rId39"/>
    <sheet name="9. mell" sheetId="40" r:id="rId40"/>
    <sheet name="10. mell." sheetId="41" r:id="rId41"/>
    <sheet name="9. sz. mell" sheetId="42" r:id="rId42"/>
    <sheet name="1.tájékoztató" sheetId="43" r:id="rId43"/>
    <sheet name="2. tájékoztató tábla" sheetId="44" r:id="rId44"/>
    <sheet name="3. tájékoztató tábla" sheetId="45" r:id="rId45"/>
    <sheet name="4. tájékoztató tábla" sheetId="46" r:id="rId46"/>
    <sheet name="7.1. tájékoztató tábla" sheetId="47" r:id="rId47"/>
    <sheet name="7.2. tájékoztató tábla" sheetId="48" r:id="rId48"/>
    <sheet name="7.3. tájékoztató tábla" sheetId="49" r:id="rId49"/>
    <sheet name="7.4. tájékoztató tábla" sheetId="50" r:id="rId50"/>
    <sheet name="8. tájékoztató tábla" sheetId="51" r:id="rId51"/>
    <sheet name="Munka1" sheetId="52" r:id="rId52"/>
  </sheets>
  <definedNames>
    <definedName name="_ftn1" localSheetId="48">'7.3. tájékoztató tábla'!$A$27</definedName>
    <definedName name="_ftnref1" localSheetId="48">'7.3. tájékoztató tábla'!$A$18</definedName>
    <definedName name="_xlnm.Print_Titles" localSheetId="7">'3.1.mell'!$1:$6</definedName>
    <definedName name="_xlnm.Print_Titles" localSheetId="16">'3.10. mell.'!$1:$6</definedName>
    <definedName name="_xlnm.Print_Titles" localSheetId="17">'3.11. mell.'!$1:$6</definedName>
    <definedName name="_xlnm.Print_Titles" localSheetId="18">'3.12. mell.'!$1:$6</definedName>
    <definedName name="_xlnm.Print_Titles" localSheetId="19">'3.13. mell.'!$1:$6</definedName>
    <definedName name="_xlnm.Print_Titles" localSheetId="20">'3.14. mell.'!$1:$6</definedName>
    <definedName name="_xlnm.Print_Titles" localSheetId="21">'3.15. mell.'!$1:$6</definedName>
    <definedName name="_xlnm.Print_Titles" localSheetId="22">'3.16. mell.'!$1:$6</definedName>
    <definedName name="_xlnm.Print_Titles" localSheetId="23">'3.17. mell.'!$1:$6</definedName>
    <definedName name="_xlnm.Print_Titles" localSheetId="24">'3.18. mell.'!$1:$6</definedName>
    <definedName name="_xlnm.Print_Titles" localSheetId="25">'3.19. mell.'!$1:$6</definedName>
    <definedName name="_xlnm.Print_Titles" localSheetId="8">'3.2. mell.'!$1:$6</definedName>
    <definedName name="_xlnm.Print_Titles" localSheetId="26">'3.20. mell.'!$1:$6</definedName>
    <definedName name="_xlnm.Print_Titles" localSheetId="27">'3.21. mell.'!$1:$6</definedName>
    <definedName name="_xlnm.Print_Titles" localSheetId="28">'3.22. mell.'!$1:$6</definedName>
    <definedName name="_xlnm.Print_Titles" localSheetId="29">'3.23. mell.'!$1:$6</definedName>
    <definedName name="_xlnm.Print_Titles" localSheetId="30">'3.24. mell.'!$1:$6</definedName>
    <definedName name="_xlnm.Print_Titles" localSheetId="31">'3.25. mell.'!$1:$6</definedName>
    <definedName name="_xlnm.Print_Titles" localSheetId="32">'3.26. mell.'!$1:$6</definedName>
    <definedName name="_xlnm.Print_Titles" localSheetId="33">'3.27. mell.'!$1:$6</definedName>
    <definedName name="_xlnm.Print_Titles" localSheetId="9">'3.3. mell.'!$1:$6</definedName>
    <definedName name="_xlnm.Print_Titles" localSheetId="10">'3.4. mell.'!$1:$6</definedName>
    <definedName name="_xlnm.Print_Titles" localSheetId="11">'3.5. mell'!$1:$6</definedName>
    <definedName name="_xlnm.Print_Titles" localSheetId="12">'3.6. mell.'!$1:$6</definedName>
    <definedName name="_xlnm.Print_Titles" localSheetId="13">'3.7. mell.'!$1:$6</definedName>
    <definedName name="_xlnm.Print_Titles" localSheetId="14">'3.8. mell.'!$1:$6</definedName>
    <definedName name="_xlnm.Print_Titles" localSheetId="15">'3.9. mell'!$1:$6</definedName>
    <definedName name="_xlnm.Print_Titles" localSheetId="46">'7.1. tájékoztató tábla'!$2:$6</definedName>
    <definedName name="_xlnm.Print_Area" localSheetId="1">'1.mell.'!$A$1:$E$146</definedName>
    <definedName name="_xlnm.Print_Area" localSheetId="42">'1.tájékoztató'!$A$1:$E$145</definedName>
    <definedName name="_xlnm.Print_Area" localSheetId="2">'2.1.mell  '!$A$1:$J$32</definedName>
  </definedNames>
  <calcPr fullCalcOnLoad="1"/>
</workbook>
</file>

<file path=xl/sharedStrings.xml><?xml version="1.0" encoding="utf-8"?>
<sst xmlns="http://schemas.openxmlformats.org/spreadsheetml/2006/main" count="5073" uniqueCount="1072">
  <si>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</si>
  <si>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</si>
  <si>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</si>
  <si>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</si>
  <si>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</si>
  <si>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</si>
  <si>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</si>
  <si>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</si>
  <si>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</si>
  <si>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</si>
  <si>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</si>
  <si>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</si>
  <si>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</si>
  <si>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</si>
  <si>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</si>
  <si>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</si>
  <si>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</si>
  <si>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</si>
  <si>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</si>
  <si>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</si>
  <si>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</si>
  <si>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</si>
  <si>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</si>
  <si>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</si>
  <si>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</si>
  <si>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</si>
  <si>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</si>
  <si>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</si>
  <si>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</si>
  <si>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</si>
  <si>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</si>
  <si>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</si>
  <si>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</si>
  <si>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</si>
  <si>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</si>
  <si>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</si>
  <si>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</si>
  <si>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</si>
  <si>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Összesen:</t>
  </si>
  <si>
    <t>01</t>
  </si>
  <si>
    <t>Ezer forintban !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</si>
  <si>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</si>
  <si>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</si>
  <si>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</si>
  <si>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</si>
  <si>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</si>
  <si>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</si>
  <si>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</si>
  <si>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</si>
  <si>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</si>
  <si>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</si>
  <si>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</si>
  <si>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</si>
  <si>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</si>
  <si>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</si>
  <si>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</si>
  <si>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</si>
  <si>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</si>
  <si>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</si>
  <si>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</si>
  <si>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</si>
  <si>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</si>
  <si>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</si>
  <si>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</si>
  <si>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</si>
  <si>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</si>
  <si>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</si>
  <si>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</si>
  <si>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</si>
  <si>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</si>
  <si>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</si>
  <si>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</si>
  <si>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</si>
  <si>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</si>
  <si>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</si>
  <si>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</si>
  <si>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</si>
  <si>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</si>
  <si>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</si>
  <si>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</si>
  <si>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</si>
  <si>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</si>
  <si>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</si>
  <si>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</si>
  <si>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</si>
  <si>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</si>
  <si>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</si>
  <si>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</si>
  <si>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</si>
  <si>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</si>
  <si>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</si>
  <si>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</si>
  <si>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</si>
  <si>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</si>
  <si>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</si>
  <si>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</si>
  <si>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</si>
  <si>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</si>
  <si>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</si>
  <si>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</si>
  <si>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</si>
  <si>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</si>
  <si>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</si>
  <si>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</si>
  <si>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</si>
  <si>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</si>
  <si>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</si>
  <si>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</si>
  <si>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</si>
  <si>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</si>
  <si>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</si>
  <si>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</si>
  <si>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</si>
  <si>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</si>
  <si>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</si>
  <si>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</si>
  <si>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</si>
  <si>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</si>
  <si>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</si>
  <si>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</si>
  <si>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</si>
  <si>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</si>
  <si>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</si>
  <si>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</si>
  <si>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</si>
  <si>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</si>
  <si>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</si>
  <si>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</si>
  <si>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</si>
  <si>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</si>
  <si>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</si>
  <si>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</si>
  <si>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</si>
  <si>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</si>
  <si>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</si>
  <si>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</si>
  <si>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</si>
  <si>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</si>
  <si>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</si>
  <si>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</si>
  <si>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</si>
  <si>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</si>
  <si>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</si>
  <si>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</si>
  <si>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</si>
  <si>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</si>
  <si>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</si>
  <si>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</si>
  <si>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</si>
  <si>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</si>
  <si>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</si>
  <si>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</si>
  <si>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</si>
  <si>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</si>
  <si>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</si>
  <si>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</si>
  <si>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</si>
  <si>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</si>
  <si>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</si>
  <si>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</si>
  <si>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</si>
  <si>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</si>
  <si>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</si>
  <si>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</si>
  <si>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</si>
  <si>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</si>
  <si>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</si>
  <si>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</si>
  <si>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</si>
  <si>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</si>
  <si>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</si>
  <si>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</si>
  <si>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</si>
  <si>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</si>
  <si>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</si>
  <si>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</si>
  <si>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</si>
  <si>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</si>
  <si>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</si>
  <si>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</si>
  <si>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</si>
  <si>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</si>
  <si>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</si>
  <si>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</si>
  <si>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</si>
  <si>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</si>
  <si>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</si>
  <si>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</si>
  <si>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</si>
  <si>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</si>
  <si>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</si>
  <si>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</si>
  <si>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</si>
  <si>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</si>
  <si>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</si>
  <si>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</si>
  <si>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</si>
  <si>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</si>
  <si>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</si>
  <si>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</si>
  <si>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</si>
  <si>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</si>
  <si>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</si>
  <si>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</si>
  <si>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</si>
  <si>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</si>
  <si>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</si>
  <si>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</si>
  <si>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</si>
  <si>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</si>
  <si>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</si>
  <si>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</si>
  <si>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</si>
  <si>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</si>
  <si>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</si>
  <si>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</si>
  <si>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</si>
  <si>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</si>
  <si>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</si>
  <si>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</si>
  <si>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</si>
  <si>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</si>
  <si>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</si>
  <si>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</si>
  <si>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</si>
  <si>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</si>
  <si>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</si>
  <si>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</si>
  <si>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</si>
  <si>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</si>
  <si>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</si>
  <si>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</si>
  <si>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</si>
  <si>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</si>
  <si>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</si>
  <si>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</si>
  <si>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</si>
  <si>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</si>
  <si>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</si>
  <si>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</si>
  <si>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</si>
  <si>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</si>
  <si>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</si>
  <si>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</si>
  <si>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</si>
  <si>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</si>
  <si>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</si>
  <si>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</si>
  <si>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</si>
  <si>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</si>
  <si>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</si>
  <si>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</si>
  <si>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</si>
  <si>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</si>
  <si>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</si>
  <si>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</si>
  <si>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</si>
  <si>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</si>
  <si>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</si>
  <si>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</si>
  <si>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</si>
  <si>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</si>
  <si>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</si>
  <si>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</si>
  <si>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</si>
  <si>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</si>
  <si>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</si>
  <si>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</si>
  <si>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</si>
  <si>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</si>
  <si>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</si>
  <si>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</si>
  <si>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</si>
  <si>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</si>
  <si>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</si>
  <si>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</si>
  <si>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</si>
  <si>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</si>
  <si>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</si>
  <si>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</si>
  <si>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</si>
  <si>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</si>
  <si>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</si>
  <si>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</si>
  <si>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</si>
  <si>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</si>
  <si>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</si>
  <si>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</si>
  <si>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</si>
  <si>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</si>
  <si>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</si>
  <si>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</si>
  <si>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</si>
  <si>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</si>
  <si>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</si>
  <si>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</si>
  <si>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</si>
  <si>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</si>
  <si>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</si>
  <si>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</si>
  <si>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</si>
  <si>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</si>
  <si>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</si>
  <si>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</si>
  <si>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</si>
  <si>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</si>
  <si>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</si>
  <si>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</si>
  <si>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</si>
  <si>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</si>
  <si>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</si>
  <si>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</si>
  <si>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</si>
  <si>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</si>
  <si>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</si>
  <si>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</si>
  <si>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</si>
  <si>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</si>
  <si>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</si>
  <si>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</si>
  <si>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</si>
  <si>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</si>
  <si>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</si>
  <si>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</si>
  <si>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</si>
  <si>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</si>
  <si>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</si>
  <si>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</si>
  <si>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</si>
  <si>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</si>
  <si>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</si>
  <si>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</si>
  <si>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</si>
  <si>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</si>
  <si>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</si>
  <si>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</si>
  <si>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</si>
  <si>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</si>
  <si>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</si>
  <si>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</si>
  <si>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</si>
  <si>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</si>
  <si>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</si>
  <si>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</si>
  <si>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</si>
  <si>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</si>
  <si>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</si>
  <si>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</si>
  <si>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</si>
  <si>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</si>
  <si>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</si>
  <si>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</si>
  <si>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</si>
  <si>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</si>
  <si>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</si>
  <si>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</si>
  <si>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</si>
  <si>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</si>
  <si>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</si>
  <si>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</si>
  <si>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</si>
  <si>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</si>
  <si>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</si>
  <si>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</si>
  <si>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</si>
  <si>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</si>
  <si>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</si>
  <si>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</si>
  <si>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</si>
  <si>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</si>
  <si>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</si>
  <si>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</si>
  <si>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</si>
  <si>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</si>
  <si>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</si>
  <si>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</si>
  <si>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</si>
  <si>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</si>
  <si>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</si>
  <si>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</si>
  <si>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</si>
  <si>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</si>
  <si>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</si>
  <si>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</si>
  <si>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</si>
  <si>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</si>
  <si>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</si>
  <si>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</si>
  <si>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</si>
  <si>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</si>
  <si>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</si>
  <si>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</si>
  <si>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</si>
  <si>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</si>
  <si>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</si>
  <si>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</si>
  <si>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</si>
  <si>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</si>
  <si>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</si>
  <si>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</si>
  <si>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</si>
  <si>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</si>
  <si>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</si>
  <si>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</si>
  <si>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</si>
  <si>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</si>
  <si>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</si>
  <si>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</si>
  <si>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</si>
  <si>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</si>
  <si>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</si>
  <si>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</si>
  <si>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</si>
  <si>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</si>
  <si>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</si>
  <si>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</si>
  <si>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</si>
  <si>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</si>
  <si>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</si>
  <si>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</si>
  <si>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</si>
  <si>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</si>
  <si>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</si>
  <si>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</si>
  <si>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</si>
  <si>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</si>
  <si>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</si>
  <si>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</si>
  <si>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</si>
  <si>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</si>
  <si>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</si>
  <si>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</si>
  <si>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</si>
  <si>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</si>
  <si>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</si>
  <si>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</si>
  <si>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</si>
  <si>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</si>
  <si>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</si>
  <si>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</si>
  <si>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</si>
  <si>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</si>
  <si>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</si>
  <si>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</si>
  <si>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</si>
  <si>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</si>
  <si>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</si>
  <si>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</si>
  <si>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</si>
  <si>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</si>
  <si>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</si>
  <si>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</si>
  <si>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</si>
  <si>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</si>
  <si>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</si>
  <si>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</si>
  <si>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</si>
  <si>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</si>
  <si>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</si>
  <si>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</si>
  <si>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</si>
  <si>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</si>
  <si>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</si>
  <si>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</si>
  <si>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</si>
  <si>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</si>
  <si>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</si>
  <si>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</si>
  <si>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</si>
  <si>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</si>
  <si>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</si>
  <si>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</si>
  <si>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</si>
  <si>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</si>
  <si>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</si>
  <si>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</si>
  <si>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</si>
  <si>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</si>
  <si>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</si>
  <si>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</si>
  <si>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</si>
  <si>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</si>
  <si>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</si>
  <si>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</si>
  <si>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</si>
  <si>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</si>
  <si>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</si>
  <si>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</si>
  <si>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</si>
  <si>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</si>
  <si>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</si>
  <si>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</si>
  <si>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</si>
  <si>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</si>
  <si>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</si>
  <si>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</si>
  <si>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</si>
  <si>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</si>
  <si>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</si>
  <si>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</si>
  <si>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</si>
  <si>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</si>
  <si>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</si>
  <si>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</si>
  <si>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</si>
  <si>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</si>
  <si>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</si>
  <si>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</si>
  <si>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</si>
  <si>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</si>
  <si>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</si>
  <si>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</si>
  <si>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</si>
  <si>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</si>
  <si>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</si>
  <si>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</si>
  <si>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</si>
  <si>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</si>
  <si>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</si>
  <si>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</si>
  <si>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</si>
  <si>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</si>
  <si>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</si>
  <si>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</si>
  <si>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</si>
  <si>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</si>
  <si>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</si>
  <si>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</si>
  <si>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</si>
  <si>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</si>
  <si>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</si>
  <si>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</si>
  <si>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</si>
  <si>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</si>
  <si>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</si>
  <si>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</si>
  <si>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</si>
  <si>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</si>
  <si>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</si>
  <si>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</si>
  <si>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</si>
  <si>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</si>
  <si>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</si>
  <si>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</si>
  <si>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</si>
  <si>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</si>
  <si>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</si>
  <si>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</si>
  <si>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</si>
  <si>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</si>
  <si>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</si>
  <si>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</si>
  <si>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</si>
  <si>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</si>
  <si>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</si>
  <si>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</si>
  <si>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</si>
  <si>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</si>
  <si>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</si>
  <si>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</si>
  <si>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</si>
  <si>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</si>
  <si>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</si>
  <si>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</si>
  <si>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</si>
  <si>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</si>
  <si>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</si>
  <si>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</si>
  <si>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</si>
  <si>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</si>
  <si>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</si>
  <si>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</si>
  <si>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</si>
  <si>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</si>
  <si>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</si>
  <si>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</si>
  <si>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</si>
  <si>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</si>
  <si>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</si>
  <si>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</si>
  <si>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</si>
  <si>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</si>
  <si>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</si>
  <si>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</si>
  <si>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</si>
  <si>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</si>
  <si>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</si>
  <si>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</si>
  <si>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</si>
  <si>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</si>
  <si>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</si>
  <si>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</si>
  <si>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</si>
  <si>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</si>
  <si>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</si>
  <si>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</si>
  <si>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</si>
  <si>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</si>
  <si>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</si>
  <si>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</si>
  <si>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</si>
  <si>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</si>
  <si>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</si>
  <si>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</si>
  <si>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</si>
  <si>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</si>
  <si>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</si>
  <si>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</si>
  <si>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</si>
  <si>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</si>
  <si>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</si>
  <si>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</si>
  <si>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</si>
  <si>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</si>
  <si>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</si>
  <si>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</si>
  <si>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</si>
  <si>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</si>
  <si>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</si>
  <si>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</si>
  <si>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</si>
  <si>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</si>
  <si>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</si>
  <si>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</si>
  <si>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</si>
  <si>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</si>
  <si>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</si>
  <si>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</si>
  <si>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</si>
  <si>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</si>
  <si>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</si>
  <si>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</si>
  <si>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</si>
  <si>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</si>
  <si>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</si>
  <si>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</si>
  <si>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</si>
  <si>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</si>
  <si>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</si>
  <si>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</si>
  <si>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</si>
  <si>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</si>
  <si>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</si>
  <si>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</si>
  <si>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</si>
  <si>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</si>
  <si>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</si>
  <si>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</si>
  <si>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</si>
  <si>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</si>
  <si>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</si>
  <si>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</si>
  <si>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</si>
  <si>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</si>
  <si>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</si>
  <si>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</si>
  <si>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</si>
  <si>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</si>
  <si>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</si>
  <si>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</si>
  <si>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</si>
  <si>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</si>
  <si>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</si>
  <si>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</si>
  <si>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</si>
  <si>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</si>
  <si>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</si>
  <si>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</si>
  <si>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</si>
  <si>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</si>
  <si>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</si>
  <si>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</si>
  <si>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</si>
  <si>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</si>
  <si>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</si>
  <si>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</si>
  <si>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</si>
  <si>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</si>
  <si>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</si>
  <si>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</si>
  <si>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</si>
  <si>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</si>
  <si>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</si>
  <si>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</si>
  <si>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</si>
  <si>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</si>
  <si>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</si>
  <si>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</si>
  <si>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</si>
  <si>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</si>
  <si>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</si>
  <si>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</si>
  <si>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</si>
  <si>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</si>
  <si>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</si>
  <si>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</si>
  <si>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</si>
  <si>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</si>
  <si>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2015. évi eredeti előirányzat BEVÉTELEK</t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</si>
  <si>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</si>
  <si>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</si>
  <si>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</si>
  <si>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</si>
  <si>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</si>
  <si>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</si>
  <si>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</si>
  <si>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</si>
  <si>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</si>
  <si>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</si>
  <si>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</si>
  <si>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</si>
  <si>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1. táblázat</t>
  </si>
  <si>
    <t>2. táblázat</t>
  </si>
  <si>
    <t>3. táblázat</t>
  </si>
  <si>
    <t>Államháztartáson belüli megelőlegezés visszafizetése</t>
  </si>
  <si>
    <t>Államháztartáson belüli megelőlegezés</t>
  </si>
  <si>
    <t>Gépjárműadó</t>
  </si>
  <si>
    <t>Kazán vásárlás (régi óvoda)</t>
  </si>
  <si>
    <t>Fűnyíró traktor vásárlás</t>
  </si>
  <si>
    <t>Falugondnoki autó vásárlás</t>
  </si>
  <si>
    <t>Hivatali épület felújítása (vizesblokkok, előtető, garázs)</t>
  </si>
  <si>
    <t>Közutak, hidak, alagutak üzemeltetése, fenntartása</t>
  </si>
  <si>
    <t>Gyermekétkeztetés köznevelési Intézményben</t>
  </si>
  <si>
    <t>Zöldterületkezelés</t>
  </si>
  <si>
    <t>Önkormányzatok jogalk. és ált.igazgatási tevékenysége</t>
  </si>
  <si>
    <t>Adó- vám- és jövedéki igazgatás</t>
  </si>
  <si>
    <t>Fejezeti és általános tartalékok elszámolása</t>
  </si>
  <si>
    <t>Civil szervezetek működési támogatása</t>
  </si>
  <si>
    <t>Hosszabb időtartamű közfoglalkoztatás</t>
  </si>
  <si>
    <t>Téli közfoglalkoztatás</t>
  </si>
  <si>
    <t>Közvilágítás</t>
  </si>
  <si>
    <t>Óvodai nevelés, ellátás működési feladatai</t>
  </si>
  <si>
    <t>Köznevelési intézmény 1-4. évf. működési feladatai</t>
  </si>
  <si>
    <t>Család- és nővédelmi eü. Gondozás</t>
  </si>
  <si>
    <t>Ifjúság-eü. gondozás</t>
  </si>
  <si>
    <t>Munkanélküli aktív korúak ellátásai</t>
  </si>
  <si>
    <t>Lakásfenntartással összegüggő ellátások</t>
  </si>
  <si>
    <t>Egyéb szociális pénzbeli és természetbeni támogatás</t>
  </si>
  <si>
    <t>Gyermekvédelmi pénzbeli és természetbeni ellátás</t>
  </si>
  <si>
    <t>Szociális étkeztetés</t>
  </si>
  <si>
    <t>Falugondnoki szolgáltatás</t>
  </si>
  <si>
    <t>Mindenféle egyéb szabadidős szolgáltatások</t>
  </si>
  <si>
    <t>Könyvtári szolgáltatások</t>
  </si>
  <si>
    <t>Közművelődés - közösségi és társadalmi részvétel</t>
  </si>
  <si>
    <t>Sportlétesítmények működtetése és fejlesztése</t>
  </si>
  <si>
    <t>Versenysport tevékenység és támogatása</t>
  </si>
  <si>
    <t>Köztemető fenntartása és működtetése</t>
  </si>
  <si>
    <t>Veszprém Megyei Rendőr-főkapitányság</t>
  </si>
  <si>
    <t>működési támogatás</t>
  </si>
  <si>
    <t>Pápakörnyéki Önk. Feladatellátó Társulása</t>
  </si>
  <si>
    <t>Pápateszér Község Önkormányzata</t>
  </si>
  <si>
    <t>Falugondnokok Egyesülete</t>
  </si>
  <si>
    <t>Pápai Katasztrófavédelmi Kirendeltség</t>
  </si>
  <si>
    <t>Vanyolai Asszonykórus</t>
  </si>
  <si>
    <t>Vanyolai Sportegyesület</t>
  </si>
  <si>
    <t>Csóti Római Katolikus Plébánia</t>
  </si>
  <si>
    <t>felhalmozási támogatás</t>
  </si>
  <si>
    <t>Bursa Hungarica ösztöndíj</t>
  </si>
  <si>
    <t>ösztöndíj</t>
  </si>
  <si>
    <t>GEMARA</t>
  </si>
  <si>
    <t>tagdíj</t>
  </si>
  <si>
    <t>dr. Molnár- dr. Lukács Bt.</t>
  </si>
  <si>
    <t>Védőnői Szolálatot fenntartó települések</t>
  </si>
  <si>
    <t>Szociális étkezés</t>
  </si>
  <si>
    <t>VANYOLA ÖNKORMÁNYZATA
EGYSZERŰSÍTETT MÉRLEG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</si>
  <si>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</si>
  <si>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</si>
  <si>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</si>
  <si>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</si>
  <si>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</si>
  <si>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</si>
  <si>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</si>
  <si>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I.   Immateriális javak</t>
  </si>
  <si>
    <t>II.  Tárgyi eszközök</t>
  </si>
  <si>
    <t>III. Befektetett pénzügyi eszközök</t>
  </si>
  <si>
    <t>lV.Koncesszióba, vagyonkezelésre átadott eszk</t>
  </si>
  <si>
    <t xml:space="preserve">B) FORGÓESZKÖZÖK </t>
  </si>
  <si>
    <t>l.   Készletek</t>
  </si>
  <si>
    <t>ll.  Értékpapírok</t>
  </si>
  <si>
    <t>C) PÉNZESZKÖZÖK</t>
  </si>
  <si>
    <t>D) KÖVETELÉSEK</t>
  </si>
  <si>
    <t>E) EGYÉB SAJÁTOS ESZKÖZOLDALI ELSZÁMOLÁSOK</t>
  </si>
  <si>
    <t>ESZKÖZÖK ÖSSZESEN</t>
  </si>
  <si>
    <t>F O R R Á S O K</t>
  </si>
  <si>
    <t>G) SAJÁT TŐKE ÖSSZESEN</t>
  </si>
  <si>
    <t>1. Nemzeti vagyon induláskori értéke</t>
  </si>
  <si>
    <t>2. Egyéb eszközk induláskori értéke</t>
  </si>
  <si>
    <t>3. Felhalmozott eredmény</t>
  </si>
  <si>
    <t>4. Mérleg szerinti eredmény</t>
  </si>
  <si>
    <t>H) KÖTELEZETTSÉGEK</t>
  </si>
  <si>
    <t xml:space="preserve"> I. Költségvetési évben esedékes</t>
  </si>
  <si>
    <t>II. Költségvetési évet követően esedékes</t>
  </si>
  <si>
    <t>III. Kötelezettségjellegő sajátos elszámolások</t>
  </si>
  <si>
    <t>I) EGYÉB SAJÁTOS FORRÁSOLDALI ELSZÁMOLÁSOK</t>
  </si>
  <si>
    <t>J) KINCSTÁRI SZÁMLAVEZETÉSSEL KAPCSOLATOS ELSZÁMOLÁSOK</t>
  </si>
  <si>
    <t>K) PASSZÍV IDŐBELI ELHATÁROLÁSOK</t>
  </si>
  <si>
    <t>FORRÁSOK ÖSSZESEN</t>
  </si>
  <si>
    <t>VANYOLA ÖNKORMÁNYZATA</t>
  </si>
  <si>
    <t>EGYSZERŰSÍTETT PÉNZFORGALMI JELENTÉS</t>
  </si>
  <si>
    <t>Eredeti</t>
  </si>
  <si>
    <t>Módosított</t>
  </si>
  <si>
    <t>előirányzat</t>
  </si>
  <si>
    <t>Munkaadókat terhelő járulék</t>
  </si>
  <si>
    <t>Dologi és egyéb folyó  kiadások</t>
  </si>
  <si>
    <t>Működési költségvetés kiadásai</t>
  </si>
  <si>
    <t>Felhalmozási költségvetés kiadásai</t>
  </si>
  <si>
    <t>Költségvetési kiadások</t>
  </si>
  <si>
    <t>Hitel-, kölcsöntörlesztés áht-n kívülre</t>
  </si>
  <si>
    <t>Belföldi értékpapírok kiadásai</t>
  </si>
  <si>
    <t>Belföldi finanszírozás kiadásai</t>
  </si>
  <si>
    <t>Külföldi finanszírozás kiadásai</t>
  </si>
  <si>
    <t>Finanszírozási kiadások összesen (14+15+17+18)</t>
  </si>
  <si>
    <t>Kiadások összesen ( 20+21+22 )</t>
  </si>
  <si>
    <t>Működési célú támogatások áht-n belülről</t>
  </si>
  <si>
    <t>Felhalmozási célú támogatások áht-n belülről</t>
  </si>
  <si>
    <t>Működési bevételek</t>
  </si>
  <si>
    <t>Költségvetési bevételek összesen 
(24+..+28+30+31+32+34+35)</t>
  </si>
  <si>
    <t>Hitel-, kölcsönfelvétel államháztartáson kívülről</t>
  </si>
  <si>
    <t>Belföldi értékpapírok bevételei</t>
  </si>
  <si>
    <t>Maradvány igénybevétele</t>
  </si>
  <si>
    <t>Belföldi finanszírozás bevételei</t>
  </si>
  <si>
    <t>Külföldi finanszírozás bevételei</t>
  </si>
  <si>
    <t>Finanszírozási bevételek összesen (37+38+40+41)</t>
  </si>
  <si>
    <t>Pénzforgalmi bevételek (36+42 )</t>
  </si>
  <si>
    <t>Bevételek összesen ( 36+42)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</si>
  <si>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</si>
  <si>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</si>
  <si>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</si>
  <si>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</si>
  <si>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Maradványkimutatás</t>
  </si>
  <si>
    <t>ezer forintban</t>
  </si>
  <si>
    <t>Összeg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</si>
  <si>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</si>
  <si>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</si>
  <si>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</si>
  <si>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</si>
  <si>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</si>
  <si>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</si>
  <si>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</si>
  <si>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</si>
  <si>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</si>
  <si>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</si>
  <si>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</si>
  <si>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</si>
  <si>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</si>
  <si>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</si>
  <si>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</si>
  <si>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</si>
  <si>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</si>
  <si>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</si>
  <si>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</si>
  <si>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</si>
  <si>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</si>
  <si>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</si>
  <si>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</si>
  <si>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</si>
  <si>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</si>
  <si>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</si>
  <si>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</si>
  <si>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</si>
  <si>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</si>
  <si>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</si>
  <si>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</si>
  <si>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</si>
  <si>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 xml:space="preserve">VAGYONKIMUTATÁS
a könyvviteli mérlegben értékkel szereplő eszközökről
2013. </t>
  </si>
  <si>
    <t xml:space="preserve"> I. Immateriális javak   (02+09+12+13+14)</t>
  </si>
  <si>
    <t>1. Törzsvagyon     (03+06)</t>
  </si>
  <si>
    <t>1.1. Forgalomképtelen immateriális javak   (04+05)</t>
  </si>
  <si>
    <t xml:space="preserve">       1.1.1. Értékkel nyilvántartott forgalomképtelen immateriális javak</t>
  </si>
  <si>
    <t xml:space="preserve">       1.1.2. 0-ig leírt forgalomképtelen immateriális javak</t>
  </si>
  <si>
    <t>1.2. Korlátozottan forgalomkép. immat. javak  (07+08)</t>
  </si>
  <si>
    <t xml:space="preserve">       1.2.1. Értékkel nyilvántartott korlátozottan forgalomkép. immateriális javak</t>
  </si>
  <si>
    <t xml:space="preserve">       1.2.2. 0-ig leírt korlátozottan forgalomképes immateriális javak</t>
  </si>
  <si>
    <t>2. Üzleti immateriális javak     (10+11)</t>
  </si>
  <si>
    <t xml:space="preserve">       2.1.1. Értékkel nyilvántartott üzleti immateriális javak</t>
  </si>
  <si>
    <t xml:space="preserve">       2.1.2. 0-ig leírt üzleti immateriális javak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</si>
  <si>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</si>
  <si>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</si>
  <si>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</si>
  <si>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</si>
  <si>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</si>
  <si>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Beruházások, felújítások</t>
  </si>
  <si>
    <t>II/2. Gépek berendezések és felszerelések   (87+98+103+104+105)</t>
  </si>
  <si>
    <t>86.</t>
  </si>
  <si>
    <t>II/2. Járművek   (107+118+123+124)</t>
  </si>
  <si>
    <t>106.</t>
  </si>
  <si>
    <t>II/3. Tenyészállatok   (126+131+132)</t>
  </si>
  <si>
    <t>125.</t>
  </si>
  <si>
    <t>133.</t>
  </si>
  <si>
    <t>III/1. Egyéb tartós részesedés  (135+137+138+143)</t>
  </si>
  <si>
    <t>134.</t>
  </si>
  <si>
    <t>IV. Üzemelt., kezelésre átadott, koncesszióba adott, vagyonkezelésbe vett eszk.</t>
  </si>
  <si>
    <t>144.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</si>
  <si>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</si>
  <si>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</si>
  <si>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</si>
  <si>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</si>
  <si>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</si>
  <si>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</si>
  <si>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</si>
  <si>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</si>
  <si>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</si>
  <si>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</si>
  <si>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</si>
  <si>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</si>
  <si>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</si>
  <si>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</si>
  <si>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</si>
  <si>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</si>
  <si>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</si>
  <si>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</si>
  <si>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</si>
  <si>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</si>
  <si>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</si>
  <si>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</si>
  <si>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</si>
  <si>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</si>
  <si>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</si>
  <si>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</si>
  <si>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</si>
  <si>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</si>
  <si>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</si>
  <si>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</si>
  <si>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</si>
  <si>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</si>
  <si>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</si>
  <si>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</si>
  <si>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</si>
  <si>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</si>
  <si>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</si>
  <si>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</si>
  <si>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</si>
  <si>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</si>
  <si>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</si>
  <si>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</si>
  <si>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</si>
  <si>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</si>
  <si>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</si>
  <si>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</si>
  <si>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</si>
  <si>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</si>
  <si>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</si>
  <si>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</si>
  <si>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</si>
  <si>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</si>
  <si>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</si>
  <si>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</si>
  <si>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</si>
  <si>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</si>
  <si>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</si>
  <si>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</si>
  <si>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</si>
  <si>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</si>
  <si>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</si>
  <si>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</si>
  <si>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</si>
  <si>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</si>
  <si>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</si>
  <si>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</si>
  <si>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</si>
  <si>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</si>
  <si>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</si>
  <si>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</si>
  <si>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</si>
  <si>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</si>
  <si>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</si>
  <si>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</si>
  <si>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</si>
  <si>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</si>
  <si>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</si>
  <si>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</si>
  <si>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</si>
  <si>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</si>
  <si>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</si>
  <si>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</si>
  <si>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</si>
  <si>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</si>
  <si>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</si>
  <si>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</si>
  <si>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</si>
  <si>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</si>
  <si>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</si>
  <si>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</si>
  <si>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</si>
  <si>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</si>
  <si>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</si>
  <si>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</si>
  <si>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</si>
  <si>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</si>
  <si>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</si>
  <si>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</si>
  <si>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</si>
  <si>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</si>
  <si>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</si>
  <si>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</si>
  <si>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</si>
  <si>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</si>
  <si>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</si>
  <si>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</si>
  <si>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</si>
  <si>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</si>
  <si>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</si>
  <si>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</si>
  <si>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</si>
  <si>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</si>
  <si>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</si>
  <si>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</si>
  <si>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</si>
  <si>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</si>
  <si>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</si>
  <si>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</si>
  <si>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</si>
  <si>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</si>
  <si>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</si>
  <si>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</si>
  <si>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</si>
  <si>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</si>
  <si>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</si>
  <si>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</si>
  <si>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</si>
  <si>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</si>
  <si>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</si>
  <si>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</si>
  <si>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</si>
  <si>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</si>
  <si>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</si>
  <si>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2.1. Költségvetési elszámolási számla</t>
  </si>
  <si>
    <t>243.</t>
  </si>
  <si>
    <t>2.2. Adóbeszedéssel kapcsolatos számlál</t>
  </si>
  <si>
    <t>244.</t>
  </si>
  <si>
    <t>2.3. Költségvetési elszámolási számla</t>
  </si>
  <si>
    <t>245.</t>
  </si>
  <si>
    <t>2.4. Lakásépítés és vásárlás munkáltatói támogatás számla</t>
  </si>
  <si>
    <t>246.</t>
  </si>
  <si>
    <t>2.5. Részben önálló költségvetési szervek bankszámlái</t>
  </si>
  <si>
    <t>247.</t>
  </si>
  <si>
    <t>2.6. Kihelyezett költségvetési elszámolásai számla</t>
  </si>
  <si>
    <t>248.</t>
  </si>
  <si>
    <t>2.7. Önkormányzati kincstári finanszírozási elszámolási számla</t>
  </si>
  <si>
    <t>249.</t>
  </si>
  <si>
    <t>2.8.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</si>
  <si>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</si>
  <si>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</si>
  <si>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</si>
  <si>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</si>
  <si>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</si>
  <si>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</si>
  <si>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</si>
  <si>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</si>
  <si>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</si>
  <si>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</si>
  <si>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</si>
  <si>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</si>
  <si>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</si>
  <si>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</si>
  <si>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</si>
  <si>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</si>
  <si>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</si>
  <si>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</si>
  <si>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</si>
  <si>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Aktív időbeli elhatárolások </t>
  </si>
  <si>
    <t>260.</t>
  </si>
  <si>
    <t>B) FORGÓESZKÖZÖK ÖSSZESEN  (178+201+228+234+260)</t>
  </si>
  <si>
    <t>261.</t>
  </si>
  <si>
    <t>ESZKÖZÖK ÖSSZESEN  (177+261)</t>
  </si>
  <si>
    <t>262.</t>
  </si>
  <si>
    <t xml:space="preserve">         2015. ÉV</t>
  </si>
  <si>
    <t>2015. ÉV</t>
  </si>
  <si>
    <t>72838</t>
  </si>
  <si>
    <t>69980</t>
  </si>
  <si>
    <t>21150</t>
  </si>
  <si>
    <t>3515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</si>
</sst>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  <numFmt numFmtId="178" formatCode="#,###__;\-\ #,###__"/>
  </numFmts>
  <fonts count="8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E"/>
      <family val="0"/>
    </font>
    <font>
      <b/>
      <i/>
      <sz val="12"/>
      <name val="Times New Roman CE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/>
      <bottom/>
    </border>
    <border diagonalUp="1" diagonalDown="1">
      <left style="thin"/>
      <right style="medium"/>
      <top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/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4" borderId="0" applyNumberFormat="0" applyBorder="0" applyAlignment="0" applyProtection="0"/>
    <xf numFmtId="0" fontId="73" fillId="7" borderId="0" applyNumberFormat="0" applyBorder="0" applyAlignment="0" applyProtection="0"/>
    <xf numFmtId="0" fontId="73" fillId="6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3" fillId="12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2" borderId="0" applyNumberFormat="0" applyBorder="0" applyAlignment="0" applyProtection="0"/>
    <xf numFmtId="0" fontId="72" fillId="16" borderId="0" applyNumberFormat="0" applyBorder="0" applyAlignment="0" applyProtection="0"/>
    <xf numFmtId="0" fontId="72" fillId="12" borderId="0" applyNumberFormat="0" applyBorder="0" applyAlignment="0" applyProtection="0"/>
    <xf numFmtId="0" fontId="72" fillId="10" borderId="0" applyNumberFormat="0" applyBorder="0" applyAlignment="0" applyProtection="0"/>
    <xf numFmtId="0" fontId="72" fillId="17" borderId="0" applyNumberFormat="0" applyBorder="0" applyAlignment="0" applyProtection="0"/>
    <xf numFmtId="0" fontId="72" fillId="5" borderId="0" applyNumberFormat="0" applyBorder="0" applyAlignment="0" applyProtection="0"/>
    <xf numFmtId="0" fontId="74" fillId="12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59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75" fillId="1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19" borderId="7" applyNumberFormat="0" applyFont="0" applyAlignment="0" applyProtection="0"/>
    <xf numFmtId="0" fontId="79" fillId="20" borderId="0" applyNumberFormat="0" applyBorder="0" applyAlignment="0" applyProtection="0"/>
    <xf numFmtId="0" fontId="80" fillId="21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8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22" borderId="0" applyNumberFormat="0" applyBorder="0" applyAlignment="0" applyProtection="0"/>
    <xf numFmtId="0" fontId="85" fillId="23" borderId="0" applyNumberFormat="0" applyBorder="0" applyAlignment="0" applyProtection="0"/>
    <xf numFmtId="0" fontId="86" fillId="21" borderId="1" applyNumberFormat="0" applyAlignment="0" applyProtection="0"/>
    <xf numFmtId="9" fontId="0" fillId="0" borderId="0" applyFont="0" applyFill="0" applyBorder="0" applyAlignment="0" applyProtection="0"/>
  </cellStyleXfs>
  <cellXfs count="1019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8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12" fillId="0" borderId="16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20" xfId="63" applyNumberFormat="1" applyFont="1" applyFill="1" applyBorder="1" applyAlignment="1" applyProtection="1">
      <alignment vertical="center"/>
      <protection/>
    </xf>
    <xf numFmtId="164" fontId="21" fillId="0" borderId="20" xfId="63" applyNumberFormat="1" applyFont="1" applyFill="1" applyBorder="1" applyAlignment="1" applyProtection="1">
      <alignment/>
      <protection/>
    </xf>
    <xf numFmtId="0" fontId="6" fillId="0" borderId="21" xfId="63" applyFont="1" applyFill="1" applyBorder="1" applyAlignment="1" applyProtection="1">
      <alignment horizontal="center" vertical="center" wrapText="1"/>
      <protection/>
    </xf>
    <xf numFmtId="0" fontId="6" fillId="0" borderId="22" xfId="63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164" fontId="13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3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34" xfId="0" applyNumberFormat="1" applyFont="1" applyFill="1" applyBorder="1" applyAlignment="1" applyProtection="1">
      <alignment horizontal="centerContinuous" vertical="center"/>
      <protection/>
    </xf>
    <xf numFmtId="164" fontId="6" fillId="0" borderId="35" xfId="0" applyNumberFormat="1" applyFont="1" applyFill="1" applyBorder="1" applyAlignment="1" applyProtection="1">
      <alignment horizontal="centerContinuous" vertical="center"/>
      <protection/>
    </xf>
    <xf numFmtId="164" fontId="6" fillId="0" borderId="36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3" xfId="0" applyNumberFormat="1" applyFont="1" applyFill="1" applyBorder="1" applyAlignment="1" applyProtection="1">
      <alignment horizontal="center" vertical="center"/>
      <protection/>
    </xf>
    <xf numFmtId="164" fontId="6" fillId="0" borderId="37" xfId="0" applyNumberFormat="1" applyFont="1" applyFill="1" applyBorder="1" applyAlignment="1" applyProtection="1">
      <alignment horizontal="center" vertical="center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34" xfId="0" applyNumberFormat="1" applyFont="1" applyFill="1" applyBorder="1" applyAlignment="1" applyProtection="1">
      <alignment vertical="center" wrapText="1"/>
      <protection/>
    </xf>
    <xf numFmtId="164" fontId="12" fillId="0" borderId="39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0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12" fillId="0" borderId="40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42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42" xfId="0" applyNumberFormat="1" applyFont="1" applyFill="1" applyBorder="1" applyAlignment="1" applyProtection="1">
      <alignment vertical="center" wrapText="1"/>
      <protection/>
    </xf>
    <xf numFmtId="164" fontId="12" fillId="0" borderId="33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2" fillId="0" borderId="33" xfId="0" applyNumberFormat="1" applyFont="1" applyFill="1" applyBorder="1" applyAlignment="1">
      <alignment horizontal="left" vertical="center" wrapText="1" indent="1"/>
    </xf>
    <xf numFmtId="164" fontId="0" fillId="24" borderId="33" xfId="0" applyNumberFormat="1" applyFont="1" applyFill="1" applyBorder="1" applyAlignment="1">
      <alignment horizontal="left" vertical="center" wrapText="1" indent="2"/>
    </xf>
    <xf numFmtId="164" fontId="0" fillId="24" borderId="30" xfId="0" applyNumberFormat="1" applyFont="1" applyFill="1" applyBorder="1" applyAlignment="1">
      <alignment horizontal="left" vertical="center" wrapText="1" indent="2"/>
    </xf>
    <xf numFmtId="164" fontId="12" fillId="0" borderId="17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0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0" fillId="24" borderId="33" xfId="0" applyNumberFormat="1" applyFont="1" applyFill="1" applyBorder="1" applyAlignment="1">
      <alignment horizontal="right" vertical="center" wrapText="1" indent="2"/>
    </xf>
    <xf numFmtId="164" fontId="0" fillId="24" borderId="30" xfId="0" applyNumberFormat="1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164" fontId="12" fillId="0" borderId="24" xfId="0" applyNumberFormat="1" applyFont="1" applyFill="1" applyBorder="1" applyAlignment="1" applyProtection="1">
      <alignment vertical="center"/>
      <protection/>
    </xf>
    <xf numFmtId="164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44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/>
      <protection locked="0"/>
    </xf>
    <xf numFmtId="164" fontId="13" fillId="0" borderId="37" xfId="0" applyNumberFormat="1" applyFont="1" applyFill="1" applyBorder="1" applyAlignment="1" applyProtection="1">
      <alignment vertical="center"/>
      <protection locked="0"/>
    </xf>
    <xf numFmtId="164" fontId="12" fillId="0" borderId="42" xfId="0" applyNumberFormat="1" applyFont="1" applyFill="1" applyBorder="1" applyAlignment="1" applyProtection="1">
      <alignment vertical="center"/>
      <protection/>
    </xf>
    <xf numFmtId="164" fontId="12" fillId="0" borderId="22" xfId="0" applyNumberFormat="1" applyFont="1" applyFill="1" applyBorder="1" applyAlignment="1" applyProtection="1">
      <alignment vertical="center"/>
      <protection/>
    </xf>
    <xf numFmtId="164" fontId="6" fillId="0" borderId="15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 applyProtection="1">
      <alignment horizontal="right" vertical="center" wrapText="1" indent="1"/>
      <protection/>
    </xf>
    <xf numFmtId="0" fontId="17" fillId="0" borderId="46" xfId="0" applyFont="1" applyFill="1" applyBorder="1" applyAlignment="1" applyProtection="1">
      <alignment horizontal="lef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48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48" xfId="0" applyFont="1" applyFill="1" applyBorder="1" applyAlignment="1" applyProtection="1">
      <alignment horizontal="left" vertical="center" wrapText="1" indent="8"/>
      <protection locked="0"/>
    </xf>
    <xf numFmtId="0" fontId="13" fillId="0" borderId="44" xfId="0" applyFont="1" applyFill="1" applyBorder="1" applyAlignment="1">
      <alignment horizontal="righ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right" vertical="center" indent="1"/>
    </xf>
    <xf numFmtId="0" fontId="13" fillId="0" borderId="27" xfId="0" applyFont="1" applyFill="1" applyBorder="1" applyAlignment="1" applyProtection="1">
      <alignment horizontal="left" vertical="center" indent="1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52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53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0" fontId="29" fillId="0" borderId="0" xfId="67" applyFill="1">
      <alignment/>
      <protection/>
    </xf>
    <xf numFmtId="172" fontId="17" fillId="0" borderId="10" xfId="67" applyNumberFormat="1" applyFont="1" applyFill="1" applyBorder="1" applyAlignment="1" applyProtection="1">
      <alignment horizontal="right" vertical="center" wrapText="1"/>
      <protection locked="0"/>
    </xf>
    <xf numFmtId="172" fontId="17" fillId="0" borderId="18" xfId="67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7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7" applyFont="1" applyFill="1">
      <alignment/>
      <protection/>
    </xf>
    <xf numFmtId="0" fontId="29" fillId="0" borderId="0" xfId="67" applyFont="1" applyFill="1">
      <alignment/>
      <protection/>
    </xf>
    <xf numFmtId="3" fontId="29" fillId="0" borderId="0" xfId="67" applyNumberFormat="1" applyFont="1" applyFill="1" applyAlignment="1">
      <alignment horizontal="center"/>
      <protection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2" fillId="0" borderId="44" xfId="65" applyNumberFormat="1" applyFont="1" applyFill="1" applyBorder="1" applyAlignment="1" applyProtection="1">
      <alignment horizontal="center" vertical="center" wrapText="1"/>
      <protection/>
    </xf>
    <xf numFmtId="49" fontId="12" fillId="0" borderId="21" xfId="65" applyNumberFormat="1" applyFont="1" applyFill="1" applyBorder="1" applyAlignment="1" applyProtection="1">
      <alignment horizontal="center" vertical="center"/>
      <protection/>
    </xf>
    <xf numFmtId="49" fontId="12" fillId="0" borderId="22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3" fontId="13" fillId="0" borderId="28" xfId="65" applyNumberFormat="1" applyFont="1" applyFill="1" applyBorder="1" applyAlignment="1" applyProtection="1">
      <alignment horizontal="center" vertical="center"/>
      <protection/>
    </xf>
    <xf numFmtId="174" fontId="13" fillId="0" borderId="47" xfId="65" applyNumberFormat="1" applyFont="1" applyFill="1" applyBorder="1" applyAlignment="1" applyProtection="1">
      <alignment vertical="center"/>
      <protection locked="0"/>
    </xf>
    <xf numFmtId="173" fontId="13" fillId="0" borderId="10" xfId="65" applyNumberFormat="1" applyFont="1" applyFill="1" applyBorder="1" applyAlignment="1" applyProtection="1">
      <alignment horizontal="center" vertical="center"/>
      <protection/>
    </xf>
    <xf numFmtId="174" fontId="13" fillId="0" borderId="18" xfId="65" applyNumberFormat="1" applyFont="1" applyFill="1" applyBorder="1" applyAlignment="1" applyProtection="1">
      <alignment vertical="center"/>
      <protection locked="0"/>
    </xf>
    <xf numFmtId="174" fontId="12" fillId="0" borderId="18" xfId="65" applyNumberFormat="1" applyFont="1" applyFill="1" applyBorder="1" applyAlignment="1" applyProtection="1">
      <alignment vertical="center"/>
      <protection/>
    </xf>
    <xf numFmtId="0" fontId="12" fillId="0" borderId="44" xfId="65" applyFont="1" applyFill="1" applyBorder="1" applyAlignment="1" applyProtection="1">
      <alignment horizontal="left" vertical="center" wrapText="1"/>
      <protection/>
    </xf>
    <xf numFmtId="173" fontId="13" fillId="0" borderId="21" xfId="65" applyNumberFormat="1" applyFont="1" applyFill="1" applyBorder="1" applyAlignment="1" applyProtection="1">
      <alignment horizontal="center" vertical="center"/>
      <protection/>
    </xf>
    <xf numFmtId="174" fontId="12" fillId="0" borderId="22" xfId="65" applyNumberFormat="1" applyFont="1" applyFill="1" applyBorder="1" applyAlignment="1" applyProtection="1">
      <alignment vertical="center"/>
      <protection/>
    </xf>
    <xf numFmtId="0" fontId="29" fillId="0" borderId="0" xfId="67" applyFont="1" applyFill="1" applyAlignment="1">
      <alignment/>
      <protection/>
    </xf>
    <xf numFmtId="0" fontId="11" fillId="0" borderId="0" xfId="65" applyFont="1" applyFill="1" applyAlignment="1" applyProtection="1">
      <alignment horizontal="center" vertical="center"/>
      <protection/>
    </xf>
    <xf numFmtId="0" fontId="16" fillId="0" borderId="17" xfId="67" applyFont="1" applyFill="1" applyBorder="1" applyAlignment="1">
      <alignment horizontal="center" vertical="center"/>
      <protection/>
    </xf>
    <xf numFmtId="0" fontId="16" fillId="0" borderId="15" xfId="67" applyFont="1" applyFill="1" applyBorder="1" applyAlignment="1">
      <alignment horizontal="center" vertical="center" wrapText="1"/>
      <protection/>
    </xf>
    <xf numFmtId="0" fontId="16" fillId="0" borderId="16" xfId="67" applyFont="1" applyFill="1" applyBorder="1" applyAlignment="1">
      <alignment horizontal="center" vertical="center" wrapText="1"/>
      <protection/>
    </xf>
    <xf numFmtId="0" fontId="17" fillId="0" borderId="45" xfId="67" applyFont="1" applyFill="1" applyBorder="1" applyAlignment="1" applyProtection="1">
      <alignment horizontal="left" indent="1"/>
      <protection locked="0"/>
    </xf>
    <xf numFmtId="0" fontId="17" fillId="0" borderId="28" xfId="67" applyFont="1" applyFill="1" applyBorder="1" applyAlignment="1">
      <alignment horizontal="right" indent="1"/>
      <protection/>
    </xf>
    <xf numFmtId="3" fontId="17" fillId="0" borderId="28" xfId="67" applyNumberFormat="1" applyFont="1" applyFill="1" applyBorder="1" applyProtection="1">
      <alignment/>
      <protection locked="0"/>
    </xf>
    <xf numFmtId="3" fontId="17" fillId="0" borderId="47" xfId="67" applyNumberFormat="1" applyFont="1" applyFill="1" applyBorder="1" applyProtection="1">
      <alignment/>
      <protection locked="0"/>
    </xf>
    <xf numFmtId="0" fontId="17" fillId="0" borderId="12" xfId="67" applyFont="1" applyFill="1" applyBorder="1" applyAlignment="1" applyProtection="1">
      <alignment horizontal="left" indent="1"/>
      <protection locked="0"/>
    </xf>
    <xf numFmtId="0" fontId="17" fillId="0" borderId="10" xfId="67" applyFont="1" applyFill="1" applyBorder="1" applyAlignment="1">
      <alignment horizontal="right" indent="1"/>
      <protection/>
    </xf>
    <xf numFmtId="3" fontId="17" fillId="0" borderId="10" xfId="67" applyNumberFormat="1" applyFont="1" applyFill="1" applyBorder="1" applyProtection="1">
      <alignment/>
      <protection locked="0"/>
    </xf>
    <xf numFmtId="3" fontId="17" fillId="0" borderId="18" xfId="67" applyNumberFormat="1" applyFont="1" applyFill="1" applyBorder="1" applyProtection="1">
      <alignment/>
      <protection locked="0"/>
    </xf>
    <xf numFmtId="0" fontId="17" fillId="0" borderId="12" xfId="67" applyFont="1" applyFill="1" applyBorder="1" applyProtection="1">
      <alignment/>
      <protection locked="0"/>
    </xf>
    <xf numFmtId="0" fontId="17" fillId="0" borderId="14" xfId="67" applyFont="1" applyFill="1" applyBorder="1" applyProtection="1">
      <alignment/>
      <protection locked="0"/>
    </xf>
    <xf numFmtId="0" fontId="17" fillId="0" borderId="11" xfId="67" applyFont="1" applyFill="1" applyBorder="1" applyAlignment="1">
      <alignment horizontal="right" indent="1"/>
      <protection/>
    </xf>
    <xf numFmtId="3" fontId="17" fillId="0" borderId="11" xfId="67" applyNumberFormat="1" applyFont="1" applyFill="1" applyBorder="1" applyProtection="1">
      <alignment/>
      <protection locked="0"/>
    </xf>
    <xf numFmtId="3" fontId="17" fillId="0" borderId="53" xfId="67" applyNumberFormat="1" applyFont="1" applyFill="1" applyBorder="1" applyProtection="1">
      <alignment/>
      <protection locked="0"/>
    </xf>
    <xf numFmtId="3" fontId="17" fillId="0" borderId="54" xfId="67" applyNumberFormat="1" applyFont="1" applyFill="1" applyBorder="1">
      <alignment/>
      <protection/>
    </xf>
    <xf numFmtId="0" fontId="34" fillId="0" borderId="0" xfId="67" applyFont="1" applyFill="1">
      <alignment/>
      <protection/>
    </xf>
    <xf numFmtId="0" fontId="35" fillId="0" borderId="17" xfId="67" applyFont="1" applyFill="1" applyBorder="1" applyAlignment="1">
      <alignment horizontal="center" vertical="center"/>
      <protection/>
    </xf>
    <xf numFmtId="0" fontId="35" fillId="0" borderId="15" xfId="67" applyFont="1" applyFill="1" applyBorder="1" applyAlignment="1">
      <alignment horizontal="center" vertical="center" wrapText="1"/>
      <protection/>
    </xf>
    <xf numFmtId="0" fontId="35" fillId="0" borderId="16" xfId="67" applyFont="1" applyFill="1" applyBorder="1" applyAlignment="1">
      <alignment horizontal="center" vertical="center" wrapText="1"/>
      <protection/>
    </xf>
    <xf numFmtId="0" fontId="17" fillId="0" borderId="44" xfId="67" applyFont="1" applyFill="1" applyBorder="1" applyAlignment="1" applyProtection="1">
      <alignment horizontal="left" indent="1"/>
      <protection locked="0"/>
    </xf>
    <xf numFmtId="0" fontId="17" fillId="0" borderId="21" xfId="67" applyFont="1" applyFill="1" applyBorder="1" applyAlignment="1">
      <alignment horizontal="right" indent="1"/>
      <protection/>
    </xf>
    <xf numFmtId="3" fontId="17" fillId="0" borderId="21" xfId="67" applyNumberFormat="1" applyFont="1" applyFill="1" applyBorder="1" applyProtection="1">
      <alignment/>
      <protection locked="0"/>
    </xf>
    <xf numFmtId="3" fontId="17" fillId="0" borderId="22" xfId="67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5" xfId="0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left" vertical="center" wrapText="1" indent="1"/>
      <protection locked="0"/>
    </xf>
    <xf numFmtId="175" fontId="6" fillId="0" borderId="47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53" xfId="0" applyNumberFormat="1" applyFont="1" applyFill="1" applyBorder="1" applyAlignment="1" applyProtection="1">
      <alignment horizontal="right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left" vertical="center" wrapText="1" indent="1"/>
      <protection locked="0"/>
    </xf>
    <xf numFmtId="175" fontId="6" fillId="0" borderId="52" xfId="0" applyNumberFormat="1" applyFont="1" applyFill="1" applyBorder="1" applyAlignment="1" applyProtection="1">
      <alignment horizontal="right" vertical="center"/>
      <protection/>
    </xf>
    <xf numFmtId="0" fontId="0" fillId="0" borderId="44" xfId="0" applyFill="1" applyBorder="1" applyAlignment="1">
      <alignment horizontal="center" vertical="center"/>
    </xf>
    <xf numFmtId="0" fontId="37" fillId="0" borderId="21" xfId="0" applyFont="1" applyFill="1" applyBorder="1" applyAlignment="1">
      <alignment horizontal="left" vertical="center" indent="5"/>
    </xf>
    <xf numFmtId="175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horizontal="right" vertical="center" wrapText="1" indent="2"/>
    </xf>
    <xf numFmtId="164" fontId="12" fillId="0" borderId="16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7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40" fillId="0" borderId="45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4" xfId="0" applyFont="1" applyBorder="1" applyAlignment="1" applyProtection="1">
      <alignment horizontal="center" vertical="top" wrapText="1"/>
      <protection/>
    </xf>
    <xf numFmtId="0" fontId="40" fillId="25" borderId="15" xfId="0" applyFont="1" applyFill="1" applyBorder="1" applyAlignment="1" applyProtection="1">
      <alignment horizontal="center" vertical="top" wrapText="1"/>
      <protection/>
    </xf>
    <xf numFmtId="0" fontId="42" fillId="0" borderId="28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28" xfId="74" applyFont="1" applyBorder="1" applyAlignment="1" applyProtection="1">
      <alignment horizontal="center" vertical="center" wrapText="1"/>
      <protection locked="0"/>
    </xf>
    <xf numFmtId="9" fontId="42" fillId="0" borderId="10" xfId="74" applyFont="1" applyBorder="1" applyAlignment="1" applyProtection="1">
      <alignment horizontal="center" vertical="center" wrapText="1"/>
      <protection locked="0"/>
    </xf>
    <xf numFmtId="9" fontId="42" fillId="0" borderId="11" xfId="74" applyFont="1" applyBorder="1" applyAlignment="1" applyProtection="1">
      <alignment horizontal="center" vertical="center" wrapText="1"/>
      <protection locked="0"/>
    </xf>
    <xf numFmtId="166" fontId="42" fillId="0" borderId="28" xfId="46" applyNumberFormat="1" applyFont="1" applyBorder="1" applyAlignment="1" applyProtection="1">
      <alignment horizontal="center" vertical="center" wrapText="1"/>
      <protection locked="0"/>
    </xf>
    <xf numFmtId="166" fontId="42" fillId="0" borderId="10" xfId="46" applyNumberFormat="1" applyFont="1" applyBorder="1" applyAlignment="1" applyProtection="1">
      <alignment horizontal="center" vertical="center" wrapText="1"/>
      <protection locked="0"/>
    </xf>
    <xf numFmtId="166" fontId="42" fillId="0" borderId="11" xfId="46" applyNumberFormat="1" applyFont="1" applyBorder="1" applyAlignment="1" applyProtection="1">
      <alignment horizontal="center" vertical="center" wrapText="1"/>
      <protection locked="0"/>
    </xf>
    <xf numFmtId="166" fontId="42" fillId="0" borderId="15" xfId="46" applyNumberFormat="1" applyFont="1" applyBorder="1" applyAlignment="1" applyProtection="1">
      <alignment horizontal="center" vertical="center" wrapText="1"/>
      <protection/>
    </xf>
    <xf numFmtId="166" fontId="42" fillId="0" borderId="47" xfId="46" applyNumberFormat="1" applyFont="1" applyBorder="1" applyAlignment="1" applyProtection="1">
      <alignment horizontal="center" vertical="top" wrapText="1"/>
      <protection locked="0"/>
    </xf>
    <xf numFmtId="166" fontId="42" fillId="0" borderId="18" xfId="46" applyNumberFormat="1" applyFont="1" applyBorder="1" applyAlignment="1" applyProtection="1">
      <alignment horizontal="center" vertical="top" wrapText="1"/>
      <protection locked="0"/>
    </xf>
    <xf numFmtId="166" fontId="42" fillId="0" borderId="53" xfId="46" applyNumberFormat="1" applyFont="1" applyBorder="1" applyAlignment="1" applyProtection="1">
      <alignment horizontal="center" vertical="top" wrapText="1"/>
      <protection locked="0"/>
    </xf>
    <xf numFmtId="166" fontId="42" fillId="0" borderId="16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45" xfId="0" applyFont="1" applyFill="1" applyBorder="1" applyAlignment="1" applyProtection="1">
      <alignment horizontal="right" vertical="center" wrapText="1" indent="1"/>
      <protection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164" fontId="13" fillId="0" borderId="28" xfId="0" applyNumberFormat="1" applyFont="1" applyFill="1" applyBorder="1" applyAlignment="1" applyProtection="1">
      <alignment vertical="center" wrapText="1"/>
      <protection locked="0"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47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21" fillId="0" borderId="50" xfId="65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3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164" fontId="13" fillId="0" borderId="55" xfId="63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56" xfId="0" applyFont="1" applyBorder="1" applyAlignment="1" applyProtection="1">
      <alignment vertical="center"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29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29" xfId="0" applyNumberFormat="1" applyFont="1" applyBorder="1" applyAlignment="1" applyProtection="1">
      <alignment horizontal="right" vertical="center" wrapText="1" indent="1"/>
      <protection/>
    </xf>
    <xf numFmtId="164" fontId="13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7" xfId="63" applyNumberFormat="1" applyFont="1" applyFill="1" applyBorder="1" applyAlignment="1" applyProtection="1">
      <alignment horizontal="right" vertical="center" wrapText="1" indent="1"/>
      <protection/>
    </xf>
    <xf numFmtId="0" fontId="13" fillId="0" borderId="19" xfId="63" applyFont="1" applyFill="1" applyBorder="1" applyAlignment="1" applyProtection="1">
      <alignment horizontal="left" vertical="center" wrapText="1" indent="1"/>
      <protection/>
    </xf>
    <xf numFmtId="0" fontId="13" fillId="0" borderId="10" xfId="63" applyFont="1" applyFill="1" applyBorder="1" applyAlignment="1" applyProtection="1">
      <alignment horizontal="left" vertical="center" wrapText="1" indent="1"/>
      <protection/>
    </xf>
    <xf numFmtId="0" fontId="13" fillId="0" borderId="28" xfId="63" applyFont="1" applyFill="1" applyBorder="1" applyAlignment="1" applyProtection="1">
      <alignment horizontal="left" vertical="center" wrapText="1" indent="1"/>
      <protection/>
    </xf>
    <xf numFmtId="0" fontId="13" fillId="0" borderId="27" xfId="63" applyFont="1" applyFill="1" applyBorder="1" applyAlignment="1" applyProtection="1">
      <alignment horizontal="left" vertical="center" wrapText="1" indent="1"/>
      <protection/>
    </xf>
    <xf numFmtId="0" fontId="13" fillId="0" borderId="48" xfId="63" applyFont="1" applyFill="1" applyBorder="1" applyAlignment="1" applyProtection="1">
      <alignment horizontal="left" vertical="center" wrapText="1" indent="1"/>
      <protection/>
    </xf>
    <xf numFmtId="0" fontId="13" fillId="0" borderId="11" xfId="63" applyFont="1" applyFill="1" applyBorder="1" applyAlignment="1" applyProtection="1">
      <alignment horizontal="left" vertical="center" wrapText="1" indent="1"/>
      <protection/>
    </xf>
    <xf numFmtId="49" fontId="13" fillId="0" borderId="13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45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38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44" xfId="63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3" applyFont="1" applyFill="1" applyBorder="1" applyAlignment="1" applyProtection="1">
      <alignment horizontal="left" vertical="center" wrapText="1" indent="1"/>
      <protection/>
    </xf>
    <xf numFmtId="0" fontId="12" fillId="0" borderId="17" xfId="63" applyFont="1" applyFill="1" applyBorder="1" applyAlignment="1" applyProtection="1">
      <alignment horizontal="left" vertical="center" wrapText="1" indent="1"/>
      <protection/>
    </xf>
    <xf numFmtId="0" fontId="12" fillId="0" borderId="15" xfId="63" applyFont="1" applyFill="1" applyBorder="1" applyAlignment="1" applyProtection="1">
      <alignment horizontal="left" vertical="center" wrapText="1" indent="1"/>
      <protection/>
    </xf>
    <xf numFmtId="0" fontId="12" fillId="0" borderId="49" xfId="63" applyFont="1" applyFill="1" applyBorder="1" applyAlignment="1" applyProtection="1">
      <alignment horizontal="left" vertical="center" wrapText="1" indent="1"/>
      <protection/>
    </xf>
    <xf numFmtId="0" fontId="12" fillId="0" borderId="15" xfId="63" applyFont="1" applyFill="1" applyBorder="1" applyAlignment="1" applyProtection="1">
      <alignment vertical="center" wrapText="1"/>
      <protection/>
    </xf>
    <xf numFmtId="0" fontId="12" fillId="0" borderId="50" xfId="63" applyFont="1" applyFill="1" applyBorder="1" applyAlignment="1" applyProtection="1">
      <alignment vertical="center" wrapText="1"/>
      <protection/>
    </xf>
    <xf numFmtId="0" fontId="12" fillId="0" borderId="17" xfId="63" applyFont="1" applyFill="1" applyBorder="1" applyAlignment="1" applyProtection="1">
      <alignment horizontal="center" vertical="center" wrapText="1"/>
      <protection/>
    </xf>
    <xf numFmtId="0" fontId="12" fillId="0" borderId="15" xfId="63" applyFont="1" applyFill="1" applyBorder="1" applyAlignment="1" applyProtection="1">
      <alignment horizontal="center" vertical="center" wrapText="1"/>
      <protection/>
    </xf>
    <xf numFmtId="0" fontId="12" fillId="0" borderId="16" xfId="63" applyFont="1" applyFill="1" applyBorder="1" applyAlignment="1" applyProtection="1">
      <alignment horizontal="center" vertical="center" wrapText="1"/>
      <protection/>
    </xf>
    <xf numFmtId="0" fontId="12" fillId="0" borderId="15" xfId="63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right"/>
      <protection/>
    </xf>
    <xf numFmtId="164" fontId="21" fillId="0" borderId="20" xfId="63" applyNumberFormat="1" applyFont="1" applyFill="1" applyBorder="1" applyAlignment="1" applyProtection="1">
      <alignment horizontal="left" vertical="center"/>
      <protection/>
    </xf>
    <xf numFmtId="0" fontId="13" fillId="0" borderId="10" xfId="63" applyFont="1" applyFill="1" applyBorder="1" applyAlignment="1" applyProtection="1">
      <alignment horizontal="left" indent="6"/>
      <protection/>
    </xf>
    <xf numFmtId="0" fontId="13" fillId="0" borderId="10" xfId="63" applyFont="1" applyFill="1" applyBorder="1" applyAlignment="1" applyProtection="1">
      <alignment horizontal="left" vertical="center" wrapText="1" indent="6"/>
      <protection/>
    </xf>
    <xf numFmtId="0" fontId="13" fillId="0" borderId="11" xfId="63" applyFont="1" applyFill="1" applyBorder="1" applyAlignment="1" applyProtection="1">
      <alignment horizontal="left" vertical="center" wrapText="1" indent="6"/>
      <protection/>
    </xf>
    <xf numFmtId="0" fontId="13" fillId="0" borderId="21" xfId="63" applyFont="1" applyFill="1" applyBorder="1" applyAlignment="1" applyProtection="1">
      <alignment horizontal="left" vertical="center" wrapText="1" indent="6"/>
      <protection/>
    </xf>
    <xf numFmtId="164" fontId="12" fillId="0" borderId="29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0" xfId="0" applyFont="1" applyBorder="1" applyAlignment="1" applyProtection="1">
      <alignment horizontal="left" vertical="center" wrapText="1" indent="1"/>
      <protection/>
    </xf>
    <xf numFmtId="164" fontId="12" fillId="0" borderId="16" xfId="63" applyNumberFormat="1" applyFont="1" applyFill="1" applyBorder="1" applyAlignment="1" applyProtection="1">
      <alignment horizontal="right" vertical="center" wrapText="1" indent="1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6" fillId="0" borderId="56" xfId="0" applyFont="1" applyBorder="1" applyAlignment="1" applyProtection="1">
      <alignment horizontal="left" vertical="center" wrapText="1" indent="1"/>
      <protection/>
    </xf>
    <xf numFmtId="0" fontId="2" fillId="0" borderId="0" xfId="63" applyFont="1" applyFill="1" applyProtection="1">
      <alignment/>
      <protection/>
    </xf>
    <xf numFmtId="0" fontId="2" fillId="0" borderId="0" xfId="63" applyFont="1" applyFill="1" applyAlignment="1" applyProtection="1">
      <alignment horizontal="right" vertical="center" indent="1"/>
      <protection/>
    </xf>
    <xf numFmtId="164" fontId="12" fillId="0" borderId="50" xfId="63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3" applyNumberFormat="1" applyFont="1" applyFill="1" applyBorder="1" applyAlignment="1" applyProtection="1">
      <alignment horizontal="right" vertical="center" wrapText="1" indent="1"/>
      <protection/>
    </xf>
    <xf numFmtId="0" fontId="13" fillId="0" borderId="28" xfId="63" applyFont="1" applyFill="1" applyBorder="1" applyAlignment="1" applyProtection="1">
      <alignment horizontal="left" vertical="center" wrapText="1" indent="6"/>
      <protection/>
    </xf>
    <xf numFmtId="0" fontId="2" fillId="0" borderId="0" xfId="63" applyFill="1" applyProtection="1">
      <alignment/>
      <protection/>
    </xf>
    <xf numFmtId="0" fontId="13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17" fillId="0" borderId="28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45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3" applyFill="1" applyAlignment="1" applyProtection="1">
      <alignment/>
      <protection/>
    </xf>
    <xf numFmtId="0" fontId="15" fillId="0" borderId="0" xfId="63" applyFont="1" applyFill="1" applyProtection="1">
      <alignment/>
      <protection/>
    </xf>
    <xf numFmtId="0" fontId="5" fillId="0" borderId="0" xfId="63" applyFont="1" applyFill="1" applyProtection="1">
      <alignment/>
      <protection/>
    </xf>
    <xf numFmtId="164" fontId="12" fillId="0" borderId="29" xfId="63" applyNumberFormat="1" applyFont="1" applyFill="1" applyBorder="1" applyAlignment="1" applyProtection="1">
      <alignment horizontal="right" vertical="center" wrapText="1" indent="1"/>
      <protection/>
    </xf>
    <xf numFmtId="0" fontId="12" fillId="0" borderId="29" xfId="63" applyFont="1" applyFill="1" applyBorder="1" applyAlignment="1" applyProtection="1">
      <alignment horizontal="center" vertical="center" wrapText="1"/>
      <protection/>
    </xf>
    <xf numFmtId="164" fontId="13" fillId="0" borderId="28" xfId="6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0" fontId="18" fillId="0" borderId="60" xfId="0" applyFont="1" applyBorder="1" applyAlignment="1" applyProtection="1">
      <alignment vertical="center" wrapText="1"/>
      <protection/>
    </xf>
    <xf numFmtId="164" fontId="12" fillId="0" borderId="15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3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3" applyFill="1" applyAlignment="1" applyProtection="1">
      <alignment horizontal="left" vertical="center" inden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60" xfId="0" applyNumberFormat="1" applyFont="1" applyFill="1" applyBorder="1" applyAlignment="1" applyProtection="1">
      <alignment horizontal="center" vertical="center" wrapText="1"/>
      <protection/>
    </xf>
    <xf numFmtId="164" fontId="12" fillId="0" borderId="56" xfId="0" applyNumberFormat="1" applyFont="1" applyFill="1" applyBorder="1" applyAlignment="1" applyProtection="1">
      <alignment horizontal="center" vertical="center" wrapText="1"/>
      <protection/>
    </xf>
    <xf numFmtId="164" fontId="12" fillId="0" borderId="64" xfId="0" applyNumberFormat="1" applyFont="1" applyFill="1" applyBorder="1" applyAlignment="1" applyProtection="1">
      <alignment horizontal="center" vertical="center" wrapTex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3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3" xfId="0" applyNumberForma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65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51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Border="1" applyAlignment="1" applyProtection="1">
      <alignment horizontal="right" vertical="center" wrapText="1" indent="1"/>
      <protection/>
    </xf>
    <xf numFmtId="0" fontId="6" fillId="0" borderId="52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12" fillId="0" borderId="49" xfId="63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56" xfId="0" applyFont="1" applyBorder="1" applyAlignment="1" applyProtection="1">
      <alignment wrapText="1"/>
      <protection/>
    </xf>
    <xf numFmtId="164" fontId="16" fillId="0" borderId="16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45" xfId="63" applyNumberFormat="1" applyFont="1" applyFill="1" applyBorder="1" applyAlignment="1" applyProtection="1">
      <alignment horizontal="center" vertical="center" wrapText="1"/>
      <protection/>
    </xf>
    <xf numFmtId="49" fontId="13" fillId="0" borderId="12" xfId="63" applyNumberFormat="1" applyFont="1" applyFill="1" applyBorder="1" applyAlignment="1" applyProtection="1">
      <alignment horizontal="center" vertical="center" wrapText="1"/>
      <protection/>
    </xf>
    <xf numFmtId="49" fontId="13" fillId="0" borderId="14" xfId="63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7" fillId="0" borderId="45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horizontal="center" wrapText="1"/>
      <protection/>
    </xf>
    <xf numFmtId="0" fontId="18" fillId="0" borderId="60" xfId="0" applyFont="1" applyBorder="1" applyAlignment="1" applyProtection="1">
      <alignment horizontal="center" wrapText="1"/>
      <protection/>
    </xf>
    <xf numFmtId="49" fontId="13" fillId="0" borderId="38" xfId="63" applyNumberFormat="1" applyFont="1" applyFill="1" applyBorder="1" applyAlignment="1" applyProtection="1">
      <alignment horizontal="center" vertical="center" wrapText="1"/>
      <protection/>
    </xf>
    <xf numFmtId="49" fontId="13" fillId="0" borderId="13" xfId="63" applyNumberFormat="1" applyFont="1" applyFill="1" applyBorder="1" applyAlignment="1" applyProtection="1">
      <alignment horizontal="center" vertical="center" wrapText="1"/>
      <protection/>
    </xf>
    <xf numFmtId="49" fontId="13" fillId="0" borderId="44" xfId="63" applyNumberFormat="1" applyFont="1" applyFill="1" applyBorder="1" applyAlignment="1" applyProtection="1">
      <alignment horizontal="center" vertical="center" wrapText="1"/>
      <protection/>
    </xf>
    <xf numFmtId="0" fontId="18" fillId="0" borderId="60" xfId="0" applyFont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56" xfId="63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3" fillId="0" borderId="30" xfId="0" applyFont="1" applyBorder="1" applyAlignment="1" applyProtection="1">
      <alignment horizontal="left" wrapText="1" indent="1"/>
      <protection/>
    </xf>
    <xf numFmtId="0" fontId="6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52" xfId="0" applyNumberFormat="1" applyFont="1" applyFill="1" applyBorder="1" applyAlignment="1" applyProtection="1">
      <alignment horizontal="right" vertical="center"/>
      <protection/>
    </xf>
    <xf numFmtId="49" fontId="6" fillId="0" borderId="65" xfId="0" applyNumberFormat="1" applyFont="1" applyFill="1" applyBorder="1" applyAlignment="1" applyProtection="1">
      <alignment horizontal="right" vertical="center"/>
      <protection/>
    </xf>
    <xf numFmtId="49" fontId="13" fillId="0" borderId="38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45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63" applyFont="1" applyFill="1" applyBorder="1" applyAlignment="1" applyProtection="1">
      <alignment horizontal="left" vertical="center" wrapText="1" indent="1"/>
      <protection/>
    </xf>
    <xf numFmtId="0" fontId="13" fillId="0" borderId="10" xfId="63" applyFont="1" applyFill="1" applyBorder="1" applyAlignment="1" applyProtection="1">
      <alignment horizontal="left" vertical="center" wrapText="1" indent="1"/>
      <protection/>
    </xf>
    <xf numFmtId="0" fontId="13" fillId="0" borderId="56" xfId="63" applyFont="1" applyFill="1" applyBorder="1" applyAlignment="1" applyProtection="1" quotePrefix="1">
      <alignment horizontal="left" vertical="center" wrapText="1" indent="1"/>
      <protection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63" applyFont="1" applyFill="1" applyBorder="1" applyAlignment="1" applyProtection="1">
      <alignment horizontal="left" vertical="center" wrapTex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64" fontId="12" fillId="0" borderId="43" xfId="0" applyNumberFormat="1" applyFont="1" applyFill="1" applyBorder="1" applyAlignment="1" applyProtection="1">
      <alignment horizontal="center" vertical="center" wrapText="1"/>
      <protection/>
    </xf>
    <xf numFmtId="164" fontId="12" fillId="0" borderId="42" xfId="0" applyNumberFormat="1" applyFont="1" applyFill="1" applyBorder="1" applyAlignment="1" applyProtection="1">
      <alignment horizontal="center" vertical="center" wrapText="1"/>
      <protection/>
    </xf>
    <xf numFmtId="164" fontId="12" fillId="0" borderId="63" xfId="0" applyNumberFormat="1" applyFont="1" applyFill="1" applyBorder="1" applyAlignment="1" applyProtection="1">
      <alignment horizontal="center" vertical="center" wrapText="1"/>
      <protection/>
    </xf>
    <xf numFmtId="0" fontId="17" fillId="0" borderId="45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6" borderId="10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26" borderId="11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5" xfId="63" applyFont="1" applyFill="1" applyBorder="1" applyAlignment="1" applyProtection="1">
      <alignment horizontal="left" vertical="center" wrapText="1"/>
      <protection/>
    </xf>
    <xf numFmtId="0" fontId="17" fillId="0" borderId="28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3" fillId="0" borderId="27" xfId="63" applyFont="1" applyFill="1" applyBorder="1" applyAlignment="1" applyProtection="1">
      <alignment horizontal="left" vertical="center" wrapText="1"/>
      <protection/>
    </xf>
    <xf numFmtId="0" fontId="13" fillId="0" borderId="10" xfId="63" applyFont="1" applyFill="1" applyBorder="1" applyAlignment="1" applyProtection="1">
      <alignment horizontal="left" vertical="center" wrapText="1"/>
      <protection/>
    </xf>
    <xf numFmtId="0" fontId="13" fillId="0" borderId="48" xfId="63" applyFont="1" applyFill="1" applyBorder="1" applyAlignment="1" applyProtection="1">
      <alignment horizontal="left" vertical="center" wrapText="1"/>
      <protection/>
    </xf>
    <xf numFmtId="0" fontId="13" fillId="0" borderId="0" xfId="63" applyFont="1" applyFill="1" applyBorder="1" applyAlignment="1" applyProtection="1">
      <alignment horizontal="left" vertical="center" wrapText="1"/>
      <protection/>
    </xf>
    <xf numFmtId="0" fontId="13" fillId="0" borderId="10" xfId="63" applyFont="1" applyFill="1" applyBorder="1" applyAlignment="1" applyProtection="1">
      <alignment horizontal="left" vertical="center"/>
      <protection/>
    </xf>
    <xf numFmtId="0" fontId="13" fillId="0" borderId="11" xfId="63" applyFont="1" applyFill="1" applyBorder="1" applyAlignment="1" applyProtection="1">
      <alignment horizontal="left" vertical="center" wrapText="1"/>
      <protection/>
    </xf>
    <xf numFmtId="0" fontId="13" fillId="0" borderId="21" xfId="63" applyFont="1" applyFill="1" applyBorder="1" applyAlignment="1" applyProtection="1">
      <alignment horizontal="left" vertical="center" wrapText="1"/>
      <protection/>
    </xf>
    <xf numFmtId="0" fontId="13" fillId="0" borderId="28" xfId="63" applyFont="1" applyFill="1" applyBorder="1" applyAlignment="1" applyProtection="1">
      <alignment horizontal="left" vertical="center" wrapText="1"/>
      <protection/>
    </xf>
    <xf numFmtId="0" fontId="13" fillId="0" borderId="19" xfId="63" applyFont="1" applyFill="1" applyBorder="1" applyAlignment="1" applyProtection="1">
      <alignment horizontal="left" vertical="center" wrapText="1"/>
      <protection/>
    </xf>
    <xf numFmtId="0" fontId="16" fillId="0" borderId="56" xfId="0" applyFont="1" applyBorder="1" applyAlignment="1" applyProtection="1">
      <alignment horizontal="left" vertical="center" wrapText="1"/>
      <protection/>
    </xf>
    <xf numFmtId="0" fontId="29" fillId="0" borderId="0" xfId="67" applyFill="1" applyProtection="1">
      <alignment/>
      <protection/>
    </xf>
    <xf numFmtId="0" fontId="44" fillId="0" borderId="0" xfId="67" applyFont="1" applyFill="1" applyProtection="1">
      <alignment/>
      <protection/>
    </xf>
    <xf numFmtId="0" fontId="28" fillId="0" borderId="44" xfId="67" applyFont="1" applyFill="1" applyBorder="1" applyAlignment="1" applyProtection="1">
      <alignment horizontal="center" vertical="center" wrapText="1"/>
      <protection/>
    </xf>
    <xf numFmtId="0" fontId="28" fillId="0" borderId="21" xfId="67" applyFont="1" applyFill="1" applyBorder="1" applyAlignment="1" applyProtection="1">
      <alignment horizontal="center" vertical="center" wrapText="1"/>
      <protection/>
    </xf>
    <xf numFmtId="0" fontId="28" fillId="0" borderId="22" xfId="67" applyFont="1" applyFill="1" applyBorder="1" applyAlignment="1" applyProtection="1">
      <alignment horizontal="center" vertical="center" wrapText="1"/>
      <protection/>
    </xf>
    <xf numFmtId="0" fontId="29" fillId="0" borderId="0" xfId="67" applyFill="1" applyAlignment="1" applyProtection="1">
      <alignment horizontal="center" vertical="center"/>
      <protection/>
    </xf>
    <xf numFmtId="0" fontId="18" fillId="0" borderId="38" xfId="67" applyFont="1" applyFill="1" applyBorder="1" applyAlignment="1" applyProtection="1">
      <alignment vertical="center" wrapText="1"/>
      <protection/>
    </xf>
    <xf numFmtId="173" fontId="13" fillId="0" borderId="27" xfId="65" applyNumberFormat="1" applyFont="1" applyFill="1" applyBorder="1" applyAlignment="1" applyProtection="1">
      <alignment horizontal="center" vertical="center"/>
      <protection/>
    </xf>
    <xf numFmtId="172" fontId="18" fillId="0" borderId="27" xfId="67" applyNumberFormat="1" applyFont="1" applyFill="1" applyBorder="1" applyAlignment="1" applyProtection="1">
      <alignment horizontal="right" vertical="center" wrapText="1"/>
      <protection locked="0"/>
    </xf>
    <xf numFmtId="172" fontId="18" fillId="0" borderId="52" xfId="67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7" applyFill="1" applyAlignment="1" applyProtection="1">
      <alignment vertical="center"/>
      <protection/>
    </xf>
    <xf numFmtId="0" fontId="18" fillId="0" borderId="12" xfId="67" applyFont="1" applyFill="1" applyBorder="1" applyAlignment="1" applyProtection="1">
      <alignment vertical="center" wrapText="1"/>
      <protection/>
    </xf>
    <xf numFmtId="172" fontId="18" fillId="0" borderId="10" xfId="67" applyNumberFormat="1" applyFont="1" applyFill="1" applyBorder="1" applyAlignment="1" applyProtection="1">
      <alignment horizontal="right" vertical="center" wrapText="1"/>
      <protection/>
    </xf>
    <xf numFmtId="172" fontId="18" fillId="0" borderId="18" xfId="67" applyNumberFormat="1" applyFont="1" applyFill="1" applyBorder="1" applyAlignment="1" applyProtection="1">
      <alignment horizontal="right" vertical="center" wrapText="1"/>
      <protection/>
    </xf>
    <xf numFmtId="0" fontId="27" fillId="0" borderId="12" xfId="67" applyFont="1" applyFill="1" applyBorder="1" applyAlignment="1" applyProtection="1">
      <alignment horizontal="left" vertical="center" wrapText="1" indent="1"/>
      <protection/>
    </xf>
    <xf numFmtId="172" fontId="28" fillId="0" borderId="18" xfId="67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7" applyNumberFormat="1" applyFont="1" applyFill="1" applyBorder="1" applyAlignment="1" applyProtection="1">
      <alignment horizontal="right" vertical="center" wrapText="1"/>
      <protection/>
    </xf>
    <xf numFmtId="172" fontId="17" fillId="0" borderId="18" xfId="67" applyNumberFormat="1" applyFont="1" applyFill="1" applyBorder="1" applyAlignment="1" applyProtection="1">
      <alignment horizontal="right" vertical="center" wrapText="1"/>
      <protection/>
    </xf>
    <xf numFmtId="0" fontId="18" fillId="0" borderId="44" xfId="67" applyFont="1" applyFill="1" applyBorder="1" applyAlignment="1" applyProtection="1">
      <alignment vertical="center" wrapText="1"/>
      <protection/>
    </xf>
    <xf numFmtId="172" fontId="18" fillId="0" borderId="21" xfId="67" applyNumberFormat="1" applyFont="1" applyFill="1" applyBorder="1" applyAlignment="1" applyProtection="1">
      <alignment horizontal="right" vertical="center" wrapText="1"/>
      <protection/>
    </xf>
    <xf numFmtId="172" fontId="18" fillId="0" borderId="22" xfId="67" applyNumberFormat="1" applyFont="1" applyFill="1" applyBorder="1" applyAlignment="1" applyProtection="1">
      <alignment horizontal="right" vertical="center" wrapText="1"/>
      <protection/>
    </xf>
    <xf numFmtId="0" fontId="17" fillId="0" borderId="0" xfId="67" applyFont="1" applyFill="1" applyProtection="1">
      <alignment/>
      <protection/>
    </xf>
    <xf numFmtId="3" fontId="29" fillId="0" borderId="0" xfId="67" applyNumberFormat="1" applyFont="1" applyFill="1" applyProtection="1">
      <alignment/>
      <protection/>
    </xf>
    <xf numFmtId="3" fontId="29" fillId="0" borderId="0" xfId="67" applyNumberFormat="1" applyFont="1" applyFill="1" applyAlignment="1" applyProtection="1">
      <alignment horizontal="center"/>
      <protection/>
    </xf>
    <xf numFmtId="0" fontId="29" fillId="0" borderId="0" xfId="67" applyFont="1" applyFill="1" applyProtection="1">
      <alignment/>
      <protection/>
    </xf>
    <xf numFmtId="0" fontId="29" fillId="0" borderId="0" xfId="67" applyFill="1" applyAlignment="1" applyProtection="1">
      <alignment horizontal="center"/>
      <protection/>
    </xf>
    <xf numFmtId="0" fontId="0" fillId="0" borderId="0" xfId="65" applyFill="1" applyAlignment="1" applyProtection="1">
      <alignment vertical="center"/>
      <protection/>
    </xf>
    <xf numFmtId="174" fontId="12" fillId="0" borderId="18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9" fillId="0" borderId="0" xfId="67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49" xfId="67" applyFont="1" applyFill="1" applyBorder="1" applyAlignment="1">
      <alignment horizontal="center" vertical="center"/>
      <protection/>
    </xf>
    <xf numFmtId="0" fontId="16" fillId="0" borderId="50" xfId="67" applyFont="1" applyFill="1" applyBorder="1" applyAlignment="1">
      <alignment horizontal="center" vertical="center" wrapText="1"/>
      <protection/>
    </xf>
    <xf numFmtId="0" fontId="16" fillId="0" borderId="51" xfId="67" applyFont="1" applyFill="1" applyBorder="1" applyAlignment="1">
      <alignment horizontal="center" vertical="center" wrapText="1"/>
      <protection/>
    </xf>
    <xf numFmtId="0" fontId="17" fillId="0" borderId="45" xfId="67" applyFont="1" applyFill="1" applyBorder="1" applyProtection="1">
      <alignment/>
      <protection locked="0"/>
    </xf>
    <xf numFmtId="0" fontId="18" fillId="0" borderId="17" xfId="67" applyFont="1" applyFill="1" applyBorder="1" applyProtection="1">
      <alignment/>
      <protection locked="0"/>
    </xf>
    <xf numFmtId="0" fontId="17" fillId="0" borderId="15" xfId="67" applyFont="1" applyFill="1" applyBorder="1" applyAlignment="1">
      <alignment horizontal="right" indent="1"/>
      <protection/>
    </xf>
    <xf numFmtId="3" fontId="17" fillId="0" borderId="15" xfId="67" applyNumberFormat="1" applyFont="1" applyFill="1" applyBorder="1" applyProtection="1">
      <alignment/>
      <protection locked="0"/>
    </xf>
    <xf numFmtId="174" fontId="12" fillId="0" borderId="16" xfId="65" applyNumberFormat="1" applyFont="1" applyFill="1" applyBorder="1" applyAlignment="1" applyProtection="1">
      <alignment vertical="center"/>
      <protection/>
    </xf>
    <xf numFmtId="0" fontId="45" fillId="0" borderId="0" xfId="67" applyFont="1" applyFill="1">
      <alignment/>
      <protection/>
    </xf>
    <xf numFmtId="0" fontId="35" fillId="0" borderId="49" xfId="67" applyFont="1" applyFill="1" applyBorder="1" applyAlignment="1">
      <alignment horizontal="center" vertical="center"/>
      <protection/>
    </xf>
    <xf numFmtId="0" fontId="35" fillId="0" borderId="50" xfId="67" applyFont="1" applyFill="1" applyBorder="1" applyAlignment="1">
      <alignment horizontal="center" vertical="center" wrapText="1"/>
      <protection/>
    </xf>
    <xf numFmtId="0" fontId="35" fillId="0" borderId="51" xfId="67" applyFont="1" applyFill="1" applyBorder="1" applyAlignment="1">
      <alignment horizontal="center" vertical="center" wrapText="1"/>
      <protection/>
    </xf>
    <xf numFmtId="0" fontId="17" fillId="0" borderId="14" xfId="67" applyFont="1" applyFill="1" applyBorder="1" applyAlignment="1" applyProtection="1">
      <alignment horizontal="left" indent="1"/>
      <protection locked="0"/>
    </xf>
    <xf numFmtId="0" fontId="18" fillId="0" borderId="42" xfId="67" applyNumberFormat="1" applyFont="1" applyFill="1" applyBorder="1">
      <alignment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/>
    </xf>
    <xf numFmtId="0" fontId="3" fillId="0" borderId="30" xfId="0" applyFont="1" applyBorder="1" applyAlignment="1">
      <alignment vertical="center" wrapText="1"/>
    </xf>
    <xf numFmtId="0" fontId="3" fillId="0" borderId="60" xfId="0" applyFont="1" applyBorder="1" applyAlignment="1">
      <alignment horizontal="left" vertical="center"/>
    </xf>
    <xf numFmtId="0" fontId="3" fillId="0" borderId="72" xfId="0" applyFont="1" applyBorder="1" applyAlignment="1">
      <alignment vertical="center" wrapText="1"/>
    </xf>
    <xf numFmtId="164" fontId="12" fillId="0" borderId="73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63" applyNumberFormat="1" applyFont="1" applyFill="1" applyBorder="1" applyAlignment="1" applyProtection="1">
      <alignment horizontal="right" vertical="center" wrapText="1" indent="1"/>
      <protection/>
    </xf>
    <xf numFmtId="164" fontId="12" fillId="0" borderId="73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7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78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0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1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2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83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4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5" xfId="6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82" xfId="0" applyNumberFormat="1" applyFont="1" applyBorder="1" applyAlignment="1" applyProtection="1">
      <alignment horizontal="right" vertical="center" wrapText="1" indent="1"/>
      <protection/>
    </xf>
    <xf numFmtId="164" fontId="16" fillId="0" borderId="82" xfId="0" applyNumberFormat="1" applyFont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0" xfId="61">
      <alignment/>
      <protection/>
    </xf>
    <xf numFmtId="0" fontId="4" fillId="0" borderId="0" xfId="64" applyFont="1" applyFill="1" applyAlignment="1">
      <alignment horizontal="right"/>
      <protection/>
    </xf>
    <xf numFmtId="0" fontId="6" fillId="0" borderId="86" xfId="64" applyFont="1" applyFill="1" applyBorder="1" applyAlignment="1">
      <alignment horizontal="center" vertical="center" wrapText="1"/>
      <protection/>
    </xf>
    <xf numFmtId="0" fontId="6" fillId="0" borderId="87" xfId="64" applyFont="1" applyFill="1" applyBorder="1" applyAlignment="1">
      <alignment horizontal="center" vertical="center" wrapText="1"/>
      <protection/>
    </xf>
    <xf numFmtId="0" fontId="12" fillId="0" borderId="87" xfId="64" applyFont="1" applyFill="1" applyBorder="1" applyAlignment="1">
      <alignment horizontal="center" vertical="center" wrapText="1"/>
      <protection/>
    </xf>
    <xf numFmtId="0" fontId="12" fillId="0" borderId="88" xfId="64" applyFont="1" applyFill="1" applyBorder="1" applyAlignment="1">
      <alignment horizontal="center" vertical="center" wrapText="1"/>
      <protection/>
    </xf>
    <xf numFmtId="37" fontId="12" fillId="0" borderId="89" xfId="64" applyNumberFormat="1" applyFont="1" applyFill="1" applyBorder="1" applyAlignment="1">
      <alignment horizontal="left" vertical="center" indent="1"/>
      <protection/>
    </xf>
    <xf numFmtId="0" fontId="12" fillId="0" borderId="90" xfId="64" applyFont="1" applyFill="1" applyBorder="1" applyAlignment="1">
      <alignment horizontal="left" vertical="center" indent="1"/>
      <protection/>
    </xf>
    <xf numFmtId="178" fontId="12" fillId="0" borderId="69" xfId="64" applyNumberFormat="1" applyFont="1" applyFill="1" applyBorder="1" applyAlignment="1">
      <alignment horizontal="right" vertical="center"/>
      <protection/>
    </xf>
    <xf numFmtId="178" fontId="12" fillId="0" borderId="27" xfId="64" applyNumberFormat="1" applyFont="1" applyFill="1" applyBorder="1" applyAlignment="1">
      <alignment vertical="center"/>
      <protection/>
    </xf>
    <xf numFmtId="178" fontId="12" fillId="0" borderId="27" xfId="64" applyNumberFormat="1" applyFont="1" applyFill="1" applyBorder="1" applyAlignment="1">
      <alignment horizontal="right" vertical="center"/>
      <protection/>
    </xf>
    <xf numFmtId="178" fontId="12" fillId="0" borderId="90" xfId="64" applyNumberFormat="1" applyFont="1" applyFill="1" applyBorder="1" applyAlignment="1">
      <alignment vertical="center"/>
      <protection/>
    </xf>
    <xf numFmtId="0" fontId="0" fillId="0" borderId="0" xfId="61" applyBorder="1">
      <alignment/>
      <protection/>
    </xf>
    <xf numFmtId="37" fontId="13" fillId="0" borderId="91" xfId="64" applyNumberFormat="1" applyFont="1" applyFill="1" applyBorder="1" applyAlignment="1">
      <alignment horizontal="left" indent="1"/>
      <protection/>
    </xf>
    <xf numFmtId="0" fontId="13" fillId="0" borderId="92" xfId="64" applyFont="1" applyFill="1" applyBorder="1" applyAlignment="1">
      <alignment horizontal="left" indent="3"/>
      <protection/>
    </xf>
    <xf numFmtId="178" fontId="13" fillId="0" borderId="46" xfId="49" applyNumberFormat="1" applyFont="1" applyFill="1" applyBorder="1" applyAlignment="1" applyProtection="1" quotePrefix="1">
      <alignment horizontal="right"/>
      <protection locked="0"/>
    </xf>
    <xf numFmtId="178" fontId="13" fillId="0" borderId="28" xfId="49" applyNumberFormat="1" applyFont="1" applyFill="1" applyBorder="1" applyAlignment="1" applyProtection="1">
      <alignment vertical="center"/>
      <protection locked="0"/>
    </xf>
    <xf numFmtId="178" fontId="13" fillId="0" borderId="28" xfId="64" applyNumberFormat="1" applyFont="1" applyFill="1" applyBorder="1">
      <alignment/>
      <protection/>
    </xf>
    <xf numFmtId="178" fontId="13" fillId="0" borderId="28" xfId="49" applyNumberFormat="1" applyFont="1" applyFill="1" applyBorder="1" applyAlignment="1" applyProtection="1" quotePrefix="1">
      <alignment horizontal="right"/>
      <protection locked="0"/>
    </xf>
    <xf numFmtId="178" fontId="13" fillId="0" borderId="92" xfId="64" applyNumberFormat="1" applyFont="1" applyFill="1" applyBorder="1">
      <alignment/>
      <protection/>
    </xf>
    <xf numFmtId="37" fontId="13" fillId="0" borderId="93" xfId="64" applyNumberFormat="1" applyFont="1" applyFill="1" applyBorder="1" applyAlignment="1">
      <alignment horizontal="left" indent="1"/>
      <protection/>
    </xf>
    <xf numFmtId="0" fontId="13" fillId="0" borderId="94" xfId="64" applyFont="1" applyFill="1" applyBorder="1" applyAlignment="1">
      <alignment horizontal="left" indent="3"/>
      <protection/>
    </xf>
    <xf numFmtId="178" fontId="13" fillId="0" borderId="48" xfId="49" applyNumberFormat="1" applyFont="1" applyFill="1" applyBorder="1" applyAlignment="1" applyProtection="1">
      <alignment/>
      <protection locked="0"/>
    </xf>
    <xf numFmtId="178" fontId="13" fillId="0" borderId="10" xfId="49" applyNumberFormat="1" applyFont="1" applyFill="1" applyBorder="1" applyAlignment="1" applyProtection="1">
      <alignment vertical="center"/>
      <protection locked="0"/>
    </xf>
    <xf numFmtId="178" fontId="13" fillId="0" borderId="10" xfId="64" applyNumberFormat="1" applyFont="1" applyFill="1" applyBorder="1">
      <alignment/>
      <protection/>
    </xf>
    <xf numFmtId="178" fontId="13" fillId="0" borderId="10" xfId="49" applyNumberFormat="1" applyFont="1" applyFill="1" applyBorder="1" applyAlignment="1" applyProtection="1">
      <alignment/>
      <protection locked="0"/>
    </xf>
    <xf numFmtId="178" fontId="13" fillId="0" borderId="94" xfId="64" applyNumberFormat="1" applyFont="1" applyFill="1" applyBorder="1">
      <alignment/>
      <protection/>
    </xf>
    <xf numFmtId="178" fontId="13" fillId="0" borderId="48" xfId="64" applyNumberFormat="1" applyFont="1" applyFill="1" applyBorder="1" applyProtection="1">
      <alignment/>
      <protection locked="0"/>
    </xf>
    <xf numFmtId="178" fontId="13" fillId="0" borderId="10" xfId="64" applyNumberFormat="1" applyFont="1" applyFill="1" applyBorder="1" applyAlignment="1" applyProtection="1">
      <alignment vertical="center"/>
      <protection locked="0"/>
    </xf>
    <xf numFmtId="178" fontId="13" fillId="0" borderId="10" xfId="64" applyNumberFormat="1" applyFont="1" applyFill="1" applyBorder="1" applyProtection="1">
      <alignment/>
      <protection locked="0"/>
    </xf>
    <xf numFmtId="37" fontId="13" fillId="0" borderId="95" xfId="64" applyNumberFormat="1" applyFont="1" applyFill="1" applyBorder="1" applyAlignment="1">
      <alignment horizontal="left" indent="1"/>
      <protection/>
    </xf>
    <xf numFmtId="0" fontId="13" fillId="0" borderId="96" xfId="64" applyFont="1" applyFill="1" applyBorder="1" applyAlignment="1">
      <alignment horizontal="left" indent="3"/>
      <protection/>
    </xf>
    <xf numFmtId="178" fontId="13" fillId="0" borderId="32" xfId="64" applyNumberFormat="1" applyFont="1" applyFill="1" applyBorder="1" applyProtection="1">
      <alignment/>
      <protection locked="0"/>
    </xf>
    <xf numFmtId="178" fontId="13" fillId="0" borderId="11" xfId="64" applyNumberFormat="1" applyFont="1" applyFill="1" applyBorder="1" applyAlignment="1" applyProtection="1">
      <alignment vertical="center"/>
      <protection locked="0"/>
    </xf>
    <xf numFmtId="178" fontId="13" fillId="0" borderId="11" xfId="64" applyNumberFormat="1" applyFont="1" applyFill="1" applyBorder="1">
      <alignment/>
      <protection/>
    </xf>
    <xf numFmtId="178" fontId="13" fillId="0" borderId="11" xfId="64" applyNumberFormat="1" applyFont="1" applyFill="1" applyBorder="1" applyProtection="1">
      <alignment/>
      <protection locked="0"/>
    </xf>
    <xf numFmtId="178" fontId="13" fillId="0" borderId="96" xfId="64" applyNumberFormat="1" applyFont="1" applyFill="1" applyBorder="1">
      <alignment/>
      <protection/>
    </xf>
    <xf numFmtId="37" fontId="12" fillId="0" borderId="97" xfId="64" applyNumberFormat="1" applyFont="1" applyFill="1" applyBorder="1" applyAlignment="1">
      <alignment horizontal="left" vertical="center" indent="1"/>
      <protection/>
    </xf>
    <xf numFmtId="0" fontId="12" fillId="0" borderId="98" xfId="64" applyFont="1" applyFill="1" applyBorder="1" applyAlignment="1">
      <alignment horizontal="left" vertical="center" indent="1"/>
      <protection/>
    </xf>
    <xf numFmtId="178" fontId="12" fillId="0" borderId="99" xfId="64" applyNumberFormat="1" applyFont="1" applyFill="1" applyBorder="1" applyAlignment="1">
      <alignment vertical="center"/>
      <protection/>
    </xf>
    <xf numFmtId="178" fontId="12" fillId="0" borderId="10" xfId="64" applyNumberFormat="1" applyFont="1" applyFill="1" applyBorder="1" applyAlignment="1">
      <alignment vertical="center"/>
      <protection/>
    </xf>
    <xf numFmtId="178" fontId="12" fillId="0" borderId="94" xfId="64" applyNumberFormat="1" applyFont="1" applyFill="1" applyBorder="1" applyAlignment="1">
      <alignment vertical="center"/>
      <protection/>
    </xf>
    <xf numFmtId="178" fontId="13" fillId="0" borderId="46" xfId="64" applyNumberFormat="1" applyFont="1" applyFill="1" applyBorder="1" applyProtection="1">
      <alignment/>
      <protection locked="0"/>
    </xf>
    <xf numFmtId="178" fontId="13" fillId="0" borderId="28" xfId="64" applyNumberFormat="1" applyFont="1" applyFill="1" applyBorder="1" applyAlignment="1" applyProtection="1">
      <alignment vertical="center"/>
      <protection locked="0"/>
    </xf>
    <xf numFmtId="178" fontId="13" fillId="0" borderId="28" xfId="64" applyNumberFormat="1" applyFont="1" applyFill="1" applyBorder="1" applyProtection="1">
      <alignment/>
      <protection locked="0"/>
    </xf>
    <xf numFmtId="37" fontId="12" fillId="0" borderId="93" xfId="64" applyNumberFormat="1" applyFont="1" applyFill="1" applyBorder="1" applyAlignment="1">
      <alignment horizontal="left" indent="1"/>
      <protection/>
    </xf>
    <xf numFmtId="0" fontId="12" fillId="0" borderId="94" xfId="64" applyFont="1" applyFill="1" applyBorder="1" applyAlignment="1">
      <alignment horizontal="left" indent="1"/>
      <protection/>
    </xf>
    <xf numFmtId="178" fontId="12" fillId="0" borderId="48" xfId="64" applyNumberFormat="1" applyFont="1" applyFill="1" applyBorder="1" applyProtection="1">
      <alignment/>
      <protection locked="0"/>
    </xf>
    <xf numFmtId="178" fontId="12" fillId="0" borderId="10" xfId="64" applyNumberFormat="1" applyFont="1" applyFill="1" applyBorder="1" applyAlignment="1" applyProtection="1">
      <alignment vertical="center"/>
      <protection locked="0"/>
    </xf>
    <xf numFmtId="178" fontId="12" fillId="0" borderId="10" xfId="64" applyNumberFormat="1" applyFont="1" applyFill="1" applyBorder="1">
      <alignment/>
      <protection/>
    </xf>
    <xf numFmtId="178" fontId="12" fillId="0" borderId="10" xfId="64" applyNumberFormat="1" applyFont="1" applyFill="1" applyBorder="1" applyProtection="1">
      <alignment/>
      <protection locked="0"/>
    </xf>
    <xf numFmtId="178" fontId="12" fillId="0" borderId="94" xfId="64" applyNumberFormat="1" applyFont="1" applyFill="1" applyBorder="1">
      <alignment/>
      <protection/>
    </xf>
    <xf numFmtId="37" fontId="12" fillId="0" borderId="93" xfId="64" applyNumberFormat="1" applyFont="1" applyFill="1" applyBorder="1" applyAlignment="1">
      <alignment horizontal="left" wrapText="1" indent="1"/>
      <protection/>
    </xf>
    <xf numFmtId="0" fontId="12" fillId="0" borderId="94" xfId="64" applyFont="1" applyFill="1" applyBorder="1" applyAlignment="1">
      <alignment horizontal="left" wrapText="1" indent="1"/>
      <protection/>
    </xf>
    <xf numFmtId="178" fontId="12" fillId="0" borderId="32" xfId="64" applyNumberFormat="1" applyFont="1" applyFill="1" applyBorder="1" applyProtection="1">
      <alignment/>
      <protection locked="0"/>
    </xf>
    <xf numFmtId="178" fontId="12" fillId="0" borderId="11" xfId="64" applyNumberFormat="1" applyFont="1" applyFill="1" applyBorder="1" applyAlignment="1" applyProtection="1">
      <alignment vertical="center"/>
      <protection locked="0"/>
    </xf>
    <xf numFmtId="178" fontId="12" fillId="0" borderId="11" xfId="64" applyNumberFormat="1" applyFont="1" applyFill="1" applyBorder="1">
      <alignment/>
      <protection/>
    </xf>
    <xf numFmtId="178" fontId="12" fillId="0" borderId="11" xfId="64" applyNumberFormat="1" applyFont="1" applyFill="1" applyBorder="1" applyProtection="1">
      <alignment/>
      <protection locked="0"/>
    </xf>
    <xf numFmtId="178" fontId="12" fillId="0" borderId="96" xfId="64" applyNumberFormat="1" applyFont="1" applyFill="1" applyBorder="1">
      <alignment/>
      <protection/>
    </xf>
    <xf numFmtId="37" fontId="12" fillId="0" borderId="100" xfId="64" applyNumberFormat="1" applyFont="1" applyFill="1" applyBorder="1" applyAlignment="1">
      <alignment horizontal="left" wrapText="1" indent="1"/>
      <protection/>
    </xf>
    <xf numFmtId="0" fontId="6" fillId="0" borderId="101" xfId="64" applyFont="1" applyFill="1" applyBorder="1" applyAlignment="1">
      <alignment horizontal="left" vertical="center" indent="1"/>
      <protection/>
    </xf>
    <xf numFmtId="178" fontId="12" fillId="0" borderId="30" xfId="64" applyNumberFormat="1" applyFont="1" applyFill="1" applyBorder="1" applyAlignment="1">
      <alignment vertical="center"/>
      <protection/>
    </xf>
    <xf numFmtId="178" fontId="12" fillId="0" borderId="15" xfId="64" applyNumberFormat="1" applyFont="1" applyFill="1" applyBorder="1" applyAlignment="1">
      <alignment vertical="center"/>
      <protection/>
    </xf>
    <xf numFmtId="178" fontId="12" fillId="0" borderId="101" xfId="64" applyNumberFormat="1" applyFont="1" applyFill="1" applyBorder="1" applyAlignment="1">
      <alignment vertical="center"/>
      <protection/>
    </xf>
    <xf numFmtId="178" fontId="6" fillId="0" borderId="30" xfId="64" applyNumberFormat="1" applyFont="1" applyFill="1" applyBorder="1" applyAlignment="1">
      <alignment horizontal="center" vertical="center" wrapText="1"/>
      <protection/>
    </xf>
    <xf numFmtId="178" fontId="6" fillId="0" borderId="15" xfId="64" applyNumberFormat="1" applyFont="1" applyFill="1" applyBorder="1" applyAlignment="1">
      <alignment horizontal="center" vertical="center" wrapText="1"/>
      <protection/>
    </xf>
    <xf numFmtId="178" fontId="12" fillId="0" borderId="15" xfId="64" applyNumberFormat="1" applyFont="1" applyFill="1" applyBorder="1" applyAlignment="1">
      <alignment horizontal="center" vertical="center" wrapText="1"/>
      <protection/>
    </xf>
    <xf numFmtId="178" fontId="12" fillId="0" borderId="101" xfId="64" applyNumberFormat="1" applyFont="1" applyFill="1" applyBorder="1" applyAlignment="1">
      <alignment horizontal="center" vertical="center" wrapText="1"/>
      <protection/>
    </xf>
    <xf numFmtId="0" fontId="12" fillId="0" borderId="89" xfId="64" applyFont="1" applyFill="1" applyBorder="1" applyAlignment="1">
      <alignment horizontal="left" vertical="center" indent="1"/>
      <protection/>
    </xf>
    <xf numFmtId="0" fontId="12" fillId="0" borderId="90" xfId="64" applyFont="1" applyFill="1" applyBorder="1" applyAlignment="1" quotePrefix="1">
      <alignment horizontal="left" vertical="center" indent="1"/>
      <protection/>
    </xf>
    <xf numFmtId="178" fontId="12" fillId="0" borderId="69" xfId="64" applyNumberFormat="1" applyFont="1" applyFill="1" applyBorder="1" applyAlignment="1">
      <alignment vertical="center"/>
      <protection/>
    </xf>
    <xf numFmtId="0" fontId="13" fillId="0" borderId="91" xfId="64" applyFont="1" applyFill="1" applyBorder="1" applyAlignment="1">
      <alignment horizontal="left" indent="1"/>
      <protection/>
    </xf>
    <xf numFmtId="178" fontId="13" fillId="0" borderId="92" xfId="64" applyNumberFormat="1" applyFont="1" applyFill="1" applyBorder="1" applyAlignment="1" applyProtection="1">
      <alignment vertical="center"/>
      <protection locked="0"/>
    </xf>
    <xf numFmtId="0" fontId="13" fillId="0" borderId="93" xfId="64" applyFont="1" applyFill="1" applyBorder="1" applyAlignment="1">
      <alignment horizontal="left" indent="1"/>
      <protection/>
    </xf>
    <xf numFmtId="178" fontId="13" fillId="0" borderId="96" xfId="64" applyNumberFormat="1" applyFont="1" applyFill="1" applyBorder="1" applyAlignment="1" applyProtection="1">
      <alignment vertical="center"/>
      <protection locked="0"/>
    </xf>
    <xf numFmtId="0" fontId="13" fillId="0" borderId="98" xfId="64" applyFont="1" applyFill="1" applyBorder="1" applyAlignment="1">
      <alignment horizontal="left" indent="3"/>
      <protection/>
    </xf>
    <xf numFmtId="0" fontId="12" fillId="0" borderId="93" xfId="64" applyFont="1" applyFill="1" applyBorder="1" applyAlignment="1">
      <alignment horizontal="left" indent="1"/>
      <protection/>
    </xf>
    <xf numFmtId="0" fontId="12" fillId="0" borderId="94" xfId="64" applyFont="1" applyFill="1" applyBorder="1" applyAlignment="1" quotePrefix="1">
      <alignment horizontal="left" vertical="center" indent="1"/>
      <protection/>
    </xf>
    <xf numFmtId="178" fontId="12" fillId="0" borderId="48" xfId="64" applyNumberFormat="1" applyFont="1" applyFill="1" applyBorder="1" applyAlignment="1">
      <alignment vertical="center"/>
      <protection/>
    </xf>
    <xf numFmtId="178" fontId="13" fillId="0" borderId="70" xfId="64" applyNumberFormat="1" applyFont="1" applyFill="1" applyBorder="1" applyProtection="1">
      <alignment/>
      <protection locked="0"/>
    </xf>
    <xf numFmtId="178" fontId="13" fillId="0" borderId="19" xfId="64" applyNumberFormat="1" applyFont="1" applyFill="1" applyBorder="1" applyAlignment="1" applyProtection="1">
      <alignment vertical="center"/>
      <protection locked="0"/>
    </xf>
    <xf numFmtId="178" fontId="13" fillId="0" borderId="98" xfId="64" applyNumberFormat="1" applyFont="1" applyFill="1" applyBorder="1" applyAlignment="1" applyProtection="1">
      <alignment vertical="center"/>
      <protection locked="0"/>
    </xf>
    <xf numFmtId="0" fontId="13" fillId="0" borderId="95" xfId="64" applyFont="1" applyFill="1" applyBorder="1" applyAlignment="1">
      <alignment horizontal="left" indent="1"/>
      <protection/>
    </xf>
    <xf numFmtId="0" fontId="12" fillId="0" borderId="94" xfId="64" applyFont="1" applyFill="1" applyBorder="1" applyAlignment="1">
      <alignment horizontal="left" vertical="center" wrapText="1" indent="1"/>
      <protection/>
    </xf>
    <xf numFmtId="178" fontId="12" fillId="0" borderId="48" xfId="64" applyNumberFormat="1" applyFont="1" applyFill="1" applyBorder="1" applyAlignment="1">
      <alignment vertical="center"/>
      <protection/>
    </xf>
    <xf numFmtId="178" fontId="12" fillId="0" borderId="10" xfId="64" applyNumberFormat="1" applyFont="1" applyFill="1" applyBorder="1" applyAlignment="1">
      <alignment vertical="center"/>
      <protection/>
    </xf>
    <xf numFmtId="178" fontId="12" fillId="0" borderId="94" xfId="64" applyNumberFormat="1" applyFont="1" applyFill="1" applyBorder="1" applyAlignment="1">
      <alignment vertical="center"/>
      <protection/>
    </xf>
    <xf numFmtId="0" fontId="12" fillId="0" borderId="92" xfId="64" applyFont="1" applyFill="1" applyBorder="1" applyAlignment="1">
      <alignment horizontal="left" wrapText="1" indent="1"/>
      <protection/>
    </xf>
    <xf numFmtId="178" fontId="12" fillId="0" borderId="46" xfId="64" applyNumberFormat="1" applyFont="1" applyFill="1" applyBorder="1" applyProtection="1">
      <alignment/>
      <protection locked="0"/>
    </xf>
    <xf numFmtId="178" fontId="12" fillId="0" borderId="28" xfId="64" applyNumberFormat="1" applyFont="1" applyFill="1" applyBorder="1" applyAlignment="1" applyProtection="1">
      <alignment vertical="center"/>
      <protection locked="0"/>
    </xf>
    <xf numFmtId="178" fontId="12" fillId="0" borderId="28" xfId="64" applyNumberFormat="1" applyFont="1" applyFill="1" applyBorder="1">
      <alignment/>
      <protection/>
    </xf>
    <xf numFmtId="178" fontId="12" fillId="0" borderId="92" xfId="64" applyNumberFormat="1" applyFont="1" applyFill="1" applyBorder="1" applyAlignment="1" applyProtection="1">
      <alignment vertical="center"/>
      <protection locked="0"/>
    </xf>
    <xf numFmtId="0" fontId="12" fillId="0" borderId="95" xfId="64" applyFont="1" applyFill="1" applyBorder="1" applyAlignment="1">
      <alignment horizontal="left" indent="1"/>
      <protection/>
    </xf>
    <xf numFmtId="0" fontId="12" fillId="0" borderId="96" xfId="64" applyFont="1" applyFill="1" applyBorder="1" applyAlignment="1">
      <alignment horizontal="left" indent="1"/>
      <protection/>
    </xf>
    <xf numFmtId="178" fontId="12" fillId="0" borderId="96" xfId="64" applyNumberFormat="1" applyFont="1" applyFill="1" applyBorder="1" applyAlignment="1" applyProtection="1">
      <alignment vertical="center"/>
      <protection locked="0"/>
    </xf>
    <xf numFmtId="0" fontId="12" fillId="0" borderId="102" xfId="64" applyFont="1" applyFill="1" applyBorder="1" applyAlignment="1">
      <alignment horizontal="left" indent="1"/>
      <protection/>
    </xf>
    <xf numFmtId="0" fontId="6" fillId="0" borderId="103" xfId="64" applyFont="1" applyFill="1" applyBorder="1" applyAlignment="1">
      <alignment horizontal="left" vertical="center" indent="1"/>
      <protection/>
    </xf>
    <xf numFmtId="178" fontId="12" fillId="0" borderId="104" xfId="64" applyNumberFormat="1" applyFont="1" applyFill="1" applyBorder="1" applyAlignment="1">
      <alignment vertical="center"/>
      <protection/>
    </xf>
    <xf numFmtId="178" fontId="12" fillId="0" borderId="105" xfId="64" applyNumberFormat="1" applyFont="1" applyFill="1" applyBorder="1" applyAlignment="1">
      <alignment vertical="center"/>
      <protection/>
    </xf>
    <xf numFmtId="178" fontId="12" fillId="0" borderId="103" xfId="64" applyNumberFormat="1" applyFont="1" applyFill="1" applyBorder="1" applyAlignment="1">
      <alignment vertical="center"/>
      <protection/>
    </xf>
    <xf numFmtId="0" fontId="3" fillId="0" borderId="27" xfId="64" applyFont="1" applyFill="1" applyBorder="1" applyAlignment="1">
      <alignment horizontal="center" vertical="center"/>
      <protection/>
    </xf>
    <xf numFmtId="0" fontId="30" fillId="0" borderId="44" xfId="64" applyNumberFormat="1" applyFont="1" applyFill="1" applyBorder="1" applyAlignment="1" applyProtection="1">
      <alignment horizontal="center" vertical="center"/>
      <protection/>
    </xf>
    <xf numFmtId="0" fontId="30" fillId="0" borderId="21" xfId="64" applyNumberFormat="1" applyFont="1" applyFill="1" applyBorder="1" applyAlignment="1" applyProtection="1">
      <alignment horizontal="center" vertical="center"/>
      <protection/>
    </xf>
    <xf numFmtId="0" fontId="30" fillId="0" borderId="22" xfId="64" applyNumberFormat="1" applyFont="1" applyFill="1" applyBorder="1" applyAlignment="1" applyProtection="1">
      <alignment horizontal="center" vertical="center"/>
      <protection/>
    </xf>
    <xf numFmtId="173" fontId="13" fillId="0" borderId="45" xfId="64" applyNumberFormat="1" applyFont="1" applyFill="1" applyBorder="1" applyAlignment="1">
      <alignment horizontal="center" vertical="center"/>
      <protection/>
    </xf>
    <xf numFmtId="0" fontId="13" fillId="0" borderId="28" xfId="64" applyFont="1" applyFill="1" applyBorder="1" applyAlignment="1">
      <alignment horizontal="left" vertical="center" wrapText="1"/>
      <protection/>
    </xf>
    <xf numFmtId="178" fontId="13" fillId="0" borderId="28" xfId="64" applyNumberFormat="1" applyFont="1" applyFill="1" applyBorder="1" applyAlignment="1" applyProtection="1">
      <alignment horizontal="right" vertical="center"/>
      <protection locked="0"/>
    </xf>
    <xf numFmtId="178" fontId="13" fillId="0" borderId="47" xfId="64" applyNumberFormat="1" applyFont="1" applyFill="1" applyBorder="1" applyAlignment="1" applyProtection="1">
      <alignment horizontal="right" vertical="center"/>
      <protection locked="0"/>
    </xf>
    <xf numFmtId="173" fontId="13" fillId="0" borderId="12" xfId="64" applyNumberFormat="1" applyFont="1" applyFill="1" applyBorder="1" applyAlignment="1">
      <alignment horizontal="center" vertical="center"/>
      <protection/>
    </xf>
    <xf numFmtId="0" fontId="13" fillId="0" borderId="10" xfId="64" applyFont="1" applyFill="1" applyBorder="1" applyAlignment="1">
      <alignment horizontal="left" vertical="center" wrapText="1"/>
      <protection/>
    </xf>
    <xf numFmtId="178" fontId="13" fillId="0" borderId="10" xfId="64" applyNumberFormat="1" applyFont="1" applyFill="1" applyBorder="1" applyAlignment="1" applyProtection="1">
      <alignment horizontal="right" vertical="center"/>
      <protection locked="0"/>
    </xf>
    <xf numFmtId="178" fontId="13" fillId="0" borderId="18" xfId="64" applyNumberFormat="1" applyFont="1" applyFill="1" applyBorder="1" applyAlignment="1" applyProtection="1">
      <alignment horizontal="right" vertical="center"/>
      <protection locked="0"/>
    </xf>
    <xf numFmtId="0" fontId="13" fillId="0" borderId="19" xfId="64" applyFont="1" applyFill="1" applyBorder="1" applyAlignment="1">
      <alignment horizontal="left" vertical="center" wrapText="1"/>
      <protection/>
    </xf>
    <xf numFmtId="0" fontId="12" fillId="0" borderId="10" xfId="64" applyFont="1" applyFill="1" applyBorder="1" applyAlignment="1">
      <alignment horizontal="left" vertical="center" wrapText="1"/>
      <protection/>
    </xf>
    <xf numFmtId="178" fontId="12" fillId="0" borderId="10" xfId="64" applyNumberFormat="1" applyFont="1" applyFill="1" applyBorder="1" applyAlignment="1" applyProtection="1">
      <alignment horizontal="right" vertical="center"/>
      <protection locked="0"/>
    </xf>
    <xf numFmtId="178" fontId="12" fillId="0" borderId="18" xfId="64" applyNumberFormat="1" applyFont="1" applyFill="1" applyBorder="1" applyAlignment="1" applyProtection="1">
      <alignment horizontal="right" vertical="center"/>
      <protection locked="0"/>
    </xf>
    <xf numFmtId="173" fontId="13" fillId="0" borderId="14" xfId="64" applyNumberFormat="1" applyFont="1" applyFill="1" applyBorder="1" applyAlignment="1">
      <alignment horizontal="center" vertical="center"/>
      <protection/>
    </xf>
    <xf numFmtId="0" fontId="13" fillId="0" borderId="11" xfId="64" applyFont="1" applyFill="1" applyBorder="1" applyAlignment="1">
      <alignment horizontal="left" vertical="center" wrapText="1"/>
      <protection/>
    </xf>
    <xf numFmtId="178" fontId="13" fillId="0" borderId="11" xfId="64" applyNumberFormat="1" applyFont="1" applyFill="1" applyBorder="1" applyAlignment="1" applyProtection="1">
      <alignment horizontal="right" vertical="center"/>
      <protection locked="0"/>
    </xf>
    <xf numFmtId="178" fontId="13" fillId="0" borderId="53" xfId="64" applyNumberFormat="1" applyFont="1" applyFill="1" applyBorder="1" applyAlignment="1" applyProtection="1">
      <alignment horizontal="right" vertical="center"/>
      <protection locked="0"/>
    </xf>
    <xf numFmtId="173" fontId="12" fillId="0" borderId="17" xfId="64" applyNumberFormat="1" applyFont="1" applyFill="1" applyBorder="1" applyAlignment="1">
      <alignment horizontal="center" vertical="center"/>
      <protection/>
    </xf>
    <xf numFmtId="0" fontId="12" fillId="0" borderId="15" xfId="64" applyFont="1" applyFill="1" applyBorder="1" applyAlignment="1">
      <alignment horizontal="left" vertical="center" wrapText="1"/>
      <protection/>
    </xf>
    <xf numFmtId="178" fontId="14" fillId="0" borderId="15" xfId="64" applyNumberFormat="1" applyFont="1" applyFill="1" applyBorder="1" applyAlignment="1">
      <alignment vertical="center"/>
      <protection/>
    </xf>
    <xf numFmtId="178" fontId="14" fillId="0" borderId="16" xfId="64" applyNumberFormat="1" applyFont="1" applyFill="1" applyBorder="1" applyAlignment="1">
      <alignment vertical="center"/>
      <protection/>
    </xf>
    <xf numFmtId="173" fontId="13" fillId="0" borderId="13" xfId="64" applyNumberFormat="1" applyFont="1" applyFill="1" applyBorder="1" applyAlignment="1">
      <alignment horizontal="center" vertical="center"/>
      <protection/>
    </xf>
    <xf numFmtId="178" fontId="13" fillId="0" borderId="106" xfId="64" applyNumberFormat="1" applyFont="1" applyFill="1" applyBorder="1" applyAlignment="1" applyProtection="1">
      <alignment vertical="center"/>
      <protection locked="0"/>
    </xf>
    <xf numFmtId="173" fontId="13" fillId="0" borderId="49" xfId="64" applyNumberFormat="1" applyFont="1" applyFill="1" applyBorder="1" applyAlignment="1">
      <alignment horizontal="center" vertical="center"/>
      <protection/>
    </xf>
    <xf numFmtId="0" fontId="13" fillId="0" borderId="21" xfId="64" applyFont="1" applyFill="1" applyBorder="1" applyAlignment="1">
      <alignment horizontal="left" vertical="center" wrapText="1"/>
      <protection/>
    </xf>
    <xf numFmtId="178" fontId="13" fillId="26" borderId="21" xfId="64" applyNumberFormat="1" applyFont="1" applyFill="1" applyBorder="1" applyAlignment="1" applyProtection="1">
      <alignment vertical="center"/>
      <protection/>
    </xf>
    <xf numFmtId="178" fontId="13" fillId="0" borderId="22" xfId="64" applyNumberFormat="1" applyFont="1" applyFill="1" applyBorder="1" applyAlignment="1" applyProtection="1">
      <alignment vertical="center"/>
      <protection locked="0"/>
    </xf>
    <xf numFmtId="173" fontId="13" fillId="0" borderId="60" xfId="64" applyNumberFormat="1" applyFont="1" applyFill="1" applyBorder="1" applyAlignment="1">
      <alignment horizontal="center" vertical="center"/>
      <protection/>
    </xf>
    <xf numFmtId="0" fontId="12" fillId="0" borderId="56" xfId="64" applyFont="1" applyFill="1" applyBorder="1" applyAlignment="1">
      <alignment horizontal="left" vertical="center" wrapText="1"/>
      <protection/>
    </xf>
    <xf numFmtId="178" fontId="13" fillId="0" borderId="56" xfId="64" applyNumberFormat="1" applyFont="1" applyFill="1" applyBorder="1" applyAlignment="1" applyProtection="1">
      <alignment vertical="center"/>
      <protection locked="0"/>
    </xf>
    <xf numFmtId="178" fontId="13" fillId="0" borderId="64" xfId="64" applyNumberFormat="1" applyFont="1" applyFill="1" applyBorder="1" applyAlignment="1" applyProtection="1">
      <alignment vertical="center"/>
      <protection locked="0"/>
    </xf>
    <xf numFmtId="178" fontId="13" fillId="0" borderId="53" xfId="64" applyNumberFormat="1" applyFont="1" applyFill="1" applyBorder="1" applyAlignment="1" applyProtection="1">
      <alignment vertical="center"/>
      <protection locked="0"/>
    </xf>
    <xf numFmtId="178" fontId="13" fillId="0" borderId="47" xfId="64" applyNumberFormat="1" applyFont="1" applyFill="1" applyBorder="1" applyAlignment="1" applyProtection="1">
      <alignment vertical="center"/>
      <protection locked="0"/>
    </xf>
    <xf numFmtId="178" fontId="13" fillId="0" borderId="18" xfId="64" applyNumberFormat="1" applyFont="1" applyFill="1" applyBorder="1" applyAlignment="1" applyProtection="1">
      <alignment vertical="center"/>
      <protection locked="0"/>
    </xf>
    <xf numFmtId="0" fontId="13" fillId="0" borderId="10" xfId="64" applyFont="1" applyFill="1" applyBorder="1" applyAlignment="1" quotePrefix="1">
      <alignment horizontal="left" vertical="center" wrapText="1"/>
      <protection/>
    </xf>
    <xf numFmtId="178" fontId="14" fillId="0" borderId="15" xfId="64" applyNumberFormat="1" applyFont="1" applyFill="1" applyBorder="1" applyAlignment="1" applyProtection="1">
      <alignment vertical="center"/>
      <protection/>
    </xf>
    <xf numFmtId="178" fontId="14" fillId="0" borderId="16" xfId="64" applyNumberFormat="1" applyFont="1" applyFill="1" applyBorder="1" applyAlignment="1" applyProtection="1">
      <alignment vertical="center"/>
      <protection/>
    </xf>
    <xf numFmtId="173" fontId="12" fillId="0" borderId="60" xfId="64" applyNumberFormat="1" applyFont="1" applyFill="1" applyBorder="1" applyAlignment="1">
      <alignment horizontal="center" vertical="center"/>
      <protection/>
    </xf>
    <xf numFmtId="0" fontId="12" fillId="0" borderId="56" xfId="64" applyFont="1" applyFill="1" applyBorder="1" applyAlignment="1">
      <alignment horizontal="left" vertical="center" wrapText="1"/>
      <protection/>
    </xf>
    <xf numFmtId="178" fontId="14" fillId="0" borderId="56" xfId="64" applyNumberFormat="1" applyFont="1" applyFill="1" applyBorder="1" applyAlignment="1" applyProtection="1">
      <alignment vertical="center"/>
      <protection/>
    </xf>
    <xf numFmtId="178" fontId="14" fillId="0" borderId="64" xfId="64" applyNumberFormat="1" applyFont="1" applyFill="1" applyBorder="1" applyAlignment="1" applyProtection="1">
      <alignment vertical="center"/>
      <protection/>
    </xf>
    <xf numFmtId="173" fontId="12" fillId="0" borderId="49" xfId="64" applyNumberFormat="1" applyFont="1" applyFill="1" applyBorder="1" applyAlignment="1">
      <alignment horizontal="center" vertical="center"/>
      <protection/>
    </xf>
    <xf numFmtId="0" fontId="12" fillId="0" borderId="50" xfId="64" applyFont="1" applyFill="1" applyBorder="1" applyAlignment="1">
      <alignment horizontal="left" vertical="center" wrapText="1"/>
      <protection/>
    </xf>
    <xf numFmtId="173" fontId="12" fillId="0" borderId="17" xfId="64" applyNumberFormat="1" applyFont="1" applyFill="1" applyBorder="1" applyAlignment="1">
      <alignment horizontal="center" vertical="center"/>
      <protection/>
    </xf>
    <xf numFmtId="173" fontId="12" fillId="0" borderId="60" xfId="64" applyNumberFormat="1" applyFont="1" applyFill="1" applyBorder="1" applyAlignment="1">
      <alignment horizontal="center" vertical="center"/>
      <protection/>
    </xf>
    <xf numFmtId="178" fontId="14" fillId="24" borderId="56" xfId="64" applyNumberFormat="1" applyFont="1" applyFill="1" applyBorder="1" applyAlignment="1" applyProtection="1">
      <alignment vertical="center"/>
      <protection/>
    </xf>
    <xf numFmtId="173" fontId="51" fillId="0" borderId="10" xfId="61" applyNumberFormat="1" applyFont="1" applyFill="1" applyBorder="1" applyAlignment="1">
      <alignment horizontal="center" vertical="center" wrapText="1"/>
      <protection/>
    </xf>
    <xf numFmtId="1" fontId="54" fillId="0" borderId="10" xfId="61" applyNumberFormat="1" applyFont="1" applyFill="1" applyBorder="1" applyAlignment="1">
      <alignment horizontal="center" vertical="center"/>
      <protection/>
    </xf>
    <xf numFmtId="49" fontId="54" fillId="0" borderId="10" xfId="61" applyNumberFormat="1" applyFont="1" applyBorder="1" applyAlignment="1">
      <alignment horizontal="center" vertical="center"/>
      <protection/>
    </xf>
    <xf numFmtId="49" fontId="51" fillId="0" borderId="10" xfId="61" applyNumberFormat="1" applyFont="1" applyBorder="1" applyAlignment="1">
      <alignment horizontal="center" vertical="center"/>
      <protection/>
    </xf>
    <xf numFmtId="0" fontId="28" fillId="0" borderId="44" xfId="67" applyFont="1" applyFill="1" applyBorder="1" applyAlignment="1">
      <alignment horizontal="center" vertical="center" wrapText="1"/>
      <protection/>
    </xf>
    <xf numFmtId="0" fontId="28" fillId="0" borderId="21" xfId="67" applyFont="1" applyFill="1" applyBorder="1" applyAlignment="1">
      <alignment horizontal="center" vertical="center" wrapText="1"/>
      <protection/>
    </xf>
    <xf numFmtId="0" fontId="28" fillId="0" borderId="22" xfId="67" applyFont="1" applyFill="1" applyBorder="1" applyAlignment="1">
      <alignment horizontal="center" vertical="center" wrapText="1"/>
      <protection/>
    </xf>
    <xf numFmtId="0" fontId="18" fillId="0" borderId="45" xfId="67" applyFont="1" applyFill="1" applyBorder="1" applyAlignment="1">
      <alignment vertical="center" wrapText="1"/>
      <protection/>
    </xf>
    <xf numFmtId="0" fontId="17" fillId="0" borderId="28" xfId="67" applyFont="1" applyFill="1" applyBorder="1" applyAlignment="1">
      <alignment horizontal="center" vertical="center" wrapText="1"/>
      <protection/>
    </xf>
    <xf numFmtId="172" fontId="18" fillId="0" borderId="28" xfId="67" applyNumberFormat="1" applyFont="1" applyFill="1" applyBorder="1" applyAlignment="1">
      <alignment horizontal="right" vertical="center" wrapText="1"/>
      <protection/>
    </xf>
    <xf numFmtId="172" fontId="18" fillId="0" borderId="107" xfId="67" applyNumberFormat="1" applyFont="1" applyFill="1" applyBorder="1" applyAlignment="1">
      <alignment horizontal="right" vertical="center" wrapText="1"/>
      <protection/>
    </xf>
    <xf numFmtId="0" fontId="28" fillId="0" borderId="12" xfId="67" applyFont="1" applyFill="1" applyBorder="1" applyAlignment="1">
      <alignment vertical="center" wrapText="1"/>
      <protection/>
    </xf>
    <xf numFmtId="0" fontId="17" fillId="0" borderId="10" xfId="67" applyFont="1" applyFill="1" applyBorder="1" applyAlignment="1">
      <alignment horizontal="center" vertical="center" wrapText="1"/>
      <protection/>
    </xf>
    <xf numFmtId="172" fontId="17" fillId="0" borderId="10" xfId="67" applyNumberFormat="1" applyFont="1" applyFill="1" applyBorder="1" applyAlignment="1">
      <alignment horizontal="right" vertical="center" wrapText="1"/>
      <protection/>
    </xf>
    <xf numFmtId="172" fontId="18" fillId="0" borderId="108" xfId="67" applyNumberFormat="1" applyFont="1" applyFill="1" applyBorder="1" applyAlignment="1">
      <alignment horizontal="right" vertical="center" wrapText="1"/>
      <protection/>
    </xf>
    <xf numFmtId="0" fontId="27" fillId="0" borderId="12" xfId="67" applyFont="1" applyFill="1" applyBorder="1" applyAlignment="1">
      <alignment horizontal="left" vertical="center" wrapText="1" indent="1"/>
      <protection/>
    </xf>
    <xf numFmtId="172" fontId="17" fillId="0" borderId="10" xfId="67" applyNumberFormat="1" applyFont="1" applyFill="1" applyBorder="1" applyAlignment="1">
      <alignment horizontal="right" vertical="center" wrapText="1"/>
      <protection/>
    </xf>
    <xf numFmtId="172" fontId="17" fillId="0" borderId="108" xfId="67" applyNumberFormat="1" applyFont="1" applyFill="1" applyBorder="1" applyAlignment="1">
      <alignment horizontal="right" vertical="center" wrapText="1"/>
      <protection/>
    </xf>
    <xf numFmtId="0" fontId="17" fillId="0" borderId="12" xfId="67" applyFont="1" applyFill="1" applyBorder="1" applyAlignment="1">
      <alignment vertical="center" wrapText="1"/>
      <protection/>
    </xf>
    <xf numFmtId="172" fontId="17" fillId="0" borderId="109" xfId="67" applyNumberFormat="1" applyFont="1" applyFill="1" applyBorder="1" applyAlignment="1">
      <alignment horizontal="right" vertical="center" wrapText="1"/>
      <protection/>
    </xf>
    <xf numFmtId="0" fontId="18" fillId="0" borderId="12" xfId="67" applyFont="1" applyFill="1" applyBorder="1" applyAlignment="1">
      <alignment vertical="center" wrapText="1"/>
      <protection/>
    </xf>
    <xf numFmtId="172" fontId="18" fillId="0" borderId="10" xfId="67" applyNumberFormat="1" applyFont="1" applyFill="1" applyBorder="1" applyAlignment="1">
      <alignment horizontal="right" vertical="center" wrapText="1"/>
      <protection/>
    </xf>
    <xf numFmtId="172" fontId="18" fillId="0" borderId="18" xfId="67" applyNumberFormat="1" applyFont="1" applyFill="1" applyBorder="1" applyAlignment="1">
      <alignment horizontal="right" vertical="center" wrapText="1"/>
      <protection/>
    </xf>
    <xf numFmtId="172" fontId="28" fillId="0" borderId="10" xfId="67" applyNumberFormat="1" applyFont="1" applyFill="1" applyBorder="1" applyAlignment="1">
      <alignment horizontal="right" vertical="center" wrapText="1"/>
      <protection/>
    </xf>
    <xf numFmtId="172" fontId="28" fillId="0" borderId="108" xfId="67" applyNumberFormat="1" applyFont="1" applyFill="1" applyBorder="1" applyAlignment="1">
      <alignment horizontal="right" vertical="center" wrapText="1"/>
      <protection/>
    </xf>
    <xf numFmtId="172" fontId="18" fillId="0" borderId="10" xfId="67" applyNumberFormat="1" applyFont="1" applyFill="1" applyBorder="1" applyAlignment="1" applyProtection="1">
      <alignment horizontal="right" vertical="center" wrapText="1"/>
      <protection locked="0"/>
    </xf>
    <xf numFmtId="172" fontId="28" fillId="0" borderId="109" xfId="67" applyNumberFormat="1" applyFont="1" applyFill="1" applyBorder="1" applyAlignment="1">
      <alignment horizontal="right" vertical="center" wrapText="1"/>
      <protection/>
    </xf>
    <xf numFmtId="0" fontId="17" fillId="0" borderId="12" xfId="67" applyFont="1" applyFill="1" applyBorder="1" applyAlignment="1">
      <alignment horizontal="left" vertical="center" wrapText="1" indent="2"/>
      <protection/>
    </xf>
    <xf numFmtId="0" fontId="17" fillId="0" borderId="12" xfId="67" applyFont="1" applyFill="1" applyBorder="1" applyAlignment="1">
      <alignment horizontal="left" vertical="center" indent="2"/>
      <protection/>
    </xf>
    <xf numFmtId="172" fontId="28" fillId="0" borderId="18" xfId="67" applyNumberFormat="1" applyFont="1" applyFill="1" applyBorder="1" applyAlignment="1">
      <alignment horizontal="right" vertical="center" wrapText="1"/>
      <protection/>
    </xf>
    <xf numFmtId="172" fontId="17" fillId="0" borderId="18" xfId="67" applyNumberFormat="1" applyFont="1" applyFill="1" applyBorder="1" applyAlignment="1">
      <alignment horizontal="right" vertical="center" wrapText="1"/>
      <protection/>
    </xf>
    <xf numFmtId="0" fontId="17" fillId="0" borderId="12" xfId="67" applyFont="1" applyFill="1" applyBorder="1" applyAlignment="1">
      <alignment horizontal="left" vertical="center" wrapText="1" indent="3"/>
      <protection/>
    </xf>
    <xf numFmtId="172" fontId="28" fillId="0" borderId="10" xfId="67" applyNumberFormat="1" applyFont="1" applyFill="1" applyBorder="1" applyAlignment="1" applyProtection="1">
      <alignment horizontal="right" vertical="center" wrapText="1"/>
      <protection/>
    </xf>
    <xf numFmtId="172" fontId="18" fillId="0" borderId="109" xfId="67" applyNumberFormat="1" applyFont="1" applyFill="1" applyBorder="1" applyAlignment="1">
      <alignment horizontal="right" vertical="center" wrapText="1"/>
      <protection/>
    </xf>
    <xf numFmtId="0" fontId="18" fillId="0" borderId="44" xfId="67" applyFont="1" applyFill="1" applyBorder="1" applyAlignment="1">
      <alignment vertical="center" wrapText="1"/>
      <protection/>
    </xf>
    <xf numFmtId="0" fontId="17" fillId="0" borderId="21" xfId="67" applyFont="1" applyFill="1" applyBorder="1" applyAlignment="1">
      <alignment horizontal="center" vertical="center" wrapText="1"/>
      <protection/>
    </xf>
    <xf numFmtId="172" fontId="18" fillId="0" borderId="110" xfId="67" applyNumberFormat="1" applyFont="1" applyFill="1" applyBorder="1" applyAlignment="1">
      <alignment horizontal="right" vertical="center" wrapText="1"/>
      <protection/>
    </xf>
    <xf numFmtId="172" fontId="18" fillId="0" borderId="21" xfId="67" applyNumberFormat="1" applyFont="1" applyFill="1" applyBorder="1" applyAlignment="1">
      <alignment horizontal="right" vertical="center" wrapText="1"/>
      <protection/>
    </xf>
    <xf numFmtId="172" fontId="18" fillId="0" borderId="111" xfId="67" applyNumberFormat="1" applyFont="1" applyFill="1" applyBorder="1" applyAlignment="1">
      <alignment horizontal="right" vertical="center" wrapText="1"/>
      <protection/>
    </xf>
    <xf numFmtId="0" fontId="5" fillId="0" borderId="0" xfId="63" applyFont="1" applyFill="1" applyAlignment="1" applyProtection="1">
      <alignment horizontal="center"/>
      <protection/>
    </xf>
    <xf numFmtId="164" fontId="5" fillId="0" borderId="0" xfId="63" applyNumberFormat="1" applyFont="1" applyFill="1" applyBorder="1" applyAlignment="1" applyProtection="1">
      <alignment horizontal="center" vertical="center"/>
      <protection/>
    </xf>
    <xf numFmtId="0" fontId="6" fillId="0" borderId="38" xfId="63" applyFont="1" applyFill="1" applyBorder="1" applyAlignment="1" applyProtection="1">
      <alignment horizontal="center" vertical="center" wrapText="1"/>
      <protection/>
    </xf>
    <xf numFmtId="0" fontId="6" fillId="0" borderId="44" xfId="63" applyFont="1" applyFill="1" applyBorder="1" applyAlignment="1" applyProtection="1">
      <alignment horizontal="center" vertical="center" wrapText="1"/>
      <protection/>
    </xf>
    <xf numFmtId="0" fontId="6" fillId="0" borderId="27" xfId="63" applyFont="1" applyFill="1" applyBorder="1" applyAlignment="1" applyProtection="1">
      <alignment horizontal="center" vertical="center" wrapText="1"/>
      <protection/>
    </xf>
    <xf numFmtId="0" fontId="6" fillId="0" borderId="21" xfId="63" applyFont="1" applyFill="1" applyBorder="1" applyAlignment="1" applyProtection="1">
      <alignment horizontal="center" vertical="center" wrapText="1"/>
      <protection/>
    </xf>
    <xf numFmtId="164" fontId="6" fillId="0" borderId="27" xfId="63" applyNumberFormat="1" applyFont="1" applyFill="1" applyBorder="1" applyAlignment="1" applyProtection="1">
      <alignment horizontal="center" vertical="center"/>
      <protection/>
    </xf>
    <xf numFmtId="164" fontId="6" fillId="0" borderId="52" xfId="63" applyNumberFormat="1" applyFont="1" applyFill="1" applyBorder="1" applyAlignment="1" applyProtection="1">
      <alignment horizontal="center" vertical="center"/>
      <protection/>
    </xf>
    <xf numFmtId="164" fontId="6" fillId="0" borderId="112" xfId="0" applyNumberFormat="1" applyFont="1" applyFill="1" applyBorder="1" applyAlignment="1" applyProtection="1">
      <alignment horizontal="center" vertical="center" wrapText="1"/>
      <protection/>
    </xf>
    <xf numFmtId="164" fontId="6" fillId="0" borderId="11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6" fillId="0" borderId="114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20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11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116" xfId="0" applyFont="1" applyFill="1" applyBorder="1" applyAlignment="1" applyProtection="1" quotePrefix="1">
      <alignment horizontal="center" vertical="center"/>
      <protection/>
    </xf>
    <xf numFmtId="0" fontId="6" fillId="0" borderId="55" xfId="0" applyFont="1" applyFill="1" applyBorder="1" applyAlignment="1" applyProtection="1" quotePrefix="1">
      <alignment horizontal="center" vertical="center"/>
      <protection/>
    </xf>
    <xf numFmtId="0" fontId="6" fillId="0" borderId="116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>
      <alignment horizontal="left" vertical="center" indent="2"/>
    </xf>
    <xf numFmtId="0" fontId="6" fillId="0" borderId="30" xfId="0" applyFont="1" applyFill="1" applyBorder="1" applyAlignment="1">
      <alignment horizontal="left" vertical="center" indent="2"/>
    </xf>
    <xf numFmtId="0" fontId="13" fillId="0" borderId="117" xfId="0" applyFont="1" applyFill="1" applyBorder="1" applyAlignment="1">
      <alignment horizontal="justify" vertical="center" wrapText="1"/>
    </xf>
    <xf numFmtId="0" fontId="5" fillId="0" borderId="0" xfId="64" applyFont="1" applyFill="1" applyAlignment="1">
      <alignment horizontal="center" wrapText="1"/>
      <protection/>
    </xf>
    <xf numFmtId="0" fontId="5" fillId="0" borderId="0" xfId="64" applyFont="1" applyFill="1" applyAlignment="1">
      <alignment horizontal="center"/>
      <protection/>
    </xf>
    <xf numFmtId="0" fontId="5" fillId="0" borderId="118" xfId="64" applyFont="1" applyFill="1" applyBorder="1" applyAlignment="1">
      <alignment horizontal="center" vertical="center"/>
      <protection/>
    </xf>
    <xf numFmtId="0" fontId="5" fillId="0" borderId="119" xfId="64" applyFont="1" applyFill="1" applyBorder="1" applyAlignment="1">
      <alignment horizontal="center" vertical="center"/>
      <protection/>
    </xf>
    <xf numFmtId="0" fontId="5" fillId="0" borderId="120" xfId="64" applyFont="1" applyFill="1" applyBorder="1" applyAlignment="1">
      <alignment horizontal="center" vertical="center"/>
      <protection/>
    </xf>
    <xf numFmtId="0" fontId="5" fillId="0" borderId="121" xfId="64" applyFont="1" applyFill="1" applyBorder="1" applyAlignment="1">
      <alignment horizontal="center" vertical="center"/>
      <protection/>
    </xf>
    <xf numFmtId="0" fontId="5" fillId="0" borderId="122" xfId="64" applyFont="1" applyFill="1" applyBorder="1" applyAlignment="1">
      <alignment horizontal="center" vertical="center"/>
      <protection/>
    </xf>
    <xf numFmtId="0" fontId="50" fillId="0" borderId="0" xfId="64" applyFont="1" applyFill="1" applyAlignment="1" applyProtection="1">
      <alignment horizontal="center" vertical="center"/>
      <protection locked="0"/>
    </xf>
    <xf numFmtId="0" fontId="5" fillId="0" borderId="0" xfId="64" applyFont="1" applyFill="1" applyAlignment="1" applyProtection="1">
      <alignment horizontal="center" vertical="center"/>
      <protection locked="0"/>
    </xf>
    <xf numFmtId="0" fontId="4" fillId="0" borderId="20" xfId="64" applyFont="1" applyFill="1" applyBorder="1" applyAlignment="1">
      <alignment horizontal="right"/>
      <protection/>
    </xf>
    <xf numFmtId="0" fontId="3" fillId="0" borderId="49" xfId="64" applyFont="1" applyFill="1" applyBorder="1" applyAlignment="1" quotePrefix="1">
      <alignment horizontal="center" vertical="center" wrapText="1"/>
      <protection/>
    </xf>
    <xf numFmtId="0" fontId="3" fillId="0" borderId="13" xfId="64" applyFont="1" applyFill="1" applyBorder="1" applyAlignment="1" quotePrefix="1">
      <alignment horizontal="center" vertical="center" wrapText="1"/>
      <protection/>
    </xf>
    <xf numFmtId="0" fontId="3" fillId="0" borderId="50" xfId="64" applyFont="1" applyFill="1" applyBorder="1" applyAlignment="1">
      <alignment horizontal="center" vertical="center"/>
      <protection/>
    </xf>
    <xf numFmtId="0" fontId="3" fillId="0" borderId="19" xfId="64" applyFont="1" applyFill="1" applyBorder="1" applyAlignment="1">
      <alignment horizontal="center" vertical="center"/>
      <protection/>
    </xf>
    <xf numFmtId="0" fontId="3" fillId="0" borderId="51" xfId="64" applyFont="1" applyFill="1" applyBorder="1" applyAlignment="1">
      <alignment horizontal="center" vertical="center"/>
      <protection/>
    </xf>
    <xf numFmtId="0" fontId="3" fillId="0" borderId="106" xfId="64" applyFont="1" applyFill="1" applyBorder="1" applyAlignment="1">
      <alignment horizontal="center" vertical="center"/>
      <protection/>
    </xf>
    <xf numFmtId="0" fontId="3" fillId="0" borderId="25" xfId="64" applyFont="1" applyFill="1" applyBorder="1" applyAlignment="1">
      <alignment horizontal="center" vertical="center"/>
      <protection/>
    </xf>
    <xf numFmtId="0" fontId="3" fillId="0" borderId="32" xfId="64" applyFont="1" applyFill="1" applyBorder="1" applyAlignment="1">
      <alignment horizontal="center" vertical="center"/>
      <protection/>
    </xf>
    <xf numFmtId="0" fontId="51" fillId="0" borderId="10" xfId="61" applyFont="1" applyBorder="1" applyAlignment="1">
      <alignment horizontal="left" vertical="center" wrapText="1"/>
      <protection/>
    </xf>
    <xf numFmtId="3" fontId="52" fillId="27" borderId="10" xfId="62" applyNumberFormat="1" applyFont="1" applyFill="1" applyBorder="1" applyAlignment="1">
      <alignment horizontal="center" vertical="center" wrapText="1"/>
      <protection/>
    </xf>
    <xf numFmtId="0" fontId="55" fillId="0" borderId="10" xfId="61" applyFont="1" applyBorder="1" applyAlignment="1">
      <alignment horizontal="center" vertical="center" wrapText="1"/>
      <protection/>
    </xf>
    <xf numFmtId="49" fontId="54" fillId="0" borderId="10" xfId="61" applyNumberFormat="1" applyFont="1" applyBorder="1" applyAlignment="1">
      <alignment horizontal="center" vertical="center"/>
      <protection/>
    </xf>
    <xf numFmtId="0" fontId="54" fillId="0" borderId="10" xfId="61" applyFont="1" applyBorder="1" applyAlignment="1">
      <alignment horizontal="left" vertical="center" wrapText="1"/>
      <protection/>
    </xf>
    <xf numFmtId="173" fontId="51" fillId="0" borderId="25" xfId="61" applyNumberFormat="1" applyFont="1" applyFill="1" applyBorder="1" applyAlignment="1">
      <alignment horizontal="center" vertical="center"/>
      <protection/>
    </xf>
    <xf numFmtId="173" fontId="51" fillId="0" borderId="123" xfId="61" applyNumberFormat="1" applyFont="1" applyFill="1" applyBorder="1" applyAlignment="1">
      <alignment horizontal="center" vertical="center"/>
      <protection/>
    </xf>
    <xf numFmtId="0" fontId="51" fillId="0" borderId="10" xfId="61" applyFont="1" applyFill="1" applyBorder="1" applyAlignment="1">
      <alignment horizontal="right"/>
      <protection/>
    </xf>
    <xf numFmtId="0" fontId="52" fillId="0" borderId="10" xfId="61" applyFont="1" applyBorder="1" applyAlignment="1">
      <alignment/>
      <protection/>
    </xf>
    <xf numFmtId="0" fontId="51" fillId="0" borderId="10" xfId="61" applyFont="1" applyFill="1" applyBorder="1" applyAlignment="1">
      <alignment horizontal="center" vertical="center"/>
      <protection/>
    </xf>
    <xf numFmtId="0" fontId="53" fillId="0" borderId="10" xfId="61" applyFont="1" applyBorder="1" applyAlignment="1">
      <alignment horizontal="center" vertical="center"/>
      <protection/>
    </xf>
    <xf numFmtId="0" fontId="54" fillId="0" borderId="10" xfId="61" applyFont="1" applyFill="1" applyBorder="1" applyAlignment="1">
      <alignment horizontal="center" vertical="center"/>
      <protection/>
    </xf>
    <xf numFmtId="1" fontId="54" fillId="0" borderId="10" xfId="61" applyNumberFormat="1" applyFont="1" applyFill="1" applyBorder="1" applyAlignment="1">
      <alignment horizontal="center" vertical="center"/>
      <protection/>
    </xf>
    <xf numFmtId="0" fontId="31" fillId="0" borderId="0" xfId="67" applyFont="1" applyFill="1" applyAlignment="1">
      <alignment horizontal="center" vertical="center" wrapText="1"/>
      <protection/>
    </xf>
    <xf numFmtId="0" fontId="31" fillId="0" borderId="0" xfId="67" applyFont="1" applyFill="1" applyAlignment="1">
      <alignment horizontal="center" vertical="center"/>
      <protection/>
    </xf>
    <xf numFmtId="0" fontId="32" fillId="0" borderId="0" xfId="67" applyFont="1" applyFill="1" applyBorder="1" applyAlignment="1">
      <alignment horizontal="right"/>
      <protection/>
    </xf>
    <xf numFmtId="0" fontId="33" fillId="0" borderId="49" xfId="67" applyFont="1" applyFill="1" applyBorder="1" applyAlignment="1">
      <alignment horizontal="center" vertical="center" wrapText="1"/>
      <protection/>
    </xf>
    <xf numFmtId="0" fontId="33" fillId="0" borderId="13" xfId="67" applyFont="1" applyFill="1" applyBorder="1" applyAlignment="1">
      <alignment horizontal="center" vertical="center" wrapText="1"/>
      <protection/>
    </xf>
    <xf numFmtId="0" fontId="33" fillId="0" borderId="45" xfId="67" applyFont="1" applyFill="1" applyBorder="1" applyAlignment="1">
      <alignment horizontal="center" vertical="center" wrapText="1"/>
      <protection/>
    </xf>
    <xf numFmtId="0" fontId="21" fillId="0" borderId="50" xfId="66" applyFont="1" applyFill="1" applyBorder="1" applyAlignment="1" applyProtection="1">
      <alignment horizontal="center" vertical="center" textRotation="90"/>
      <protection/>
    </xf>
    <xf numFmtId="0" fontId="21" fillId="0" borderId="19" xfId="66" applyFont="1" applyFill="1" applyBorder="1" applyAlignment="1" applyProtection="1">
      <alignment horizontal="center" vertical="center" textRotation="90"/>
      <protection/>
    </xf>
    <xf numFmtId="0" fontId="21" fillId="0" borderId="28" xfId="66" applyFont="1" applyFill="1" applyBorder="1" applyAlignment="1" applyProtection="1">
      <alignment horizontal="center" vertical="center" textRotation="90"/>
      <protection/>
    </xf>
    <xf numFmtId="0" fontId="32" fillId="0" borderId="27" xfId="67" applyFont="1" applyFill="1" applyBorder="1" applyAlignment="1">
      <alignment horizontal="center" vertical="center" wrapText="1"/>
      <protection/>
    </xf>
    <xf numFmtId="0" fontId="32" fillId="0" borderId="10" xfId="67" applyFont="1" applyFill="1" applyBorder="1" applyAlignment="1">
      <alignment horizontal="center" vertical="center" wrapText="1"/>
      <protection/>
    </xf>
    <xf numFmtId="0" fontId="32" fillId="0" borderId="51" xfId="67" applyFont="1" applyFill="1" applyBorder="1" applyAlignment="1">
      <alignment horizontal="center" vertical="center" wrapText="1"/>
      <protection/>
    </xf>
    <xf numFmtId="0" fontId="32" fillId="0" borderId="47" xfId="67" applyFont="1" applyFill="1" applyBorder="1" applyAlignment="1">
      <alignment horizontal="center" vertical="center" wrapText="1"/>
      <protection/>
    </xf>
    <xf numFmtId="0" fontId="32" fillId="0" borderId="10" xfId="67" applyFont="1" applyFill="1" applyBorder="1" applyAlignment="1">
      <alignment horizontal="center" wrapText="1"/>
      <protection/>
    </xf>
    <xf numFmtId="0" fontId="32" fillId="0" borderId="18" xfId="67" applyFont="1" applyFill="1" applyBorder="1" applyAlignment="1">
      <alignment horizontal="center" wrapText="1"/>
      <protection/>
    </xf>
    <xf numFmtId="0" fontId="20" fillId="0" borderId="0" xfId="0" applyFont="1" applyFill="1" applyAlignment="1" applyProtection="1">
      <alignment horizontal="center" vertical="top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left" vertical="center" wrapText="1" indent="1"/>
      <protection/>
    </xf>
    <xf numFmtId="0" fontId="6" fillId="0" borderId="30" xfId="0" applyFont="1" applyFill="1" applyBorder="1" applyAlignment="1" applyProtection="1">
      <alignment horizontal="left" vertical="center" wrapText="1" inden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50" xfId="63" applyFont="1" applyFill="1" applyBorder="1" applyAlignment="1" applyProtection="1">
      <alignment horizontal="center" vertical="center" wrapText="1"/>
      <protection/>
    </xf>
    <xf numFmtId="0" fontId="6" fillId="0" borderId="56" xfId="63" applyFont="1" applyFill="1" applyBorder="1" applyAlignment="1" applyProtection="1">
      <alignment horizontal="center" vertical="center" wrapText="1"/>
      <protection/>
    </xf>
    <xf numFmtId="164" fontId="6" fillId="0" borderId="49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50" xfId="0" applyNumberFormat="1" applyFont="1" applyFill="1" applyBorder="1" applyAlignment="1" applyProtection="1">
      <alignment horizontal="center" vertical="center" wrapText="1"/>
      <protection/>
    </xf>
    <xf numFmtId="164" fontId="6" fillId="0" borderId="56" xfId="0" applyNumberFormat="1" applyFont="1" applyFill="1" applyBorder="1" applyAlignment="1" applyProtection="1">
      <alignment horizontal="center" vertical="center"/>
      <protection/>
    </xf>
    <xf numFmtId="164" fontId="6" fillId="0" borderId="56" xfId="0" applyNumberFormat="1" applyFont="1" applyFill="1" applyBorder="1" applyAlignment="1" applyProtection="1">
      <alignment horizontal="center" vertical="center" wrapText="1"/>
      <protection/>
    </xf>
    <xf numFmtId="164" fontId="6" fillId="0" borderId="112" xfId="0" applyNumberFormat="1" applyFont="1" applyFill="1" applyBorder="1" applyAlignment="1" applyProtection="1">
      <alignment horizontal="center" vertical="center" wrapText="1"/>
      <protection/>
    </xf>
    <xf numFmtId="164" fontId="6" fillId="0" borderId="11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57" xfId="0" applyNumberFormat="1" applyFont="1" applyFill="1" applyBorder="1" applyAlignment="1">
      <alignment horizontal="center" vertical="center" wrapText="1"/>
    </xf>
    <xf numFmtId="164" fontId="6" fillId="0" borderId="65" xfId="0" applyNumberFormat="1" applyFont="1" applyFill="1" applyBorder="1" applyAlignment="1">
      <alignment horizontal="center" vertical="center" wrapText="1"/>
    </xf>
    <xf numFmtId="164" fontId="6" fillId="0" borderId="112" xfId="0" applyNumberFormat="1" applyFont="1" applyFill="1" applyBorder="1" applyAlignment="1">
      <alignment horizontal="center" vertical="center" wrapText="1"/>
    </xf>
    <xf numFmtId="164" fontId="6" fillId="0" borderId="113" xfId="0" applyNumberFormat="1" applyFont="1" applyFill="1" applyBorder="1" applyAlignment="1">
      <alignment horizontal="center" vertical="center" wrapText="1"/>
    </xf>
    <xf numFmtId="164" fontId="6" fillId="0" borderId="112" xfId="0" applyNumberFormat="1" applyFont="1" applyFill="1" applyBorder="1" applyAlignment="1">
      <alignment horizontal="center" vertical="center"/>
    </xf>
    <xf numFmtId="164" fontId="6" fillId="0" borderId="113" xfId="0" applyNumberFormat="1" applyFont="1" applyFill="1" applyBorder="1" applyAlignment="1">
      <alignment horizontal="center" vertical="center"/>
    </xf>
    <xf numFmtId="164" fontId="6" fillId="0" borderId="124" xfId="0" applyNumberFormat="1" applyFont="1" applyFill="1" applyBorder="1" applyAlignment="1">
      <alignment horizontal="center" vertical="center" wrapText="1"/>
    </xf>
    <xf numFmtId="164" fontId="6" fillId="0" borderId="125" xfId="0" applyNumberFormat="1" applyFont="1" applyFill="1" applyBorder="1" applyAlignment="1">
      <alignment horizontal="center" vertical="center" wrapText="1"/>
    </xf>
    <xf numFmtId="164" fontId="6" fillId="0" borderId="34" xfId="0" applyNumberFormat="1" applyFont="1" applyFill="1" applyBorder="1" applyAlignment="1">
      <alignment horizontal="center" vertical="center" wrapText="1"/>
    </xf>
    <xf numFmtId="164" fontId="6" fillId="0" borderId="69" xfId="0" applyNumberFormat="1" applyFont="1" applyFill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/>
    </xf>
    <xf numFmtId="0" fontId="6" fillId="0" borderId="115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124" xfId="0" applyFont="1" applyFill="1" applyBorder="1" applyAlignment="1">
      <alignment horizontal="left" vertical="center" wrapText="1"/>
    </xf>
    <xf numFmtId="0" fontId="6" fillId="0" borderId="117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 applyProtection="1">
      <alignment horizontal="left" vertical="center"/>
      <protection/>
    </xf>
    <xf numFmtId="0" fontId="12" fillId="0" borderId="30" xfId="0" applyFont="1" applyFill="1" applyBorder="1" applyAlignment="1" applyProtection="1">
      <alignment horizontal="left" vertical="center"/>
      <protection/>
    </xf>
    <xf numFmtId="0" fontId="6" fillId="0" borderId="124" xfId="0" applyFont="1" applyFill="1" applyBorder="1" applyAlignment="1" applyProtection="1">
      <alignment horizontal="left" vertical="center" wrapText="1"/>
      <protection/>
    </xf>
    <xf numFmtId="0" fontId="6" fillId="0" borderId="117" xfId="0" applyFont="1" applyFill="1" applyBorder="1" applyAlignment="1" applyProtection="1">
      <alignment horizontal="left" vertical="center" wrapText="1"/>
      <protection/>
    </xf>
    <xf numFmtId="0" fontId="6" fillId="0" borderId="57" xfId="0" applyFont="1" applyFill="1" applyBorder="1" applyAlignment="1" applyProtection="1">
      <alignment horizontal="left" vertical="center" wrapText="1"/>
      <protection/>
    </xf>
    <xf numFmtId="0" fontId="3" fillId="0" borderId="43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6" fillId="0" borderId="124" xfId="0" applyFont="1" applyFill="1" applyBorder="1" applyAlignment="1">
      <alignment horizontal="center" vertical="center" wrapText="1"/>
    </xf>
    <xf numFmtId="0" fontId="6" fillId="0" borderId="12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29" fillId="0" borderId="0" xfId="67" applyFont="1" applyFill="1" applyAlignment="1" applyProtection="1">
      <alignment horizontal="left"/>
      <protection/>
    </xf>
    <xf numFmtId="0" fontId="31" fillId="0" borderId="0" xfId="67" applyFont="1" applyFill="1" applyAlignment="1" applyProtection="1">
      <alignment horizontal="center" vertical="center" wrapText="1"/>
      <protection/>
    </xf>
    <xf numFmtId="0" fontId="31" fillId="0" borderId="0" xfId="67" applyFont="1" applyFill="1" applyAlignment="1" applyProtection="1">
      <alignment horizontal="center" vertical="center"/>
      <protection/>
    </xf>
    <xf numFmtId="0" fontId="32" fillId="0" borderId="0" xfId="67" applyFont="1" applyFill="1" applyBorder="1" applyAlignment="1" applyProtection="1">
      <alignment horizontal="right"/>
      <protection/>
    </xf>
    <xf numFmtId="0" fontId="33" fillId="0" borderId="49" xfId="67" applyFont="1" applyFill="1" applyBorder="1" applyAlignment="1" applyProtection="1">
      <alignment horizontal="center" vertical="center" wrapText="1"/>
      <protection/>
    </xf>
    <xf numFmtId="0" fontId="33" fillId="0" borderId="13" xfId="67" applyFont="1" applyFill="1" applyBorder="1" applyAlignment="1" applyProtection="1">
      <alignment horizontal="center" vertical="center" wrapText="1"/>
      <protection/>
    </xf>
    <xf numFmtId="0" fontId="33" fillId="0" borderId="45" xfId="67" applyFont="1" applyFill="1" applyBorder="1" applyAlignment="1" applyProtection="1">
      <alignment horizontal="center" vertical="center" wrapText="1"/>
      <protection/>
    </xf>
    <xf numFmtId="0" fontId="21" fillId="0" borderId="50" xfId="65" applyFont="1" applyFill="1" applyBorder="1" applyAlignment="1" applyProtection="1">
      <alignment horizontal="center" vertical="center" textRotation="90"/>
      <protection/>
    </xf>
    <xf numFmtId="0" fontId="21" fillId="0" borderId="19" xfId="65" applyFont="1" applyFill="1" applyBorder="1" applyAlignment="1" applyProtection="1">
      <alignment horizontal="center" vertical="center" textRotation="90"/>
      <protection/>
    </xf>
    <xf numFmtId="0" fontId="21" fillId="0" borderId="28" xfId="65" applyFont="1" applyFill="1" applyBorder="1" applyAlignment="1" applyProtection="1">
      <alignment horizontal="center" vertical="center" textRotation="90"/>
      <protection/>
    </xf>
    <xf numFmtId="0" fontId="32" fillId="0" borderId="27" xfId="67" applyFont="1" applyFill="1" applyBorder="1" applyAlignment="1" applyProtection="1">
      <alignment horizontal="center" vertical="center" wrapText="1"/>
      <protection/>
    </xf>
    <xf numFmtId="0" fontId="32" fillId="0" borderId="10" xfId="67" applyFont="1" applyFill="1" applyBorder="1" applyAlignment="1" applyProtection="1">
      <alignment horizontal="center" vertical="center" wrapText="1"/>
      <protection/>
    </xf>
    <xf numFmtId="0" fontId="32" fillId="0" borderId="51" xfId="67" applyFont="1" applyFill="1" applyBorder="1" applyAlignment="1" applyProtection="1">
      <alignment horizontal="center" vertical="center" wrapText="1"/>
      <protection/>
    </xf>
    <xf numFmtId="0" fontId="32" fillId="0" borderId="47" xfId="67" applyFont="1" applyFill="1" applyBorder="1" applyAlignment="1" applyProtection="1">
      <alignment horizontal="center" vertical="center" wrapText="1"/>
      <protection/>
    </xf>
    <xf numFmtId="0" fontId="32" fillId="0" borderId="10" xfId="67" applyFont="1" applyFill="1" applyBorder="1" applyAlignment="1" applyProtection="1">
      <alignment horizontal="center" wrapText="1"/>
      <protection/>
    </xf>
    <xf numFmtId="0" fontId="32" fillId="0" borderId="18" xfId="67" applyFont="1" applyFill="1" applyBorder="1" applyAlignment="1" applyProtection="1">
      <alignment horizontal="center" wrapText="1"/>
      <protection/>
    </xf>
    <xf numFmtId="0" fontId="29" fillId="0" borderId="0" xfId="67" applyFont="1" applyFill="1" applyAlignment="1" applyProtection="1">
      <alignment horizontal="center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center" vertical="center" wrapText="1"/>
      <protection/>
    </xf>
    <xf numFmtId="0" fontId="21" fillId="0" borderId="0" xfId="65" applyFont="1" applyFill="1" applyBorder="1" applyAlignment="1" applyProtection="1">
      <alignment horizontal="right" vertical="center"/>
      <protection/>
    </xf>
    <xf numFmtId="0" fontId="5" fillId="0" borderId="38" xfId="65" applyFont="1" applyFill="1" applyBorder="1" applyAlignment="1" applyProtection="1">
      <alignment horizontal="center" vertical="center" wrapText="1"/>
      <protection/>
    </xf>
    <xf numFmtId="0" fontId="5" fillId="0" borderId="12" xfId="65" applyFont="1" applyFill="1" applyBorder="1" applyAlignment="1" applyProtection="1">
      <alignment horizontal="center" vertical="center" wrapText="1"/>
      <protection/>
    </xf>
    <xf numFmtId="0" fontId="21" fillId="0" borderId="27" xfId="65" applyFont="1" applyFill="1" applyBorder="1" applyAlignment="1" applyProtection="1">
      <alignment horizontal="center" vertical="center" textRotation="90"/>
      <protection/>
    </xf>
    <xf numFmtId="0" fontId="21" fillId="0" borderId="10" xfId="65" applyFont="1" applyFill="1" applyBorder="1" applyAlignment="1" applyProtection="1">
      <alignment horizontal="center" vertical="center" textRotation="90"/>
      <protection/>
    </xf>
    <xf numFmtId="0" fontId="4" fillId="0" borderId="52" xfId="65" applyFont="1" applyFill="1" applyBorder="1" applyAlignment="1" applyProtection="1">
      <alignment horizontal="center" vertical="center" wrapText="1"/>
      <protection/>
    </xf>
    <xf numFmtId="0" fontId="4" fillId="0" borderId="18" xfId="65" applyFont="1" applyFill="1" applyBorder="1" applyAlignment="1" applyProtection="1">
      <alignment horizontal="center" vertical="center"/>
      <protection/>
    </xf>
    <xf numFmtId="0" fontId="16" fillId="0" borderId="43" xfId="67" applyFont="1" applyFill="1" applyBorder="1" applyAlignment="1">
      <alignment horizontal="left"/>
      <protection/>
    </xf>
    <xf numFmtId="0" fontId="16" fillId="0" borderId="30" xfId="67" applyFont="1" applyFill="1" applyBorder="1" applyAlignment="1">
      <alignment horizontal="left"/>
      <protection/>
    </xf>
    <xf numFmtId="3" fontId="29" fillId="0" borderId="0" xfId="67" applyNumberFormat="1" applyFont="1" applyFill="1" applyAlignment="1">
      <alignment horizontal="center"/>
      <protection/>
    </xf>
    <xf numFmtId="0" fontId="31" fillId="0" borderId="0" xfId="67" applyFont="1" applyFill="1" applyAlignment="1">
      <alignment horizontal="center" wrapText="1"/>
      <protection/>
    </xf>
    <xf numFmtId="0" fontId="31" fillId="0" borderId="0" xfId="67" applyFont="1" applyFill="1" applyAlignment="1">
      <alignment horizontal="center"/>
      <protection/>
    </xf>
    <xf numFmtId="0" fontId="16" fillId="0" borderId="43" xfId="67" applyFont="1" applyFill="1" applyBorder="1" applyAlignment="1">
      <alignment horizontal="left" indent="1"/>
      <protection/>
    </xf>
    <xf numFmtId="0" fontId="16" fillId="0" borderId="30" xfId="67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7" xfId="0" applyFont="1" applyBorder="1" applyAlignment="1" applyProtection="1">
      <alignment wrapText="1"/>
      <protection/>
    </xf>
    <xf numFmtId="0" fontId="40" fillId="0" borderId="15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perhivatkozás" xfId="52"/>
    <cellStyle name="Hyperlink" xfId="53"/>
    <cellStyle name="Hivatkozott cella" xfId="54"/>
    <cellStyle name="Jegyzet" xfId="55"/>
    <cellStyle name="Jó" xfId="56"/>
    <cellStyle name="Kimenet" xfId="57"/>
    <cellStyle name="Followed Hyperlink" xfId="58"/>
    <cellStyle name="Magyarázó szöveg" xfId="59"/>
    <cellStyle name="Már látott hiperhivatkozás" xfId="60"/>
    <cellStyle name="Normál 2" xfId="61"/>
    <cellStyle name="Normál_12dmelléklet" xfId="62"/>
    <cellStyle name="Normál_KVRENMUNKA" xfId="63"/>
    <cellStyle name="Normál_minta" xfId="64"/>
    <cellStyle name="Normál_VAGYONK" xfId="65"/>
    <cellStyle name="Normál_VAGYONK 2" xfId="66"/>
    <cellStyle name="Normál_VAGYONKIM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A41" sqref="A41"/>
    </sheetView>
  </sheetViews>
  <sheetFormatPr defaultColWidth="9.00390625" defaultRowHeight="12.75"/>
  <cols>
    <col min="1" max="1" width="46.375" style="272" customWidth="1"/>
    <col min="2" max="2" width="66.125" style="272" customWidth="1"/>
    <col min="3" max="16384" width="9.375" style="272" customWidth="1"/>
  </cols>
  <sheetData>
    <row r="1" ht="18.75">
      <c r="A1" s="460" t="s">
        <v>94</v>
      </c>
    </row>
    <row r="3" spans="1:2" ht="12.75">
      <c r="A3" s="461"/>
      <c r="B3" s="461"/>
    </row>
    <row r="4" spans="1:2" ht="15.75">
      <c r="A4" s="435" t="s">
        <v>698</v>
      </c>
      <c r="B4" s="462"/>
    </row>
    <row r="5" spans="1:2" s="463" customFormat="1" ht="12.75">
      <c r="A5" s="461"/>
      <c r="B5" s="461"/>
    </row>
    <row r="6" spans="1:2" ht="12.75">
      <c r="A6" s="461" t="s">
        <v>491</v>
      </c>
      <c r="B6" s="461" t="s">
        <v>492</v>
      </c>
    </row>
    <row r="7" spans="1:2" ht="12.75">
      <c r="A7" s="461" t="s">
        <v>493</v>
      </c>
      <c r="B7" s="461" t="s">
        <v>494</v>
      </c>
    </row>
    <row r="8" spans="1:2" ht="12.75">
      <c r="A8" s="461" t="s">
        <v>495</v>
      </c>
      <c r="B8" s="461" t="s">
        <v>496</v>
      </c>
    </row>
    <row r="9" spans="1:2" ht="12.75">
      <c r="A9" s="461"/>
      <c r="B9" s="461"/>
    </row>
    <row r="10" spans="1:2" ht="15.75">
      <c r="A10" s="435" t="str">
        <f>+CONCATENATE(LEFT(A4,4),". évi módosított előirányzat BEVÉTELEK")</f>
        <v>2015. évi módosított előirányzat BEVÉTELEK</v>
      </c>
      <c r="B10" s="462"/>
    </row>
    <row r="11" spans="1:2" ht="12.75">
      <c r="A11" s="461"/>
      <c r="B11" s="461"/>
    </row>
    <row r="12" spans="1:2" s="463" customFormat="1" ht="12.75">
      <c r="A12" s="461" t="s">
        <v>497</v>
      </c>
      <c r="B12" s="461" t="s">
        <v>503</v>
      </c>
    </row>
    <row r="13" spans="1:2" ht="12.75">
      <c r="A13" s="461" t="s">
        <v>498</v>
      </c>
      <c r="B13" s="461" t="s">
        <v>504</v>
      </c>
    </row>
    <row r="14" spans="1:2" ht="12.75">
      <c r="A14" s="461" t="s">
        <v>499</v>
      </c>
      <c r="B14" s="461" t="s">
        <v>505</v>
      </c>
    </row>
    <row r="15" spans="1:2" ht="12.75">
      <c r="A15" s="461"/>
      <c r="B15" s="461"/>
    </row>
    <row r="16" spans="1:2" ht="14.25">
      <c r="A16" s="464" t="str">
        <f>+CONCATENATE(LEFT(A4,4),". évi teljesítés BEVÉTELEK")</f>
        <v>2015. évi teljesítés BEVÉTELEK</v>
      </c>
      <c r="B16" s="462"/>
    </row>
    <row r="17" spans="1:2" ht="12.75">
      <c r="A17" s="461"/>
      <c r="B17" s="461"/>
    </row>
    <row r="18" spans="1:2" ht="12.75">
      <c r="A18" s="461" t="s">
        <v>500</v>
      </c>
      <c r="B18" s="461" t="s">
        <v>506</v>
      </c>
    </row>
    <row r="19" spans="1:2" ht="12.75">
      <c r="A19" s="461" t="s">
        <v>501</v>
      </c>
      <c r="B19" s="461" t="s">
        <v>507</v>
      </c>
    </row>
    <row r="20" spans="1:2" ht="12.75">
      <c r="A20" s="461" t="s">
        <v>502</v>
      </c>
      <c r="B20" s="461" t="s">
        <v>508</v>
      </c>
    </row>
    <row r="21" spans="1:2" ht="12.75">
      <c r="A21" s="461"/>
      <c r="B21" s="461"/>
    </row>
    <row r="22" spans="1:2" ht="15.75">
      <c r="A22" s="435" t="str">
        <f>+CONCATENATE(LEFT(A4,4),". évi eredeti előirányzat KIADÁSOK")</f>
        <v>2015. évi eredeti előirányzat KIADÁSOK</v>
      </c>
      <c r="B22" s="462"/>
    </row>
    <row r="23" spans="1:2" ht="12.75">
      <c r="A23" s="461"/>
      <c r="B23" s="461"/>
    </row>
    <row r="24" spans="1:2" ht="12.75">
      <c r="A24" s="461" t="s">
        <v>509</v>
      </c>
      <c r="B24" s="461" t="s">
        <v>515</v>
      </c>
    </row>
    <row r="25" spans="1:2" ht="12.75">
      <c r="A25" s="461" t="s">
        <v>488</v>
      </c>
      <c r="B25" s="461" t="s">
        <v>516</v>
      </c>
    </row>
    <row r="26" spans="1:2" ht="12.75">
      <c r="A26" s="461" t="s">
        <v>510</v>
      </c>
      <c r="B26" s="461" t="s">
        <v>517</v>
      </c>
    </row>
    <row r="27" spans="1:2" ht="12.75">
      <c r="A27" s="461"/>
      <c r="B27" s="461"/>
    </row>
    <row r="28" spans="1:2" ht="15.75">
      <c r="A28" s="435" t="str">
        <f>+CONCATENATE(LEFT(A4,4),". évi módosított előirányzat KIADÁSOK")</f>
        <v>2015. évi módosított előirányzat KIADÁSOK</v>
      </c>
      <c r="B28" s="462"/>
    </row>
    <row r="29" spans="1:2" ht="12.75">
      <c r="A29" s="461"/>
      <c r="B29" s="461"/>
    </row>
    <row r="30" spans="1:2" ht="12.75">
      <c r="A30" s="461" t="s">
        <v>511</v>
      </c>
      <c r="B30" s="461" t="s">
        <v>522</v>
      </c>
    </row>
    <row r="31" spans="1:2" ht="12.75">
      <c r="A31" s="461" t="s">
        <v>489</v>
      </c>
      <c r="B31" s="461" t="s">
        <v>519</v>
      </c>
    </row>
    <row r="32" spans="1:2" ht="12.75">
      <c r="A32" s="461" t="s">
        <v>512</v>
      </c>
      <c r="B32" s="461" t="s">
        <v>518</v>
      </c>
    </row>
    <row r="33" spans="1:2" ht="12.75">
      <c r="A33" s="461"/>
      <c r="B33" s="461"/>
    </row>
    <row r="34" spans="1:2" ht="15.75">
      <c r="A34" s="465" t="str">
        <f>+CONCATENATE(LEFT(A4,4),". évi teljesítés KIADÁSOK")</f>
        <v>2015. évi teljesítés KIADÁSOK</v>
      </c>
      <c r="B34" s="462"/>
    </row>
    <row r="35" spans="1:2" ht="12.75">
      <c r="A35" s="461"/>
      <c r="B35" s="461"/>
    </row>
    <row r="36" spans="1:2" ht="12.75">
      <c r="A36" s="461" t="s">
        <v>513</v>
      </c>
      <c r="B36" s="461" t="s">
        <v>523</v>
      </c>
    </row>
    <row r="37" spans="1:2" ht="12.75">
      <c r="A37" s="461" t="s">
        <v>490</v>
      </c>
      <c r="B37" s="461" t="s">
        <v>521</v>
      </c>
    </row>
    <row r="38" spans="1:2" ht="12.75">
      <c r="A38" s="461" t="s">
        <v>514</v>
      </c>
      <c r="B38" s="461" t="s">
        <v>520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2" sqref="E2"/>
    </sheetView>
  </sheetViews>
  <sheetFormatPr defaultColWidth="9.00390625" defaultRowHeight="12.75"/>
  <cols>
    <col min="1" max="1" width="16.00390625" style="541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+CONCATENATE("3.3. melléklet a 4/",LEFT(ÖSSZEFÜGGÉSEK!A4,4)+1,". (V.12.) önkormányzati rendelethez")</f>
        <v>3.3.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46</v>
      </c>
    </row>
    <row r="3" spans="1:5" s="523" customFormat="1" ht="24.75" thickBot="1">
      <c r="A3" s="521" t="s">
        <v>532</v>
      </c>
      <c r="B3" s="876" t="s">
        <v>723</v>
      </c>
      <c r="C3" s="877"/>
      <c r="D3" s="878"/>
      <c r="E3" s="547" t="s">
        <v>47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255</v>
      </c>
      <c r="D8" s="404">
        <f>SUM(D9:D18)</f>
        <v>63</v>
      </c>
      <c r="E8" s="543">
        <f>SUM(E9:E18)</f>
        <v>62</v>
      </c>
    </row>
    <row r="9" spans="1:5" s="499" customFormat="1" ht="12" customHeight="1">
      <c r="A9" s="548" t="s">
        <v>70</v>
      </c>
      <c r="B9" s="327" t="s">
        <v>316</v>
      </c>
      <c r="C9" s="62"/>
      <c r="D9" s="62"/>
      <c r="E9" s="532"/>
    </row>
    <row r="10" spans="1:5" s="499" customFormat="1" ht="12" customHeight="1">
      <c r="A10" s="549" t="s">
        <v>71</v>
      </c>
      <c r="B10" s="325" t="s">
        <v>317</v>
      </c>
      <c r="C10" s="401">
        <v>200</v>
      </c>
      <c r="D10" s="401">
        <v>49</v>
      </c>
      <c r="E10" s="71">
        <v>49</v>
      </c>
    </row>
    <row r="11" spans="1:5" s="499" customFormat="1" ht="12" customHeight="1">
      <c r="A11" s="549" t="s">
        <v>72</v>
      </c>
      <c r="B11" s="325" t="s">
        <v>318</v>
      </c>
      <c r="C11" s="401"/>
      <c r="D11" s="401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401"/>
      <c r="E12" s="71"/>
    </row>
    <row r="13" spans="1:5" s="499" customFormat="1" ht="12" customHeight="1">
      <c r="A13" s="549" t="s">
        <v>91</v>
      </c>
      <c r="B13" s="325" t="s">
        <v>320</v>
      </c>
      <c r="C13" s="401"/>
      <c r="D13" s="401"/>
      <c r="E13" s="71"/>
    </row>
    <row r="14" spans="1:5" s="499" customFormat="1" ht="12" customHeight="1">
      <c r="A14" s="549" t="s">
        <v>74</v>
      </c>
      <c r="B14" s="325" t="s">
        <v>534</v>
      </c>
      <c r="C14" s="401">
        <v>55</v>
      </c>
      <c r="D14" s="401">
        <v>14</v>
      </c>
      <c r="E14" s="71">
        <v>13</v>
      </c>
    </row>
    <row r="15" spans="1:5" s="526" customFormat="1" ht="12" customHeight="1">
      <c r="A15" s="549" t="s">
        <v>75</v>
      </c>
      <c r="B15" s="324" t="s">
        <v>535</v>
      </c>
      <c r="C15" s="401"/>
      <c r="D15" s="401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63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401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403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0</v>
      </c>
      <c r="D19" s="404">
        <f>SUM(D20:D22)</f>
        <v>0</v>
      </c>
      <c r="E19" s="543">
        <f>SUM(E20:E22)</f>
        <v>0</v>
      </c>
    </row>
    <row r="20" spans="1:5" s="526" customFormat="1" ht="12" customHeight="1">
      <c r="A20" s="549" t="s">
        <v>76</v>
      </c>
      <c r="B20" s="326" t="s">
        <v>297</v>
      </c>
      <c r="C20" s="401"/>
      <c r="D20" s="401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401"/>
      <c r="E21" s="71"/>
    </row>
    <row r="22" spans="1:5" s="526" customFormat="1" ht="12" customHeight="1">
      <c r="A22" s="549" t="s">
        <v>78</v>
      </c>
      <c r="B22" s="325" t="s">
        <v>538</v>
      </c>
      <c r="C22" s="401"/>
      <c r="D22" s="401"/>
      <c r="E22" s="71"/>
    </row>
    <row r="23" spans="1:5" s="526" customFormat="1" ht="12" customHeight="1" thickBot="1">
      <c r="A23" s="549" t="s">
        <v>79</v>
      </c>
      <c r="B23" s="325" t="s">
        <v>648</v>
      </c>
      <c r="C23" s="401"/>
      <c r="D23" s="401"/>
      <c r="E23" s="71"/>
    </row>
    <row r="24" spans="1:5" s="526" customFormat="1" ht="12" customHeight="1" thickBot="1">
      <c r="A24" s="536" t="s">
        <v>8</v>
      </c>
      <c r="B24" s="345" t="s">
        <v>107</v>
      </c>
      <c r="C24" s="41"/>
      <c r="D24" s="41"/>
      <c r="E24" s="542"/>
    </row>
    <row r="25" spans="1:5" s="526" customFormat="1" ht="12" customHeight="1" thickBot="1">
      <c r="A25" s="536" t="s">
        <v>9</v>
      </c>
      <c r="B25" s="345" t="s">
        <v>539</v>
      </c>
      <c r="C25" s="404">
        <f>SUM(C26:C27)</f>
        <v>0</v>
      </c>
      <c r="D25" s="404">
        <f>SUM(D26:D27)</f>
        <v>0</v>
      </c>
      <c r="E25" s="543">
        <f>SUM(E26:E27)</f>
        <v>0</v>
      </c>
    </row>
    <row r="26" spans="1:5" s="526" customFormat="1" ht="12" customHeight="1">
      <c r="A26" s="550" t="s">
        <v>310</v>
      </c>
      <c r="B26" s="551" t="s">
        <v>537</v>
      </c>
      <c r="C26" s="59"/>
      <c r="D26" s="59"/>
      <c r="E26" s="530"/>
    </row>
    <row r="27" spans="1:5" s="526" customFormat="1" ht="12" customHeight="1">
      <c r="A27" s="550" t="s">
        <v>311</v>
      </c>
      <c r="B27" s="552" t="s">
        <v>540</v>
      </c>
      <c r="C27" s="405"/>
      <c r="D27" s="405"/>
      <c r="E27" s="529"/>
    </row>
    <row r="28" spans="1:5" s="526" customFormat="1" ht="12" customHeight="1" thickBot="1">
      <c r="A28" s="549" t="s">
        <v>312</v>
      </c>
      <c r="B28" s="553" t="s">
        <v>649</v>
      </c>
      <c r="C28" s="533"/>
      <c r="D28" s="533"/>
      <c r="E28" s="528"/>
    </row>
    <row r="29" spans="1:5" s="526" customFormat="1" ht="12" customHeight="1" thickBot="1">
      <c r="A29" s="536" t="s">
        <v>10</v>
      </c>
      <c r="B29" s="345" t="s">
        <v>541</v>
      </c>
      <c r="C29" s="404">
        <f>SUM(C30:C32)</f>
        <v>0</v>
      </c>
      <c r="D29" s="404">
        <f>SUM(D30:D32)</f>
        <v>0</v>
      </c>
      <c r="E29" s="543">
        <f>SUM(E30:E32)</f>
        <v>0</v>
      </c>
    </row>
    <row r="30" spans="1:5" s="526" customFormat="1" ht="12" customHeight="1">
      <c r="A30" s="550" t="s">
        <v>63</v>
      </c>
      <c r="B30" s="551" t="s">
        <v>329</v>
      </c>
      <c r="C30" s="59"/>
      <c r="D30" s="59"/>
      <c r="E30" s="530"/>
    </row>
    <row r="31" spans="1:5" s="526" customFormat="1" ht="12" customHeight="1">
      <c r="A31" s="550" t="s">
        <v>64</v>
      </c>
      <c r="B31" s="552" t="s">
        <v>330</v>
      </c>
      <c r="C31" s="405"/>
      <c r="D31" s="405"/>
      <c r="E31" s="529"/>
    </row>
    <row r="32" spans="1:5" s="526" customFormat="1" ht="12" customHeight="1" thickBot="1">
      <c r="A32" s="549" t="s">
        <v>65</v>
      </c>
      <c r="B32" s="535" t="s">
        <v>332</v>
      </c>
      <c r="C32" s="533"/>
      <c r="D32" s="533"/>
      <c r="E32" s="528"/>
    </row>
    <row r="33" spans="1:5" s="526" customFormat="1" ht="12" customHeight="1" thickBot="1">
      <c r="A33" s="536" t="s">
        <v>11</v>
      </c>
      <c r="B33" s="345" t="s">
        <v>457</v>
      </c>
      <c r="C33" s="41"/>
      <c r="D33" s="41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41"/>
      <c r="E34" s="542"/>
    </row>
    <row r="35" spans="1:5" s="499" customFormat="1" ht="12" customHeight="1" thickBot="1">
      <c r="A35" s="473" t="s">
        <v>13</v>
      </c>
      <c r="B35" s="345" t="s">
        <v>650</v>
      </c>
      <c r="C35" s="404">
        <f>+C8+C19+C24+C25+C29+C33+C34</f>
        <v>255</v>
      </c>
      <c r="D35" s="404">
        <f>+D8+D19+D24+D25+D29+D33+D34</f>
        <v>63</v>
      </c>
      <c r="E35" s="543">
        <f>+E8+E19+E24+E25+E29+E33+E34</f>
        <v>62</v>
      </c>
    </row>
    <row r="36" spans="1:5" s="499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404">
        <f>+D37+D38+D39</f>
        <v>0</v>
      </c>
      <c r="E36" s="543">
        <f>+E37+E38+E39</f>
        <v>0</v>
      </c>
    </row>
    <row r="37" spans="1:5" s="499" customFormat="1" ht="12" customHeight="1">
      <c r="A37" s="550" t="s">
        <v>545</v>
      </c>
      <c r="B37" s="551" t="s">
        <v>148</v>
      </c>
      <c r="C37" s="59"/>
      <c r="D37" s="59"/>
      <c r="E37" s="530"/>
    </row>
    <row r="38" spans="1:5" s="526" customFormat="1" ht="12" customHeight="1">
      <c r="A38" s="550" t="s">
        <v>546</v>
      </c>
      <c r="B38" s="552" t="s">
        <v>2</v>
      </c>
      <c r="C38" s="405"/>
      <c r="D38" s="405"/>
      <c r="E38" s="529"/>
    </row>
    <row r="39" spans="1:5" s="526" customFormat="1" ht="12" customHeight="1" thickBot="1">
      <c r="A39" s="549" t="s">
        <v>547</v>
      </c>
      <c r="B39" s="535" t="s">
        <v>548</v>
      </c>
      <c r="C39" s="533"/>
      <c r="D39" s="533"/>
      <c r="E39" s="528"/>
    </row>
    <row r="40" spans="1:5" s="526" customFormat="1" ht="15" customHeight="1" thickBot="1">
      <c r="A40" s="538" t="s">
        <v>15</v>
      </c>
      <c r="B40" s="539" t="s">
        <v>549</v>
      </c>
      <c r="C40" s="65">
        <f>+C35+C36</f>
        <v>255</v>
      </c>
      <c r="D40" s="65">
        <f>+D35+D36</f>
        <v>63</v>
      </c>
      <c r="E40" s="544">
        <f>+E35+E36</f>
        <v>62</v>
      </c>
    </row>
    <row r="41" spans="1:5" s="526" customFormat="1" ht="15" customHeight="1">
      <c r="A41" s="481"/>
      <c r="B41" s="482"/>
      <c r="C41" s="497"/>
      <c r="D41" s="497"/>
      <c r="E41" s="497"/>
    </row>
    <row r="42" spans="1:5" ht="13.5" thickBot="1">
      <c r="A42" s="483"/>
      <c r="B42" s="484"/>
      <c r="C42" s="498"/>
      <c r="D42" s="498"/>
      <c r="E42" s="498"/>
    </row>
    <row r="43" spans="1:5" s="525" customFormat="1" ht="16.5" customHeight="1" thickBot="1">
      <c r="A43" s="870" t="s">
        <v>42</v>
      </c>
      <c r="B43" s="871"/>
      <c r="C43" s="871"/>
      <c r="D43" s="871"/>
      <c r="E43" s="872"/>
    </row>
    <row r="44" spans="1:5" s="300" customFormat="1" ht="12" customHeight="1" thickBot="1">
      <c r="A44" s="536" t="s">
        <v>6</v>
      </c>
      <c r="B44" s="345" t="s">
        <v>550</v>
      </c>
      <c r="C44" s="404">
        <f>SUM(C45:C49)</f>
        <v>3148</v>
      </c>
      <c r="D44" s="404">
        <f>SUM(D45:D49)</f>
        <v>4296</v>
      </c>
      <c r="E44" s="436">
        <f>SUM(E45:E49)</f>
        <v>4283</v>
      </c>
    </row>
    <row r="45" spans="1:5" ht="12" customHeight="1">
      <c r="A45" s="549" t="s">
        <v>70</v>
      </c>
      <c r="B45" s="326" t="s">
        <v>36</v>
      </c>
      <c r="C45" s="59">
        <v>1353</v>
      </c>
      <c r="D45" s="59">
        <v>1353</v>
      </c>
      <c r="E45" s="431">
        <v>1353</v>
      </c>
    </row>
    <row r="46" spans="1:5" ht="12" customHeight="1">
      <c r="A46" s="549" t="s">
        <v>71</v>
      </c>
      <c r="B46" s="325" t="s">
        <v>116</v>
      </c>
      <c r="C46" s="398">
        <v>373</v>
      </c>
      <c r="D46" s="398">
        <v>373</v>
      </c>
      <c r="E46" s="432">
        <v>360</v>
      </c>
    </row>
    <row r="47" spans="1:5" ht="12" customHeight="1">
      <c r="A47" s="549" t="s">
        <v>72</v>
      </c>
      <c r="B47" s="325" t="s">
        <v>90</v>
      </c>
      <c r="C47" s="398">
        <v>1422</v>
      </c>
      <c r="D47" s="398">
        <v>2570</v>
      </c>
      <c r="E47" s="432">
        <v>2570</v>
      </c>
    </row>
    <row r="48" spans="1:5" ht="12" customHeight="1">
      <c r="A48" s="549" t="s">
        <v>73</v>
      </c>
      <c r="B48" s="325" t="s">
        <v>117</v>
      </c>
      <c r="C48" s="398"/>
      <c r="D48" s="398"/>
      <c r="E48" s="432"/>
    </row>
    <row r="49" spans="1:5" ht="12" customHeight="1" thickBot="1">
      <c r="A49" s="549" t="s">
        <v>91</v>
      </c>
      <c r="B49" s="325" t="s">
        <v>118</v>
      </c>
      <c r="C49" s="398"/>
      <c r="D49" s="398"/>
      <c r="E49" s="432"/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0</v>
      </c>
      <c r="E50" s="436">
        <f>SUM(E51:E53)</f>
        <v>0</v>
      </c>
    </row>
    <row r="51" spans="1:5" s="300" customFormat="1" ht="12" customHeight="1">
      <c r="A51" s="549" t="s">
        <v>76</v>
      </c>
      <c r="B51" s="326" t="s">
        <v>139</v>
      </c>
      <c r="C51" s="59"/>
      <c r="D51" s="59"/>
      <c r="E51" s="431"/>
    </row>
    <row r="52" spans="1:5" ht="12" customHeight="1">
      <c r="A52" s="549" t="s">
        <v>77</v>
      </c>
      <c r="B52" s="325" t="s">
        <v>120</v>
      </c>
      <c r="C52" s="398"/>
      <c r="D52" s="398"/>
      <c r="E52" s="432"/>
    </row>
    <row r="53" spans="1:5" ht="12" customHeight="1">
      <c r="A53" s="549" t="s">
        <v>78</v>
      </c>
      <c r="B53" s="325" t="s">
        <v>43</v>
      </c>
      <c r="C53" s="398"/>
      <c r="D53" s="398"/>
      <c r="E53" s="432"/>
    </row>
    <row r="54" spans="1:5" ht="12" customHeight="1" thickBot="1">
      <c r="A54" s="549" t="s">
        <v>79</v>
      </c>
      <c r="B54" s="325" t="s">
        <v>651</v>
      </c>
      <c r="C54" s="398"/>
      <c r="D54" s="398"/>
      <c r="E54" s="432"/>
    </row>
    <row r="55" spans="1:5" ht="12" customHeight="1" thickBot="1">
      <c r="A55" s="536" t="s">
        <v>8</v>
      </c>
      <c r="B55" s="540" t="s">
        <v>552</v>
      </c>
      <c r="C55" s="404">
        <f>+C44+C50</f>
        <v>3148</v>
      </c>
      <c r="D55" s="404">
        <f>+D44+D50</f>
        <v>4296</v>
      </c>
      <c r="E55" s="436">
        <f>+E44+E50</f>
        <v>4283</v>
      </c>
    </row>
    <row r="56" spans="3:5" ht="13.5" thickBot="1">
      <c r="C56" s="545"/>
      <c r="D56" s="545"/>
      <c r="E56" s="545"/>
    </row>
    <row r="57" spans="1:5" ht="15" customHeight="1" thickBot="1">
      <c r="A57" s="637" t="s">
        <v>710</v>
      </c>
      <c r="B57" s="638"/>
      <c r="C57" s="69">
        <v>1</v>
      </c>
      <c r="D57" s="69">
        <v>1</v>
      </c>
      <c r="E57" s="534">
        <v>1</v>
      </c>
    </row>
    <row r="58" spans="1:5" ht="14.25" customHeight="1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L20" sqref="L20"/>
    </sheetView>
  </sheetViews>
  <sheetFormatPr defaultColWidth="9.00390625" defaultRowHeight="12.75"/>
  <cols>
    <col min="1" max="1" width="16.00390625" style="541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+CONCATENATE("3.4. melléklet a 4/",LEFT(ÖSSZEFÜGGÉSEK!A4,4)+1,". (V.12.) önkormányzati rendelethez")</f>
        <v>3.4.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46</v>
      </c>
    </row>
    <row r="3" spans="1:5" s="523" customFormat="1" ht="24.75" thickBot="1">
      <c r="A3" s="521" t="s">
        <v>532</v>
      </c>
      <c r="B3" s="876" t="s">
        <v>724</v>
      </c>
      <c r="C3" s="877"/>
      <c r="D3" s="878"/>
      <c r="E3" s="547" t="s">
        <v>48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1049</v>
      </c>
      <c r="D8" s="404">
        <f>SUM(D9:D18)</f>
        <v>3572</v>
      </c>
      <c r="E8" s="543">
        <f>SUM(E9:E18)</f>
        <v>3223</v>
      </c>
    </row>
    <row r="9" spans="1:5" s="499" customFormat="1" ht="12" customHeight="1">
      <c r="A9" s="548" t="s">
        <v>70</v>
      </c>
      <c r="B9" s="327" t="s">
        <v>316</v>
      </c>
      <c r="C9" s="62"/>
      <c r="D9" s="62">
        <v>546</v>
      </c>
      <c r="E9" s="532">
        <v>546</v>
      </c>
    </row>
    <row r="10" spans="1:5" s="499" customFormat="1" ht="12" customHeight="1">
      <c r="A10" s="549" t="s">
        <v>71</v>
      </c>
      <c r="B10" s="325" t="s">
        <v>317</v>
      </c>
      <c r="C10" s="401">
        <v>20</v>
      </c>
      <c r="D10" s="401">
        <v>113</v>
      </c>
      <c r="E10" s="71">
        <v>113</v>
      </c>
    </row>
    <row r="11" spans="1:5" s="499" customFormat="1" ht="12" customHeight="1">
      <c r="A11" s="549" t="s">
        <v>72</v>
      </c>
      <c r="B11" s="325" t="s">
        <v>318</v>
      </c>
      <c r="C11" s="401"/>
      <c r="D11" s="401">
        <v>55</v>
      </c>
      <c r="E11" s="71">
        <v>54</v>
      </c>
    </row>
    <row r="12" spans="1:5" s="499" customFormat="1" ht="12" customHeight="1">
      <c r="A12" s="549" t="s">
        <v>73</v>
      </c>
      <c r="B12" s="325" t="s">
        <v>319</v>
      </c>
      <c r="C12" s="401">
        <v>829</v>
      </c>
      <c r="D12" s="401">
        <v>1279</v>
      </c>
      <c r="E12" s="71">
        <v>1251</v>
      </c>
    </row>
    <row r="13" spans="1:5" s="499" customFormat="1" ht="12" customHeight="1">
      <c r="A13" s="549" t="s">
        <v>91</v>
      </c>
      <c r="B13" s="325" t="s">
        <v>320</v>
      </c>
      <c r="C13" s="401"/>
      <c r="D13" s="401"/>
      <c r="E13" s="71"/>
    </row>
    <row r="14" spans="1:5" s="499" customFormat="1" ht="12" customHeight="1">
      <c r="A14" s="549" t="s">
        <v>74</v>
      </c>
      <c r="B14" s="325" t="s">
        <v>534</v>
      </c>
      <c r="C14" s="401"/>
      <c r="D14" s="401">
        <v>147</v>
      </c>
      <c r="E14" s="71">
        <v>147</v>
      </c>
    </row>
    <row r="15" spans="1:5" s="526" customFormat="1" ht="12" customHeight="1">
      <c r="A15" s="549" t="s">
        <v>75</v>
      </c>
      <c r="B15" s="324" t="s">
        <v>535</v>
      </c>
      <c r="C15" s="401"/>
      <c r="D15" s="401">
        <v>304</v>
      </c>
      <c r="E15" s="71"/>
    </row>
    <row r="16" spans="1:5" s="526" customFormat="1" ht="12" customHeight="1">
      <c r="A16" s="549" t="s">
        <v>82</v>
      </c>
      <c r="B16" s="325" t="s">
        <v>323</v>
      </c>
      <c r="C16" s="63">
        <v>200</v>
      </c>
      <c r="D16" s="63">
        <v>145</v>
      </c>
      <c r="E16" s="531">
        <v>129</v>
      </c>
    </row>
    <row r="17" spans="1:5" s="499" customFormat="1" ht="12" customHeight="1">
      <c r="A17" s="549" t="s">
        <v>83</v>
      </c>
      <c r="B17" s="325" t="s">
        <v>325</v>
      </c>
      <c r="C17" s="401"/>
      <c r="D17" s="401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403">
        <v>983</v>
      </c>
      <c r="E18" s="527">
        <v>983</v>
      </c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0</v>
      </c>
      <c r="D19" s="404">
        <f>SUM(D20:D22)</f>
        <v>0</v>
      </c>
      <c r="E19" s="543">
        <f>SUM(E20:E22)</f>
        <v>0</v>
      </c>
    </row>
    <row r="20" spans="1:5" s="526" customFormat="1" ht="12" customHeight="1">
      <c r="A20" s="549" t="s">
        <v>76</v>
      </c>
      <c r="B20" s="326" t="s">
        <v>297</v>
      </c>
      <c r="C20" s="401"/>
      <c r="D20" s="401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401"/>
      <c r="E21" s="71"/>
    </row>
    <row r="22" spans="1:5" s="526" customFormat="1" ht="12" customHeight="1">
      <c r="A22" s="549" t="s">
        <v>78</v>
      </c>
      <c r="B22" s="325" t="s">
        <v>538</v>
      </c>
      <c r="C22" s="401"/>
      <c r="D22" s="401"/>
      <c r="E22" s="71"/>
    </row>
    <row r="23" spans="1:5" s="526" customFormat="1" ht="12" customHeight="1" thickBot="1">
      <c r="A23" s="549" t="s">
        <v>79</v>
      </c>
      <c r="B23" s="325" t="s">
        <v>648</v>
      </c>
      <c r="C23" s="401"/>
      <c r="D23" s="401"/>
      <c r="E23" s="71"/>
    </row>
    <row r="24" spans="1:5" s="526" customFormat="1" ht="12" customHeight="1" thickBot="1">
      <c r="A24" s="536" t="s">
        <v>8</v>
      </c>
      <c r="B24" s="345" t="s">
        <v>107</v>
      </c>
      <c r="C24" s="41"/>
      <c r="D24" s="41"/>
      <c r="E24" s="542"/>
    </row>
    <row r="25" spans="1:5" s="526" customFormat="1" ht="12" customHeight="1" thickBot="1">
      <c r="A25" s="536" t="s">
        <v>9</v>
      </c>
      <c r="B25" s="345" t="s">
        <v>539</v>
      </c>
      <c r="C25" s="404">
        <f>SUM(C26:C27)</f>
        <v>0</v>
      </c>
      <c r="D25" s="404">
        <f>SUM(D26:D27)</f>
        <v>0</v>
      </c>
      <c r="E25" s="543">
        <f>SUM(E26:E27)</f>
        <v>0</v>
      </c>
    </row>
    <row r="26" spans="1:5" s="526" customFormat="1" ht="12" customHeight="1">
      <c r="A26" s="550" t="s">
        <v>310</v>
      </c>
      <c r="B26" s="551" t="s">
        <v>537</v>
      </c>
      <c r="C26" s="59"/>
      <c r="D26" s="59"/>
      <c r="E26" s="530"/>
    </row>
    <row r="27" spans="1:5" s="526" customFormat="1" ht="12" customHeight="1">
      <c r="A27" s="550" t="s">
        <v>311</v>
      </c>
      <c r="B27" s="552" t="s">
        <v>540</v>
      </c>
      <c r="C27" s="405"/>
      <c r="D27" s="405"/>
      <c r="E27" s="529"/>
    </row>
    <row r="28" spans="1:5" s="526" customFormat="1" ht="12" customHeight="1" thickBot="1">
      <c r="A28" s="549" t="s">
        <v>312</v>
      </c>
      <c r="B28" s="553" t="s">
        <v>649</v>
      </c>
      <c r="C28" s="533"/>
      <c r="D28" s="533"/>
      <c r="E28" s="528"/>
    </row>
    <row r="29" spans="1:5" s="526" customFormat="1" ht="12" customHeight="1" thickBot="1">
      <c r="A29" s="536" t="s">
        <v>10</v>
      </c>
      <c r="B29" s="345" t="s">
        <v>541</v>
      </c>
      <c r="C29" s="404">
        <f>SUM(C30:C32)</f>
        <v>0</v>
      </c>
      <c r="D29" s="404">
        <f>SUM(D30:D32)</f>
        <v>251</v>
      </c>
      <c r="E29" s="543">
        <f>SUM(E30:E32)</f>
        <v>251</v>
      </c>
    </row>
    <row r="30" spans="1:5" s="526" customFormat="1" ht="12" customHeight="1">
      <c r="A30" s="550" t="s">
        <v>63</v>
      </c>
      <c r="B30" s="551" t="s">
        <v>329</v>
      </c>
      <c r="C30" s="59"/>
      <c r="D30" s="59"/>
      <c r="E30" s="530"/>
    </row>
    <row r="31" spans="1:5" s="526" customFormat="1" ht="12" customHeight="1">
      <c r="A31" s="550" t="s">
        <v>64</v>
      </c>
      <c r="B31" s="552" t="s">
        <v>330</v>
      </c>
      <c r="C31" s="405"/>
      <c r="D31" s="405">
        <v>251</v>
      </c>
      <c r="E31" s="529">
        <v>251</v>
      </c>
    </row>
    <row r="32" spans="1:5" s="526" customFormat="1" ht="12" customHeight="1" thickBot="1">
      <c r="A32" s="549" t="s">
        <v>65</v>
      </c>
      <c r="B32" s="535" t="s">
        <v>332</v>
      </c>
      <c r="C32" s="533"/>
      <c r="D32" s="533"/>
      <c r="E32" s="528"/>
    </row>
    <row r="33" spans="1:5" s="526" customFormat="1" ht="12" customHeight="1" thickBot="1">
      <c r="A33" s="536" t="s">
        <v>11</v>
      </c>
      <c r="B33" s="345" t="s">
        <v>457</v>
      </c>
      <c r="C33" s="41"/>
      <c r="D33" s="41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41"/>
      <c r="E34" s="542"/>
    </row>
    <row r="35" spans="1:5" s="499" customFormat="1" ht="12" customHeight="1" thickBot="1">
      <c r="A35" s="473" t="s">
        <v>13</v>
      </c>
      <c r="B35" s="345" t="s">
        <v>650</v>
      </c>
      <c r="C35" s="404">
        <f>+C8+C19+C24+C25+C29+C33+C34</f>
        <v>1049</v>
      </c>
      <c r="D35" s="404">
        <f>+D8+D19+D24+D25+D29+D33+D34</f>
        <v>3823</v>
      </c>
      <c r="E35" s="543">
        <f>+E8+E19+E24+E25+E29+E33+E34</f>
        <v>3474</v>
      </c>
    </row>
    <row r="36" spans="1:5" s="499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404">
        <f>+D37+D38+D39</f>
        <v>0</v>
      </c>
      <c r="E36" s="543">
        <f>+E37+E38+E39</f>
        <v>0</v>
      </c>
    </row>
    <row r="37" spans="1:5" s="499" customFormat="1" ht="12" customHeight="1">
      <c r="A37" s="550" t="s">
        <v>545</v>
      </c>
      <c r="B37" s="551" t="s">
        <v>148</v>
      </c>
      <c r="C37" s="59"/>
      <c r="D37" s="59"/>
      <c r="E37" s="530"/>
    </row>
    <row r="38" spans="1:5" s="526" customFormat="1" ht="12" customHeight="1">
      <c r="A38" s="550" t="s">
        <v>546</v>
      </c>
      <c r="B38" s="552" t="s">
        <v>2</v>
      </c>
      <c r="C38" s="405"/>
      <c r="D38" s="405"/>
      <c r="E38" s="529"/>
    </row>
    <row r="39" spans="1:5" s="526" customFormat="1" ht="12" customHeight="1" thickBot="1">
      <c r="A39" s="549" t="s">
        <v>547</v>
      </c>
      <c r="B39" s="535" t="s">
        <v>548</v>
      </c>
      <c r="C39" s="533"/>
      <c r="D39" s="533"/>
      <c r="E39" s="528"/>
    </row>
    <row r="40" spans="1:5" s="526" customFormat="1" ht="15" customHeight="1" thickBot="1">
      <c r="A40" s="538" t="s">
        <v>15</v>
      </c>
      <c r="B40" s="539" t="s">
        <v>549</v>
      </c>
      <c r="C40" s="65">
        <f>+C35+C36</f>
        <v>1049</v>
      </c>
      <c r="D40" s="65">
        <f>+D35+D36</f>
        <v>3823</v>
      </c>
      <c r="E40" s="544">
        <f>+E35+E36</f>
        <v>3474</v>
      </c>
    </row>
    <row r="41" spans="1:5" s="526" customFormat="1" ht="15" customHeight="1">
      <c r="A41" s="481"/>
      <c r="B41" s="482"/>
      <c r="C41" s="497"/>
      <c r="D41" s="497"/>
      <c r="E41" s="497"/>
    </row>
    <row r="42" spans="1:5" ht="13.5" thickBot="1">
      <c r="A42" s="483"/>
      <c r="B42" s="484"/>
      <c r="C42" s="498"/>
      <c r="D42" s="498"/>
      <c r="E42" s="498"/>
    </row>
    <row r="43" spans="1:5" s="525" customFormat="1" ht="16.5" customHeight="1" thickBot="1">
      <c r="A43" s="870" t="s">
        <v>42</v>
      </c>
      <c r="B43" s="871"/>
      <c r="C43" s="871"/>
      <c r="D43" s="871"/>
      <c r="E43" s="872"/>
    </row>
    <row r="44" spans="1:5" s="300" customFormat="1" ht="12" customHeight="1" thickBot="1">
      <c r="A44" s="536" t="s">
        <v>6</v>
      </c>
      <c r="B44" s="345" t="s">
        <v>550</v>
      </c>
      <c r="C44" s="404">
        <f>SUM(C45:C49)</f>
        <v>12619</v>
      </c>
      <c r="D44" s="404">
        <f>SUM(D45:D49)</f>
        <v>13532</v>
      </c>
      <c r="E44" s="436">
        <f>SUM(E45:E49)</f>
        <v>12744</v>
      </c>
    </row>
    <row r="45" spans="1:5" ht="12" customHeight="1">
      <c r="A45" s="549" t="s">
        <v>70</v>
      </c>
      <c r="B45" s="326" t="s">
        <v>36</v>
      </c>
      <c r="C45" s="59">
        <v>5296</v>
      </c>
      <c r="D45" s="59">
        <v>5296</v>
      </c>
      <c r="E45" s="431">
        <v>5271</v>
      </c>
    </row>
    <row r="46" spans="1:5" ht="12" customHeight="1">
      <c r="A46" s="549" t="s">
        <v>71</v>
      </c>
      <c r="B46" s="325" t="s">
        <v>116</v>
      </c>
      <c r="C46" s="398">
        <v>1363</v>
      </c>
      <c r="D46" s="398">
        <v>1432</v>
      </c>
      <c r="E46" s="432">
        <v>1425</v>
      </c>
    </row>
    <row r="47" spans="1:5" ht="12" customHeight="1">
      <c r="A47" s="549" t="s">
        <v>72</v>
      </c>
      <c r="B47" s="325" t="s">
        <v>90</v>
      </c>
      <c r="C47" s="398">
        <v>5960</v>
      </c>
      <c r="D47" s="398">
        <v>5894</v>
      </c>
      <c r="E47" s="432">
        <v>5138</v>
      </c>
    </row>
    <row r="48" spans="1:5" ht="12" customHeight="1">
      <c r="A48" s="549" t="s">
        <v>73</v>
      </c>
      <c r="B48" s="325" t="s">
        <v>117</v>
      </c>
      <c r="C48" s="398"/>
      <c r="D48" s="398"/>
      <c r="E48" s="432"/>
    </row>
    <row r="49" spans="1:5" ht="12" customHeight="1" thickBot="1">
      <c r="A49" s="549" t="s">
        <v>91</v>
      </c>
      <c r="B49" s="325" t="s">
        <v>118</v>
      </c>
      <c r="C49" s="398"/>
      <c r="D49" s="398">
        <v>910</v>
      </c>
      <c r="E49" s="432">
        <v>910</v>
      </c>
    </row>
    <row r="50" spans="1:5" ht="12" customHeight="1" thickBot="1">
      <c r="A50" s="536" t="s">
        <v>7</v>
      </c>
      <c r="B50" s="345" t="s">
        <v>551</v>
      </c>
      <c r="C50" s="404">
        <f>SUM(C51:C53)</f>
        <v>1881</v>
      </c>
      <c r="D50" s="404">
        <f>SUM(D51:D53)</f>
        <v>2185</v>
      </c>
      <c r="E50" s="436">
        <f>SUM(E51:E53)</f>
        <v>2110</v>
      </c>
    </row>
    <row r="51" spans="1:5" s="300" customFormat="1" ht="12" customHeight="1">
      <c r="A51" s="549" t="s">
        <v>76</v>
      </c>
      <c r="B51" s="326" t="s">
        <v>139</v>
      </c>
      <c r="C51" s="59">
        <v>381</v>
      </c>
      <c r="D51" s="59">
        <v>381</v>
      </c>
      <c r="E51" s="431">
        <v>338</v>
      </c>
    </row>
    <row r="52" spans="1:5" ht="12" customHeight="1">
      <c r="A52" s="549" t="s">
        <v>77</v>
      </c>
      <c r="B52" s="325" t="s">
        <v>120</v>
      </c>
      <c r="C52" s="398">
        <v>1500</v>
      </c>
      <c r="D52" s="398">
        <v>1804</v>
      </c>
      <c r="E52" s="432">
        <v>1772</v>
      </c>
    </row>
    <row r="53" spans="1:5" ht="12" customHeight="1">
      <c r="A53" s="549" t="s">
        <v>78</v>
      </c>
      <c r="B53" s="325" t="s">
        <v>43</v>
      </c>
      <c r="C53" s="398"/>
      <c r="D53" s="398"/>
      <c r="E53" s="432"/>
    </row>
    <row r="54" spans="1:5" ht="12" customHeight="1" thickBot="1">
      <c r="A54" s="549" t="s">
        <v>79</v>
      </c>
      <c r="B54" s="325" t="s">
        <v>651</v>
      </c>
      <c r="C54" s="398"/>
      <c r="D54" s="398"/>
      <c r="E54" s="432"/>
    </row>
    <row r="55" spans="1:5" ht="12" customHeight="1" thickBot="1">
      <c r="A55" s="536" t="s">
        <v>8</v>
      </c>
      <c r="B55" s="540" t="s">
        <v>552</v>
      </c>
      <c r="C55" s="404">
        <f>+C44+C50</f>
        <v>14500</v>
      </c>
      <c r="D55" s="404">
        <f>+D44+D50</f>
        <v>15717</v>
      </c>
      <c r="E55" s="436">
        <f>+E44+E50</f>
        <v>14854</v>
      </c>
    </row>
    <row r="56" spans="3:5" ht="13.5" thickBot="1">
      <c r="C56" s="545"/>
      <c r="D56" s="545"/>
      <c r="E56" s="545"/>
    </row>
    <row r="57" spans="1:5" ht="15" customHeight="1" thickBot="1">
      <c r="A57" s="637" t="s">
        <v>710</v>
      </c>
      <c r="B57" s="638"/>
      <c r="C57" s="69">
        <v>1</v>
      </c>
      <c r="D57" s="69">
        <v>1</v>
      </c>
      <c r="E57" s="534">
        <v>1</v>
      </c>
    </row>
    <row r="58" spans="1:5" ht="14.25" customHeight="1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41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+CONCATENATE("3.5. melléklet a 4/",LEFT(ÖSSZEFÜGGÉSEK!A4,4)+1,". (V.12.) önkormányzati rendelethez")</f>
        <v>3.5.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47</v>
      </c>
    </row>
    <row r="3" spans="1:5" s="523" customFormat="1" ht="24.75" thickBot="1">
      <c r="A3" s="521" t="s">
        <v>129</v>
      </c>
      <c r="B3" s="876" t="s">
        <v>725</v>
      </c>
      <c r="C3" s="877"/>
      <c r="D3" s="878"/>
      <c r="E3" s="547" t="s">
        <v>39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0</v>
      </c>
      <c r="D8" s="566">
        <f>SUM(D9:D18)</f>
        <v>0</v>
      </c>
      <c r="E8" s="543">
        <f>SUM(E9:E18)</f>
        <v>0</v>
      </c>
    </row>
    <row r="9" spans="1:5" s="499" customFormat="1" ht="12" customHeight="1">
      <c r="A9" s="548" t="s">
        <v>70</v>
      </c>
      <c r="B9" s="327" t="s">
        <v>316</v>
      </c>
      <c r="C9" s="62"/>
      <c r="D9" s="567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568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568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568"/>
      <c r="E12" s="71"/>
    </row>
    <row r="13" spans="1:5" s="499" customFormat="1" ht="12" customHeight="1">
      <c r="A13" s="549" t="s">
        <v>91</v>
      </c>
      <c r="B13" s="325" t="s">
        <v>320</v>
      </c>
      <c r="C13" s="401"/>
      <c r="D13" s="568"/>
      <c r="E13" s="71"/>
    </row>
    <row r="14" spans="1:5" s="499" customFormat="1" ht="12" customHeight="1">
      <c r="A14" s="549" t="s">
        <v>74</v>
      </c>
      <c r="B14" s="325" t="s">
        <v>534</v>
      </c>
      <c r="C14" s="401"/>
      <c r="D14" s="568"/>
      <c r="E14" s="71"/>
    </row>
    <row r="15" spans="1:5" s="526" customFormat="1" ht="12" customHeight="1">
      <c r="A15" s="549" t="s">
        <v>75</v>
      </c>
      <c r="B15" s="324" t="s">
        <v>535</v>
      </c>
      <c r="C15" s="401"/>
      <c r="D15" s="568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569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568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72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0</v>
      </c>
      <c r="D19" s="566">
        <f>SUM(D20:D22)</f>
        <v>0</v>
      </c>
      <c r="E19" s="543">
        <f>SUM(E20:E22)</f>
        <v>0</v>
      </c>
    </row>
    <row r="20" spans="1:5" s="526" customFormat="1" ht="12" customHeight="1">
      <c r="A20" s="549" t="s">
        <v>76</v>
      </c>
      <c r="B20" s="326" t="s">
        <v>297</v>
      </c>
      <c r="C20" s="401"/>
      <c r="D20" s="568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568"/>
      <c r="E21" s="71"/>
    </row>
    <row r="22" spans="1:5" s="526" customFormat="1" ht="12" customHeight="1">
      <c r="A22" s="549" t="s">
        <v>78</v>
      </c>
      <c r="B22" s="325" t="s">
        <v>538</v>
      </c>
      <c r="C22" s="401"/>
      <c r="D22" s="568"/>
      <c r="E22" s="71"/>
    </row>
    <row r="23" spans="1:5" s="499" customFormat="1" ht="12" customHeight="1" thickBot="1">
      <c r="A23" s="549" t="s">
        <v>79</v>
      </c>
      <c r="B23" s="325" t="s">
        <v>652</v>
      </c>
      <c r="C23" s="401"/>
      <c r="D23" s="568"/>
      <c r="E23" s="71"/>
    </row>
    <row r="24" spans="1:5" s="499" customFormat="1" ht="12" customHeight="1" thickBot="1">
      <c r="A24" s="536" t="s">
        <v>8</v>
      </c>
      <c r="B24" s="345" t="s">
        <v>107</v>
      </c>
      <c r="C24" s="41">
        <v>3982</v>
      </c>
      <c r="D24" s="570">
        <v>7115</v>
      </c>
      <c r="E24" s="542">
        <v>6648</v>
      </c>
    </row>
    <row r="25" spans="1:5" s="499" customFormat="1" ht="12" customHeight="1" thickBot="1">
      <c r="A25" s="536" t="s">
        <v>9</v>
      </c>
      <c r="B25" s="345" t="s">
        <v>539</v>
      </c>
      <c r="C25" s="404">
        <f>+C26+C27</f>
        <v>0</v>
      </c>
      <c r="D25" s="566">
        <f>+D26+D27</f>
        <v>0</v>
      </c>
      <c r="E25" s="543">
        <f>+E26+E27</f>
        <v>0</v>
      </c>
    </row>
    <row r="26" spans="1:5" s="499" customFormat="1" ht="12" customHeight="1">
      <c r="A26" s="550" t="s">
        <v>310</v>
      </c>
      <c r="B26" s="551" t="s">
        <v>537</v>
      </c>
      <c r="C26" s="59"/>
      <c r="D26" s="557"/>
      <c r="E26" s="530"/>
    </row>
    <row r="27" spans="1:5" s="499" customFormat="1" ht="12" customHeight="1">
      <c r="A27" s="550" t="s">
        <v>311</v>
      </c>
      <c r="B27" s="552" t="s">
        <v>540</v>
      </c>
      <c r="C27" s="405"/>
      <c r="D27" s="571"/>
      <c r="E27" s="529"/>
    </row>
    <row r="28" spans="1:5" s="499" customFormat="1" ht="12" customHeight="1" thickBot="1">
      <c r="A28" s="549" t="s">
        <v>312</v>
      </c>
      <c r="B28" s="553" t="s">
        <v>653</v>
      </c>
      <c r="C28" s="533"/>
      <c r="D28" s="572"/>
      <c r="E28" s="528"/>
    </row>
    <row r="29" spans="1:5" s="499" customFormat="1" ht="12" customHeight="1" thickBot="1">
      <c r="A29" s="536" t="s">
        <v>10</v>
      </c>
      <c r="B29" s="345" t="s">
        <v>541</v>
      </c>
      <c r="C29" s="404">
        <f>+C30+C31+C32</f>
        <v>0</v>
      </c>
      <c r="D29" s="566">
        <f>+D30+D31+D32</f>
        <v>0</v>
      </c>
      <c r="E29" s="543">
        <f>+E30+E31+E32</f>
        <v>0</v>
      </c>
    </row>
    <row r="30" spans="1:5" s="499" customFormat="1" ht="12" customHeight="1">
      <c r="A30" s="550" t="s">
        <v>63</v>
      </c>
      <c r="B30" s="551" t="s">
        <v>329</v>
      </c>
      <c r="C30" s="59"/>
      <c r="D30" s="557"/>
      <c r="E30" s="530"/>
    </row>
    <row r="31" spans="1:5" s="499" customFormat="1" ht="12" customHeight="1">
      <c r="A31" s="550" t="s">
        <v>64</v>
      </c>
      <c r="B31" s="552" t="s">
        <v>330</v>
      </c>
      <c r="C31" s="405"/>
      <c r="D31" s="571"/>
      <c r="E31" s="529"/>
    </row>
    <row r="32" spans="1:5" s="499" customFormat="1" ht="12" customHeight="1" thickBot="1">
      <c r="A32" s="549" t="s">
        <v>65</v>
      </c>
      <c r="B32" s="535" t="s">
        <v>332</v>
      </c>
      <c r="C32" s="533"/>
      <c r="D32" s="572"/>
      <c r="E32" s="528"/>
    </row>
    <row r="33" spans="1:5" s="499" customFormat="1" ht="12" customHeight="1" thickBot="1">
      <c r="A33" s="536" t="s">
        <v>11</v>
      </c>
      <c r="B33" s="345" t="s">
        <v>457</v>
      </c>
      <c r="C33" s="41"/>
      <c r="D33" s="570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570"/>
      <c r="E34" s="542"/>
    </row>
    <row r="35" spans="1:5" s="499" customFormat="1" ht="12" customHeight="1" thickBot="1">
      <c r="A35" s="473" t="s">
        <v>13</v>
      </c>
      <c r="B35" s="345" t="s">
        <v>543</v>
      </c>
      <c r="C35" s="404">
        <f>+C8+C19+C24+C25+C29+C33+C34</f>
        <v>3982</v>
      </c>
      <c r="D35" s="566">
        <f>+D8+D19+D24+D25+D29+D33+D34</f>
        <v>7115</v>
      </c>
      <c r="E35" s="543">
        <f>+E8+E19+E24+E25+E29+E33+E34</f>
        <v>6648</v>
      </c>
    </row>
    <row r="36" spans="1:5" s="526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566">
        <f>+D37+D38+D39</f>
        <v>0</v>
      </c>
      <c r="E36" s="543">
        <f>+E37+E38+E39</f>
        <v>0</v>
      </c>
    </row>
    <row r="37" spans="1:5" s="526" customFormat="1" ht="15" customHeight="1">
      <c r="A37" s="550" t="s">
        <v>545</v>
      </c>
      <c r="B37" s="551" t="s">
        <v>148</v>
      </c>
      <c r="C37" s="59"/>
      <c r="D37" s="557"/>
      <c r="E37" s="530"/>
    </row>
    <row r="38" spans="1:5" s="526" customFormat="1" ht="15" customHeight="1">
      <c r="A38" s="550" t="s">
        <v>546</v>
      </c>
      <c r="B38" s="552" t="s">
        <v>2</v>
      </c>
      <c r="C38" s="405"/>
      <c r="D38" s="571"/>
      <c r="E38" s="529"/>
    </row>
    <row r="39" spans="1:5" ht="13.5" thickBot="1">
      <c r="A39" s="549" t="s">
        <v>547</v>
      </c>
      <c r="B39" s="535" t="s">
        <v>548</v>
      </c>
      <c r="C39" s="533"/>
      <c r="D39" s="572"/>
      <c r="E39" s="528"/>
    </row>
    <row r="40" spans="1:5" s="525" customFormat="1" ht="16.5" customHeight="1" thickBot="1">
      <c r="A40" s="538" t="s">
        <v>15</v>
      </c>
      <c r="B40" s="539" t="s">
        <v>549</v>
      </c>
      <c r="C40" s="65">
        <f>+C35+C36</f>
        <v>3982</v>
      </c>
      <c r="D40" s="573">
        <f>+D35+D36</f>
        <v>7115</v>
      </c>
      <c r="E40" s="544">
        <f>+E35+E36</f>
        <v>6648</v>
      </c>
    </row>
    <row r="41" spans="1:5" s="300" customFormat="1" ht="12" customHeight="1">
      <c r="A41" s="481"/>
      <c r="B41" s="482"/>
      <c r="C41" s="497"/>
      <c r="D41" s="497"/>
      <c r="E41" s="497"/>
    </row>
    <row r="42" spans="1:5" ht="12" customHeight="1" thickBot="1">
      <c r="A42" s="483"/>
      <c r="B42" s="484"/>
      <c r="C42" s="498"/>
      <c r="D42" s="498"/>
      <c r="E42" s="498"/>
    </row>
    <row r="43" spans="1:5" ht="12" customHeight="1" thickBot="1">
      <c r="A43" s="870" t="s">
        <v>42</v>
      </c>
      <c r="B43" s="871"/>
      <c r="C43" s="871"/>
      <c r="D43" s="871"/>
      <c r="E43" s="872"/>
    </row>
    <row r="44" spans="1:5" ht="12" customHeight="1" thickBot="1">
      <c r="A44" s="536" t="s">
        <v>6</v>
      </c>
      <c r="B44" s="345" t="s">
        <v>550</v>
      </c>
      <c r="C44" s="404">
        <f>SUM(C45:C49)</f>
        <v>0</v>
      </c>
      <c r="D44" s="404">
        <f>SUM(D45:D49)</f>
        <v>0</v>
      </c>
      <c r="E44" s="543">
        <f>SUM(E45:E49)</f>
        <v>0</v>
      </c>
    </row>
    <row r="45" spans="1:5" ht="12" customHeight="1">
      <c r="A45" s="549" t="s">
        <v>70</v>
      </c>
      <c r="B45" s="326" t="s">
        <v>36</v>
      </c>
      <c r="C45" s="59"/>
      <c r="D45" s="59"/>
      <c r="E45" s="530"/>
    </row>
    <row r="46" spans="1:5" ht="12" customHeight="1">
      <c r="A46" s="549" t="s">
        <v>71</v>
      </c>
      <c r="B46" s="325" t="s">
        <v>116</v>
      </c>
      <c r="C46" s="398"/>
      <c r="D46" s="398"/>
      <c r="E46" s="554"/>
    </row>
    <row r="47" spans="1:5" ht="12" customHeight="1">
      <c r="A47" s="549" t="s">
        <v>72</v>
      </c>
      <c r="B47" s="325" t="s">
        <v>90</v>
      </c>
      <c r="C47" s="398"/>
      <c r="D47" s="398"/>
      <c r="E47" s="554"/>
    </row>
    <row r="48" spans="1:5" s="300" customFormat="1" ht="12" customHeight="1">
      <c r="A48" s="549" t="s">
        <v>73</v>
      </c>
      <c r="B48" s="325" t="s">
        <v>117</v>
      </c>
      <c r="C48" s="398"/>
      <c r="D48" s="398"/>
      <c r="E48" s="554"/>
    </row>
    <row r="49" spans="1:5" ht="12" customHeight="1" thickBot="1">
      <c r="A49" s="549" t="s">
        <v>91</v>
      </c>
      <c r="B49" s="325" t="s">
        <v>118</v>
      </c>
      <c r="C49" s="398"/>
      <c r="D49" s="398"/>
      <c r="E49" s="554"/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0</v>
      </c>
      <c r="E50" s="543">
        <f>SUM(E51:E53)</f>
        <v>0</v>
      </c>
    </row>
    <row r="51" spans="1:5" ht="12" customHeight="1">
      <c r="A51" s="549" t="s">
        <v>76</v>
      </c>
      <c r="B51" s="326" t="s">
        <v>139</v>
      </c>
      <c r="C51" s="59"/>
      <c r="D51" s="59"/>
      <c r="E51" s="530"/>
    </row>
    <row r="52" spans="1:5" ht="12" customHeight="1">
      <c r="A52" s="549" t="s">
        <v>77</v>
      </c>
      <c r="B52" s="325" t="s">
        <v>120</v>
      </c>
      <c r="C52" s="398"/>
      <c r="D52" s="398"/>
      <c r="E52" s="554"/>
    </row>
    <row r="53" spans="1:5" ht="15" customHeight="1">
      <c r="A53" s="549" t="s">
        <v>78</v>
      </c>
      <c r="B53" s="325" t="s">
        <v>43</v>
      </c>
      <c r="C53" s="398"/>
      <c r="D53" s="398"/>
      <c r="E53" s="554"/>
    </row>
    <row r="54" spans="1:5" ht="13.5" thickBot="1">
      <c r="A54" s="549" t="s">
        <v>79</v>
      </c>
      <c r="B54" s="325" t="s">
        <v>654</v>
      </c>
      <c r="C54" s="398"/>
      <c r="D54" s="398"/>
      <c r="E54" s="554"/>
    </row>
    <row r="55" spans="1:5" ht="15" customHeight="1" thickBot="1">
      <c r="A55" s="536" t="s">
        <v>8</v>
      </c>
      <c r="B55" s="540" t="s">
        <v>552</v>
      </c>
      <c r="C55" s="65">
        <f>+C44+C50</f>
        <v>0</v>
      </c>
      <c r="D55" s="65">
        <f>+D44+D50</f>
        <v>0</v>
      </c>
      <c r="E55" s="544">
        <f>+E44+E50</f>
        <v>0</v>
      </c>
    </row>
    <row r="56" spans="3:5" ht="13.5" thickBot="1">
      <c r="C56" s="545"/>
      <c r="D56" s="545"/>
      <c r="E56" s="545"/>
    </row>
    <row r="57" spans="1:5" ht="13.5" thickBot="1">
      <c r="A57" s="637" t="s">
        <v>710</v>
      </c>
      <c r="B57" s="638"/>
      <c r="C57" s="69"/>
      <c r="D57" s="69"/>
      <c r="E57" s="534"/>
    </row>
    <row r="58" spans="1:5" ht="13.5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41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+CONCATENATE("3.6. melléklet a 4/",LEFT(ÖSSZEFÜGGÉSEK!A4,4)+1,". (V.12.) önkormányzati rendelethez")</f>
        <v>3.6.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47</v>
      </c>
    </row>
    <row r="3" spans="1:5" s="523" customFormat="1" ht="24.75" thickBot="1">
      <c r="A3" s="521" t="s">
        <v>129</v>
      </c>
      <c r="B3" s="876" t="s">
        <v>726</v>
      </c>
      <c r="C3" s="877"/>
      <c r="D3" s="878"/>
      <c r="E3" s="547" t="s">
        <v>46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0</v>
      </c>
      <c r="D8" s="566">
        <f>SUM(D9:D18)</f>
        <v>0</v>
      </c>
      <c r="E8" s="543">
        <f>SUM(E9:E18)</f>
        <v>0</v>
      </c>
    </row>
    <row r="9" spans="1:5" s="499" customFormat="1" ht="12" customHeight="1">
      <c r="A9" s="548" t="s">
        <v>70</v>
      </c>
      <c r="B9" s="327" t="s">
        <v>316</v>
      </c>
      <c r="C9" s="62"/>
      <c r="D9" s="567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568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568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568"/>
      <c r="E12" s="71"/>
    </row>
    <row r="13" spans="1:5" s="499" customFormat="1" ht="12" customHeight="1">
      <c r="A13" s="549" t="s">
        <v>91</v>
      </c>
      <c r="B13" s="325" t="s">
        <v>320</v>
      </c>
      <c r="C13" s="401"/>
      <c r="D13" s="568"/>
      <c r="E13" s="71"/>
    </row>
    <row r="14" spans="1:5" s="499" customFormat="1" ht="12" customHeight="1">
      <c r="A14" s="549" t="s">
        <v>74</v>
      </c>
      <c r="B14" s="325" t="s">
        <v>534</v>
      </c>
      <c r="C14" s="401"/>
      <c r="D14" s="568"/>
      <c r="E14" s="71"/>
    </row>
    <row r="15" spans="1:5" s="526" customFormat="1" ht="12" customHeight="1">
      <c r="A15" s="549" t="s">
        <v>75</v>
      </c>
      <c r="B15" s="324" t="s">
        <v>535</v>
      </c>
      <c r="C15" s="401"/>
      <c r="D15" s="568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569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568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72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0</v>
      </c>
      <c r="D19" s="566">
        <f>SUM(D20:D22)</f>
        <v>0</v>
      </c>
      <c r="E19" s="543">
        <f>SUM(E20:E22)</f>
        <v>0</v>
      </c>
    </row>
    <row r="20" spans="1:5" s="526" customFormat="1" ht="12" customHeight="1">
      <c r="A20" s="549" t="s">
        <v>76</v>
      </c>
      <c r="B20" s="326" t="s">
        <v>297</v>
      </c>
      <c r="C20" s="401"/>
      <c r="D20" s="568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568"/>
      <c r="E21" s="71"/>
    </row>
    <row r="22" spans="1:5" s="526" customFormat="1" ht="12" customHeight="1">
      <c r="A22" s="549" t="s">
        <v>78</v>
      </c>
      <c r="B22" s="325" t="s">
        <v>538</v>
      </c>
      <c r="C22" s="401"/>
      <c r="D22" s="568"/>
      <c r="E22" s="71"/>
    </row>
    <row r="23" spans="1:5" s="499" customFormat="1" ht="12" customHeight="1" thickBot="1">
      <c r="A23" s="549" t="s">
        <v>79</v>
      </c>
      <c r="B23" s="325" t="s">
        <v>652</v>
      </c>
      <c r="C23" s="401"/>
      <c r="D23" s="568"/>
      <c r="E23" s="71"/>
    </row>
    <row r="24" spans="1:5" s="499" customFormat="1" ht="12" customHeight="1" thickBot="1">
      <c r="A24" s="536" t="s">
        <v>8</v>
      </c>
      <c r="B24" s="345" t="s">
        <v>107</v>
      </c>
      <c r="C24" s="41"/>
      <c r="D24" s="570"/>
      <c r="E24" s="542"/>
    </row>
    <row r="25" spans="1:5" s="499" customFormat="1" ht="12" customHeight="1" thickBot="1">
      <c r="A25" s="536" t="s">
        <v>9</v>
      </c>
      <c r="B25" s="345" t="s">
        <v>539</v>
      </c>
      <c r="C25" s="404">
        <f>+C26+C27</f>
        <v>0</v>
      </c>
      <c r="D25" s="566">
        <f>+D26+D27</f>
        <v>0</v>
      </c>
      <c r="E25" s="543">
        <f>+E26+E27</f>
        <v>0</v>
      </c>
    </row>
    <row r="26" spans="1:5" s="499" customFormat="1" ht="12" customHeight="1">
      <c r="A26" s="550" t="s">
        <v>310</v>
      </c>
      <c r="B26" s="551" t="s">
        <v>537</v>
      </c>
      <c r="C26" s="59"/>
      <c r="D26" s="557"/>
      <c r="E26" s="530"/>
    </row>
    <row r="27" spans="1:5" s="499" customFormat="1" ht="12" customHeight="1">
      <c r="A27" s="550" t="s">
        <v>311</v>
      </c>
      <c r="B27" s="552" t="s">
        <v>540</v>
      </c>
      <c r="C27" s="405"/>
      <c r="D27" s="571"/>
      <c r="E27" s="529"/>
    </row>
    <row r="28" spans="1:5" s="499" customFormat="1" ht="12" customHeight="1" thickBot="1">
      <c r="A28" s="549" t="s">
        <v>312</v>
      </c>
      <c r="B28" s="553" t="s">
        <v>653</v>
      </c>
      <c r="C28" s="533"/>
      <c r="D28" s="572"/>
      <c r="E28" s="528"/>
    </row>
    <row r="29" spans="1:5" s="499" customFormat="1" ht="12" customHeight="1" thickBot="1">
      <c r="A29" s="536" t="s">
        <v>10</v>
      </c>
      <c r="B29" s="345" t="s">
        <v>541</v>
      </c>
      <c r="C29" s="404">
        <f>+C30+C31+C32</f>
        <v>0</v>
      </c>
      <c r="D29" s="566">
        <f>+D30+D31+D32</f>
        <v>0</v>
      </c>
      <c r="E29" s="543">
        <f>+E30+E31+E32</f>
        <v>0</v>
      </c>
    </row>
    <row r="30" spans="1:5" s="499" customFormat="1" ht="12" customHeight="1">
      <c r="A30" s="550" t="s">
        <v>63</v>
      </c>
      <c r="B30" s="551" t="s">
        <v>329</v>
      </c>
      <c r="C30" s="59"/>
      <c r="D30" s="557"/>
      <c r="E30" s="530"/>
    </row>
    <row r="31" spans="1:5" s="499" customFormat="1" ht="12" customHeight="1">
      <c r="A31" s="550" t="s">
        <v>64</v>
      </c>
      <c r="B31" s="552" t="s">
        <v>330</v>
      </c>
      <c r="C31" s="405"/>
      <c r="D31" s="571"/>
      <c r="E31" s="529"/>
    </row>
    <row r="32" spans="1:5" s="499" customFormat="1" ht="12" customHeight="1" thickBot="1">
      <c r="A32" s="549" t="s">
        <v>65</v>
      </c>
      <c r="B32" s="535" t="s">
        <v>332</v>
      </c>
      <c r="C32" s="533"/>
      <c r="D32" s="572"/>
      <c r="E32" s="528"/>
    </row>
    <row r="33" spans="1:5" s="499" customFormat="1" ht="12" customHeight="1" thickBot="1">
      <c r="A33" s="536" t="s">
        <v>11</v>
      </c>
      <c r="B33" s="345" t="s">
        <v>457</v>
      </c>
      <c r="C33" s="41"/>
      <c r="D33" s="570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570"/>
      <c r="E34" s="542"/>
    </row>
    <row r="35" spans="1:5" s="499" customFormat="1" ht="12" customHeight="1" thickBot="1">
      <c r="A35" s="473" t="s">
        <v>13</v>
      </c>
      <c r="B35" s="345" t="s">
        <v>543</v>
      </c>
      <c r="C35" s="404">
        <f>+C8+C19+C24+C25+C29+C33+C34</f>
        <v>0</v>
      </c>
      <c r="D35" s="566">
        <f>+D8+D19+D24+D25+D29+D33+D34</f>
        <v>0</v>
      </c>
      <c r="E35" s="543">
        <f>+E8+E19+E24+E25+E29+E33+E34</f>
        <v>0</v>
      </c>
    </row>
    <row r="36" spans="1:5" s="526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566">
        <f>+D37+D38+D39</f>
        <v>0</v>
      </c>
      <c r="E36" s="543">
        <f>+E37+E38+E39</f>
        <v>0</v>
      </c>
    </row>
    <row r="37" spans="1:5" s="526" customFormat="1" ht="15" customHeight="1">
      <c r="A37" s="550" t="s">
        <v>545</v>
      </c>
      <c r="B37" s="551" t="s">
        <v>148</v>
      </c>
      <c r="C37" s="59"/>
      <c r="D37" s="557"/>
      <c r="E37" s="530"/>
    </row>
    <row r="38" spans="1:5" s="526" customFormat="1" ht="15" customHeight="1">
      <c r="A38" s="550" t="s">
        <v>546</v>
      </c>
      <c r="B38" s="552" t="s">
        <v>2</v>
      </c>
      <c r="C38" s="405"/>
      <c r="D38" s="571"/>
      <c r="E38" s="529"/>
    </row>
    <row r="39" spans="1:5" ht="13.5" thickBot="1">
      <c r="A39" s="549" t="s">
        <v>547</v>
      </c>
      <c r="B39" s="535" t="s">
        <v>548</v>
      </c>
      <c r="C39" s="533"/>
      <c r="D39" s="572"/>
      <c r="E39" s="528"/>
    </row>
    <row r="40" spans="1:5" s="525" customFormat="1" ht="16.5" customHeight="1" thickBot="1">
      <c r="A40" s="538" t="s">
        <v>15</v>
      </c>
      <c r="B40" s="539" t="s">
        <v>549</v>
      </c>
      <c r="C40" s="65">
        <f>+C35+C36</f>
        <v>0</v>
      </c>
      <c r="D40" s="573">
        <f>+D35+D36</f>
        <v>0</v>
      </c>
      <c r="E40" s="544">
        <f>+E35+E36</f>
        <v>0</v>
      </c>
    </row>
    <row r="41" spans="1:5" s="300" customFormat="1" ht="12" customHeight="1">
      <c r="A41" s="481"/>
      <c r="B41" s="482"/>
      <c r="C41" s="497"/>
      <c r="D41" s="497"/>
      <c r="E41" s="497"/>
    </row>
    <row r="42" spans="1:5" ht="12" customHeight="1" thickBot="1">
      <c r="A42" s="483"/>
      <c r="B42" s="484"/>
      <c r="C42" s="498"/>
      <c r="D42" s="498"/>
      <c r="E42" s="498"/>
    </row>
    <row r="43" spans="1:5" ht="12" customHeight="1" thickBot="1">
      <c r="A43" s="870" t="s">
        <v>42</v>
      </c>
      <c r="B43" s="871"/>
      <c r="C43" s="871"/>
      <c r="D43" s="871"/>
      <c r="E43" s="872"/>
    </row>
    <row r="44" spans="1:5" ht="12" customHeight="1" thickBot="1">
      <c r="A44" s="536" t="s">
        <v>6</v>
      </c>
      <c r="B44" s="345" t="s">
        <v>550</v>
      </c>
      <c r="C44" s="404">
        <f>SUM(C45:C49)</f>
        <v>0</v>
      </c>
      <c r="D44" s="404">
        <f>SUM(D45:D49)</f>
        <v>0</v>
      </c>
      <c r="E44" s="543">
        <f>SUM(E45:E49)</f>
        <v>0</v>
      </c>
    </row>
    <row r="45" spans="1:5" ht="12" customHeight="1">
      <c r="A45" s="549" t="s">
        <v>70</v>
      </c>
      <c r="B45" s="326" t="s">
        <v>36</v>
      </c>
      <c r="C45" s="59"/>
      <c r="D45" s="59"/>
      <c r="E45" s="530"/>
    </row>
    <row r="46" spans="1:5" ht="12" customHeight="1">
      <c r="A46" s="549" t="s">
        <v>71</v>
      </c>
      <c r="B46" s="325" t="s">
        <v>116</v>
      </c>
      <c r="C46" s="398"/>
      <c r="D46" s="398"/>
      <c r="E46" s="554"/>
    </row>
    <row r="47" spans="1:5" ht="12" customHeight="1">
      <c r="A47" s="549" t="s">
        <v>72</v>
      </c>
      <c r="B47" s="325" t="s">
        <v>90</v>
      </c>
      <c r="C47" s="398"/>
      <c r="D47" s="398"/>
      <c r="E47" s="554"/>
    </row>
    <row r="48" spans="1:5" s="300" customFormat="1" ht="12" customHeight="1">
      <c r="A48" s="549" t="s">
        <v>73</v>
      </c>
      <c r="B48" s="325" t="s">
        <v>117</v>
      </c>
      <c r="C48" s="398"/>
      <c r="D48" s="398"/>
      <c r="E48" s="554"/>
    </row>
    <row r="49" spans="1:5" ht="12" customHeight="1" thickBot="1">
      <c r="A49" s="549" t="s">
        <v>91</v>
      </c>
      <c r="B49" s="325" t="s">
        <v>118</v>
      </c>
      <c r="C49" s="398"/>
      <c r="D49" s="398"/>
      <c r="E49" s="554"/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0</v>
      </c>
      <c r="E50" s="543">
        <f>SUM(E51:E53)</f>
        <v>0</v>
      </c>
    </row>
    <row r="51" spans="1:5" ht="12" customHeight="1">
      <c r="A51" s="549" t="s">
        <v>76</v>
      </c>
      <c r="B51" s="326" t="s">
        <v>139</v>
      </c>
      <c r="C51" s="59"/>
      <c r="D51" s="59"/>
      <c r="E51" s="530"/>
    </row>
    <row r="52" spans="1:5" ht="12" customHeight="1">
      <c r="A52" s="549" t="s">
        <v>77</v>
      </c>
      <c r="B52" s="325" t="s">
        <v>120</v>
      </c>
      <c r="C52" s="398"/>
      <c r="D52" s="398"/>
      <c r="E52" s="554"/>
    </row>
    <row r="53" spans="1:5" ht="15" customHeight="1">
      <c r="A53" s="549" t="s">
        <v>78</v>
      </c>
      <c r="B53" s="325" t="s">
        <v>43</v>
      </c>
      <c r="C53" s="398"/>
      <c r="D53" s="398"/>
      <c r="E53" s="554"/>
    </row>
    <row r="54" spans="1:5" ht="13.5" thickBot="1">
      <c r="A54" s="549" t="s">
        <v>79</v>
      </c>
      <c r="B54" s="325" t="s">
        <v>37</v>
      </c>
      <c r="C54" s="398">
        <v>1492</v>
      </c>
      <c r="D54" s="398">
        <v>7066</v>
      </c>
      <c r="E54" s="554"/>
    </row>
    <row r="55" spans="1:5" ht="15" customHeight="1" thickBot="1">
      <c r="A55" s="536" t="s">
        <v>8</v>
      </c>
      <c r="B55" s="540" t="s">
        <v>552</v>
      </c>
      <c r="C55" s="65">
        <f>+C44+C50</f>
        <v>0</v>
      </c>
      <c r="D55" s="65">
        <f>+D44+D50</f>
        <v>0</v>
      </c>
      <c r="E55" s="544">
        <f>+E44+E50</f>
        <v>0</v>
      </c>
    </row>
    <row r="56" spans="3:5" ht="13.5" thickBot="1">
      <c r="C56" s="545"/>
      <c r="D56" s="545"/>
      <c r="E56" s="545"/>
    </row>
    <row r="57" spans="1:5" ht="13.5" thickBot="1">
      <c r="A57" s="637" t="s">
        <v>710</v>
      </c>
      <c r="B57" s="638"/>
      <c r="C57" s="69"/>
      <c r="D57" s="69"/>
      <c r="E57" s="534"/>
    </row>
    <row r="58" spans="1:5" ht="13.5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41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+CONCATENATE("3.7. melléklet a 4/",LEFT(ÖSSZEFÜGGÉSEK!A4,4)+1,". (V.12.) önkormányzati rendelethez")</f>
        <v>3.7.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47</v>
      </c>
    </row>
    <row r="3" spans="1:5" s="523" customFormat="1" ht="24.75" thickBot="1">
      <c r="A3" s="521" t="s">
        <v>129</v>
      </c>
      <c r="B3" s="876" t="s">
        <v>727</v>
      </c>
      <c r="C3" s="877"/>
      <c r="D3" s="878"/>
      <c r="E3" s="547" t="s">
        <v>47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0</v>
      </c>
      <c r="D8" s="566">
        <f>SUM(D9:D18)</f>
        <v>0</v>
      </c>
      <c r="E8" s="543">
        <f>SUM(E9:E18)</f>
        <v>0</v>
      </c>
    </row>
    <row r="9" spans="1:5" s="499" customFormat="1" ht="12" customHeight="1">
      <c r="A9" s="548" t="s">
        <v>70</v>
      </c>
      <c r="B9" s="327" t="s">
        <v>316</v>
      </c>
      <c r="C9" s="62"/>
      <c r="D9" s="567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568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568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568"/>
      <c r="E12" s="71"/>
    </row>
    <row r="13" spans="1:5" s="499" customFormat="1" ht="12" customHeight="1">
      <c r="A13" s="549" t="s">
        <v>91</v>
      </c>
      <c r="B13" s="325" t="s">
        <v>320</v>
      </c>
      <c r="C13" s="401"/>
      <c r="D13" s="568"/>
      <c r="E13" s="71"/>
    </row>
    <row r="14" spans="1:5" s="499" customFormat="1" ht="12" customHeight="1">
      <c r="A14" s="549" t="s">
        <v>74</v>
      </c>
      <c r="B14" s="325" t="s">
        <v>534</v>
      </c>
      <c r="C14" s="401"/>
      <c r="D14" s="568"/>
      <c r="E14" s="71"/>
    </row>
    <row r="15" spans="1:5" s="526" customFormat="1" ht="12" customHeight="1">
      <c r="A15" s="549" t="s">
        <v>75</v>
      </c>
      <c r="B15" s="324" t="s">
        <v>535</v>
      </c>
      <c r="C15" s="401"/>
      <c r="D15" s="568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569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568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72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0</v>
      </c>
      <c r="D19" s="566">
        <f>SUM(D20:D22)</f>
        <v>0</v>
      </c>
      <c r="E19" s="543">
        <f>SUM(E20:E22)</f>
        <v>0</v>
      </c>
    </row>
    <row r="20" spans="1:5" s="526" customFormat="1" ht="12" customHeight="1">
      <c r="A20" s="549" t="s">
        <v>76</v>
      </c>
      <c r="B20" s="326" t="s">
        <v>297</v>
      </c>
      <c r="C20" s="401"/>
      <c r="D20" s="568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568"/>
      <c r="E21" s="71"/>
    </row>
    <row r="22" spans="1:5" s="526" customFormat="1" ht="12" customHeight="1">
      <c r="A22" s="549" t="s">
        <v>78</v>
      </c>
      <c r="B22" s="325" t="s">
        <v>538</v>
      </c>
      <c r="C22" s="401"/>
      <c r="D22" s="568"/>
      <c r="E22" s="71"/>
    </row>
    <row r="23" spans="1:5" s="499" customFormat="1" ht="12" customHeight="1" thickBot="1">
      <c r="A23" s="549" t="s">
        <v>79</v>
      </c>
      <c r="B23" s="325" t="s">
        <v>652</v>
      </c>
      <c r="C23" s="401"/>
      <c r="D23" s="568"/>
      <c r="E23" s="71"/>
    </row>
    <row r="24" spans="1:5" s="499" customFormat="1" ht="12" customHeight="1" thickBot="1">
      <c r="A24" s="536" t="s">
        <v>8</v>
      </c>
      <c r="B24" s="345" t="s">
        <v>107</v>
      </c>
      <c r="C24" s="41"/>
      <c r="D24" s="570"/>
      <c r="E24" s="542"/>
    </row>
    <row r="25" spans="1:5" s="499" customFormat="1" ht="12" customHeight="1" thickBot="1">
      <c r="A25" s="536" t="s">
        <v>9</v>
      </c>
      <c r="B25" s="345" t="s">
        <v>539</v>
      </c>
      <c r="C25" s="404">
        <f>+C26+C27</f>
        <v>0</v>
      </c>
      <c r="D25" s="566">
        <f>+D26+D27</f>
        <v>0</v>
      </c>
      <c r="E25" s="543">
        <f>+E26+E27</f>
        <v>0</v>
      </c>
    </row>
    <row r="26" spans="1:5" s="499" customFormat="1" ht="12" customHeight="1">
      <c r="A26" s="550" t="s">
        <v>310</v>
      </c>
      <c r="B26" s="551" t="s">
        <v>537</v>
      </c>
      <c r="C26" s="59"/>
      <c r="D26" s="557"/>
      <c r="E26" s="530"/>
    </row>
    <row r="27" spans="1:5" s="499" customFormat="1" ht="12" customHeight="1">
      <c r="A27" s="550" t="s">
        <v>311</v>
      </c>
      <c r="B27" s="552" t="s">
        <v>540</v>
      </c>
      <c r="C27" s="405"/>
      <c r="D27" s="571"/>
      <c r="E27" s="529"/>
    </row>
    <row r="28" spans="1:5" s="499" customFormat="1" ht="12" customHeight="1" thickBot="1">
      <c r="A28" s="549" t="s">
        <v>312</v>
      </c>
      <c r="B28" s="553" t="s">
        <v>653</v>
      </c>
      <c r="C28" s="533"/>
      <c r="D28" s="572"/>
      <c r="E28" s="528"/>
    </row>
    <row r="29" spans="1:5" s="499" customFormat="1" ht="12" customHeight="1" thickBot="1">
      <c r="A29" s="536" t="s">
        <v>10</v>
      </c>
      <c r="B29" s="345" t="s">
        <v>541</v>
      </c>
      <c r="C29" s="404">
        <f>+C30+C31+C32</f>
        <v>0</v>
      </c>
      <c r="D29" s="566">
        <f>+D30+D31+D32</f>
        <v>0</v>
      </c>
      <c r="E29" s="543">
        <f>+E30+E31+E32</f>
        <v>0</v>
      </c>
    </row>
    <row r="30" spans="1:5" s="499" customFormat="1" ht="12" customHeight="1">
      <c r="A30" s="550" t="s">
        <v>63</v>
      </c>
      <c r="B30" s="551" t="s">
        <v>329</v>
      </c>
      <c r="C30" s="59"/>
      <c r="D30" s="557"/>
      <c r="E30" s="530"/>
    </row>
    <row r="31" spans="1:5" s="499" customFormat="1" ht="12" customHeight="1">
      <c r="A31" s="550" t="s">
        <v>64</v>
      </c>
      <c r="B31" s="552" t="s">
        <v>330</v>
      </c>
      <c r="C31" s="405"/>
      <c r="D31" s="571"/>
      <c r="E31" s="529"/>
    </row>
    <row r="32" spans="1:5" s="499" customFormat="1" ht="12" customHeight="1" thickBot="1">
      <c r="A32" s="549" t="s">
        <v>65</v>
      </c>
      <c r="B32" s="535" t="s">
        <v>332</v>
      </c>
      <c r="C32" s="533"/>
      <c r="D32" s="572"/>
      <c r="E32" s="528"/>
    </row>
    <row r="33" spans="1:5" s="499" customFormat="1" ht="12" customHeight="1" thickBot="1">
      <c r="A33" s="536" t="s">
        <v>11</v>
      </c>
      <c r="B33" s="345" t="s">
        <v>457</v>
      </c>
      <c r="C33" s="41"/>
      <c r="D33" s="570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570"/>
      <c r="E34" s="542"/>
    </row>
    <row r="35" spans="1:5" s="499" customFormat="1" ht="12" customHeight="1" thickBot="1">
      <c r="A35" s="473" t="s">
        <v>13</v>
      </c>
      <c r="B35" s="345" t="s">
        <v>543</v>
      </c>
      <c r="C35" s="404">
        <f>+C8+C19+C24+C25+C29+C33+C34</f>
        <v>0</v>
      </c>
      <c r="D35" s="566">
        <f>+D8+D19+D24+D25+D29+D33+D34</f>
        <v>0</v>
      </c>
      <c r="E35" s="543">
        <f>+E8+E19+E24+E25+E29+E33+E34</f>
        <v>0</v>
      </c>
    </row>
    <row r="36" spans="1:5" s="526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566">
        <f>+D37+D38+D39</f>
        <v>0</v>
      </c>
      <c r="E36" s="543">
        <f>+E37+E38+E39</f>
        <v>0</v>
      </c>
    </row>
    <row r="37" spans="1:5" s="526" customFormat="1" ht="15" customHeight="1">
      <c r="A37" s="550" t="s">
        <v>545</v>
      </c>
      <c r="B37" s="551" t="s">
        <v>148</v>
      </c>
      <c r="C37" s="59"/>
      <c r="D37" s="557"/>
      <c r="E37" s="530"/>
    </row>
    <row r="38" spans="1:5" s="526" customFormat="1" ht="15" customHeight="1">
      <c r="A38" s="550" t="s">
        <v>546</v>
      </c>
      <c r="B38" s="552" t="s">
        <v>2</v>
      </c>
      <c r="C38" s="405"/>
      <c r="D38" s="571"/>
      <c r="E38" s="529"/>
    </row>
    <row r="39" spans="1:5" ht="13.5" thickBot="1">
      <c r="A39" s="549" t="s">
        <v>547</v>
      </c>
      <c r="B39" s="535" t="s">
        <v>548</v>
      </c>
      <c r="C39" s="533"/>
      <c r="D39" s="572"/>
      <c r="E39" s="528"/>
    </row>
    <row r="40" spans="1:5" s="525" customFormat="1" ht="16.5" customHeight="1" thickBot="1">
      <c r="A40" s="538" t="s">
        <v>15</v>
      </c>
      <c r="B40" s="539" t="s">
        <v>549</v>
      </c>
      <c r="C40" s="65">
        <f>+C35+C36</f>
        <v>0</v>
      </c>
      <c r="D40" s="573">
        <f>+D35+D36</f>
        <v>0</v>
      </c>
      <c r="E40" s="544">
        <f>+E35+E36</f>
        <v>0</v>
      </c>
    </row>
    <row r="41" spans="1:5" s="300" customFormat="1" ht="12" customHeight="1">
      <c r="A41" s="481"/>
      <c r="B41" s="482"/>
      <c r="C41" s="497"/>
      <c r="D41" s="497"/>
      <c r="E41" s="497"/>
    </row>
    <row r="42" spans="1:5" ht="12" customHeight="1" thickBot="1">
      <c r="A42" s="483"/>
      <c r="B42" s="484"/>
      <c r="C42" s="498"/>
      <c r="D42" s="498"/>
      <c r="E42" s="498"/>
    </row>
    <row r="43" spans="1:5" ht="12" customHeight="1" thickBot="1">
      <c r="A43" s="870" t="s">
        <v>42</v>
      </c>
      <c r="B43" s="871"/>
      <c r="C43" s="871"/>
      <c r="D43" s="871"/>
      <c r="E43" s="872"/>
    </row>
    <row r="44" spans="1:5" ht="12" customHeight="1" thickBot="1">
      <c r="A44" s="536" t="s">
        <v>6</v>
      </c>
      <c r="B44" s="345" t="s">
        <v>550</v>
      </c>
      <c r="C44" s="404">
        <f>SUM(C45:C49)</f>
        <v>910</v>
      </c>
      <c r="D44" s="404">
        <f>SUM(D45:D49)</f>
        <v>975</v>
      </c>
      <c r="E44" s="543">
        <f>SUM(E45:E49)</f>
        <v>975</v>
      </c>
    </row>
    <row r="45" spans="1:5" ht="12" customHeight="1">
      <c r="A45" s="549" t="s">
        <v>70</v>
      </c>
      <c r="B45" s="326" t="s">
        <v>36</v>
      </c>
      <c r="C45" s="59"/>
      <c r="D45" s="59"/>
      <c r="E45" s="530"/>
    </row>
    <row r="46" spans="1:5" ht="12" customHeight="1">
      <c r="A46" s="549" t="s">
        <v>71</v>
      </c>
      <c r="B46" s="325" t="s">
        <v>116</v>
      </c>
      <c r="C46" s="398"/>
      <c r="D46" s="398"/>
      <c r="E46" s="554"/>
    </row>
    <row r="47" spans="1:5" ht="12" customHeight="1">
      <c r="A47" s="549" t="s">
        <v>72</v>
      </c>
      <c r="B47" s="325" t="s">
        <v>90</v>
      </c>
      <c r="C47" s="398"/>
      <c r="D47" s="398"/>
      <c r="E47" s="554"/>
    </row>
    <row r="48" spans="1:5" s="300" customFormat="1" ht="12" customHeight="1">
      <c r="A48" s="549" t="s">
        <v>73</v>
      </c>
      <c r="B48" s="325" t="s">
        <v>117</v>
      </c>
      <c r="C48" s="398"/>
      <c r="D48" s="398"/>
      <c r="E48" s="554"/>
    </row>
    <row r="49" spans="1:5" ht="12" customHeight="1" thickBot="1">
      <c r="A49" s="549" t="s">
        <v>91</v>
      </c>
      <c r="B49" s="325" t="s">
        <v>118</v>
      </c>
      <c r="C49" s="398">
        <v>910</v>
      </c>
      <c r="D49" s="398">
        <v>975</v>
      </c>
      <c r="E49" s="554">
        <v>975</v>
      </c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0</v>
      </c>
      <c r="E50" s="543">
        <f>SUM(E51:E53)</f>
        <v>0</v>
      </c>
    </row>
    <row r="51" spans="1:5" ht="12" customHeight="1">
      <c r="A51" s="549" t="s">
        <v>76</v>
      </c>
      <c r="B51" s="326" t="s">
        <v>139</v>
      </c>
      <c r="C51" s="59"/>
      <c r="D51" s="59"/>
      <c r="E51" s="530"/>
    </row>
    <row r="52" spans="1:5" ht="12" customHeight="1">
      <c r="A52" s="549" t="s">
        <v>77</v>
      </c>
      <c r="B52" s="325" t="s">
        <v>120</v>
      </c>
      <c r="C52" s="398"/>
      <c r="D52" s="398"/>
      <c r="E52" s="554"/>
    </row>
    <row r="53" spans="1:5" ht="15" customHeight="1">
      <c r="A53" s="549" t="s">
        <v>78</v>
      </c>
      <c r="B53" s="325" t="s">
        <v>43</v>
      </c>
      <c r="C53" s="398"/>
      <c r="D53" s="398"/>
      <c r="E53" s="554"/>
    </row>
    <row r="54" spans="1:5" ht="13.5" thickBot="1">
      <c r="A54" s="549" t="s">
        <v>79</v>
      </c>
      <c r="B54" s="325" t="s">
        <v>654</v>
      </c>
      <c r="C54" s="398"/>
      <c r="D54" s="398"/>
      <c r="E54" s="554"/>
    </row>
    <row r="55" spans="1:5" ht="15" customHeight="1" thickBot="1">
      <c r="A55" s="536" t="s">
        <v>8</v>
      </c>
      <c r="B55" s="540" t="s">
        <v>552</v>
      </c>
      <c r="C55" s="65">
        <f>+C44+C50</f>
        <v>910</v>
      </c>
      <c r="D55" s="65">
        <f>+D44+D50</f>
        <v>975</v>
      </c>
      <c r="E55" s="544">
        <f>+E44+E50</f>
        <v>975</v>
      </c>
    </row>
    <row r="56" spans="3:5" ht="13.5" thickBot="1">
      <c r="C56" s="545"/>
      <c r="D56" s="545"/>
      <c r="E56" s="545"/>
    </row>
    <row r="57" spans="1:5" ht="13.5" thickBot="1">
      <c r="A57" s="637" t="s">
        <v>710</v>
      </c>
      <c r="B57" s="638"/>
      <c r="C57" s="69"/>
      <c r="D57" s="69"/>
      <c r="E57" s="534"/>
    </row>
    <row r="58" spans="1:5" ht="13.5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41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+CONCATENATE("3.8. melléklet a 4/",LEFT(ÖSSZEFÜGGÉSEK!A4,4)+1,". (V.12.) önkormányzati rendelethez")</f>
        <v>3.8.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47</v>
      </c>
    </row>
    <row r="3" spans="1:5" s="523" customFormat="1" ht="24.75" thickBot="1">
      <c r="A3" s="521" t="s">
        <v>129</v>
      </c>
      <c r="B3" s="876" t="s">
        <v>728</v>
      </c>
      <c r="C3" s="877"/>
      <c r="D3" s="878"/>
      <c r="E3" s="547" t="s">
        <v>48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0</v>
      </c>
      <c r="D8" s="566">
        <f>SUM(D9:D18)</f>
        <v>0</v>
      </c>
      <c r="E8" s="543">
        <f>SUM(E9:E18)</f>
        <v>0</v>
      </c>
    </row>
    <row r="9" spans="1:5" s="499" customFormat="1" ht="12" customHeight="1">
      <c r="A9" s="548" t="s">
        <v>70</v>
      </c>
      <c r="B9" s="327" t="s">
        <v>316</v>
      </c>
      <c r="C9" s="62"/>
      <c r="D9" s="567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568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568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568"/>
      <c r="E12" s="71"/>
    </row>
    <row r="13" spans="1:5" s="499" customFormat="1" ht="12" customHeight="1">
      <c r="A13" s="549" t="s">
        <v>91</v>
      </c>
      <c r="B13" s="325" t="s">
        <v>320</v>
      </c>
      <c r="C13" s="401"/>
      <c r="D13" s="568"/>
      <c r="E13" s="71"/>
    </row>
    <row r="14" spans="1:5" s="499" customFormat="1" ht="12" customHeight="1">
      <c r="A14" s="549" t="s">
        <v>74</v>
      </c>
      <c r="B14" s="325" t="s">
        <v>534</v>
      </c>
      <c r="C14" s="401"/>
      <c r="D14" s="568"/>
      <c r="E14" s="71"/>
    </row>
    <row r="15" spans="1:5" s="526" customFormat="1" ht="12" customHeight="1">
      <c r="A15" s="549" t="s">
        <v>75</v>
      </c>
      <c r="B15" s="324" t="s">
        <v>535</v>
      </c>
      <c r="C15" s="401"/>
      <c r="D15" s="568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569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568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72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6600</v>
      </c>
      <c r="D19" s="566">
        <f>SUM(D20:D22)</f>
        <v>9899</v>
      </c>
      <c r="E19" s="543">
        <f>SUM(E20:E22)</f>
        <v>9899</v>
      </c>
    </row>
    <row r="20" spans="1:5" s="526" customFormat="1" ht="12" customHeight="1">
      <c r="A20" s="549" t="s">
        <v>76</v>
      </c>
      <c r="B20" s="326" t="s">
        <v>297</v>
      </c>
      <c r="C20" s="401"/>
      <c r="D20" s="568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568"/>
      <c r="E21" s="71"/>
    </row>
    <row r="22" spans="1:5" s="526" customFormat="1" ht="12" customHeight="1">
      <c r="A22" s="549" t="s">
        <v>78</v>
      </c>
      <c r="B22" s="325" t="s">
        <v>538</v>
      </c>
      <c r="C22" s="401">
        <v>6600</v>
      </c>
      <c r="D22" s="568">
        <v>9899</v>
      </c>
      <c r="E22" s="71">
        <v>9899</v>
      </c>
    </row>
    <row r="23" spans="1:5" s="499" customFormat="1" ht="12" customHeight="1" thickBot="1">
      <c r="A23" s="549" t="s">
        <v>79</v>
      </c>
      <c r="B23" s="325" t="s">
        <v>652</v>
      </c>
      <c r="C23" s="401"/>
      <c r="D23" s="568"/>
      <c r="E23" s="71"/>
    </row>
    <row r="24" spans="1:5" s="499" customFormat="1" ht="12" customHeight="1" thickBot="1">
      <c r="A24" s="536" t="s">
        <v>8</v>
      </c>
      <c r="B24" s="345" t="s">
        <v>107</v>
      </c>
      <c r="C24" s="41"/>
      <c r="D24" s="570"/>
      <c r="E24" s="542"/>
    </row>
    <row r="25" spans="1:5" s="499" customFormat="1" ht="12" customHeight="1" thickBot="1">
      <c r="A25" s="536" t="s">
        <v>9</v>
      </c>
      <c r="B25" s="345" t="s">
        <v>539</v>
      </c>
      <c r="C25" s="404">
        <f>+C26+C27</f>
        <v>0</v>
      </c>
      <c r="D25" s="566">
        <f>+D26+D27</f>
        <v>0</v>
      </c>
      <c r="E25" s="543">
        <f>+E26+E27</f>
        <v>0</v>
      </c>
    </row>
    <row r="26" spans="1:5" s="499" customFormat="1" ht="12" customHeight="1">
      <c r="A26" s="550" t="s">
        <v>310</v>
      </c>
      <c r="B26" s="551" t="s">
        <v>537</v>
      </c>
      <c r="C26" s="59"/>
      <c r="D26" s="557"/>
      <c r="E26" s="530"/>
    </row>
    <row r="27" spans="1:5" s="499" customFormat="1" ht="12" customHeight="1">
      <c r="A27" s="550" t="s">
        <v>311</v>
      </c>
      <c r="B27" s="552" t="s">
        <v>540</v>
      </c>
      <c r="C27" s="405"/>
      <c r="D27" s="571"/>
      <c r="E27" s="529"/>
    </row>
    <row r="28" spans="1:5" s="499" customFormat="1" ht="12" customHeight="1" thickBot="1">
      <c r="A28" s="549" t="s">
        <v>312</v>
      </c>
      <c r="B28" s="553" t="s">
        <v>653</v>
      </c>
      <c r="C28" s="533"/>
      <c r="D28" s="572"/>
      <c r="E28" s="528"/>
    </row>
    <row r="29" spans="1:5" s="499" customFormat="1" ht="12" customHeight="1" thickBot="1">
      <c r="A29" s="536" t="s">
        <v>10</v>
      </c>
      <c r="B29" s="345" t="s">
        <v>541</v>
      </c>
      <c r="C29" s="404">
        <f>+C30+C31+C32</f>
        <v>0</v>
      </c>
      <c r="D29" s="566">
        <f>+D30+D31+D32</f>
        <v>0</v>
      </c>
      <c r="E29" s="543">
        <f>+E30+E31+E32</f>
        <v>0</v>
      </c>
    </row>
    <row r="30" spans="1:5" s="499" customFormat="1" ht="12" customHeight="1">
      <c r="A30" s="550" t="s">
        <v>63</v>
      </c>
      <c r="B30" s="551" t="s">
        <v>329</v>
      </c>
      <c r="C30" s="59"/>
      <c r="D30" s="557"/>
      <c r="E30" s="530"/>
    </row>
    <row r="31" spans="1:5" s="499" customFormat="1" ht="12" customHeight="1">
      <c r="A31" s="550" t="s">
        <v>64</v>
      </c>
      <c r="B31" s="552" t="s">
        <v>330</v>
      </c>
      <c r="C31" s="405"/>
      <c r="D31" s="571"/>
      <c r="E31" s="529"/>
    </row>
    <row r="32" spans="1:5" s="499" customFormat="1" ht="12" customHeight="1" thickBot="1">
      <c r="A32" s="549" t="s">
        <v>65</v>
      </c>
      <c r="B32" s="535" t="s">
        <v>332</v>
      </c>
      <c r="C32" s="533"/>
      <c r="D32" s="572"/>
      <c r="E32" s="528"/>
    </row>
    <row r="33" spans="1:5" s="499" customFormat="1" ht="12" customHeight="1" thickBot="1">
      <c r="A33" s="536" t="s">
        <v>11</v>
      </c>
      <c r="B33" s="345" t="s">
        <v>457</v>
      </c>
      <c r="C33" s="41"/>
      <c r="D33" s="570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570"/>
      <c r="E34" s="542"/>
    </row>
    <row r="35" spans="1:5" s="499" customFormat="1" ht="12" customHeight="1" thickBot="1">
      <c r="A35" s="473" t="s">
        <v>13</v>
      </c>
      <c r="B35" s="345" t="s">
        <v>543</v>
      </c>
      <c r="C35" s="404">
        <f>+C8+C19+C24+C25+C29+C33+C34</f>
        <v>6600</v>
      </c>
      <c r="D35" s="566">
        <f>+D8+D19+D24+D25+D29+D33+D34</f>
        <v>9899</v>
      </c>
      <c r="E35" s="543">
        <f>+E8+E19+E24+E25+E29+E33+E34</f>
        <v>9899</v>
      </c>
    </row>
    <row r="36" spans="1:5" s="526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566">
        <f>+D37+D38+D39</f>
        <v>0</v>
      </c>
      <c r="E36" s="543">
        <f>+E37+E38+E39</f>
        <v>0</v>
      </c>
    </row>
    <row r="37" spans="1:5" s="526" customFormat="1" ht="15" customHeight="1">
      <c r="A37" s="550" t="s">
        <v>545</v>
      </c>
      <c r="B37" s="551" t="s">
        <v>148</v>
      </c>
      <c r="C37" s="59"/>
      <c r="D37" s="557"/>
      <c r="E37" s="530"/>
    </row>
    <row r="38" spans="1:5" s="526" customFormat="1" ht="15" customHeight="1">
      <c r="A38" s="550" t="s">
        <v>546</v>
      </c>
      <c r="B38" s="552" t="s">
        <v>2</v>
      </c>
      <c r="C38" s="405"/>
      <c r="D38" s="571"/>
      <c r="E38" s="529"/>
    </row>
    <row r="39" spans="1:5" ht="13.5" thickBot="1">
      <c r="A39" s="549" t="s">
        <v>547</v>
      </c>
      <c r="B39" s="535" t="s">
        <v>548</v>
      </c>
      <c r="C39" s="533"/>
      <c r="D39" s="572"/>
      <c r="E39" s="528"/>
    </row>
    <row r="40" spans="1:5" s="525" customFormat="1" ht="16.5" customHeight="1" thickBot="1">
      <c r="A40" s="538" t="s">
        <v>15</v>
      </c>
      <c r="B40" s="539" t="s">
        <v>549</v>
      </c>
      <c r="C40" s="65">
        <f>+C35+C36</f>
        <v>6600</v>
      </c>
      <c r="D40" s="573">
        <f>+D35+D36</f>
        <v>9899</v>
      </c>
      <c r="E40" s="544">
        <f>+E35+E36</f>
        <v>9899</v>
      </c>
    </row>
    <row r="41" spans="1:5" s="300" customFormat="1" ht="12" customHeight="1">
      <c r="A41" s="481"/>
      <c r="B41" s="482"/>
      <c r="C41" s="497"/>
      <c r="D41" s="497"/>
      <c r="E41" s="497"/>
    </row>
    <row r="42" spans="1:5" ht="12" customHeight="1" thickBot="1">
      <c r="A42" s="483"/>
      <c r="B42" s="484"/>
      <c r="C42" s="498"/>
      <c r="D42" s="498"/>
      <c r="E42" s="498"/>
    </row>
    <row r="43" spans="1:5" ht="12" customHeight="1" thickBot="1">
      <c r="A43" s="870" t="s">
        <v>42</v>
      </c>
      <c r="B43" s="871"/>
      <c r="C43" s="871"/>
      <c r="D43" s="871"/>
      <c r="E43" s="872"/>
    </row>
    <row r="44" spans="1:5" ht="12" customHeight="1" thickBot="1">
      <c r="A44" s="536" t="s">
        <v>6</v>
      </c>
      <c r="B44" s="345" t="s">
        <v>550</v>
      </c>
      <c r="C44" s="404">
        <f>SUM(C45:C49)</f>
        <v>7858</v>
      </c>
      <c r="D44" s="404">
        <f>SUM(D45:D49)</f>
        <v>11630</v>
      </c>
      <c r="E44" s="543">
        <f>SUM(E45:E49)</f>
        <v>9954</v>
      </c>
    </row>
    <row r="45" spans="1:5" ht="12" customHeight="1">
      <c r="A45" s="549" t="s">
        <v>70</v>
      </c>
      <c r="B45" s="326" t="s">
        <v>36</v>
      </c>
      <c r="C45" s="59">
        <v>6166</v>
      </c>
      <c r="D45" s="59">
        <v>9651</v>
      </c>
      <c r="E45" s="530">
        <v>7975</v>
      </c>
    </row>
    <row r="46" spans="1:5" ht="12" customHeight="1">
      <c r="A46" s="549" t="s">
        <v>71</v>
      </c>
      <c r="B46" s="325" t="s">
        <v>116</v>
      </c>
      <c r="C46" s="398">
        <v>1692</v>
      </c>
      <c r="D46" s="398">
        <v>1143</v>
      </c>
      <c r="E46" s="554">
        <v>1143</v>
      </c>
    </row>
    <row r="47" spans="1:5" ht="12" customHeight="1">
      <c r="A47" s="549" t="s">
        <v>72</v>
      </c>
      <c r="B47" s="325" t="s">
        <v>90</v>
      </c>
      <c r="C47" s="398"/>
      <c r="D47" s="398">
        <v>836</v>
      </c>
      <c r="E47" s="554">
        <v>836</v>
      </c>
    </row>
    <row r="48" spans="1:5" s="300" customFormat="1" ht="12" customHeight="1">
      <c r="A48" s="549" t="s">
        <v>73</v>
      </c>
      <c r="B48" s="325" t="s">
        <v>117</v>
      </c>
      <c r="C48" s="398"/>
      <c r="D48" s="398"/>
      <c r="E48" s="554"/>
    </row>
    <row r="49" spans="1:5" ht="12" customHeight="1" thickBot="1">
      <c r="A49" s="549" t="s">
        <v>91</v>
      </c>
      <c r="B49" s="325" t="s">
        <v>118</v>
      </c>
      <c r="C49" s="398"/>
      <c r="D49" s="398"/>
      <c r="E49" s="554"/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0</v>
      </c>
      <c r="E50" s="543">
        <f>SUM(E51:E53)</f>
        <v>0</v>
      </c>
    </row>
    <row r="51" spans="1:5" ht="12" customHeight="1">
      <c r="A51" s="549" t="s">
        <v>76</v>
      </c>
      <c r="B51" s="326" t="s">
        <v>139</v>
      </c>
      <c r="C51" s="59"/>
      <c r="D51" s="59"/>
      <c r="E51" s="530"/>
    </row>
    <row r="52" spans="1:5" ht="12" customHeight="1">
      <c r="A52" s="549" t="s">
        <v>77</v>
      </c>
      <c r="B52" s="325" t="s">
        <v>120</v>
      </c>
      <c r="C52" s="398"/>
      <c r="D52" s="398"/>
      <c r="E52" s="554"/>
    </row>
    <row r="53" spans="1:5" ht="15" customHeight="1">
      <c r="A53" s="549" t="s">
        <v>78</v>
      </c>
      <c r="B53" s="325" t="s">
        <v>43</v>
      </c>
      <c r="C53" s="398"/>
      <c r="D53" s="398"/>
      <c r="E53" s="554"/>
    </row>
    <row r="54" spans="1:5" ht="13.5" thickBot="1">
      <c r="A54" s="549" t="s">
        <v>79</v>
      </c>
      <c r="B54" s="325" t="s">
        <v>654</v>
      </c>
      <c r="C54" s="398"/>
      <c r="D54" s="398"/>
      <c r="E54" s="554"/>
    </row>
    <row r="55" spans="1:5" ht="15" customHeight="1" thickBot="1">
      <c r="A55" s="536" t="s">
        <v>8</v>
      </c>
      <c r="B55" s="540" t="s">
        <v>552</v>
      </c>
      <c r="C55" s="65">
        <f>+C44+C50</f>
        <v>7858</v>
      </c>
      <c r="D55" s="65">
        <f>+D44+D50</f>
        <v>11630</v>
      </c>
      <c r="E55" s="544">
        <f>+E44+E50</f>
        <v>9954</v>
      </c>
    </row>
    <row r="56" spans="3:5" ht="13.5" thickBot="1">
      <c r="C56" s="545"/>
      <c r="D56" s="545"/>
      <c r="E56" s="545"/>
    </row>
    <row r="57" spans="1:5" ht="13.5" thickBot="1">
      <c r="A57" s="637" t="s">
        <v>710</v>
      </c>
      <c r="B57" s="638"/>
      <c r="C57" s="69"/>
      <c r="D57" s="69"/>
      <c r="E57" s="534"/>
    </row>
    <row r="58" spans="1:5" ht="13.5" thickBot="1">
      <c r="A58" s="639" t="s">
        <v>709</v>
      </c>
      <c r="B58" s="640"/>
      <c r="C58" s="69">
        <v>8</v>
      </c>
      <c r="D58" s="69">
        <v>8</v>
      </c>
      <c r="E58" s="534">
        <v>8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41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+CONCATENATE("3.9. melléklet a 4/",LEFT(ÖSSZEFÜGGÉSEK!A4,4)+1,". (V.12.) önkormányzati rendelethez")</f>
        <v>3.9.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48</v>
      </c>
    </row>
    <row r="3" spans="1:5" s="523" customFormat="1" ht="24.75" thickBot="1">
      <c r="A3" s="521" t="s">
        <v>129</v>
      </c>
      <c r="B3" s="876" t="s">
        <v>729</v>
      </c>
      <c r="C3" s="877"/>
      <c r="D3" s="878"/>
      <c r="E3" s="547" t="s">
        <v>39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0</v>
      </c>
      <c r="D8" s="566">
        <f>SUM(D9:D18)</f>
        <v>0</v>
      </c>
      <c r="E8" s="543">
        <f>SUM(E9:E18)</f>
        <v>0</v>
      </c>
    </row>
    <row r="9" spans="1:5" s="499" customFormat="1" ht="12" customHeight="1">
      <c r="A9" s="548" t="s">
        <v>70</v>
      </c>
      <c r="B9" s="327" t="s">
        <v>316</v>
      </c>
      <c r="C9" s="62"/>
      <c r="D9" s="567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568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568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568"/>
      <c r="E12" s="71"/>
    </row>
    <row r="13" spans="1:5" s="499" customFormat="1" ht="12" customHeight="1">
      <c r="A13" s="549" t="s">
        <v>91</v>
      </c>
      <c r="B13" s="325" t="s">
        <v>320</v>
      </c>
      <c r="C13" s="401"/>
      <c r="D13" s="568"/>
      <c r="E13" s="71"/>
    </row>
    <row r="14" spans="1:5" s="499" customFormat="1" ht="12" customHeight="1">
      <c r="A14" s="549" t="s">
        <v>74</v>
      </c>
      <c r="B14" s="325" t="s">
        <v>534</v>
      </c>
      <c r="C14" s="401"/>
      <c r="D14" s="568"/>
      <c r="E14" s="71"/>
    </row>
    <row r="15" spans="1:5" s="526" customFormat="1" ht="12" customHeight="1">
      <c r="A15" s="549" t="s">
        <v>75</v>
      </c>
      <c r="B15" s="324" t="s">
        <v>535</v>
      </c>
      <c r="C15" s="401"/>
      <c r="D15" s="568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569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568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72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800</v>
      </c>
      <c r="D19" s="566">
        <f>SUM(D20:D22)</f>
        <v>540</v>
      </c>
      <c r="E19" s="543">
        <f>SUM(E20:E22)</f>
        <v>539</v>
      </c>
    </row>
    <row r="20" spans="1:5" s="526" customFormat="1" ht="12" customHeight="1">
      <c r="A20" s="549" t="s">
        <v>76</v>
      </c>
      <c r="B20" s="326" t="s">
        <v>297</v>
      </c>
      <c r="C20" s="401"/>
      <c r="D20" s="568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568"/>
      <c r="E21" s="71"/>
    </row>
    <row r="22" spans="1:5" s="526" customFormat="1" ht="12" customHeight="1">
      <c r="A22" s="549" t="s">
        <v>78</v>
      </c>
      <c r="B22" s="325" t="s">
        <v>538</v>
      </c>
      <c r="C22" s="401">
        <v>800</v>
      </c>
      <c r="D22" s="568">
        <v>540</v>
      </c>
      <c r="E22" s="71">
        <v>539</v>
      </c>
    </row>
    <row r="23" spans="1:5" s="499" customFormat="1" ht="12" customHeight="1" thickBot="1">
      <c r="A23" s="549" t="s">
        <v>79</v>
      </c>
      <c r="B23" s="325" t="s">
        <v>652</v>
      </c>
      <c r="C23" s="401"/>
      <c r="D23" s="568"/>
      <c r="E23" s="71"/>
    </row>
    <row r="24" spans="1:5" s="499" customFormat="1" ht="12" customHeight="1" thickBot="1">
      <c r="A24" s="536" t="s">
        <v>8</v>
      </c>
      <c r="B24" s="345" t="s">
        <v>107</v>
      </c>
      <c r="C24" s="41"/>
      <c r="D24" s="570"/>
      <c r="E24" s="542"/>
    </row>
    <row r="25" spans="1:5" s="499" customFormat="1" ht="12" customHeight="1" thickBot="1">
      <c r="A25" s="536" t="s">
        <v>9</v>
      </c>
      <c r="B25" s="345" t="s">
        <v>539</v>
      </c>
      <c r="C25" s="404">
        <f>+C26+C27</f>
        <v>0</v>
      </c>
      <c r="D25" s="566">
        <f>+D26+D27</f>
        <v>0</v>
      </c>
      <c r="E25" s="543">
        <f>+E26+E27</f>
        <v>0</v>
      </c>
    </row>
    <row r="26" spans="1:5" s="499" customFormat="1" ht="12" customHeight="1">
      <c r="A26" s="550" t="s">
        <v>310</v>
      </c>
      <c r="B26" s="551" t="s">
        <v>537</v>
      </c>
      <c r="C26" s="59"/>
      <c r="D26" s="557"/>
      <c r="E26" s="530"/>
    </row>
    <row r="27" spans="1:5" s="499" customFormat="1" ht="12" customHeight="1">
      <c r="A27" s="550" t="s">
        <v>311</v>
      </c>
      <c r="B27" s="552" t="s">
        <v>540</v>
      </c>
      <c r="C27" s="405"/>
      <c r="D27" s="571"/>
      <c r="E27" s="529"/>
    </row>
    <row r="28" spans="1:5" s="499" customFormat="1" ht="12" customHeight="1" thickBot="1">
      <c r="A28" s="549" t="s">
        <v>312</v>
      </c>
      <c r="B28" s="553" t="s">
        <v>653</v>
      </c>
      <c r="C28" s="533"/>
      <c r="D28" s="572"/>
      <c r="E28" s="528"/>
    </row>
    <row r="29" spans="1:5" s="499" customFormat="1" ht="12" customHeight="1" thickBot="1">
      <c r="A29" s="536" t="s">
        <v>10</v>
      </c>
      <c r="B29" s="345" t="s">
        <v>541</v>
      </c>
      <c r="C29" s="404">
        <f>+C30+C31+C32</f>
        <v>0</v>
      </c>
      <c r="D29" s="566">
        <f>+D30+D31+D32</f>
        <v>0</v>
      </c>
      <c r="E29" s="543">
        <f>+E30+E31+E32</f>
        <v>0</v>
      </c>
    </row>
    <row r="30" spans="1:5" s="499" customFormat="1" ht="12" customHeight="1">
      <c r="A30" s="550" t="s">
        <v>63</v>
      </c>
      <c r="B30" s="551" t="s">
        <v>329</v>
      </c>
      <c r="C30" s="59"/>
      <c r="D30" s="557"/>
      <c r="E30" s="530"/>
    </row>
    <row r="31" spans="1:5" s="499" customFormat="1" ht="12" customHeight="1">
      <c r="A31" s="550" t="s">
        <v>64</v>
      </c>
      <c r="B31" s="552" t="s">
        <v>330</v>
      </c>
      <c r="C31" s="405"/>
      <c r="D31" s="571"/>
      <c r="E31" s="529"/>
    </row>
    <row r="32" spans="1:5" s="499" customFormat="1" ht="12" customHeight="1" thickBot="1">
      <c r="A32" s="549" t="s">
        <v>65</v>
      </c>
      <c r="B32" s="535" t="s">
        <v>332</v>
      </c>
      <c r="C32" s="533"/>
      <c r="D32" s="572"/>
      <c r="E32" s="528"/>
    </row>
    <row r="33" spans="1:5" s="499" customFormat="1" ht="12" customHeight="1" thickBot="1">
      <c r="A33" s="536" t="s">
        <v>11</v>
      </c>
      <c r="B33" s="345" t="s">
        <v>457</v>
      </c>
      <c r="C33" s="41"/>
      <c r="D33" s="570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570"/>
      <c r="E34" s="542"/>
    </row>
    <row r="35" spans="1:5" s="499" customFormat="1" ht="12" customHeight="1" thickBot="1">
      <c r="A35" s="473" t="s">
        <v>13</v>
      </c>
      <c r="B35" s="345" t="s">
        <v>543</v>
      </c>
      <c r="C35" s="404">
        <f>+C8+C19+C24+C25+C29+C33+C34</f>
        <v>800</v>
      </c>
      <c r="D35" s="566">
        <f>+D8+D19+D24+D25+D29+D33+D34</f>
        <v>540</v>
      </c>
      <c r="E35" s="543">
        <f>+E8+E19+E24+E25+E29+E33+E34</f>
        <v>539</v>
      </c>
    </row>
    <row r="36" spans="1:5" s="526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566">
        <f>+D37+D38+D39</f>
        <v>0</v>
      </c>
      <c r="E36" s="543">
        <f>+E37+E38+E39</f>
        <v>0</v>
      </c>
    </row>
    <row r="37" spans="1:5" s="526" customFormat="1" ht="15" customHeight="1">
      <c r="A37" s="550" t="s">
        <v>545</v>
      </c>
      <c r="B37" s="551" t="s">
        <v>148</v>
      </c>
      <c r="C37" s="59"/>
      <c r="D37" s="557"/>
      <c r="E37" s="530"/>
    </row>
    <row r="38" spans="1:5" s="526" customFormat="1" ht="15" customHeight="1">
      <c r="A38" s="550" t="s">
        <v>546</v>
      </c>
      <c r="B38" s="552" t="s">
        <v>2</v>
      </c>
      <c r="C38" s="405"/>
      <c r="D38" s="571"/>
      <c r="E38" s="529"/>
    </row>
    <row r="39" spans="1:5" ht="13.5" thickBot="1">
      <c r="A39" s="549" t="s">
        <v>547</v>
      </c>
      <c r="B39" s="535" t="s">
        <v>548</v>
      </c>
      <c r="C39" s="533"/>
      <c r="D39" s="572"/>
      <c r="E39" s="528"/>
    </row>
    <row r="40" spans="1:5" s="525" customFormat="1" ht="16.5" customHeight="1" thickBot="1">
      <c r="A40" s="538" t="s">
        <v>15</v>
      </c>
      <c r="B40" s="539" t="s">
        <v>549</v>
      </c>
      <c r="C40" s="65">
        <f>+C35+C36</f>
        <v>800</v>
      </c>
      <c r="D40" s="573">
        <f>+D35+D36</f>
        <v>540</v>
      </c>
      <c r="E40" s="544">
        <f>+E35+E36</f>
        <v>539</v>
      </c>
    </row>
    <row r="41" spans="1:5" s="300" customFormat="1" ht="12" customHeight="1">
      <c r="A41" s="481"/>
      <c r="B41" s="482"/>
      <c r="C41" s="497"/>
      <c r="D41" s="497"/>
      <c r="E41" s="497"/>
    </row>
    <row r="42" spans="1:5" ht="12" customHeight="1" thickBot="1">
      <c r="A42" s="483"/>
      <c r="B42" s="484"/>
      <c r="C42" s="498"/>
      <c r="D42" s="498"/>
      <c r="E42" s="498"/>
    </row>
    <row r="43" spans="1:5" ht="12" customHeight="1" thickBot="1">
      <c r="A43" s="870" t="s">
        <v>42</v>
      </c>
      <c r="B43" s="871"/>
      <c r="C43" s="871"/>
      <c r="D43" s="871"/>
      <c r="E43" s="872"/>
    </row>
    <row r="44" spans="1:5" ht="12" customHeight="1" thickBot="1">
      <c r="A44" s="536" t="s">
        <v>6</v>
      </c>
      <c r="B44" s="345" t="s">
        <v>550</v>
      </c>
      <c r="C44" s="404">
        <f>SUM(C45:C49)</f>
        <v>800</v>
      </c>
      <c r="D44" s="404">
        <f>SUM(D45:D49)</f>
        <v>0</v>
      </c>
      <c r="E44" s="543">
        <f>SUM(E45:E49)</f>
        <v>0</v>
      </c>
    </row>
    <row r="45" spans="1:5" ht="12" customHeight="1">
      <c r="A45" s="549" t="s">
        <v>70</v>
      </c>
      <c r="B45" s="326" t="s">
        <v>36</v>
      </c>
      <c r="C45" s="59">
        <v>630</v>
      </c>
      <c r="D45" s="59"/>
      <c r="E45" s="530"/>
    </row>
    <row r="46" spans="1:5" ht="12" customHeight="1">
      <c r="A46" s="549" t="s">
        <v>71</v>
      </c>
      <c r="B46" s="325" t="s">
        <v>116</v>
      </c>
      <c r="C46" s="398">
        <v>170</v>
      </c>
      <c r="D46" s="398"/>
      <c r="E46" s="554"/>
    </row>
    <row r="47" spans="1:5" ht="12" customHeight="1">
      <c r="A47" s="549" t="s">
        <v>72</v>
      </c>
      <c r="B47" s="325" t="s">
        <v>90</v>
      </c>
      <c r="C47" s="398"/>
      <c r="D47" s="398"/>
      <c r="E47" s="554"/>
    </row>
    <row r="48" spans="1:5" s="300" customFormat="1" ht="12" customHeight="1">
      <c r="A48" s="549" t="s">
        <v>73</v>
      </c>
      <c r="B48" s="325" t="s">
        <v>117</v>
      </c>
      <c r="C48" s="398"/>
      <c r="D48" s="398"/>
      <c r="E48" s="554"/>
    </row>
    <row r="49" spans="1:5" ht="12" customHeight="1" thickBot="1">
      <c r="A49" s="549" t="s">
        <v>91</v>
      </c>
      <c r="B49" s="325" t="s">
        <v>118</v>
      </c>
      <c r="C49" s="398"/>
      <c r="D49" s="398"/>
      <c r="E49" s="554"/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0</v>
      </c>
      <c r="E50" s="543">
        <f>SUM(E51:E53)</f>
        <v>0</v>
      </c>
    </row>
    <row r="51" spans="1:5" ht="12" customHeight="1">
      <c r="A51" s="549" t="s">
        <v>76</v>
      </c>
      <c r="B51" s="326" t="s">
        <v>139</v>
      </c>
      <c r="C51" s="59"/>
      <c r="D51" s="59"/>
      <c r="E51" s="530"/>
    </row>
    <row r="52" spans="1:5" ht="12" customHeight="1">
      <c r="A52" s="549" t="s">
        <v>77</v>
      </c>
      <c r="B52" s="325" t="s">
        <v>120</v>
      </c>
      <c r="C52" s="398"/>
      <c r="D52" s="398"/>
      <c r="E52" s="554"/>
    </row>
    <row r="53" spans="1:5" ht="15" customHeight="1">
      <c r="A53" s="549" t="s">
        <v>78</v>
      </c>
      <c r="B53" s="325" t="s">
        <v>43</v>
      </c>
      <c r="C53" s="398"/>
      <c r="D53" s="398"/>
      <c r="E53" s="554"/>
    </row>
    <row r="54" spans="1:5" ht="13.5" thickBot="1">
      <c r="A54" s="549" t="s">
        <v>79</v>
      </c>
      <c r="B54" s="325" t="s">
        <v>654</v>
      </c>
      <c r="C54" s="398"/>
      <c r="D54" s="398"/>
      <c r="E54" s="554"/>
    </row>
    <row r="55" spans="1:5" ht="15" customHeight="1" thickBot="1">
      <c r="A55" s="536" t="s">
        <v>8</v>
      </c>
      <c r="B55" s="540" t="s">
        <v>552</v>
      </c>
      <c r="C55" s="65">
        <f>+C44+C50</f>
        <v>800</v>
      </c>
      <c r="D55" s="65">
        <f>+D44+D50</f>
        <v>0</v>
      </c>
      <c r="E55" s="544">
        <f>+E44+E50</f>
        <v>0</v>
      </c>
    </row>
    <row r="56" spans="3:5" ht="13.5" thickBot="1">
      <c r="C56" s="545"/>
      <c r="D56" s="545"/>
      <c r="E56" s="545"/>
    </row>
    <row r="57" spans="1:5" ht="13.5" thickBot="1">
      <c r="A57" s="637" t="s">
        <v>710</v>
      </c>
      <c r="B57" s="638"/>
      <c r="C57" s="69"/>
      <c r="D57" s="69"/>
      <c r="E57" s="534"/>
    </row>
    <row r="58" spans="1:5" ht="13.5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41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+CONCATENATE("3.10. melléklet a 4/",LEFT(ÖSSZEFÜGGÉSEK!A4,4)+1,". (V.12.) önkormányzati rendelethez")</f>
        <v>3.10.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48</v>
      </c>
    </row>
    <row r="3" spans="1:5" s="523" customFormat="1" ht="24.75" thickBot="1">
      <c r="A3" s="521" t="s">
        <v>129</v>
      </c>
      <c r="B3" s="876" t="s">
        <v>730</v>
      </c>
      <c r="C3" s="877"/>
      <c r="D3" s="878"/>
      <c r="E3" s="547" t="s">
        <v>46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0</v>
      </c>
      <c r="D8" s="566">
        <f>SUM(D9:D18)</f>
        <v>0</v>
      </c>
      <c r="E8" s="543">
        <f>SUM(E9:E18)</f>
        <v>0</v>
      </c>
    </row>
    <row r="9" spans="1:5" s="499" customFormat="1" ht="12" customHeight="1">
      <c r="A9" s="548" t="s">
        <v>70</v>
      </c>
      <c r="B9" s="327" t="s">
        <v>316</v>
      </c>
      <c r="C9" s="62"/>
      <c r="D9" s="567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568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568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568"/>
      <c r="E12" s="71"/>
    </row>
    <row r="13" spans="1:5" s="499" customFormat="1" ht="12" customHeight="1">
      <c r="A13" s="549" t="s">
        <v>91</v>
      </c>
      <c r="B13" s="325" t="s">
        <v>320</v>
      </c>
      <c r="C13" s="401"/>
      <c r="D13" s="568"/>
      <c r="E13" s="71"/>
    </row>
    <row r="14" spans="1:5" s="499" customFormat="1" ht="12" customHeight="1">
      <c r="A14" s="549" t="s">
        <v>74</v>
      </c>
      <c r="B14" s="325" t="s">
        <v>534</v>
      </c>
      <c r="C14" s="401"/>
      <c r="D14" s="568"/>
      <c r="E14" s="71"/>
    </row>
    <row r="15" spans="1:5" s="526" customFormat="1" ht="12" customHeight="1">
      <c r="A15" s="549" t="s">
        <v>75</v>
      </c>
      <c r="B15" s="324" t="s">
        <v>535</v>
      </c>
      <c r="C15" s="401"/>
      <c r="D15" s="568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569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568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72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0</v>
      </c>
      <c r="D19" s="566">
        <f>SUM(D20:D22)</f>
        <v>0</v>
      </c>
      <c r="E19" s="543">
        <f>SUM(E20:E22)</f>
        <v>0</v>
      </c>
    </row>
    <row r="20" spans="1:5" s="526" customFormat="1" ht="12" customHeight="1">
      <c r="A20" s="549" t="s">
        <v>76</v>
      </c>
      <c r="B20" s="326" t="s">
        <v>297</v>
      </c>
      <c r="C20" s="401"/>
      <c r="D20" s="568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568"/>
      <c r="E21" s="71"/>
    </row>
    <row r="22" spans="1:5" s="526" customFormat="1" ht="12" customHeight="1">
      <c r="A22" s="549" t="s">
        <v>78</v>
      </c>
      <c r="B22" s="325" t="s">
        <v>538</v>
      </c>
      <c r="C22" s="401"/>
      <c r="D22" s="568"/>
      <c r="E22" s="71"/>
    </row>
    <row r="23" spans="1:5" s="499" customFormat="1" ht="12" customHeight="1" thickBot="1">
      <c r="A23" s="549" t="s">
        <v>79</v>
      </c>
      <c r="B23" s="325" t="s">
        <v>652</v>
      </c>
      <c r="C23" s="401"/>
      <c r="D23" s="568"/>
      <c r="E23" s="71"/>
    </row>
    <row r="24" spans="1:5" s="499" customFormat="1" ht="12" customHeight="1" thickBot="1">
      <c r="A24" s="536" t="s">
        <v>8</v>
      </c>
      <c r="B24" s="345" t="s">
        <v>107</v>
      </c>
      <c r="C24" s="41"/>
      <c r="D24" s="570"/>
      <c r="E24" s="542"/>
    </row>
    <row r="25" spans="1:5" s="499" customFormat="1" ht="12" customHeight="1" thickBot="1">
      <c r="A25" s="536" t="s">
        <v>9</v>
      </c>
      <c r="B25" s="345" t="s">
        <v>539</v>
      </c>
      <c r="C25" s="404">
        <f>+C26+C27</f>
        <v>0</v>
      </c>
      <c r="D25" s="566">
        <f>+D26+D27</f>
        <v>0</v>
      </c>
      <c r="E25" s="543">
        <f>+E26+E27</f>
        <v>0</v>
      </c>
    </row>
    <row r="26" spans="1:5" s="499" customFormat="1" ht="12" customHeight="1">
      <c r="A26" s="550" t="s">
        <v>310</v>
      </c>
      <c r="B26" s="551" t="s">
        <v>537</v>
      </c>
      <c r="C26" s="59"/>
      <c r="D26" s="557"/>
      <c r="E26" s="530"/>
    </row>
    <row r="27" spans="1:5" s="499" customFormat="1" ht="12" customHeight="1">
      <c r="A27" s="550" t="s">
        <v>311</v>
      </c>
      <c r="B27" s="552" t="s">
        <v>540</v>
      </c>
      <c r="C27" s="405"/>
      <c r="D27" s="571"/>
      <c r="E27" s="529"/>
    </row>
    <row r="28" spans="1:5" s="499" customFormat="1" ht="12" customHeight="1" thickBot="1">
      <c r="A28" s="549" t="s">
        <v>312</v>
      </c>
      <c r="B28" s="553" t="s">
        <v>653</v>
      </c>
      <c r="C28" s="533"/>
      <c r="D28" s="572"/>
      <c r="E28" s="528"/>
    </row>
    <row r="29" spans="1:5" s="499" customFormat="1" ht="12" customHeight="1" thickBot="1">
      <c r="A29" s="536" t="s">
        <v>10</v>
      </c>
      <c r="B29" s="345" t="s">
        <v>541</v>
      </c>
      <c r="C29" s="404">
        <f>+C30+C31+C32</f>
        <v>0</v>
      </c>
      <c r="D29" s="566">
        <f>+D30+D31+D32</f>
        <v>0</v>
      </c>
      <c r="E29" s="543">
        <f>+E30+E31+E32</f>
        <v>0</v>
      </c>
    </row>
    <row r="30" spans="1:5" s="499" customFormat="1" ht="12" customHeight="1">
      <c r="A30" s="550" t="s">
        <v>63</v>
      </c>
      <c r="B30" s="551" t="s">
        <v>329</v>
      </c>
      <c r="C30" s="59"/>
      <c r="D30" s="557"/>
      <c r="E30" s="530"/>
    </row>
    <row r="31" spans="1:5" s="499" customFormat="1" ht="12" customHeight="1">
      <c r="A31" s="550" t="s">
        <v>64</v>
      </c>
      <c r="B31" s="552" t="s">
        <v>330</v>
      </c>
      <c r="C31" s="405"/>
      <c r="D31" s="571"/>
      <c r="E31" s="529"/>
    </row>
    <row r="32" spans="1:5" s="499" customFormat="1" ht="12" customHeight="1" thickBot="1">
      <c r="A32" s="549" t="s">
        <v>65</v>
      </c>
      <c r="B32" s="535" t="s">
        <v>332</v>
      </c>
      <c r="C32" s="533"/>
      <c r="D32" s="572"/>
      <c r="E32" s="528"/>
    </row>
    <row r="33" spans="1:5" s="499" customFormat="1" ht="12" customHeight="1" thickBot="1">
      <c r="A33" s="536" t="s">
        <v>11</v>
      </c>
      <c r="B33" s="345" t="s">
        <v>457</v>
      </c>
      <c r="C33" s="41"/>
      <c r="D33" s="570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570"/>
      <c r="E34" s="542"/>
    </row>
    <row r="35" spans="1:5" s="499" customFormat="1" ht="12" customHeight="1" thickBot="1">
      <c r="A35" s="473" t="s">
        <v>13</v>
      </c>
      <c r="B35" s="345" t="s">
        <v>543</v>
      </c>
      <c r="C35" s="404">
        <f>+C8+C19+C24+C25+C29+C33+C34</f>
        <v>0</v>
      </c>
      <c r="D35" s="566">
        <f>+D8+D19+D24+D25+D29+D33+D34</f>
        <v>0</v>
      </c>
      <c r="E35" s="543">
        <f>+E8+E19+E24+E25+E29+E33+E34</f>
        <v>0</v>
      </c>
    </row>
    <row r="36" spans="1:5" s="526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566">
        <f>+D37+D38+D39</f>
        <v>0</v>
      </c>
      <c r="E36" s="543">
        <f>+E37+E38+E39</f>
        <v>0</v>
      </c>
    </row>
    <row r="37" spans="1:5" s="526" customFormat="1" ht="15" customHeight="1">
      <c r="A37" s="550" t="s">
        <v>545</v>
      </c>
      <c r="B37" s="551" t="s">
        <v>148</v>
      </c>
      <c r="C37" s="59"/>
      <c r="D37" s="557"/>
      <c r="E37" s="530"/>
    </row>
    <row r="38" spans="1:5" s="526" customFormat="1" ht="15" customHeight="1">
      <c r="A38" s="550" t="s">
        <v>546</v>
      </c>
      <c r="B38" s="552" t="s">
        <v>2</v>
      </c>
      <c r="C38" s="405"/>
      <c r="D38" s="571"/>
      <c r="E38" s="529"/>
    </row>
    <row r="39" spans="1:5" ht="13.5" thickBot="1">
      <c r="A39" s="549" t="s">
        <v>547</v>
      </c>
      <c r="B39" s="535" t="s">
        <v>548</v>
      </c>
      <c r="C39" s="533"/>
      <c r="D39" s="572"/>
      <c r="E39" s="528"/>
    </row>
    <row r="40" spans="1:5" s="525" customFormat="1" ht="16.5" customHeight="1" thickBot="1">
      <c r="A40" s="538" t="s">
        <v>15</v>
      </c>
      <c r="B40" s="539" t="s">
        <v>549</v>
      </c>
      <c r="C40" s="65">
        <f>+C35+C36</f>
        <v>0</v>
      </c>
      <c r="D40" s="573">
        <f>+D35+D36</f>
        <v>0</v>
      </c>
      <c r="E40" s="544">
        <f>+E35+E36</f>
        <v>0</v>
      </c>
    </row>
    <row r="41" spans="1:5" s="300" customFormat="1" ht="12" customHeight="1">
      <c r="A41" s="481"/>
      <c r="B41" s="482"/>
      <c r="C41" s="497"/>
      <c r="D41" s="497"/>
      <c r="E41" s="497"/>
    </row>
    <row r="42" spans="1:5" ht="12" customHeight="1" thickBot="1">
      <c r="A42" s="483"/>
      <c r="B42" s="484"/>
      <c r="C42" s="498"/>
      <c r="D42" s="498"/>
      <c r="E42" s="498"/>
    </row>
    <row r="43" spans="1:5" ht="12" customHeight="1" thickBot="1">
      <c r="A43" s="870" t="s">
        <v>42</v>
      </c>
      <c r="B43" s="871"/>
      <c r="C43" s="871"/>
      <c r="D43" s="871"/>
      <c r="E43" s="872"/>
    </row>
    <row r="44" spans="1:5" ht="12" customHeight="1" thickBot="1">
      <c r="A44" s="536" t="s">
        <v>6</v>
      </c>
      <c r="B44" s="345" t="s">
        <v>550</v>
      </c>
      <c r="C44" s="404">
        <f>SUM(C45:C49)</f>
        <v>2176</v>
      </c>
      <c r="D44" s="404">
        <f>SUM(D45:D49)</f>
        <v>2176</v>
      </c>
      <c r="E44" s="543">
        <f>SUM(E45:E49)</f>
        <v>1696</v>
      </c>
    </row>
    <row r="45" spans="1:5" ht="12" customHeight="1">
      <c r="A45" s="549" t="s">
        <v>70</v>
      </c>
      <c r="B45" s="326" t="s">
        <v>36</v>
      </c>
      <c r="C45" s="59"/>
      <c r="D45" s="59"/>
      <c r="E45" s="530"/>
    </row>
    <row r="46" spans="1:5" ht="12" customHeight="1">
      <c r="A46" s="549" t="s">
        <v>71</v>
      </c>
      <c r="B46" s="325" t="s">
        <v>116</v>
      </c>
      <c r="C46" s="398"/>
      <c r="D46" s="398"/>
      <c r="E46" s="554"/>
    </row>
    <row r="47" spans="1:5" ht="12" customHeight="1">
      <c r="A47" s="549" t="s">
        <v>72</v>
      </c>
      <c r="B47" s="325" t="s">
        <v>90</v>
      </c>
      <c r="C47" s="398">
        <v>2176</v>
      </c>
      <c r="D47" s="398">
        <v>2176</v>
      </c>
      <c r="E47" s="554">
        <v>1696</v>
      </c>
    </row>
    <row r="48" spans="1:5" s="300" customFormat="1" ht="12" customHeight="1">
      <c r="A48" s="549" t="s">
        <v>73</v>
      </c>
      <c r="B48" s="325" t="s">
        <v>117</v>
      </c>
      <c r="C48" s="398"/>
      <c r="D48" s="398"/>
      <c r="E48" s="554"/>
    </row>
    <row r="49" spans="1:5" ht="12" customHeight="1" thickBot="1">
      <c r="A49" s="549" t="s">
        <v>91</v>
      </c>
      <c r="B49" s="325" t="s">
        <v>118</v>
      </c>
      <c r="C49" s="398"/>
      <c r="D49" s="398"/>
      <c r="E49" s="554"/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0</v>
      </c>
      <c r="E50" s="543">
        <f>SUM(E51:E53)</f>
        <v>0</v>
      </c>
    </row>
    <row r="51" spans="1:5" ht="12" customHeight="1">
      <c r="A51" s="549" t="s">
        <v>76</v>
      </c>
      <c r="B51" s="326" t="s">
        <v>139</v>
      </c>
      <c r="C51" s="59"/>
      <c r="D51" s="59"/>
      <c r="E51" s="530"/>
    </row>
    <row r="52" spans="1:5" ht="12" customHeight="1">
      <c r="A52" s="549" t="s">
        <v>77</v>
      </c>
      <c r="B52" s="325" t="s">
        <v>120</v>
      </c>
      <c r="C52" s="398"/>
      <c r="D52" s="398"/>
      <c r="E52" s="554"/>
    </row>
    <row r="53" spans="1:5" ht="15" customHeight="1">
      <c r="A53" s="549" t="s">
        <v>78</v>
      </c>
      <c r="B53" s="325" t="s">
        <v>43</v>
      </c>
      <c r="C53" s="398"/>
      <c r="D53" s="398"/>
      <c r="E53" s="554"/>
    </row>
    <row r="54" spans="1:5" ht="13.5" thickBot="1">
      <c r="A54" s="549" t="s">
        <v>79</v>
      </c>
      <c r="B54" s="325" t="s">
        <v>654</v>
      </c>
      <c r="C54" s="398"/>
      <c r="D54" s="398"/>
      <c r="E54" s="554"/>
    </row>
    <row r="55" spans="1:5" ht="15" customHeight="1" thickBot="1">
      <c r="A55" s="536" t="s">
        <v>8</v>
      </c>
      <c r="B55" s="540" t="s">
        <v>552</v>
      </c>
      <c r="C55" s="65">
        <f>+C44+C50</f>
        <v>2176</v>
      </c>
      <c r="D55" s="65">
        <f>+D44+D50</f>
        <v>2176</v>
      </c>
      <c r="E55" s="544">
        <f>+E44+E50</f>
        <v>1696</v>
      </c>
    </row>
    <row r="56" spans="3:5" ht="13.5" thickBot="1">
      <c r="C56" s="545"/>
      <c r="D56" s="545"/>
      <c r="E56" s="545"/>
    </row>
    <row r="57" spans="1:5" ht="13.5" thickBot="1">
      <c r="A57" s="637" t="s">
        <v>710</v>
      </c>
      <c r="B57" s="638"/>
      <c r="C57" s="69"/>
      <c r="D57" s="69"/>
      <c r="E57" s="534"/>
    </row>
    <row r="58" spans="1:5" ht="13.5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41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+CONCATENATE("3.11. melléklet a 4/",LEFT(ÖSSZEFÜGGÉSEK!A4,4)+1,". (V.12.) önkormányzati rendelethez")</f>
        <v>3.11.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48</v>
      </c>
    </row>
    <row r="3" spans="1:5" s="523" customFormat="1" ht="24.75" thickBot="1">
      <c r="A3" s="521" t="s">
        <v>129</v>
      </c>
      <c r="B3" s="876" t="s">
        <v>731</v>
      </c>
      <c r="C3" s="877"/>
      <c r="D3" s="878"/>
      <c r="E3" s="547" t="s">
        <v>47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0</v>
      </c>
      <c r="D8" s="566">
        <f>SUM(D9:D18)</f>
        <v>0</v>
      </c>
      <c r="E8" s="543">
        <f>SUM(E9:E18)</f>
        <v>0</v>
      </c>
    </row>
    <row r="9" spans="1:5" s="499" customFormat="1" ht="12" customHeight="1">
      <c r="A9" s="548" t="s">
        <v>70</v>
      </c>
      <c r="B9" s="327" t="s">
        <v>316</v>
      </c>
      <c r="C9" s="62"/>
      <c r="D9" s="567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568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568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568"/>
      <c r="E12" s="71"/>
    </row>
    <row r="13" spans="1:5" s="499" customFormat="1" ht="12" customHeight="1">
      <c r="A13" s="549" t="s">
        <v>91</v>
      </c>
      <c r="B13" s="325" t="s">
        <v>320</v>
      </c>
      <c r="C13" s="401"/>
      <c r="D13" s="568"/>
      <c r="E13" s="71"/>
    </row>
    <row r="14" spans="1:5" s="499" customFormat="1" ht="12" customHeight="1">
      <c r="A14" s="549" t="s">
        <v>74</v>
      </c>
      <c r="B14" s="325" t="s">
        <v>534</v>
      </c>
      <c r="C14" s="401"/>
      <c r="D14" s="568"/>
      <c r="E14" s="71"/>
    </row>
    <row r="15" spans="1:5" s="526" customFormat="1" ht="12" customHeight="1">
      <c r="A15" s="549" t="s">
        <v>75</v>
      </c>
      <c r="B15" s="324" t="s">
        <v>535</v>
      </c>
      <c r="C15" s="401"/>
      <c r="D15" s="568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569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568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72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0</v>
      </c>
      <c r="D19" s="566">
        <f>SUM(D20:D22)</f>
        <v>0</v>
      </c>
      <c r="E19" s="543">
        <f>SUM(E20:E22)</f>
        <v>0</v>
      </c>
    </row>
    <row r="20" spans="1:5" s="526" customFormat="1" ht="12" customHeight="1">
      <c r="A20" s="549" t="s">
        <v>76</v>
      </c>
      <c r="B20" s="326" t="s">
        <v>297</v>
      </c>
      <c r="C20" s="401"/>
      <c r="D20" s="568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568"/>
      <c r="E21" s="71"/>
    </row>
    <row r="22" spans="1:5" s="526" customFormat="1" ht="12" customHeight="1">
      <c r="A22" s="549" t="s">
        <v>78</v>
      </c>
      <c r="B22" s="325" t="s">
        <v>538</v>
      </c>
      <c r="C22" s="401"/>
      <c r="D22" s="568"/>
      <c r="E22" s="71"/>
    </row>
    <row r="23" spans="1:5" s="499" customFormat="1" ht="12" customHeight="1" thickBot="1">
      <c r="A23" s="549" t="s">
        <v>79</v>
      </c>
      <c r="B23" s="325" t="s">
        <v>652</v>
      </c>
      <c r="C23" s="401"/>
      <c r="D23" s="568"/>
      <c r="E23" s="71"/>
    </row>
    <row r="24" spans="1:5" s="499" customFormat="1" ht="12" customHeight="1" thickBot="1">
      <c r="A24" s="536" t="s">
        <v>8</v>
      </c>
      <c r="B24" s="345" t="s">
        <v>107</v>
      </c>
      <c r="C24" s="41"/>
      <c r="D24" s="570"/>
      <c r="E24" s="542"/>
    </row>
    <row r="25" spans="1:5" s="499" customFormat="1" ht="12" customHeight="1" thickBot="1">
      <c r="A25" s="536" t="s">
        <v>9</v>
      </c>
      <c r="B25" s="345" t="s">
        <v>539</v>
      </c>
      <c r="C25" s="404">
        <f>+C26+C27</f>
        <v>0</v>
      </c>
      <c r="D25" s="566">
        <f>+D26+D27</f>
        <v>0</v>
      </c>
      <c r="E25" s="543">
        <f>+E26+E27</f>
        <v>0</v>
      </c>
    </row>
    <row r="26" spans="1:5" s="499" customFormat="1" ht="12" customHeight="1">
      <c r="A26" s="550" t="s">
        <v>310</v>
      </c>
      <c r="B26" s="551" t="s">
        <v>537</v>
      </c>
      <c r="C26" s="59"/>
      <c r="D26" s="557"/>
      <c r="E26" s="530"/>
    </row>
    <row r="27" spans="1:5" s="499" customFormat="1" ht="12" customHeight="1">
      <c r="A27" s="550" t="s">
        <v>311</v>
      </c>
      <c r="B27" s="552" t="s">
        <v>540</v>
      </c>
      <c r="C27" s="405"/>
      <c r="D27" s="571"/>
      <c r="E27" s="529"/>
    </row>
    <row r="28" spans="1:5" s="499" customFormat="1" ht="12" customHeight="1" thickBot="1">
      <c r="A28" s="549" t="s">
        <v>312</v>
      </c>
      <c r="B28" s="553" t="s">
        <v>653</v>
      </c>
      <c r="C28" s="533"/>
      <c r="D28" s="572"/>
      <c r="E28" s="528"/>
    </row>
    <row r="29" spans="1:5" s="499" customFormat="1" ht="12" customHeight="1" thickBot="1">
      <c r="A29" s="536" t="s">
        <v>10</v>
      </c>
      <c r="B29" s="345" t="s">
        <v>541</v>
      </c>
      <c r="C29" s="404">
        <f>+C30+C31+C32</f>
        <v>0</v>
      </c>
      <c r="D29" s="566">
        <f>+D30+D31+D32</f>
        <v>0</v>
      </c>
      <c r="E29" s="543">
        <f>+E30+E31+E32</f>
        <v>0</v>
      </c>
    </row>
    <row r="30" spans="1:5" s="499" customFormat="1" ht="12" customHeight="1">
      <c r="A30" s="550" t="s">
        <v>63</v>
      </c>
      <c r="B30" s="551" t="s">
        <v>329</v>
      </c>
      <c r="C30" s="59"/>
      <c r="D30" s="557"/>
      <c r="E30" s="530"/>
    </row>
    <row r="31" spans="1:5" s="499" customFormat="1" ht="12" customHeight="1">
      <c r="A31" s="550" t="s">
        <v>64</v>
      </c>
      <c r="B31" s="552" t="s">
        <v>330</v>
      </c>
      <c r="C31" s="405"/>
      <c r="D31" s="571"/>
      <c r="E31" s="529"/>
    </row>
    <row r="32" spans="1:5" s="499" customFormat="1" ht="12" customHeight="1" thickBot="1">
      <c r="A32" s="549" t="s">
        <v>65</v>
      </c>
      <c r="B32" s="535" t="s">
        <v>332</v>
      </c>
      <c r="C32" s="533"/>
      <c r="D32" s="572"/>
      <c r="E32" s="528"/>
    </row>
    <row r="33" spans="1:5" s="499" customFormat="1" ht="12" customHeight="1" thickBot="1">
      <c r="A33" s="536" t="s">
        <v>11</v>
      </c>
      <c r="B33" s="345" t="s">
        <v>457</v>
      </c>
      <c r="C33" s="41">
        <v>1100</v>
      </c>
      <c r="D33" s="570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570"/>
      <c r="E34" s="542"/>
    </row>
    <row r="35" spans="1:5" s="499" customFormat="1" ht="12" customHeight="1" thickBot="1">
      <c r="A35" s="473" t="s">
        <v>13</v>
      </c>
      <c r="B35" s="345" t="s">
        <v>543</v>
      </c>
      <c r="C35" s="404">
        <f>+C8+C19+C24+C25+C29+C33+C34</f>
        <v>1100</v>
      </c>
      <c r="D35" s="566">
        <f>+D8+D19+D24+D25+D29+D33+D34</f>
        <v>0</v>
      </c>
      <c r="E35" s="543">
        <f>+E8+E19+E24+E25+E29+E33+E34</f>
        <v>0</v>
      </c>
    </row>
    <row r="36" spans="1:5" s="526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566">
        <f>+D37+D38+D39</f>
        <v>0</v>
      </c>
      <c r="E36" s="543">
        <f>+E37+E38+E39</f>
        <v>0</v>
      </c>
    </row>
    <row r="37" spans="1:5" s="526" customFormat="1" ht="15" customHeight="1">
      <c r="A37" s="550" t="s">
        <v>545</v>
      </c>
      <c r="B37" s="551" t="s">
        <v>148</v>
      </c>
      <c r="C37" s="59"/>
      <c r="D37" s="557"/>
      <c r="E37" s="530"/>
    </row>
    <row r="38" spans="1:5" s="526" customFormat="1" ht="15" customHeight="1">
      <c r="A38" s="550" t="s">
        <v>546</v>
      </c>
      <c r="B38" s="552" t="s">
        <v>2</v>
      </c>
      <c r="C38" s="405"/>
      <c r="D38" s="571"/>
      <c r="E38" s="529"/>
    </row>
    <row r="39" spans="1:5" ht="13.5" thickBot="1">
      <c r="A39" s="549" t="s">
        <v>547</v>
      </c>
      <c r="B39" s="535" t="s">
        <v>548</v>
      </c>
      <c r="C39" s="533"/>
      <c r="D39" s="572"/>
      <c r="E39" s="528"/>
    </row>
    <row r="40" spans="1:5" s="525" customFormat="1" ht="16.5" customHeight="1" thickBot="1">
      <c r="A40" s="538" t="s">
        <v>15</v>
      </c>
      <c r="B40" s="539" t="s">
        <v>549</v>
      </c>
      <c r="C40" s="65">
        <f>+C35+C36</f>
        <v>1100</v>
      </c>
      <c r="D40" s="573">
        <f>+D35+D36</f>
        <v>0</v>
      </c>
      <c r="E40" s="544">
        <f>+E35+E36</f>
        <v>0</v>
      </c>
    </row>
    <row r="41" spans="1:5" s="300" customFormat="1" ht="12" customHeight="1">
      <c r="A41" s="481"/>
      <c r="B41" s="482"/>
      <c r="C41" s="497"/>
      <c r="D41" s="497"/>
      <c r="E41" s="497"/>
    </row>
    <row r="42" spans="1:5" ht="12" customHeight="1" thickBot="1">
      <c r="A42" s="483"/>
      <c r="B42" s="484"/>
      <c r="C42" s="498"/>
      <c r="D42" s="498"/>
      <c r="E42" s="498"/>
    </row>
    <row r="43" spans="1:5" ht="12" customHeight="1" thickBot="1">
      <c r="A43" s="870" t="s">
        <v>42</v>
      </c>
      <c r="B43" s="871"/>
      <c r="C43" s="871"/>
      <c r="D43" s="871"/>
      <c r="E43" s="872"/>
    </row>
    <row r="44" spans="1:5" ht="12" customHeight="1" thickBot="1">
      <c r="A44" s="536" t="s">
        <v>6</v>
      </c>
      <c r="B44" s="345" t="s">
        <v>550</v>
      </c>
      <c r="C44" s="404">
        <f>SUM(C45:C49)</f>
        <v>1640</v>
      </c>
      <c r="D44" s="404">
        <f>SUM(D45:D49)</f>
        <v>1640</v>
      </c>
      <c r="E44" s="543">
        <f>SUM(E45:E49)</f>
        <v>1337</v>
      </c>
    </row>
    <row r="45" spans="1:5" ht="12" customHeight="1">
      <c r="A45" s="549" t="s">
        <v>70</v>
      </c>
      <c r="B45" s="326" t="s">
        <v>36</v>
      </c>
      <c r="C45" s="59"/>
      <c r="D45" s="59"/>
      <c r="E45" s="530"/>
    </row>
    <row r="46" spans="1:5" ht="12" customHeight="1">
      <c r="A46" s="549" t="s">
        <v>71</v>
      </c>
      <c r="B46" s="325" t="s">
        <v>116</v>
      </c>
      <c r="C46" s="398"/>
      <c r="D46" s="398"/>
      <c r="E46" s="554"/>
    </row>
    <row r="47" spans="1:5" ht="12" customHeight="1">
      <c r="A47" s="549" t="s">
        <v>72</v>
      </c>
      <c r="B47" s="325" t="s">
        <v>90</v>
      </c>
      <c r="C47" s="398">
        <v>1640</v>
      </c>
      <c r="D47" s="398">
        <v>1640</v>
      </c>
      <c r="E47" s="554">
        <v>1337</v>
      </c>
    </row>
    <row r="48" spans="1:5" s="300" customFormat="1" ht="12" customHeight="1">
      <c r="A48" s="549" t="s">
        <v>73</v>
      </c>
      <c r="B48" s="325" t="s">
        <v>117</v>
      </c>
      <c r="C48" s="398"/>
      <c r="D48" s="398"/>
      <c r="E48" s="554"/>
    </row>
    <row r="49" spans="1:5" ht="12" customHeight="1" thickBot="1">
      <c r="A49" s="549" t="s">
        <v>91</v>
      </c>
      <c r="B49" s="325" t="s">
        <v>118</v>
      </c>
      <c r="C49" s="398"/>
      <c r="D49" s="398"/>
      <c r="E49" s="554"/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0</v>
      </c>
      <c r="E50" s="543">
        <f>SUM(E51:E53)</f>
        <v>0</v>
      </c>
    </row>
    <row r="51" spans="1:5" ht="12" customHeight="1">
      <c r="A51" s="549" t="s">
        <v>76</v>
      </c>
      <c r="B51" s="326" t="s">
        <v>139</v>
      </c>
      <c r="C51" s="59"/>
      <c r="D51" s="59"/>
      <c r="E51" s="530"/>
    </row>
    <row r="52" spans="1:5" ht="12" customHeight="1">
      <c r="A52" s="549" t="s">
        <v>77</v>
      </c>
      <c r="B52" s="325" t="s">
        <v>120</v>
      </c>
      <c r="C52" s="398"/>
      <c r="D52" s="398"/>
      <c r="E52" s="554"/>
    </row>
    <row r="53" spans="1:5" ht="15" customHeight="1">
      <c r="A53" s="549" t="s">
        <v>78</v>
      </c>
      <c r="B53" s="325" t="s">
        <v>43</v>
      </c>
      <c r="C53" s="398"/>
      <c r="D53" s="398"/>
      <c r="E53" s="554"/>
    </row>
    <row r="54" spans="1:5" ht="13.5" thickBot="1">
      <c r="A54" s="549" t="s">
        <v>79</v>
      </c>
      <c r="B54" s="325" t="s">
        <v>654</v>
      </c>
      <c r="C54" s="398"/>
      <c r="D54" s="398"/>
      <c r="E54" s="554"/>
    </row>
    <row r="55" spans="1:5" ht="15" customHeight="1" thickBot="1">
      <c r="A55" s="536" t="s">
        <v>8</v>
      </c>
      <c r="B55" s="540" t="s">
        <v>552</v>
      </c>
      <c r="C55" s="65">
        <f>+C44+C50</f>
        <v>1640</v>
      </c>
      <c r="D55" s="65">
        <f>+D44+D50</f>
        <v>1640</v>
      </c>
      <c r="E55" s="544">
        <f>+E44+E50</f>
        <v>1337</v>
      </c>
    </row>
    <row r="56" spans="3:5" ht="13.5" thickBot="1">
      <c r="C56" s="545"/>
      <c r="D56" s="545"/>
      <c r="E56" s="545"/>
    </row>
    <row r="57" spans="1:5" ht="13.5" thickBot="1">
      <c r="A57" s="637" t="s">
        <v>710</v>
      </c>
      <c r="B57" s="638"/>
      <c r="C57" s="69"/>
      <c r="D57" s="69"/>
      <c r="E57" s="534"/>
    </row>
    <row r="58" spans="1:5" ht="13.5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41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+CONCATENATE("3.12. melléklet a 4/",LEFT(ÖSSZEFÜGGÉSEK!A4,4)+1,". (V.12.) önkormányzati rendelethez")</f>
        <v>3.12.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48</v>
      </c>
    </row>
    <row r="3" spans="1:5" s="523" customFormat="1" ht="24.75" thickBot="1">
      <c r="A3" s="521" t="s">
        <v>129</v>
      </c>
      <c r="B3" s="876" t="s">
        <v>732</v>
      </c>
      <c r="C3" s="877"/>
      <c r="D3" s="878"/>
      <c r="E3" s="547" t="s">
        <v>48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0</v>
      </c>
      <c r="D8" s="566">
        <f>SUM(D9:D18)</f>
        <v>0</v>
      </c>
      <c r="E8" s="543">
        <f>SUM(E9:E18)</f>
        <v>0</v>
      </c>
    </row>
    <row r="9" spans="1:5" s="499" customFormat="1" ht="12" customHeight="1">
      <c r="A9" s="548" t="s">
        <v>70</v>
      </c>
      <c r="B9" s="327" t="s">
        <v>316</v>
      </c>
      <c r="C9" s="62"/>
      <c r="D9" s="567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568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568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568"/>
      <c r="E12" s="71"/>
    </row>
    <row r="13" spans="1:5" s="499" customFormat="1" ht="12" customHeight="1">
      <c r="A13" s="549" t="s">
        <v>91</v>
      </c>
      <c r="B13" s="325" t="s">
        <v>320</v>
      </c>
      <c r="C13" s="401"/>
      <c r="D13" s="568"/>
      <c r="E13" s="71"/>
    </row>
    <row r="14" spans="1:5" s="499" customFormat="1" ht="12" customHeight="1">
      <c r="A14" s="549" t="s">
        <v>74</v>
      </c>
      <c r="B14" s="325" t="s">
        <v>534</v>
      </c>
      <c r="C14" s="401"/>
      <c r="D14" s="568"/>
      <c r="E14" s="71"/>
    </row>
    <row r="15" spans="1:5" s="526" customFormat="1" ht="12" customHeight="1">
      <c r="A15" s="549" t="s">
        <v>75</v>
      </c>
      <c r="B15" s="324" t="s">
        <v>535</v>
      </c>
      <c r="C15" s="401"/>
      <c r="D15" s="568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569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568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72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0</v>
      </c>
      <c r="D19" s="566">
        <f>SUM(D20:D22)</f>
        <v>0</v>
      </c>
      <c r="E19" s="543">
        <f>SUM(E20:E22)</f>
        <v>0</v>
      </c>
    </row>
    <row r="20" spans="1:5" s="526" customFormat="1" ht="12" customHeight="1">
      <c r="A20" s="549" t="s">
        <v>76</v>
      </c>
      <c r="B20" s="326" t="s">
        <v>297</v>
      </c>
      <c r="C20" s="401"/>
      <c r="D20" s="568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568"/>
      <c r="E21" s="71"/>
    </row>
    <row r="22" spans="1:5" s="526" customFormat="1" ht="12" customHeight="1">
      <c r="A22" s="549" t="s">
        <v>78</v>
      </c>
      <c r="B22" s="325" t="s">
        <v>538</v>
      </c>
      <c r="C22" s="401"/>
      <c r="D22" s="568"/>
      <c r="E22" s="71"/>
    </row>
    <row r="23" spans="1:5" s="499" customFormat="1" ht="12" customHeight="1" thickBot="1">
      <c r="A23" s="549" t="s">
        <v>79</v>
      </c>
      <c r="B23" s="325" t="s">
        <v>652</v>
      </c>
      <c r="C23" s="401"/>
      <c r="D23" s="568"/>
      <c r="E23" s="71"/>
    </row>
    <row r="24" spans="1:5" s="499" customFormat="1" ht="12" customHeight="1" thickBot="1">
      <c r="A24" s="536" t="s">
        <v>8</v>
      </c>
      <c r="B24" s="345" t="s">
        <v>107</v>
      </c>
      <c r="C24" s="41"/>
      <c r="D24" s="570"/>
      <c r="E24" s="542"/>
    </row>
    <row r="25" spans="1:5" s="499" customFormat="1" ht="12" customHeight="1" thickBot="1">
      <c r="A25" s="536" t="s">
        <v>9</v>
      </c>
      <c r="B25" s="345" t="s">
        <v>539</v>
      </c>
      <c r="C25" s="404">
        <f>+C26+C27</f>
        <v>0</v>
      </c>
      <c r="D25" s="566">
        <f>+D26+D27</f>
        <v>0</v>
      </c>
      <c r="E25" s="543">
        <f>+E26+E27</f>
        <v>0</v>
      </c>
    </row>
    <row r="26" spans="1:5" s="499" customFormat="1" ht="12" customHeight="1">
      <c r="A26" s="550" t="s">
        <v>310</v>
      </c>
      <c r="B26" s="551" t="s">
        <v>537</v>
      </c>
      <c r="C26" s="59"/>
      <c r="D26" s="557"/>
      <c r="E26" s="530"/>
    </row>
    <row r="27" spans="1:5" s="499" customFormat="1" ht="12" customHeight="1">
      <c r="A27" s="550" t="s">
        <v>311</v>
      </c>
      <c r="B27" s="552" t="s">
        <v>540</v>
      </c>
      <c r="C27" s="405"/>
      <c r="D27" s="571"/>
      <c r="E27" s="529"/>
    </row>
    <row r="28" spans="1:5" s="499" customFormat="1" ht="12" customHeight="1" thickBot="1">
      <c r="A28" s="549" t="s">
        <v>312</v>
      </c>
      <c r="B28" s="553" t="s">
        <v>653</v>
      </c>
      <c r="C28" s="533"/>
      <c r="D28" s="572"/>
      <c r="E28" s="528"/>
    </row>
    <row r="29" spans="1:5" s="499" customFormat="1" ht="12" customHeight="1" thickBot="1">
      <c r="A29" s="536" t="s">
        <v>10</v>
      </c>
      <c r="B29" s="345" t="s">
        <v>541</v>
      </c>
      <c r="C29" s="404">
        <f>+C30+C31+C32</f>
        <v>0</v>
      </c>
      <c r="D29" s="566">
        <f>+D30+D31+D32</f>
        <v>0</v>
      </c>
      <c r="E29" s="543">
        <f>+E30+E31+E32</f>
        <v>0</v>
      </c>
    </row>
    <row r="30" spans="1:5" s="499" customFormat="1" ht="12" customHeight="1">
      <c r="A30" s="550" t="s">
        <v>63</v>
      </c>
      <c r="B30" s="551" t="s">
        <v>329</v>
      </c>
      <c r="C30" s="59"/>
      <c r="D30" s="557"/>
      <c r="E30" s="530"/>
    </row>
    <row r="31" spans="1:5" s="499" customFormat="1" ht="12" customHeight="1">
      <c r="A31" s="550" t="s">
        <v>64</v>
      </c>
      <c r="B31" s="552" t="s">
        <v>330</v>
      </c>
      <c r="C31" s="405"/>
      <c r="D31" s="571"/>
      <c r="E31" s="529"/>
    </row>
    <row r="32" spans="1:5" s="499" customFormat="1" ht="12" customHeight="1" thickBot="1">
      <c r="A32" s="549" t="s">
        <v>65</v>
      </c>
      <c r="B32" s="535" t="s">
        <v>332</v>
      </c>
      <c r="C32" s="533"/>
      <c r="D32" s="572"/>
      <c r="E32" s="528"/>
    </row>
    <row r="33" spans="1:5" s="499" customFormat="1" ht="12" customHeight="1" thickBot="1">
      <c r="A33" s="536" t="s">
        <v>11</v>
      </c>
      <c r="B33" s="345" t="s">
        <v>457</v>
      </c>
      <c r="C33" s="41"/>
      <c r="D33" s="570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570"/>
      <c r="E34" s="542"/>
    </row>
    <row r="35" spans="1:5" s="499" customFormat="1" ht="12" customHeight="1" thickBot="1">
      <c r="A35" s="473" t="s">
        <v>13</v>
      </c>
      <c r="B35" s="345" t="s">
        <v>543</v>
      </c>
      <c r="C35" s="404">
        <f>+C8+C19+C24+C25+C29+C33+C34</f>
        <v>0</v>
      </c>
      <c r="D35" s="566">
        <f>+D8+D19+D24+D25+D29+D33+D34</f>
        <v>0</v>
      </c>
      <c r="E35" s="543">
        <f>+E8+E19+E24+E25+E29+E33+E34</f>
        <v>0</v>
      </c>
    </row>
    <row r="36" spans="1:5" s="526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566">
        <f>+D37+D38+D39</f>
        <v>0</v>
      </c>
      <c r="E36" s="543">
        <f>+E37+E38+E39</f>
        <v>0</v>
      </c>
    </row>
    <row r="37" spans="1:5" s="526" customFormat="1" ht="15" customHeight="1">
      <c r="A37" s="550" t="s">
        <v>545</v>
      </c>
      <c r="B37" s="551" t="s">
        <v>148</v>
      </c>
      <c r="C37" s="59"/>
      <c r="D37" s="557"/>
      <c r="E37" s="530"/>
    </row>
    <row r="38" spans="1:5" s="526" customFormat="1" ht="15" customHeight="1">
      <c r="A38" s="550" t="s">
        <v>546</v>
      </c>
      <c r="B38" s="552" t="s">
        <v>2</v>
      </c>
      <c r="C38" s="405"/>
      <c r="D38" s="571"/>
      <c r="E38" s="529"/>
    </row>
    <row r="39" spans="1:5" ht="13.5" thickBot="1">
      <c r="A39" s="549" t="s">
        <v>547</v>
      </c>
      <c r="B39" s="535" t="s">
        <v>548</v>
      </c>
      <c r="C39" s="533"/>
      <c r="D39" s="572"/>
      <c r="E39" s="528"/>
    </row>
    <row r="40" spans="1:5" s="525" customFormat="1" ht="16.5" customHeight="1" thickBot="1">
      <c r="A40" s="538" t="s">
        <v>15</v>
      </c>
      <c r="B40" s="539" t="s">
        <v>549</v>
      </c>
      <c r="C40" s="65">
        <f>+C35+C36</f>
        <v>0</v>
      </c>
      <c r="D40" s="573">
        <f>+D35+D36</f>
        <v>0</v>
      </c>
      <c r="E40" s="544">
        <f>+E35+E36</f>
        <v>0</v>
      </c>
    </row>
    <row r="41" spans="1:5" s="300" customFormat="1" ht="12" customHeight="1">
      <c r="A41" s="481"/>
      <c r="B41" s="482"/>
      <c r="C41" s="497"/>
      <c r="D41" s="497"/>
      <c r="E41" s="497"/>
    </row>
    <row r="42" spans="1:5" ht="12" customHeight="1" thickBot="1">
      <c r="A42" s="483"/>
      <c r="B42" s="484"/>
      <c r="C42" s="498"/>
      <c r="D42" s="498"/>
      <c r="E42" s="498"/>
    </row>
    <row r="43" spans="1:5" ht="12" customHeight="1" thickBot="1">
      <c r="A43" s="870" t="s">
        <v>42</v>
      </c>
      <c r="B43" s="871"/>
      <c r="C43" s="871"/>
      <c r="D43" s="871"/>
      <c r="E43" s="872"/>
    </row>
    <row r="44" spans="1:5" ht="12" customHeight="1" thickBot="1">
      <c r="A44" s="536" t="s">
        <v>6</v>
      </c>
      <c r="B44" s="345" t="s">
        <v>550</v>
      </c>
      <c r="C44" s="404">
        <f>SUM(C45:C49)</f>
        <v>500</v>
      </c>
      <c r="D44" s="404">
        <f>SUM(D45:D49)</f>
        <v>500</v>
      </c>
      <c r="E44" s="543">
        <f>SUM(E45:E49)</f>
        <v>11</v>
      </c>
    </row>
    <row r="45" spans="1:5" ht="12" customHeight="1">
      <c r="A45" s="549" t="s">
        <v>70</v>
      </c>
      <c r="B45" s="326" t="s">
        <v>36</v>
      </c>
      <c r="C45" s="59"/>
      <c r="D45" s="59"/>
      <c r="E45" s="530"/>
    </row>
    <row r="46" spans="1:5" ht="12" customHeight="1">
      <c r="A46" s="549" t="s">
        <v>71</v>
      </c>
      <c r="B46" s="325" t="s">
        <v>116</v>
      </c>
      <c r="C46" s="398"/>
      <c r="D46" s="398"/>
      <c r="E46" s="554"/>
    </row>
    <row r="47" spans="1:5" ht="12" customHeight="1">
      <c r="A47" s="549" t="s">
        <v>72</v>
      </c>
      <c r="B47" s="325" t="s">
        <v>90</v>
      </c>
      <c r="C47" s="398">
        <v>500</v>
      </c>
      <c r="D47" s="398">
        <v>500</v>
      </c>
      <c r="E47" s="554">
        <v>11</v>
      </c>
    </row>
    <row r="48" spans="1:5" s="300" customFormat="1" ht="12" customHeight="1">
      <c r="A48" s="549" t="s">
        <v>73</v>
      </c>
      <c r="B48" s="325" t="s">
        <v>117</v>
      </c>
      <c r="C48" s="398"/>
      <c r="D48" s="398"/>
      <c r="E48" s="554"/>
    </row>
    <row r="49" spans="1:5" ht="12" customHeight="1" thickBot="1">
      <c r="A49" s="549" t="s">
        <v>91</v>
      </c>
      <c r="B49" s="325" t="s">
        <v>118</v>
      </c>
      <c r="C49" s="398"/>
      <c r="D49" s="398"/>
      <c r="E49" s="554"/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0</v>
      </c>
      <c r="E50" s="543">
        <f>SUM(E51:E53)</f>
        <v>0</v>
      </c>
    </row>
    <row r="51" spans="1:5" ht="12" customHeight="1">
      <c r="A51" s="549" t="s">
        <v>76</v>
      </c>
      <c r="B51" s="326" t="s">
        <v>139</v>
      </c>
      <c r="C51" s="59"/>
      <c r="D51" s="59"/>
      <c r="E51" s="530"/>
    </row>
    <row r="52" spans="1:5" ht="12" customHeight="1">
      <c r="A52" s="549" t="s">
        <v>77</v>
      </c>
      <c r="B52" s="325" t="s">
        <v>120</v>
      </c>
      <c r="C52" s="398"/>
      <c r="D52" s="398"/>
      <c r="E52" s="554"/>
    </row>
    <row r="53" spans="1:5" ht="15" customHeight="1">
      <c r="A53" s="549" t="s">
        <v>78</v>
      </c>
      <c r="B53" s="325" t="s">
        <v>43</v>
      </c>
      <c r="C53" s="398"/>
      <c r="D53" s="398"/>
      <c r="E53" s="554"/>
    </row>
    <row r="54" spans="1:5" ht="13.5" thickBot="1">
      <c r="A54" s="549" t="s">
        <v>79</v>
      </c>
      <c r="B54" s="325" t="s">
        <v>654</v>
      </c>
      <c r="C54" s="398"/>
      <c r="D54" s="398"/>
      <c r="E54" s="554"/>
    </row>
    <row r="55" spans="1:5" ht="15" customHeight="1" thickBot="1">
      <c r="A55" s="536" t="s">
        <v>8</v>
      </c>
      <c r="B55" s="540" t="s">
        <v>552</v>
      </c>
      <c r="C55" s="65">
        <f>+C44+C50</f>
        <v>500</v>
      </c>
      <c r="D55" s="65">
        <f>+D44+D50</f>
        <v>500</v>
      </c>
      <c r="E55" s="544">
        <f>+E44+E50</f>
        <v>11</v>
      </c>
    </row>
    <row r="56" spans="3:5" ht="13.5" thickBot="1">
      <c r="C56" s="545"/>
      <c r="D56" s="545"/>
      <c r="E56" s="545"/>
    </row>
    <row r="57" spans="1:5" ht="13.5" thickBot="1">
      <c r="A57" s="637" t="s">
        <v>710</v>
      </c>
      <c r="B57" s="638"/>
      <c r="C57" s="69"/>
      <c r="D57" s="69"/>
      <c r="E57" s="534"/>
    </row>
    <row r="58" spans="1:5" ht="13.5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tabSelected="1" zoomScaleSheetLayoutView="100" workbookViewId="0" topLeftCell="A1">
      <selection activeCell="B3" sqref="B3:B4"/>
    </sheetView>
  </sheetViews>
  <sheetFormatPr defaultColWidth="9.00390625" defaultRowHeight="12.75"/>
  <cols>
    <col min="1" max="1" width="9.50390625" style="366" customWidth="1"/>
    <col min="2" max="2" width="60.875" style="366" customWidth="1"/>
    <col min="3" max="5" width="15.875" style="367" customWidth="1"/>
    <col min="6" max="16384" width="9.375" style="377" customWidth="1"/>
  </cols>
  <sheetData>
    <row r="1" spans="1:5" ht="15.75" customHeight="1">
      <c r="A1" s="853" t="s">
        <v>3</v>
      </c>
      <c r="B1" s="853"/>
      <c r="C1" s="853"/>
      <c r="D1" s="853"/>
      <c r="E1" s="853"/>
    </row>
    <row r="2" spans="1:5" ht="15.75" customHeight="1" thickBot="1">
      <c r="A2" s="45" t="s">
        <v>711</v>
      </c>
      <c r="B2" s="45"/>
      <c r="C2" s="364"/>
      <c r="D2" s="364"/>
      <c r="E2" s="364" t="s">
        <v>140</v>
      </c>
    </row>
    <row r="3" spans="1:5" ht="15.75" customHeight="1">
      <c r="A3" s="854" t="s">
        <v>58</v>
      </c>
      <c r="B3" s="856" t="s">
        <v>5</v>
      </c>
      <c r="C3" s="858" t="str">
        <f>+CONCATENATE(LEFT(ÖSSZEFÜGGÉSEK!A4,4),". évi")</f>
        <v>2015. évi</v>
      </c>
      <c r="D3" s="858"/>
      <c r="E3" s="859"/>
    </row>
    <row r="4" spans="1:5" ht="37.5" customHeight="1" thickBot="1">
      <c r="A4" s="855"/>
      <c r="B4" s="857"/>
      <c r="C4" s="47" t="s">
        <v>161</v>
      </c>
      <c r="D4" s="47" t="s">
        <v>162</v>
      </c>
      <c r="E4" s="48" t="s">
        <v>163</v>
      </c>
    </row>
    <row r="5" spans="1:5" s="378" customFormat="1" ht="12" customHeight="1" thickBot="1">
      <c r="A5" s="342" t="s">
        <v>397</v>
      </c>
      <c r="B5" s="343" t="s">
        <v>398</v>
      </c>
      <c r="C5" s="343" t="s">
        <v>399</v>
      </c>
      <c r="D5" s="343" t="s">
        <v>400</v>
      </c>
      <c r="E5" s="389" t="s">
        <v>401</v>
      </c>
    </row>
    <row r="6" spans="1:5" s="379" customFormat="1" ht="12" customHeight="1" thickBot="1">
      <c r="A6" s="337" t="s">
        <v>6</v>
      </c>
      <c r="B6" s="338" t="s">
        <v>289</v>
      </c>
      <c r="C6" s="641">
        <f>+C7+C8+C9+C10+C11+C12</f>
        <v>31426</v>
      </c>
      <c r="D6" s="363">
        <f>SUM(D7:D12)</f>
        <v>31552</v>
      </c>
      <c r="E6" s="352">
        <f>SUM(E7:E12)</f>
        <v>31552</v>
      </c>
    </row>
    <row r="7" spans="1:5" s="379" customFormat="1" ht="12" customHeight="1">
      <c r="A7" s="332" t="s">
        <v>70</v>
      </c>
      <c r="B7" s="380" t="s">
        <v>290</v>
      </c>
      <c r="C7" s="642">
        <v>12951</v>
      </c>
      <c r="D7" s="491">
        <v>12971</v>
      </c>
      <c r="E7" s="354">
        <v>12971</v>
      </c>
    </row>
    <row r="8" spans="1:5" s="379" customFormat="1" ht="12" customHeight="1">
      <c r="A8" s="331" t="s">
        <v>71</v>
      </c>
      <c r="B8" s="381" t="s">
        <v>291</v>
      </c>
      <c r="C8" s="643"/>
      <c r="D8" s="490"/>
      <c r="E8" s="353"/>
    </row>
    <row r="9" spans="1:5" s="379" customFormat="1" ht="12" customHeight="1">
      <c r="A9" s="331" t="s">
        <v>72</v>
      </c>
      <c r="B9" s="381" t="s">
        <v>292</v>
      </c>
      <c r="C9" s="643">
        <v>17275</v>
      </c>
      <c r="D9" s="490">
        <v>16155</v>
      </c>
      <c r="E9" s="353">
        <v>16155</v>
      </c>
    </row>
    <row r="10" spans="1:5" s="379" customFormat="1" ht="12" customHeight="1">
      <c r="A10" s="331" t="s">
        <v>73</v>
      </c>
      <c r="B10" s="381" t="s">
        <v>293</v>
      </c>
      <c r="C10" s="643">
        <v>1200</v>
      </c>
      <c r="D10" s="490">
        <v>1200</v>
      </c>
      <c r="E10" s="353">
        <v>1200</v>
      </c>
    </row>
    <row r="11" spans="1:5" s="379" customFormat="1" ht="12" customHeight="1">
      <c r="A11" s="331" t="s">
        <v>91</v>
      </c>
      <c r="B11" s="381" t="s">
        <v>294</v>
      </c>
      <c r="C11" s="643"/>
      <c r="D11" s="490">
        <v>1226</v>
      </c>
      <c r="E11" s="353">
        <v>1226</v>
      </c>
    </row>
    <row r="12" spans="1:5" s="379" customFormat="1" ht="12" customHeight="1" thickBot="1">
      <c r="A12" s="333" t="s">
        <v>74</v>
      </c>
      <c r="B12" s="382" t="s">
        <v>295</v>
      </c>
      <c r="C12" s="643"/>
      <c r="D12" s="492"/>
      <c r="E12" s="355"/>
    </row>
    <row r="13" spans="1:5" s="379" customFormat="1" ht="12" customHeight="1" thickBot="1">
      <c r="A13" s="337" t="s">
        <v>7</v>
      </c>
      <c r="B13" s="359" t="s">
        <v>296</v>
      </c>
      <c r="C13" s="641">
        <f>+C14+C15+C16+C17+C18</f>
        <v>13112</v>
      </c>
      <c r="D13" s="363">
        <f>SUM(D14:D18)</f>
        <v>25578</v>
      </c>
      <c r="E13" s="352">
        <f>SUM(E14:E18)</f>
        <v>25572</v>
      </c>
    </row>
    <row r="14" spans="1:5" s="379" customFormat="1" ht="12" customHeight="1">
      <c r="A14" s="332" t="s">
        <v>76</v>
      </c>
      <c r="B14" s="380" t="s">
        <v>297</v>
      </c>
      <c r="C14" s="642"/>
      <c r="D14" s="491"/>
      <c r="E14" s="354"/>
    </row>
    <row r="15" spans="1:5" s="379" customFormat="1" ht="12" customHeight="1">
      <c r="A15" s="331" t="s">
        <v>77</v>
      </c>
      <c r="B15" s="381" t="s">
        <v>298</v>
      </c>
      <c r="C15" s="643"/>
      <c r="D15" s="490"/>
      <c r="E15" s="353"/>
    </row>
    <row r="16" spans="1:5" s="379" customFormat="1" ht="12" customHeight="1">
      <c r="A16" s="331" t="s">
        <v>78</v>
      </c>
      <c r="B16" s="381" t="s">
        <v>299</v>
      </c>
      <c r="C16" s="643"/>
      <c r="D16" s="490"/>
      <c r="E16" s="353"/>
    </row>
    <row r="17" spans="1:5" s="379" customFormat="1" ht="12" customHeight="1">
      <c r="A17" s="331" t="s">
        <v>79</v>
      </c>
      <c r="B17" s="381" t="s">
        <v>300</v>
      </c>
      <c r="C17" s="643"/>
      <c r="D17" s="490"/>
      <c r="E17" s="353"/>
    </row>
    <row r="18" spans="1:5" s="379" customFormat="1" ht="12" customHeight="1">
      <c r="A18" s="331" t="s">
        <v>80</v>
      </c>
      <c r="B18" s="381" t="s">
        <v>301</v>
      </c>
      <c r="C18" s="643">
        <v>13112</v>
      </c>
      <c r="D18" s="490">
        <v>25578</v>
      </c>
      <c r="E18" s="353">
        <v>25572</v>
      </c>
    </row>
    <row r="19" spans="1:5" s="379" customFormat="1" ht="12" customHeight="1" thickBot="1">
      <c r="A19" s="333" t="s">
        <v>86</v>
      </c>
      <c r="B19" s="382" t="s">
        <v>302</v>
      </c>
      <c r="C19" s="644"/>
      <c r="D19" s="492"/>
      <c r="E19" s="355"/>
    </row>
    <row r="20" spans="1:5" s="379" customFormat="1" ht="12" customHeight="1" thickBot="1">
      <c r="A20" s="337" t="s">
        <v>8</v>
      </c>
      <c r="B20" s="338" t="s">
        <v>303</v>
      </c>
      <c r="C20" s="641">
        <f>+C21+C22+C23+C24+C25</f>
        <v>0</v>
      </c>
      <c r="D20" s="363">
        <f>SUM(D21:D25)</f>
        <v>0</v>
      </c>
      <c r="E20" s="352">
        <f>SUM(E21:E25)</f>
        <v>0</v>
      </c>
    </row>
    <row r="21" spans="1:5" s="379" customFormat="1" ht="12" customHeight="1">
      <c r="A21" s="332" t="s">
        <v>59</v>
      </c>
      <c r="B21" s="380" t="s">
        <v>304</v>
      </c>
      <c r="C21" s="642"/>
      <c r="D21" s="491"/>
      <c r="E21" s="354"/>
    </row>
    <row r="22" spans="1:5" s="379" customFormat="1" ht="12" customHeight="1">
      <c r="A22" s="331" t="s">
        <v>60</v>
      </c>
      <c r="B22" s="381" t="s">
        <v>305</v>
      </c>
      <c r="C22" s="643"/>
      <c r="D22" s="490"/>
      <c r="E22" s="353"/>
    </row>
    <row r="23" spans="1:5" s="379" customFormat="1" ht="12" customHeight="1">
      <c r="A23" s="331" t="s">
        <v>61</v>
      </c>
      <c r="B23" s="381" t="s">
        <v>306</v>
      </c>
      <c r="C23" s="643"/>
      <c r="D23" s="490"/>
      <c r="E23" s="353"/>
    </row>
    <row r="24" spans="1:5" s="379" customFormat="1" ht="12" customHeight="1">
      <c r="A24" s="331" t="s">
        <v>62</v>
      </c>
      <c r="B24" s="381" t="s">
        <v>307</v>
      </c>
      <c r="C24" s="643"/>
      <c r="D24" s="490"/>
      <c r="E24" s="353"/>
    </row>
    <row r="25" spans="1:5" s="379" customFormat="1" ht="12" customHeight="1">
      <c r="A25" s="331" t="s">
        <v>104</v>
      </c>
      <c r="B25" s="381" t="s">
        <v>308</v>
      </c>
      <c r="C25" s="643"/>
      <c r="D25" s="490"/>
      <c r="E25" s="353"/>
    </row>
    <row r="26" spans="1:5" s="379" customFormat="1" ht="12" customHeight="1" thickBot="1">
      <c r="A26" s="333" t="s">
        <v>105</v>
      </c>
      <c r="B26" s="361" t="s">
        <v>309</v>
      </c>
      <c r="C26" s="644"/>
      <c r="D26" s="492"/>
      <c r="E26" s="355"/>
    </row>
    <row r="27" spans="1:5" s="379" customFormat="1" ht="12" customHeight="1" thickBot="1">
      <c r="A27" s="337" t="s">
        <v>106</v>
      </c>
      <c r="B27" s="338" t="s">
        <v>699</v>
      </c>
      <c r="C27" s="641">
        <f>SUM(C28:C33)</f>
        <v>3982</v>
      </c>
      <c r="D27" s="641">
        <f>SUM(D28:D33)</f>
        <v>7115</v>
      </c>
      <c r="E27" s="388">
        <f>SUM(E28:E33)</f>
        <v>6648</v>
      </c>
    </row>
    <row r="28" spans="1:5" s="379" customFormat="1" ht="12" customHeight="1">
      <c r="A28" s="332" t="s">
        <v>310</v>
      </c>
      <c r="B28" s="380" t="s">
        <v>703</v>
      </c>
      <c r="C28" s="645"/>
      <c r="D28" s="647"/>
      <c r="E28" s="354"/>
    </row>
    <row r="29" spans="1:5" s="379" customFormat="1" ht="12" customHeight="1">
      <c r="A29" s="331" t="s">
        <v>311</v>
      </c>
      <c r="B29" s="381" t="s">
        <v>704</v>
      </c>
      <c r="C29" s="643"/>
      <c r="D29" s="490"/>
      <c r="E29" s="353"/>
    </row>
    <row r="30" spans="1:5" s="379" customFormat="1" ht="12" customHeight="1">
      <c r="A30" s="331" t="s">
        <v>312</v>
      </c>
      <c r="B30" s="381" t="s">
        <v>705</v>
      </c>
      <c r="C30" s="643">
        <v>3059</v>
      </c>
      <c r="D30" s="490">
        <v>5961</v>
      </c>
      <c r="E30" s="353">
        <v>5779</v>
      </c>
    </row>
    <row r="31" spans="1:5" s="379" customFormat="1" ht="12" customHeight="1">
      <c r="A31" s="331" t="s">
        <v>700</v>
      </c>
      <c r="B31" s="381" t="s">
        <v>716</v>
      </c>
      <c r="C31" s="643">
        <v>923</v>
      </c>
      <c r="D31" s="490">
        <v>1036</v>
      </c>
      <c r="E31" s="353">
        <v>832</v>
      </c>
    </row>
    <row r="32" spans="1:5" s="379" customFormat="1" ht="12" customHeight="1">
      <c r="A32" s="331" t="s">
        <v>701</v>
      </c>
      <c r="B32" s="381" t="s">
        <v>313</v>
      </c>
      <c r="C32" s="643"/>
      <c r="D32" s="490"/>
      <c r="E32" s="353"/>
    </row>
    <row r="33" spans="1:5" s="379" customFormat="1" ht="12" customHeight="1" thickBot="1">
      <c r="A33" s="333" t="s">
        <v>702</v>
      </c>
      <c r="B33" s="361" t="s">
        <v>314</v>
      </c>
      <c r="C33" s="644"/>
      <c r="D33" s="492">
        <v>118</v>
      </c>
      <c r="E33" s="355">
        <v>37</v>
      </c>
    </row>
    <row r="34" spans="1:5" s="379" customFormat="1" ht="12" customHeight="1" thickBot="1">
      <c r="A34" s="337" t="s">
        <v>10</v>
      </c>
      <c r="B34" s="338" t="s">
        <v>315</v>
      </c>
      <c r="C34" s="641">
        <f>SUM(C35:C44)</f>
        <v>3970</v>
      </c>
      <c r="D34" s="363">
        <f>SUM(D35:D44)</f>
        <v>7030</v>
      </c>
      <c r="E34" s="352">
        <f>SUM(E35:E44)</f>
        <v>6610</v>
      </c>
    </row>
    <row r="35" spans="1:5" s="379" customFormat="1" ht="12" customHeight="1">
      <c r="A35" s="332" t="s">
        <v>63</v>
      </c>
      <c r="B35" s="380" t="s">
        <v>316</v>
      </c>
      <c r="C35" s="642"/>
      <c r="D35" s="491">
        <v>546</v>
      </c>
      <c r="E35" s="354">
        <v>546</v>
      </c>
    </row>
    <row r="36" spans="1:5" s="379" customFormat="1" ht="12" customHeight="1">
      <c r="A36" s="331" t="s">
        <v>64</v>
      </c>
      <c r="B36" s="381" t="s">
        <v>317</v>
      </c>
      <c r="C36" s="643">
        <v>200</v>
      </c>
      <c r="D36" s="490">
        <v>789</v>
      </c>
      <c r="E36" s="353">
        <v>767</v>
      </c>
    </row>
    <row r="37" spans="1:5" s="379" customFormat="1" ht="12" customHeight="1">
      <c r="A37" s="331" t="s">
        <v>65</v>
      </c>
      <c r="B37" s="381" t="s">
        <v>318</v>
      </c>
      <c r="C37" s="643"/>
      <c r="D37" s="490">
        <v>55</v>
      </c>
      <c r="E37" s="353">
        <v>55</v>
      </c>
    </row>
    <row r="38" spans="1:5" s="379" customFormat="1" ht="12" customHeight="1">
      <c r="A38" s="331" t="s">
        <v>108</v>
      </c>
      <c r="B38" s="381" t="s">
        <v>319</v>
      </c>
      <c r="C38" s="643">
        <v>929</v>
      </c>
      <c r="D38" s="490">
        <v>625</v>
      </c>
      <c r="E38" s="353">
        <v>549</v>
      </c>
    </row>
    <row r="39" spans="1:5" s="379" customFormat="1" ht="12" customHeight="1">
      <c r="A39" s="331" t="s">
        <v>109</v>
      </c>
      <c r="B39" s="381" t="s">
        <v>320</v>
      </c>
      <c r="C39" s="643">
        <v>2041</v>
      </c>
      <c r="D39" s="490">
        <v>2262</v>
      </c>
      <c r="E39" s="353">
        <v>2252</v>
      </c>
    </row>
    <row r="40" spans="1:5" s="379" customFormat="1" ht="12" customHeight="1">
      <c r="A40" s="331" t="s">
        <v>110</v>
      </c>
      <c r="B40" s="381" t="s">
        <v>321</v>
      </c>
      <c r="C40" s="643">
        <v>600</v>
      </c>
      <c r="D40" s="490">
        <v>1321</v>
      </c>
      <c r="E40" s="353">
        <v>1329</v>
      </c>
    </row>
    <row r="41" spans="1:5" s="379" customFormat="1" ht="12" customHeight="1">
      <c r="A41" s="331" t="s">
        <v>111</v>
      </c>
      <c r="B41" s="381" t="s">
        <v>322</v>
      </c>
      <c r="C41" s="643"/>
      <c r="D41" s="490">
        <v>304</v>
      </c>
      <c r="E41" s="353"/>
    </row>
    <row r="42" spans="1:5" s="379" customFormat="1" ht="12" customHeight="1">
      <c r="A42" s="331" t="s">
        <v>112</v>
      </c>
      <c r="B42" s="381" t="s">
        <v>323</v>
      </c>
      <c r="C42" s="643">
        <v>200</v>
      </c>
      <c r="D42" s="490">
        <v>145</v>
      </c>
      <c r="E42" s="353">
        <v>129</v>
      </c>
    </row>
    <row r="43" spans="1:5" s="379" customFormat="1" ht="12" customHeight="1">
      <c r="A43" s="331" t="s">
        <v>324</v>
      </c>
      <c r="B43" s="381" t="s">
        <v>325</v>
      </c>
      <c r="C43" s="643"/>
      <c r="D43" s="648"/>
      <c r="E43" s="356"/>
    </row>
    <row r="44" spans="1:5" s="379" customFormat="1" ht="12" customHeight="1" thickBot="1">
      <c r="A44" s="333" t="s">
        <v>326</v>
      </c>
      <c r="B44" s="382" t="s">
        <v>327</v>
      </c>
      <c r="C44" s="644"/>
      <c r="D44" s="649">
        <v>983</v>
      </c>
      <c r="E44" s="357">
        <v>983</v>
      </c>
    </row>
    <row r="45" spans="1:5" s="379" customFormat="1" ht="12" customHeight="1" thickBot="1">
      <c r="A45" s="337" t="s">
        <v>11</v>
      </c>
      <c r="B45" s="338" t="s">
        <v>328</v>
      </c>
      <c r="C45" s="641">
        <f>SUM(C46:C50)</f>
        <v>0</v>
      </c>
      <c r="D45" s="363">
        <f>SUM(D46:D50)</f>
        <v>2456</v>
      </c>
      <c r="E45" s="352">
        <f>SUM(E46:E50)</f>
        <v>2456</v>
      </c>
    </row>
    <row r="46" spans="1:5" s="379" customFormat="1" ht="12" customHeight="1">
      <c r="A46" s="332" t="s">
        <v>66</v>
      </c>
      <c r="B46" s="380" t="s">
        <v>329</v>
      </c>
      <c r="C46" s="642"/>
      <c r="D46" s="650"/>
      <c r="E46" s="358"/>
    </row>
    <row r="47" spans="1:5" s="379" customFormat="1" ht="12" customHeight="1">
      <c r="A47" s="331" t="s">
        <v>67</v>
      </c>
      <c r="B47" s="381" t="s">
        <v>330</v>
      </c>
      <c r="C47" s="643"/>
      <c r="D47" s="648">
        <v>251</v>
      </c>
      <c r="E47" s="356">
        <v>251</v>
      </c>
    </row>
    <row r="48" spans="1:5" s="379" customFormat="1" ht="12" customHeight="1">
      <c r="A48" s="331" t="s">
        <v>331</v>
      </c>
      <c r="B48" s="381" t="s">
        <v>332</v>
      </c>
      <c r="C48" s="643"/>
      <c r="D48" s="648">
        <v>2205</v>
      </c>
      <c r="E48" s="356">
        <v>2205</v>
      </c>
    </row>
    <row r="49" spans="1:5" s="379" customFormat="1" ht="12" customHeight="1">
      <c r="A49" s="331" t="s">
        <v>333</v>
      </c>
      <c r="B49" s="381" t="s">
        <v>334</v>
      </c>
      <c r="C49" s="643"/>
      <c r="D49" s="648"/>
      <c r="E49" s="356"/>
    </row>
    <row r="50" spans="1:5" s="379" customFormat="1" ht="12" customHeight="1" thickBot="1">
      <c r="A50" s="333" t="s">
        <v>335</v>
      </c>
      <c r="B50" s="382" t="s">
        <v>336</v>
      </c>
      <c r="C50" s="644"/>
      <c r="D50" s="649"/>
      <c r="E50" s="357"/>
    </row>
    <row r="51" spans="1:5" s="379" customFormat="1" ht="17.25" customHeight="1" thickBot="1">
      <c r="A51" s="337" t="s">
        <v>113</v>
      </c>
      <c r="B51" s="338" t="s">
        <v>337</v>
      </c>
      <c r="C51" s="641">
        <f>SUM(C52:C54)</f>
        <v>0</v>
      </c>
      <c r="D51" s="363">
        <f>SUM(D52:D54)</f>
        <v>0</v>
      </c>
      <c r="E51" s="352">
        <f>SUM(E52:E54)</f>
        <v>0</v>
      </c>
    </row>
    <row r="52" spans="1:5" s="379" customFormat="1" ht="12" customHeight="1">
      <c r="A52" s="332" t="s">
        <v>68</v>
      </c>
      <c r="B52" s="380" t="s">
        <v>338</v>
      </c>
      <c r="C52" s="642"/>
      <c r="D52" s="491"/>
      <c r="E52" s="354"/>
    </row>
    <row r="53" spans="1:5" s="379" customFormat="1" ht="12" customHeight="1">
      <c r="A53" s="331" t="s">
        <v>69</v>
      </c>
      <c r="B53" s="381" t="s">
        <v>339</v>
      </c>
      <c r="C53" s="643"/>
      <c r="D53" s="490"/>
      <c r="E53" s="353"/>
    </row>
    <row r="54" spans="1:5" s="379" customFormat="1" ht="12" customHeight="1">
      <c r="A54" s="331" t="s">
        <v>340</v>
      </c>
      <c r="B54" s="381" t="s">
        <v>341</v>
      </c>
      <c r="C54" s="643"/>
      <c r="D54" s="490"/>
      <c r="E54" s="353"/>
    </row>
    <row r="55" spans="1:5" s="379" customFormat="1" ht="12" customHeight="1" thickBot="1">
      <c r="A55" s="333" t="s">
        <v>342</v>
      </c>
      <c r="B55" s="382" t="s">
        <v>343</v>
      </c>
      <c r="C55" s="644"/>
      <c r="D55" s="492"/>
      <c r="E55" s="355"/>
    </row>
    <row r="56" spans="1:5" s="379" customFormat="1" ht="12" customHeight="1" thickBot="1">
      <c r="A56" s="337" t="s">
        <v>13</v>
      </c>
      <c r="B56" s="359" t="s">
        <v>344</v>
      </c>
      <c r="C56" s="641">
        <f>SUM(C57:C59)</f>
        <v>0</v>
      </c>
      <c r="D56" s="363">
        <f>SUM(D57:D59)</f>
        <v>0</v>
      </c>
      <c r="E56" s="352">
        <f>SUM(E57:E59)</f>
        <v>0</v>
      </c>
    </row>
    <row r="57" spans="1:5" s="379" customFormat="1" ht="12" customHeight="1">
      <c r="A57" s="332" t="s">
        <v>114</v>
      </c>
      <c r="B57" s="380" t="s">
        <v>345</v>
      </c>
      <c r="C57" s="643"/>
      <c r="D57" s="648"/>
      <c r="E57" s="356"/>
    </row>
    <row r="58" spans="1:5" s="379" customFormat="1" ht="12" customHeight="1">
      <c r="A58" s="331" t="s">
        <v>115</v>
      </c>
      <c r="B58" s="381" t="s">
        <v>346</v>
      </c>
      <c r="C58" s="643"/>
      <c r="D58" s="648"/>
      <c r="E58" s="356"/>
    </row>
    <row r="59" spans="1:5" s="379" customFormat="1" ht="12" customHeight="1">
      <c r="A59" s="331" t="s">
        <v>141</v>
      </c>
      <c r="B59" s="381" t="s">
        <v>347</v>
      </c>
      <c r="C59" s="643"/>
      <c r="D59" s="648"/>
      <c r="E59" s="356"/>
    </row>
    <row r="60" spans="1:5" s="379" customFormat="1" ht="12" customHeight="1" thickBot="1">
      <c r="A60" s="333" t="s">
        <v>348</v>
      </c>
      <c r="B60" s="382" t="s">
        <v>349</v>
      </c>
      <c r="C60" s="643"/>
      <c r="D60" s="648"/>
      <c r="E60" s="356"/>
    </row>
    <row r="61" spans="1:5" s="379" customFormat="1" ht="12" customHeight="1" thickBot="1">
      <c r="A61" s="337" t="s">
        <v>14</v>
      </c>
      <c r="B61" s="338" t="s">
        <v>350</v>
      </c>
      <c r="C61" s="641">
        <f>+C6+C13+C20+C27+C34+C45+C51+C56</f>
        <v>52490</v>
      </c>
      <c r="D61" s="493">
        <f>+D6+D13+D20+D27+D34+D45+D51+D56</f>
        <v>73731</v>
      </c>
      <c r="E61" s="388">
        <f>+E6+E13+E20+E27+E34+E45+E51+E56</f>
        <v>72838</v>
      </c>
    </row>
    <row r="62" spans="1:5" s="379" customFormat="1" ht="12" customHeight="1" thickBot="1">
      <c r="A62" s="391" t="s">
        <v>351</v>
      </c>
      <c r="B62" s="359" t="s">
        <v>352</v>
      </c>
      <c r="C62" s="641">
        <f>SUM(C63:C65)</f>
        <v>0</v>
      </c>
      <c r="D62" s="363">
        <f>+D63+D64+D65</f>
        <v>0</v>
      </c>
      <c r="E62" s="352">
        <f>+E63+E64+E65</f>
        <v>0</v>
      </c>
    </row>
    <row r="63" spans="1:5" s="379" customFormat="1" ht="12" customHeight="1">
      <c r="A63" s="332" t="s">
        <v>353</v>
      </c>
      <c r="B63" s="380" t="s">
        <v>354</v>
      </c>
      <c r="C63" s="643"/>
      <c r="D63" s="648"/>
      <c r="E63" s="356"/>
    </row>
    <row r="64" spans="1:5" s="379" customFormat="1" ht="12" customHeight="1">
      <c r="A64" s="331" t="s">
        <v>355</v>
      </c>
      <c r="B64" s="381" t="s">
        <v>356</v>
      </c>
      <c r="C64" s="643"/>
      <c r="D64" s="648"/>
      <c r="E64" s="356"/>
    </row>
    <row r="65" spans="1:5" s="379" customFormat="1" ht="12" customHeight="1" thickBot="1">
      <c r="A65" s="333" t="s">
        <v>357</v>
      </c>
      <c r="B65" s="317" t="s">
        <v>402</v>
      </c>
      <c r="C65" s="643"/>
      <c r="D65" s="648"/>
      <c r="E65" s="356"/>
    </row>
    <row r="66" spans="1:5" s="379" customFormat="1" ht="12" customHeight="1" thickBot="1">
      <c r="A66" s="391" t="s">
        <v>359</v>
      </c>
      <c r="B66" s="359" t="s">
        <v>360</v>
      </c>
      <c r="C66" s="641">
        <f>SUM(C67:C70)</f>
        <v>0</v>
      </c>
      <c r="D66" s="363">
        <f>+D67+D68+D69+D70</f>
        <v>0</v>
      </c>
      <c r="E66" s="352">
        <f>+E67+E68+E69+E70</f>
        <v>0</v>
      </c>
    </row>
    <row r="67" spans="1:5" s="379" customFormat="1" ht="13.5" customHeight="1">
      <c r="A67" s="332" t="s">
        <v>92</v>
      </c>
      <c r="B67" s="380" t="s">
        <v>361</v>
      </c>
      <c r="C67" s="643"/>
      <c r="D67" s="648"/>
      <c r="E67" s="356"/>
    </row>
    <row r="68" spans="1:5" s="379" customFormat="1" ht="12" customHeight="1">
      <c r="A68" s="331" t="s">
        <v>93</v>
      </c>
      <c r="B68" s="381" t="s">
        <v>362</v>
      </c>
      <c r="C68" s="643"/>
      <c r="D68" s="648"/>
      <c r="E68" s="356"/>
    </row>
    <row r="69" spans="1:5" s="379" customFormat="1" ht="12" customHeight="1">
      <c r="A69" s="331" t="s">
        <v>363</v>
      </c>
      <c r="B69" s="381" t="s">
        <v>364</v>
      </c>
      <c r="C69" s="643"/>
      <c r="D69" s="648"/>
      <c r="E69" s="356"/>
    </row>
    <row r="70" spans="1:5" s="379" customFormat="1" ht="12" customHeight="1" thickBot="1">
      <c r="A70" s="333" t="s">
        <v>365</v>
      </c>
      <c r="B70" s="382" t="s">
        <v>366</v>
      </c>
      <c r="C70" s="643"/>
      <c r="D70" s="648"/>
      <c r="E70" s="356"/>
    </row>
    <row r="71" spans="1:5" s="379" customFormat="1" ht="12" customHeight="1" thickBot="1">
      <c r="A71" s="391" t="s">
        <v>367</v>
      </c>
      <c r="B71" s="359" t="s">
        <v>368</v>
      </c>
      <c r="C71" s="641">
        <f>SUM(C72:C73)</f>
        <v>17512</v>
      </c>
      <c r="D71" s="363">
        <f>+D72+D73</f>
        <v>17512</v>
      </c>
      <c r="E71" s="352">
        <f>+E72+E73</f>
        <v>17512</v>
      </c>
    </row>
    <row r="72" spans="1:5" s="379" customFormat="1" ht="12" customHeight="1">
      <c r="A72" s="332" t="s">
        <v>369</v>
      </c>
      <c r="B72" s="380" t="s">
        <v>370</v>
      </c>
      <c r="C72" s="643">
        <v>17512</v>
      </c>
      <c r="D72" s="648">
        <v>17512</v>
      </c>
      <c r="E72" s="356">
        <v>17512</v>
      </c>
    </row>
    <row r="73" spans="1:5" s="379" customFormat="1" ht="12" customHeight="1" thickBot="1">
      <c r="A73" s="333" t="s">
        <v>371</v>
      </c>
      <c r="B73" s="382" t="s">
        <v>372</v>
      </c>
      <c r="C73" s="643"/>
      <c r="D73" s="648"/>
      <c r="E73" s="356"/>
    </row>
    <row r="74" spans="1:5" s="379" customFormat="1" ht="12" customHeight="1" thickBot="1">
      <c r="A74" s="391" t="s">
        <v>373</v>
      </c>
      <c r="B74" s="359" t="s">
        <v>374</v>
      </c>
      <c r="C74" s="641">
        <f>SUM(C75:C77)</f>
        <v>0</v>
      </c>
      <c r="D74" s="363">
        <f>+D75+D76+D77</f>
        <v>3638</v>
      </c>
      <c r="E74" s="352">
        <f>+E75+E76+E77</f>
        <v>3638</v>
      </c>
    </row>
    <row r="75" spans="1:5" s="379" customFormat="1" ht="12" customHeight="1">
      <c r="A75" s="332" t="s">
        <v>375</v>
      </c>
      <c r="B75" s="380" t="s">
        <v>376</v>
      </c>
      <c r="C75" s="643"/>
      <c r="D75" s="648">
        <v>3638</v>
      </c>
      <c r="E75" s="356">
        <v>3638</v>
      </c>
    </row>
    <row r="76" spans="1:5" s="379" customFormat="1" ht="12" customHeight="1">
      <c r="A76" s="331" t="s">
        <v>377</v>
      </c>
      <c r="B76" s="381" t="s">
        <v>378</v>
      </c>
      <c r="C76" s="643"/>
      <c r="D76" s="648"/>
      <c r="E76" s="356"/>
    </row>
    <row r="77" spans="1:5" s="379" customFormat="1" ht="12" customHeight="1" thickBot="1">
      <c r="A77" s="333" t="s">
        <v>379</v>
      </c>
      <c r="B77" s="361" t="s">
        <v>380</v>
      </c>
      <c r="C77" s="643"/>
      <c r="D77" s="648"/>
      <c r="E77" s="356"/>
    </row>
    <row r="78" spans="1:5" s="379" customFormat="1" ht="12" customHeight="1" thickBot="1">
      <c r="A78" s="391" t="s">
        <v>381</v>
      </c>
      <c r="B78" s="359" t="s">
        <v>382</v>
      </c>
      <c r="C78" s="641">
        <f>SUM(C79:C82)</f>
        <v>0</v>
      </c>
      <c r="D78" s="363">
        <f>+D79+D80+D81+D82</f>
        <v>0</v>
      </c>
      <c r="E78" s="352">
        <f>+E79+E80+E81+E82</f>
        <v>0</v>
      </c>
    </row>
    <row r="79" spans="1:5" s="379" customFormat="1" ht="12" customHeight="1">
      <c r="A79" s="383" t="s">
        <v>383</v>
      </c>
      <c r="B79" s="380" t="s">
        <v>384</v>
      </c>
      <c r="C79" s="643"/>
      <c r="D79" s="648"/>
      <c r="E79" s="356"/>
    </row>
    <row r="80" spans="1:5" s="379" customFormat="1" ht="12" customHeight="1">
      <c r="A80" s="384" t="s">
        <v>385</v>
      </c>
      <c r="B80" s="381" t="s">
        <v>386</v>
      </c>
      <c r="C80" s="643"/>
      <c r="D80" s="648"/>
      <c r="E80" s="356"/>
    </row>
    <row r="81" spans="1:5" s="379" customFormat="1" ht="12" customHeight="1">
      <c r="A81" s="384" t="s">
        <v>387</v>
      </c>
      <c r="B81" s="381" t="s">
        <v>388</v>
      </c>
      <c r="C81" s="643"/>
      <c r="D81" s="648"/>
      <c r="E81" s="356"/>
    </row>
    <row r="82" spans="1:5" s="379" customFormat="1" ht="12" customHeight="1" thickBot="1">
      <c r="A82" s="392" t="s">
        <v>389</v>
      </c>
      <c r="B82" s="361" t="s">
        <v>390</v>
      </c>
      <c r="C82" s="643"/>
      <c r="D82" s="648"/>
      <c r="E82" s="356"/>
    </row>
    <row r="83" spans="1:5" s="379" customFormat="1" ht="12" customHeight="1" thickBot="1">
      <c r="A83" s="391" t="s">
        <v>391</v>
      </c>
      <c r="B83" s="359" t="s">
        <v>392</v>
      </c>
      <c r="C83" s="646"/>
      <c r="D83" s="651"/>
      <c r="E83" s="395"/>
    </row>
    <row r="84" spans="1:5" s="379" customFormat="1" ht="12" customHeight="1" thickBot="1">
      <c r="A84" s="391" t="s">
        <v>393</v>
      </c>
      <c r="B84" s="315" t="s">
        <v>394</v>
      </c>
      <c r="C84" s="641">
        <f>+C62+C66+C71+C74+C78+C83</f>
        <v>17512</v>
      </c>
      <c r="D84" s="493">
        <f>+D62+D66+D71+D74+D78+D83</f>
        <v>21150</v>
      </c>
      <c r="E84" s="388">
        <f>+E62+E66+E71+E74+E78+E83</f>
        <v>21150</v>
      </c>
    </row>
    <row r="85" spans="1:5" s="379" customFormat="1" ht="12" customHeight="1" thickBot="1">
      <c r="A85" s="393" t="s">
        <v>395</v>
      </c>
      <c r="B85" s="318" t="s">
        <v>396</v>
      </c>
      <c r="C85" s="641">
        <f>+C61+C84</f>
        <v>70002</v>
      </c>
      <c r="D85" s="493">
        <f>+D61+D84</f>
        <v>94881</v>
      </c>
      <c r="E85" s="388">
        <f>+E61+E84</f>
        <v>93988</v>
      </c>
    </row>
    <row r="86" spans="1:5" s="379" customFormat="1" ht="12" customHeight="1">
      <c r="A86" s="313"/>
      <c r="B86" s="313"/>
      <c r="C86" s="314"/>
      <c r="D86" s="314"/>
      <c r="E86" s="314"/>
    </row>
    <row r="87" spans="1:5" ht="16.5" customHeight="1">
      <c r="A87" s="853" t="s">
        <v>35</v>
      </c>
      <c r="B87" s="853"/>
      <c r="C87" s="853"/>
      <c r="D87" s="853"/>
      <c r="E87" s="853"/>
    </row>
    <row r="88" spans="1:5" s="385" customFormat="1" ht="16.5" customHeight="1" thickBot="1">
      <c r="A88" s="46" t="s">
        <v>712</v>
      </c>
      <c r="B88" s="46"/>
      <c r="C88" s="346"/>
      <c r="D88" s="346"/>
      <c r="E88" s="346" t="s">
        <v>140</v>
      </c>
    </row>
    <row r="89" spans="1:5" s="385" customFormat="1" ht="16.5" customHeight="1">
      <c r="A89" s="854" t="s">
        <v>58</v>
      </c>
      <c r="B89" s="856" t="s">
        <v>160</v>
      </c>
      <c r="C89" s="858" t="str">
        <f>+C3</f>
        <v>2015. évi</v>
      </c>
      <c r="D89" s="858"/>
      <c r="E89" s="859"/>
    </row>
    <row r="90" spans="1:5" ht="37.5" customHeight="1" thickBot="1">
      <c r="A90" s="855"/>
      <c r="B90" s="857"/>
      <c r="C90" s="47" t="s">
        <v>161</v>
      </c>
      <c r="D90" s="47" t="s">
        <v>162</v>
      </c>
      <c r="E90" s="48" t="s">
        <v>163</v>
      </c>
    </row>
    <row r="91" spans="1:5" s="378" customFormat="1" ht="12" customHeight="1" thickBot="1">
      <c r="A91" s="342" t="s">
        <v>397</v>
      </c>
      <c r="B91" s="343" t="s">
        <v>398</v>
      </c>
      <c r="C91" s="343" t="s">
        <v>399</v>
      </c>
      <c r="D91" s="343" t="s">
        <v>400</v>
      </c>
      <c r="E91" s="344" t="s">
        <v>401</v>
      </c>
    </row>
    <row r="92" spans="1:5" ht="12" customHeight="1" thickBot="1">
      <c r="A92" s="339" t="s">
        <v>6</v>
      </c>
      <c r="B92" s="341" t="s">
        <v>403</v>
      </c>
      <c r="C92" s="652">
        <f>SUM(C93:C97)</f>
        <v>64605</v>
      </c>
      <c r="D92" s="488">
        <f>SUM(D93:D97)</f>
        <v>69306</v>
      </c>
      <c r="E92" s="323">
        <f>SUM(E93:E97)</f>
        <v>57208</v>
      </c>
    </row>
    <row r="93" spans="1:5" ht="12" customHeight="1">
      <c r="A93" s="334" t="s">
        <v>70</v>
      </c>
      <c r="B93" s="327" t="s">
        <v>36</v>
      </c>
      <c r="C93" s="653">
        <v>17982</v>
      </c>
      <c r="D93" s="489">
        <v>21240</v>
      </c>
      <c r="E93" s="322">
        <v>19383</v>
      </c>
    </row>
    <row r="94" spans="1:5" ht="12" customHeight="1">
      <c r="A94" s="331" t="s">
        <v>71</v>
      </c>
      <c r="B94" s="325" t="s">
        <v>116</v>
      </c>
      <c r="C94" s="654">
        <v>4822</v>
      </c>
      <c r="D94" s="490">
        <v>4383</v>
      </c>
      <c r="E94" s="353">
        <v>4304</v>
      </c>
    </row>
    <row r="95" spans="1:5" ht="12" customHeight="1">
      <c r="A95" s="331" t="s">
        <v>72</v>
      </c>
      <c r="B95" s="325" t="s">
        <v>90</v>
      </c>
      <c r="C95" s="655">
        <v>29112</v>
      </c>
      <c r="D95" s="492">
        <v>30351</v>
      </c>
      <c r="E95" s="355">
        <v>24117</v>
      </c>
    </row>
    <row r="96" spans="1:5" ht="12" customHeight="1">
      <c r="A96" s="331" t="s">
        <v>73</v>
      </c>
      <c r="B96" s="328" t="s">
        <v>117</v>
      </c>
      <c r="C96" s="655">
        <v>10509</v>
      </c>
      <c r="D96" s="492">
        <v>10177</v>
      </c>
      <c r="E96" s="355">
        <v>6395</v>
      </c>
    </row>
    <row r="97" spans="1:5" ht="12" customHeight="1">
      <c r="A97" s="331" t="s">
        <v>81</v>
      </c>
      <c r="B97" s="336" t="s">
        <v>118</v>
      </c>
      <c r="C97" s="655">
        <v>2180</v>
      </c>
      <c r="D97" s="492">
        <v>3155</v>
      </c>
      <c r="E97" s="355">
        <v>3009</v>
      </c>
    </row>
    <row r="98" spans="1:5" ht="12" customHeight="1">
      <c r="A98" s="331" t="s">
        <v>74</v>
      </c>
      <c r="B98" s="325" t="s">
        <v>404</v>
      </c>
      <c r="C98" s="655"/>
      <c r="D98" s="492">
        <v>435</v>
      </c>
      <c r="E98" s="355">
        <v>435</v>
      </c>
    </row>
    <row r="99" spans="1:5" ht="12" customHeight="1">
      <c r="A99" s="331" t="s">
        <v>75</v>
      </c>
      <c r="B99" s="348" t="s">
        <v>405</v>
      </c>
      <c r="C99" s="655"/>
      <c r="D99" s="492"/>
      <c r="E99" s="355"/>
    </row>
    <row r="100" spans="1:5" ht="12" customHeight="1">
      <c r="A100" s="331" t="s">
        <v>82</v>
      </c>
      <c r="B100" s="349" t="s">
        <v>406</v>
      </c>
      <c r="C100" s="655"/>
      <c r="D100" s="492"/>
      <c r="E100" s="355"/>
    </row>
    <row r="101" spans="1:5" ht="12" customHeight="1">
      <c r="A101" s="331" t="s">
        <v>83</v>
      </c>
      <c r="B101" s="349" t="s">
        <v>407</v>
      </c>
      <c r="C101" s="655"/>
      <c r="D101" s="492"/>
      <c r="E101" s="355"/>
    </row>
    <row r="102" spans="1:5" ht="12" customHeight="1">
      <c r="A102" s="331" t="s">
        <v>84</v>
      </c>
      <c r="B102" s="348" t="s">
        <v>408</v>
      </c>
      <c r="C102" s="655">
        <v>2180</v>
      </c>
      <c r="D102" s="492">
        <v>700</v>
      </c>
      <c r="E102" s="355">
        <v>554</v>
      </c>
    </row>
    <row r="103" spans="1:5" ht="12" customHeight="1">
      <c r="A103" s="331" t="s">
        <v>85</v>
      </c>
      <c r="B103" s="348" t="s">
        <v>409</v>
      </c>
      <c r="C103" s="655"/>
      <c r="D103" s="492"/>
      <c r="E103" s="355"/>
    </row>
    <row r="104" spans="1:5" ht="12" customHeight="1">
      <c r="A104" s="331" t="s">
        <v>87</v>
      </c>
      <c r="B104" s="349" t="s">
        <v>410</v>
      </c>
      <c r="C104" s="655"/>
      <c r="D104" s="492"/>
      <c r="E104" s="355"/>
    </row>
    <row r="105" spans="1:5" ht="12" customHeight="1">
      <c r="A105" s="330" t="s">
        <v>119</v>
      </c>
      <c r="B105" s="350" t="s">
        <v>411</v>
      </c>
      <c r="C105" s="655"/>
      <c r="D105" s="492"/>
      <c r="E105" s="355"/>
    </row>
    <row r="106" spans="1:5" ht="12" customHeight="1">
      <c r="A106" s="331" t="s">
        <v>412</v>
      </c>
      <c r="B106" s="350" t="s">
        <v>413</v>
      </c>
      <c r="C106" s="655"/>
      <c r="D106" s="492"/>
      <c r="E106" s="355"/>
    </row>
    <row r="107" spans="1:5" ht="12" customHeight="1" thickBot="1">
      <c r="A107" s="335" t="s">
        <v>414</v>
      </c>
      <c r="B107" s="351" t="s">
        <v>415</v>
      </c>
      <c r="C107" s="656"/>
      <c r="D107" s="494">
        <v>2020</v>
      </c>
      <c r="E107" s="316">
        <v>2020</v>
      </c>
    </row>
    <row r="108" spans="1:5" ht="12" customHeight="1" thickBot="1">
      <c r="A108" s="337" t="s">
        <v>7</v>
      </c>
      <c r="B108" s="340" t="s">
        <v>416</v>
      </c>
      <c r="C108" s="657">
        <f>+C109+C111+C113</f>
        <v>2881</v>
      </c>
      <c r="D108" s="363">
        <f>+D109+D111+D113</f>
        <v>13847</v>
      </c>
      <c r="E108" s="352">
        <f>+E109+E111+E113</f>
        <v>12772</v>
      </c>
    </row>
    <row r="109" spans="1:5" ht="12" customHeight="1">
      <c r="A109" s="332" t="s">
        <v>76</v>
      </c>
      <c r="B109" s="325" t="s">
        <v>139</v>
      </c>
      <c r="C109" s="658">
        <v>381</v>
      </c>
      <c r="D109" s="491">
        <v>11043</v>
      </c>
      <c r="E109" s="354">
        <v>11000</v>
      </c>
    </row>
    <row r="110" spans="1:5" ht="12" customHeight="1">
      <c r="A110" s="332" t="s">
        <v>77</v>
      </c>
      <c r="B110" s="329" t="s">
        <v>417</v>
      </c>
      <c r="C110" s="658"/>
      <c r="D110" s="491"/>
      <c r="E110" s="354"/>
    </row>
    <row r="111" spans="1:5" ht="15.75">
      <c r="A111" s="332" t="s">
        <v>78</v>
      </c>
      <c r="B111" s="329" t="s">
        <v>120</v>
      </c>
      <c r="C111" s="654">
        <v>2500</v>
      </c>
      <c r="D111" s="490">
        <v>2804</v>
      </c>
      <c r="E111" s="353">
        <v>1772</v>
      </c>
    </row>
    <row r="112" spans="1:5" ht="12" customHeight="1">
      <c r="A112" s="332" t="s">
        <v>79</v>
      </c>
      <c r="B112" s="329" t="s">
        <v>418</v>
      </c>
      <c r="C112" s="659"/>
      <c r="D112" s="490"/>
      <c r="E112" s="353"/>
    </row>
    <row r="113" spans="1:5" ht="12" customHeight="1">
      <c r="A113" s="332" t="s">
        <v>80</v>
      </c>
      <c r="B113" s="361" t="s">
        <v>142</v>
      </c>
      <c r="C113" s="659"/>
      <c r="D113" s="490"/>
      <c r="E113" s="353"/>
    </row>
    <row r="114" spans="1:5" ht="21.75" customHeight="1">
      <c r="A114" s="332" t="s">
        <v>86</v>
      </c>
      <c r="B114" s="360" t="s">
        <v>419</v>
      </c>
      <c r="C114" s="659"/>
      <c r="D114" s="490"/>
      <c r="E114" s="353"/>
    </row>
    <row r="115" spans="1:5" ht="24" customHeight="1">
      <c r="A115" s="332" t="s">
        <v>88</v>
      </c>
      <c r="B115" s="376" t="s">
        <v>420</v>
      </c>
      <c r="C115" s="659"/>
      <c r="D115" s="490"/>
      <c r="E115" s="353"/>
    </row>
    <row r="116" spans="1:5" ht="12" customHeight="1">
      <c r="A116" s="332" t="s">
        <v>121</v>
      </c>
      <c r="B116" s="349" t="s">
        <v>407</v>
      </c>
      <c r="C116" s="659"/>
      <c r="D116" s="490"/>
      <c r="E116" s="353"/>
    </row>
    <row r="117" spans="1:5" ht="12" customHeight="1">
      <c r="A117" s="332" t="s">
        <v>122</v>
      </c>
      <c r="B117" s="349" t="s">
        <v>421</v>
      </c>
      <c r="C117" s="659"/>
      <c r="D117" s="490"/>
      <c r="E117" s="353"/>
    </row>
    <row r="118" spans="1:5" ht="12" customHeight="1">
      <c r="A118" s="332" t="s">
        <v>123</v>
      </c>
      <c r="B118" s="349" t="s">
        <v>422</v>
      </c>
      <c r="C118" s="659"/>
      <c r="D118" s="490"/>
      <c r="E118" s="353"/>
    </row>
    <row r="119" spans="1:5" s="396" customFormat="1" ht="12" customHeight="1">
      <c r="A119" s="332" t="s">
        <v>423</v>
      </c>
      <c r="B119" s="349" t="s">
        <v>410</v>
      </c>
      <c r="C119" s="659"/>
      <c r="D119" s="490"/>
      <c r="E119" s="353"/>
    </row>
    <row r="120" spans="1:5" ht="12" customHeight="1">
      <c r="A120" s="332" t="s">
        <v>424</v>
      </c>
      <c r="B120" s="349" t="s">
        <v>425</v>
      </c>
      <c r="C120" s="659"/>
      <c r="D120" s="490"/>
      <c r="E120" s="353"/>
    </row>
    <row r="121" spans="1:5" ht="12" customHeight="1" thickBot="1">
      <c r="A121" s="330" t="s">
        <v>426</v>
      </c>
      <c r="B121" s="349" t="s">
        <v>427</v>
      </c>
      <c r="C121" s="660"/>
      <c r="D121" s="492"/>
      <c r="E121" s="355"/>
    </row>
    <row r="122" spans="1:5" ht="12" customHeight="1" thickBot="1">
      <c r="A122" s="337" t="s">
        <v>8</v>
      </c>
      <c r="B122" s="345" t="s">
        <v>428</v>
      </c>
      <c r="C122" s="657">
        <f>+C123+C124</f>
        <v>1492</v>
      </c>
      <c r="D122" s="363">
        <f>+D123+D124</f>
        <v>7066</v>
      </c>
      <c r="E122" s="352">
        <f>+E123+E124</f>
        <v>0</v>
      </c>
    </row>
    <row r="123" spans="1:5" ht="12" customHeight="1">
      <c r="A123" s="332" t="s">
        <v>59</v>
      </c>
      <c r="B123" s="326" t="s">
        <v>44</v>
      </c>
      <c r="C123" s="658">
        <v>1492</v>
      </c>
      <c r="D123" s="491">
        <v>7066</v>
      </c>
      <c r="E123" s="354"/>
    </row>
    <row r="124" spans="1:5" ht="12" customHeight="1" thickBot="1">
      <c r="A124" s="333" t="s">
        <v>60</v>
      </c>
      <c r="B124" s="329" t="s">
        <v>45</v>
      </c>
      <c r="C124" s="655"/>
      <c r="D124" s="492"/>
      <c r="E124" s="355"/>
    </row>
    <row r="125" spans="1:5" ht="12" customHeight="1" thickBot="1">
      <c r="A125" s="337" t="s">
        <v>9</v>
      </c>
      <c r="B125" s="345" t="s">
        <v>429</v>
      </c>
      <c r="C125" s="657">
        <f>+C92+C108+C122</f>
        <v>68978</v>
      </c>
      <c r="D125" s="363">
        <f>+D92+D108+D122</f>
        <v>90219</v>
      </c>
      <c r="E125" s="352">
        <f>+E92+E108+E122</f>
        <v>69980</v>
      </c>
    </row>
    <row r="126" spans="1:5" ht="12" customHeight="1" thickBot="1">
      <c r="A126" s="337" t="s">
        <v>10</v>
      </c>
      <c r="B126" s="345" t="s">
        <v>430</v>
      </c>
      <c r="C126" s="657">
        <f>+C127+C128+C129</f>
        <v>0</v>
      </c>
      <c r="D126" s="363">
        <f>+D127+D128+D129</f>
        <v>0</v>
      </c>
      <c r="E126" s="352">
        <f>+E127+E128+E129</f>
        <v>0</v>
      </c>
    </row>
    <row r="127" spans="1:5" ht="12" customHeight="1">
      <c r="A127" s="332" t="s">
        <v>63</v>
      </c>
      <c r="B127" s="326" t="s">
        <v>431</v>
      </c>
      <c r="C127" s="659"/>
      <c r="D127" s="490"/>
      <c r="E127" s="353"/>
    </row>
    <row r="128" spans="1:5" ht="12" customHeight="1">
      <c r="A128" s="332" t="s">
        <v>64</v>
      </c>
      <c r="B128" s="326" t="s">
        <v>432</v>
      </c>
      <c r="C128" s="659"/>
      <c r="D128" s="490"/>
      <c r="E128" s="353"/>
    </row>
    <row r="129" spans="1:5" ht="12" customHeight="1" thickBot="1">
      <c r="A129" s="330" t="s">
        <v>65</v>
      </c>
      <c r="B129" s="324" t="s">
        <v>433</v>
      </c>
      <c r="C129" s="659"/>
      <c r="D129" s="490"/>
      <c r="E129" s="353"/>
    </row>
    <row r="130" spans="1:5" ht="12" customHeight="1" thickBot="1">
      <c r="A130" s="337" t="s">
        <v>11</v>
      </c>
      <c r="B130" s="345" t="s">
        <v>434</v>
      </c>
      <c r="C130" s="657">
        <f>+C131+C132+C133+C134</f>
        <v>0</v>
      </c>
      <c r="D130" s="363">
        <f>+D131+D132+D134+D133</f>
        <v>0</v>
      </c>
      <c r="E130" s="352">
        <f>+E131+E132+E134+E133</f>
        <v>0</v>
      </c>
    </row>
    <row r="131" spans="1:5" ht="12" customHeight="1">
      <c r="A131" s="332" t="s">
        <v>66</v>
      </c>
      <c r="B131" s="326" t="s">
        <v>435</v>
      </c>
      <c r="C131" s="659"/>
      <c r="D131" s="490"/>
      <c r="E131" s="353"/>
    </row>
    <row r="132" spans="1:5" ht="12" customHeight="1">
      <c r="A132" s="332" t="s">
        <v>67</v>
      </c>
      <c r="B132" s="326" t="s">
        <v>436</v>
      </c>
      <c r="C132" s="659"/>
      <c r="D132" s="490"/>
      <c r="E132" s="353"/>
    </row>
    <row r="133" spans="1:5" ht="12" customHeight="1">
      <c r="A133" s="332" t="s">
        <v>331</v>
      </c>
      <c r="B133" s="326" t="s">
        <v>437</v>
      </c>
      <c r="C133" s="659"/>
      <c r="D133" s="490"/>
      <c r="E133" s="353"/>
    </row>
    <row r="134" spans="1:5" ht="12" customHeight="1" thickBot="1">
      <c r="A134" s="330" t="s">
        <v>333</v>
      </c>
      <c r="B134" s="324" t="s">
        <v>438</v>
      </c>
      <c r="C134" s="659"/>
      <c r="D134" s="490"/>
      <c r="E134" s="353"/>
    </row>
    <row r="135" spans="1:5" ht="12" customHeight="1" thickBot="1">
      <c r="A135" s="337" t="s">
        <v>12</v>
      </c>
      <c r="B135" s="345" t="s">
        <v>439</v>
      </c>
      <c r="C135" s="657">
        <f>+C136+C137+C138+C139</f>
        <v>1024</v>
      </c>
      <c r="D135" s="493">
        <f>+D136+D137+D138+D139</f>
        <v>4662</v>
      </c>
      <c r="E135" s="388">
        <f>+E136+E137+E138+E139</f>
        <v>3515</v>
      </c>
    </row>
    <row r="136" spans="1:5" ht="12" customHeight="1">
      <c r="A136" s="332" t="s">
        <v>68</v>
      </c>
      <c r="B136" s="326" t="s">
        <v>440</v>
      </c>
      <c r="C136" s="659"/>
      <c r="D136" s="490"/>
      <c r="E136" s="353"/>
    </row>
    <row r="137" spans="1:5" ht="12" customHeight="1">
      <c r="A137" s="332" t="s">
        <v>69</v>
      </c>
      <c r="B137" s="326" t="s">
        <v>441</v>
      </c>
      <c r="C137" s="659">
        <v>1024</v>
      </c>
      <c r="D137" s="490">
        <v>4662</v>
      </c>
      <c r="E137" s="353">
        <v>3515</v>
      </c>
    </row>
    <row r="138" spans="1:5" ht="12" customHeight="1">
      <c r="A138" s="332" t="s">
        <v>340</v>
      </c>
      <c r="B138" s="326" t="s">
        <v>442</v>
      </c>
      <c r="C138" s="659"/>
      <c r="D138" s="490"/>
      <c r="E138" s="353"/>
    </row>
    <row r="139" spans="1:5" ht="12" customHeight="1" thickBot="1">
      <c r="A139" s="330" t="s">
        <v>342</v>
      </c>
      <c r="B139" s="324" t="s">
        <v>443</v>
      </c>
      <c r="C139" s="659"/>
      <c r="D139" s="490"/>
      <c r="E139" s="353"/>
    </row>
    <row r="140" spans="1:9" ht="15" customHeight="1" thickBot="1">
      <c r="A140" s="337" t="s">
        <v>13</v>
      </c>
      <c r="B140" s="345" t="s">
        <v>444</v>
      </c>
      <c r="C140" s="661">
        <f>+C141+C142+C143+C144</f>
        <v>0</v>
      </c>
      <c r="D140" s="495">
        <f>+D141+D142+D143+D144</f>
        <v>0</v>
      </c>
      <c r="E140" s="321">
        <f>+E141+E142+E143+E144</f>
        <v>0</v>
      </c>
      <c r="F140" s="386"/>
      <c r="G140" s="387"/>
      <c r="H140" s="387"/>
      <c r="I140" s="387"/>
    </row>
    <row r="141" spans="1:5" s="379" customFormat="1" ht="12.75" customHeight="1">
      <c r="A141" s="332" t="s">
        <v>114</v>
      </c>
      <c r="B141" s="326" t="s">
        <v>445</v>
      </c>
      <c r="C141" s="659"/>
      <c r="D141" s="490"/>
      <c r="E141" s="353"/>
    </row>
    <row r="142" spans="1:5" ht="12.75" customHeight="1">
      <c r="A142" s="332" t="s">
        <v>115</v>
      </c>
      <c r="B142" s="326" t="s">
        <v>446</v>
      </c>
      <c r="C142" s="659"/>
      <c r="D142" s="490"/>
      <c r="E142" s="353"/>
    </row>
    <row r="143" spans="1:5" ht="12.75" customHeight="1">
      <c r="A143" s="332" t="s">
        <v>141</v>
      </c>
      <c r="B143" s="326" t="s">
        <v>447</v>
      </c>
      <c r="C143" s="659"/>
      <c r="D143" s="490"/>
      <c r="E143" s="353"/>
    </row>
    <row r="144" spans="1:5" ht="12.75" customHeight="1" thickBot="1">
      <c r="A144" s="332" t="s">
        <v>348</v>
      </c>
      <c r="B144" s="326" t="s">
        <v>448</v>
      </c>
      <c r="C144" s="659"/>
      <c r="D144" s="490"/>
      <c r="E144" s="353"/>
    </row>
    <row r="145" spans="1:5" ht="16.5" thickBot="1">
      <c r="A145" s="337" t="s">
        <v>14</v>
      </c>
      <c r="B145" s="345" t="s">
        <v>449</v>
      </c>
      <c r="C145" s="662">
        <f>+C126+C130+C135+C140</f>
        <v>1024</v>
      </c>
      <c r="D145" s="508">
        <f>+D126+D130+D135+D140</f>
        <v>4662</v>
      </c>
      <c r="E145" s="320">
        <f>+E126+E130+E135+E140</f>
        <v>3515</v>
      </c>
    </row>
    <row r="146" spans="1:5" ht="16.5" thickBot="1">
      <c r="A146" s="362" t="s">
        <v>15</v>
      </c>
      <c r="B146" s="365" t="s">
        <v>450</v>
      </c>
      <c r="C146" s="662">
        <f>+C125+C145</f>
        <v>70002</v>
      </c>
      <c r="D146" s="508">
        <f>+D125+D145</f>
        <v>94881</v>
      </c>
      <c r="E146" s="320">
        <f>+E125+E145</f>
        <v>73495</v>
      </c>
    </row>
    <row r="148" spans="1:5" ht="18.75" customHeight="1">
      <c r="A148" s="852" t="s">
        <v>451</v>
      </c>
      <c r="B148" s="852"/>
      <c r="C148" s="852"/>
      <c r="D148" s="852"/>
      <c r="E148" s="852"/>
    </row>
    <row r="149" spans="1:5" ht="13.5" customHeight="1" thickBot="1">
      <c r="A149" s="347" t="s">
        <v>713</v>
      </c>
      <c r="B149" s="347"/>
      <c r="C149" s="377"/>
      <c r="E149" s="364" t="s">
        <v>140</v>
      </c>
    </row>
    <row r="150" spans="1:5" ht="21.75" thickBot="1">
      <c r="A150" s="337">
        <v>1</v>
      </c>
      <c r="B150" s="340" t="s">
        <v>452</v>
      </c>
      <c r="C150" s="363">
        <f>+C61-C125</f>
        <v>-16488</v>
      </c>
      <c r="D150" s="363">
        <f>+D61-D125</f>
        <v>-16488</v>
      </c>
      <c r="E150" s="363">
        <f>+E61-E125</f>
        <v>2858</v>
      </c>
    </row>
    <row r="151" spans="1:5" ht="21.75" thickBot="1">
      <c r="A151" s="337" t="s">
        <v>7</v>
      </c>
      <c r="B151" s="340" t="s">
        <v>453</v>
      </c>
      <c r="C151" s="363">
        <f>+C84-C145</f>
        <v>16488</v>
      </c>
      <c r="D151" s="363">
        <f>+D84-D145</f>
        <v>16488</v>
      </c>
      <c r="E151" s="363">
        <f>+E84-E145</f>
        <v>17635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Vanyola Önkormányzat
2015. ÉVI ZÁRSZÁMADÁSÁNAK PÉNZÜGYI MÉRLEGE&amp;10
&amp;R&amp;"Times New Roman CE,Félkövér dőlt"&amp;11 1. melléklet a 4/2016. (V.12.)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41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+CONCATENATE("3.13. melléklet a 4/",LEFT(ÖSSZEFÜGGÉSEK!A4,4)+1,". (V.12.) önkormányzati rendelethez")</f>
        <v>3.13.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49</v>
      </c>
    </row>
    <row r="3" spans="1:5" s="523" customFormat="1" ht="24.75" thickBot="1">
      <c r="A3" s="521" t="s">
        <v>129</v>
      </c>
      <c r="B3" s="876" t="s">
        <v>733</v>
      </c>
      <c r="C3" s="877"/>
      <c r="D3" s="878"/>
      <c r="E3" s="547" t="s">
        <v>39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0</v>
      </c>
      <c r="D8" s="566">
        <f>SUM(D9:D18)</f>
        <v>0</v>
      </c>
      <c r="E8" s="543">
        <f>SUM(E9:E18)</f>
        <v>0</v>
      </c>
    </row>
    <row r="9" spans="1:5" s="499" customFormat="1" ht="12" customHeight="1">
      <c r="A9" s="548" t="s">
        <v>70</v>
      </c>
      <c r="B9" s="327" t="s">
        <v>316</v>
      </c>
      <c r="C9" s="62"/>
      <c r="D9" s="567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568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568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568"/>
      <c r="E12" s="71"/>
    </row>
    <row r="13" spans="1:5" s="499" customFormat="1" ht="12" customHeight="1">
      <c r="A13" s="549" t="s">
        <v>91</v>
      </c>
      <c r="B13" s="325" t="s">
        <v>320</v>
      </c>
      <c r="C13" s="401"/>
      <c r="D13" s="568"/>
      <c r="E13" s="71"/>
    </row>
    <row r="14" spans="1:5" s="499" customFormat="1" ht="12" customHeight="1">
      <c r="A14" s="549" t="s">
        <v>74</v>
      </c>
      <c r="B14" s="325" t="s">
        <v>534</v>
      </c>
      <c r="C14" s="401"/>
      <c r="D14" s="568"/>
      <c r="E14" s="71"/>
    </row>
    <row r="15" spans="1:5" s="526" customFormat="1" ht="12" customHeight="1">
      <c r="A15" s="549" t="s">
        <v>75</v>
      </c>
      <c r="B15" s="324" t="s">
        <v>535</v>
      </c>
      <c r="C15" s="401"/>
      <c r="D15" s="568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569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568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72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4475</v>
      </c>
      <c r="D19" s="566">
        <f>SUM(D20:D22)</f>
        <v>4475</v>
      </c>
      <c r="E19" s="543">
        <f>SUM(E20:E22)</f>
        <v>4470</v>
      </c>
    </row>
    <row r="20" spans="1:5" s="526" customFormat="1" ht="12" customHeight="1">
      <c r="A20" s="549" t="s">
        <v>76</v>
      </c>
      <c r="B20" s="326" t="s">
        <v>297</v>
      </c>
      <c r="C20" s="401"/>
      <c r="D20" s="568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568"/>
      <c r="E21" s="71"/>
    </row>
    <row r="22" spans="1:5" s="526" customFormat="1" ht="12" customHeight="1">
      <c r="A22" s="549" t="s">
        <v>78</v>
      </c>
      <c r="B22" s="325" t="s">
        <v>538</v>
      </c>
      <c r="C22" s="401">
        <v>4475</v>
      </c>
      <c r="D22" s="568">
        <v>4475</v>
      </c>
      <c r="E22" s="71">
        <v>4470</v>
      </c>
    </row>
    <row r="23" spans="1:5" s="499" customFormat="1" ht="12" customHeight="1" thickBot="1">
      <c r="A23" s="549" t="s">
        <v>79</v>
      </c>
      <c r="B23" s="325" t="s">
        <v>652</v>
      </c>
      <c r="C23" s="401"/>
      <c r="D23" s="568"/>
      <c r="E23" s="71"/>
    </row>
    <row r="24" spans="1:5" s="499" customFormat="1" ht="12" customHeight="1" thickBot="1">
      <c r="A24" s="536" t="s">
        <v>8</v>
      </c>
      <c r="B24" s="345" t="s">
        <v>107</v>
      </c>
      <c r="C24" s="41"/>
      <c r="D24" s="570"/>
      <c r="E24" s="542"/>
    </row>
    <row r="25" spans="1:5" s="499" customFormat="1" ht="12" customHeight="1" thickBot="1">
      <c r="A25" s="536" t="s">
        <v>9</v>
      </c>
      <c r="B25" s="345" t="s">
        <v>539</v>
      </c>
      <c r="C25" s="404">
        <f>+C26+C27</f>
        <v>0</v>
      </c>
      <c r="D25" s="566">
        <f>+D26+D27</f>
        <v>0</v>
      </c>
      <c r="E25" s="543">
        <f>+E26+E27</f>
        <v>0</v>
      </c>
    </row>
    <row r="26" spans="1:5" s="499" customFormat="1" ht="12" customHeight="1">
      <c r="A26" s="550" t="s">
        <v>310</v>
      </c>
      <c r="B26" s="551" t="s">
        <v>537</v>
      </c>
      <c r="C26" s="59"/>
      <c r="D26" s="557"/>
      <c r="E26" s="530"/>
    </row>
    <row r="27" spans="1:5" s="499" customFormat="1" ht="12" customHeight="1">
      <c r="A27" s="550" t="s">
        <v>311</v>
      </c>
      <c r="B27" s="552" t="s">
        <v>540</v>
      </c>
      <c r="C27" s="405"/>
      <c r="D27" s="571"/>
      <c r="E27" s="529"/>
    </row>
    <row r="28" spans="1:5" s="499" customFormat="1" ht="12" customHeight="1" thickBot="1">
      <c r="A28" s="549" t="s">
        <v>312</v>
      </c>
      <c r="B28" s="553" t="s">
        <v>653</v>
      </c>
      <c r="C28" s="533"/>
      <c r="D28" s="572"/>
      <c r="E28" s="528"/>
    </row>
    <row r="29" spans="1:5" s="499" customFormat="1" ht="12" customHeight="1" thickBot="1">
      <c r="A29" s="536" t="s">
        <v>10</v>
      </c>
      <c r="B29" s="345" t="s">
        <v>541</v>
      </c>
      <c r="C29" s="404">
        <f>+C30+C31+C32</f>
        <v>0</v>
      </c>
      <c r="D29" s="566">
        <f>+D30+D31+D32</f>
        <v>0</v>
      </c>
      <c r="E29" s="543">
        <f>+E30+E31+E32</f>
        <v>0</v>
      </c>
    </row>
    <row r="30" spans="1:5" s="499" customFormat="1" ht="12" customHeight="1">
      <c r="A30" s="550" t="s">
        <v>63</v>
      </c>
      <c r="B30" s="551" t="s">
        <v>329</v>
      </c>
      <c r="C30" s="59"/>
      <c r="D30" s="557"/>
      <c r="E30" s="530"/>
    </row>
    <row r="31" spans="1:5" s="499" customFormat="1" ht="12" customHeight="1">
      <c r="A31" s="550" t="s">
        <v>64</v>
      </c>
      <c r="B31" s="552" t="s">
        <v>330</v>
      </c>
      <c r="C31" s="405"/>
      <c r="D31" s="571"/>
      <c r="E31" s="529"/>
    </row>
    <row r="32" spans="1:5" s="499" customFormat="1" ht="12" customHeight="1" thickBot="1">
      <c r="A32" s="549" t="s">
        <v>65</v>
      </c>
      <c r="B32" s="535" t="s">
        <v>332</v>
      </c>
      <c r="C32" s="533"/>
      <c r="D32" s="572"/>
      <c r="E32" s="528"/>
    </row>
    <row r="33" spans="1:5" s="499" customFormat="1" ht="12" customHeight="1" thickBot="1">
      <c r="A33" s="536" t="s">
        <v>11</v>
      </c>
      <c r="B33" s="345" t="s">
        <v>457</v>
      </c>
      <c r="C33" s="41"/>
      <c r="D33" s="570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570"/>
      <c r="E34" s="542"/>
    </row>
    <row r="35" spans="1:5" s="499" customFormat="1" ht="12" customHeight="1" thickBot="1">
      <c r="A35" s="473" t="s">
        <v>13</v>
      </c>
      <c r="B35" s="345" t="s">
        <v>543</v>
      </c>
      <c r="C35" s="404">
        <f>+C8+C19+C24+C25+C29+C33+C34</f>
        <v>4475</v>
      </c>
      <c r="D35" s="566">
        <f>+D8+D19+D24+D25+D29+D33+D34</f>
        <v>4475</v>
      </c>
      <c r="E35" s="543">
        <f>+E8+E19+E24+E25+E29+E33+E34</f>
        <v>4470</v>
      </c>
    </row>
    <row r="36" spans="1:5" s="526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566">
        <f>+D37+D38+D39</f>
        <v>0</v>
      </c>
      <c r="E36" s="543">
        <f>+E37+E38+E39</f>
        <v>0</v>
      </c>
    </row>
    <row r="37" spans="1:5" s="526" customFormat="1" ht="15" customHeight="1">
      <c r="A37" s="550" t="s">
        <v>545</v>
      </c>
      <c r="B37" s="551" t="s">
        <v>148</v>
      </c>
      <c r="C37" s="59"/>
      <c r="D37" s="557"/>
      <c r="E37" s="530"/>
    </row>
    <row r="38" spans="1:5" s="526" customFormat="1" ht="15" customHeight="1">
      <c r="A38" s="550" t="s">
        <v>546</v>
      </c>
      <c r="B38" s="552" t="s">
        <v>2</v>
      </c>
      <c r="C38" s="405"/>
      <c r="D38" s="571"/>
      <c r="E38" s="529"/>
    </row>
    <row r="39" spans="1:5" ht="13.5" thickBot="1">
      <c r="A39" s="549" t="s">
        <v>547</v>
      </c>
      <c r="B39" s="535" t="s">
        <v>548</v>
      </c>
      <c r="C39" s="533"/>
      <c r="D39" s="572"/>
      <c r="E39" s="528"/>
    </row>
    <row r="40" spans="1:5" s="525" customFormat="1" ht="16.5" customHeight="1" thickBot="1">
      <c r="A40" s="538" t="s">
        <v>15</v>
      </c>
      <c r="B40" s="539" t="s">
        <v>549</v>
      </c>
      <c r="C40" s="65">
        <f>+C35+C36</f>
        <v>4475</v>
      </c>
      <c r="D40" s="573">
        <f>+D35+D36</f>
        <v>4475</v>
      </c>
      <c r="E40" s="544">
        <f>+E35+E36</f>
        <v>4470</v>
      </c>
    </row>
    <row r="41" spans="1:5" s="300" customFormat="1" ht="12" customHeight="1">
      <c r="A41" s="481"/>
      <c r="B41" s="482"/>
      <c r="C41" s="497"/>
      <c r="D41" s="497"/>
      <c r="E41" s="497"/>
    </row>
    <row r="42" spans="1:5" ht="12" customHeight="1" thickBot="1">
      <c r="A42" s="483"/>
      <c r="B42" s="484"/>
      <c r="C42" s="498"/>
      <c r="D42" s="498"/>
      <c r="E42" s="498"/>
    </row>
    <row r="43" spans="1:5" ht="12" customHeight="1" thickBot="1">
      <c r="A43" s="870" t="s">
        <v>42</v>
      </c>
      <c r="B43" s="871"/>
      <c r="C43" s="871"/>
      <c r="D43" s="871"/>
      <c r="E43" s="872"/>
    </row>
    <row r="44" spans="1:5" ht="12" customHeight="1" thickBot="1">
      <c r="A44" s="536" t="s">
        <v>6</v>
      </c>
      <c r="B44" s="345" t="s">
        <v>550</v>
      </c>
      <c r="C44" s="404">
        <f>SUM(C45:C49)</f>
        <v>5027</v>
      </c>
      <c r="D44" s="404">
        <f>SUM(D45:D49)</f>
        <v>5027</v>
      </c>
      <c r="E44" s="543">
        <f>SUM(E45:E49)</f>
        <v>4682</v>
      </c>
    </row>
    <row r="45" spans="1:5" ht="12" customHeight="1">
      <c r="A45" s="549" t="s">
        <v>70</v>
      </c>
      <c r="B45" s="326" t="s">
        <v>36</v>
      </c>
      <c r="C45" s="59">
        <v>2342</v>
      </c>
      <c r="D45" s="59">
        <v>2399</v>
      </c>
      <c r="E45" s="530">
        <v>2386</v>
      </c>
    </row>
    <row r="46" spans="1:5" ht="12" customHeight="1">
      <c r="A46" s="549" t="s">
        <v>71</v>
      </c>
      <c r="B46" s="325" t="s">
        <v>116</v>
      </c>
      <c r="C46" s="398">
        <v>637</v>
      </c>
      <c r="D46" s="398">
        <v>642</v>
      </c>
      <c r="E46" s="554">
        <v>633</v>
      </c>
    </row>
    <row r="47" spans="1:5" ht="12" customHeight="1">
      <c r="A47" s="549" t="s">
        <v>72</v>
      </c>
      <c r="B47" s="325" t="s">
        <v>90</v>
      </c>
      <c r="C47" s="398">
        <v>1415</v>
      </c>
      <c r="D47" s="398">
        <v>1353</v>
      </c>
      <c r="E47" s="554">
        <v>1175</v>
      </c>
    </row>
    <row r="48" spans="1:5" s="300" customFormat="1" ht="12" customHeight="1">
      <c r="A48" s="549" t="s">
        <v>73</v>
      </c>
      <c r="B48" s="325" t="s">
        <v>117</v>
      </c>
      <c r="C48" s="398"/>
      <c r="D48" s="398"/>
      <c r="E48" s="554"/>
    </row>
    <row r="49" spans="1:5" ht="12" customHeight="1" thickBot="1">
      <c r="A49" s="549" t="s">
        <v>91</v>
      </c>
      <c r="B49" s="325" t="s">
        <v>118</v>
      </c>
      <c r="C49" s="398">
        <v>633</v>
      </c>
      <c r="D49" s="398">
        <v>633</v>
      </c>
      <c r="E49" s="554">
        <v>488</v>
      </c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0</v>
      </c>
      <c r="E50" s="543">
        <f>SUM(E51:E53)</f>
        <v>0</v>
      </c>
    </row>
    <row r="51" spans="1:5" ht="12" customHeight="1">
      <c r="A51" s="549" t="s">
        <v>76</v>
      </c>
      <c r="B51" s="326" t="s">
        <v>139</v>
      </c>
      <c r="C51" s="59"/>
      <c r="D51" s="59"/>
      <c r="E51" s="530"/>
    </row>
    <row r="52" spans="1:5" ht="12" customHeight="1">
      <c r="A52" s="549" t="s">
        <v>77</v>
      </c>
      <c r="B52" s="325" t="s">
        <v>120</v>
      </c>
      <c r="C52" s="398"/>
      <c r="D52" s="398"/>
      <c r="E52" s="554"/>
    </row>
    <row r="53" spans="1:5" ht="15" customHeight="1">
      <c r="A53" s="549" t="s">
        <v>78</v>
      </c>
      <c r="B53" s="325" t="s">
        <v>43</v>
      </c>
      <c r="C53" s="398"/>
      <c r="D53" s="398"/>
      <c r="E53" s="554"/>
    </row>
    <row r="54" spans="1:5" ht="13.5" thickBot="1">
      <c r="A54" s="549" t="s">
        <v>79</v>
      </c>
      <c r="B54" s="325" t="s">
        <v>654</v>
      </c>
      <c r="C54" s="398"/>
      <c r="D54" s="398"/>
      <c r="E54" s="554"/>
    </row>
    <row r="55" spans="1:5" ht="15" customHeight="1" thickBot="1">
      <c r="A55" s="536" t="s">
        <v>8</v>
      </c>
      <c r="B55" s="540" t="s">
        <v>552</v>
      </c>
      <c r="C55" s="65">
        <f>+C44+C50</f>
        <v>5027</v>
      </c>
      <c r="D55" s="65">
        <f>+D44+D50</f>
        <v>5027</v>
      </c>
      <c r="E55" s="544">
        <f>+E44+E50</f>
        <v>4682</v>
      </c>
    </row>
    <row r="56" spans="3:5" ht="13.5" thickBot="1">
      <c r="C56" s="545"/>
      <c r="D56" s="545"/>
      <c r="E56" s="545"/>
    </row>
    <row r="57" spans="1:5" ht="13.5" thickBot="1">
      <c r="A57" s="637" t="s">
        <v>710</v>
      </c>
      <c r="B57" s="638"/>
      <c r="C57" s="69">
        <v>1</v>
      </c>
      <c r="D57" s="69">
        <v>1</v>
      </c>
      <c r="E57" s="534">
        <v>1</v>
      </c>
    </row>
    <row r="58" spans="1:5" ht="13.5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41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+CONCATENATE("3.14. melléklet a 4/",LEFT(ÖSSZEFÜGGÉSEK!A4,4)+1,". (V.12.) önkormányzati rendelethez")</f>
        <v>3.14.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49</v>
      </c>
    </row>
    <row r="3" spans="1:5" s="523" customFormat="1" ht="24.75" thickBot="1">
      <c r="A3" s="521" t="s">
        <v>129</v>
      </c>
      <c r="B3" s="876" t="s">
        <v>734</v>
      </c>
      <c r="C3" s="877"/>
      <c r="D3" s="878"/>
      <c r="E3" s="547" t="s">
        <v>46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0</v>
      </c>
      <c r="D8" s="566">
        <f>SUM(D9:D18)</f>
        <v>0</v>
      </c>
      <c r="E8" s="543">
        <f>SUM(E9:E18)</f>
        <v>0</v>
      </c>
    </row>
    <row r="9" spans="1:5" s="499" customFormat="1" ht="12" customHeight="1">
      <c r="A9" s="548" t="s">
        <v>70</v>
      </c>
      <c r="B9" s="327" t="s">
        <v>316</v>
      </c>
      <c r="C9" s="62"/>
      <c r="D9" s="567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568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568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568"/>
      <c r="E12" s="71"/>
    </row>
    <row r="13" spans="1:5" s="499" customFormat="1" ht="12" customHeight="1">
      <c r="A13" s="549" t="s">
        <v>91</v>
      </c>
      <c r="B13" s="325" t="s">
        <v>320</v>
      </c>
      <c r="C13" s="401"/>
      <c r="D13" s="568"/>
      <c r="E13" s="71"/>
    </row>
    <row r="14" spans="1:5" s="499" customFormat="1" ht="12" customHeight="1">
      <c r="A14" s="549" t="s">
        <v>74</v>
      </c>
      <c r="B14" s="325" t="s">
        <v>534</v>
      </c>
      <c r="C14" s="401"/>
      <c r="D14" s="568"/>
      <c r="E14" s="71"/>
    </row>
    <row r="15" spans="1:5" s="526" customFormat="1" ht="12" customHeight="1">
      <c r="A15" s="549" t="s">
        <v>75</v>
      </c>
      <c r="B15" s="324" t="s">
        <v>535</v>
      </c>
      <c r="C15" s="401"/>
      <c r="D15" s="568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569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568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72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137</v>
      </c>
      <c r="D19" s="566">
        <f>SUM(D20:D22)</f>
        <v>137</v>
      </c>
      <c r="E19" s="543">
        <f>SUM(E20:E22)</f>
        <v>137</v>
      </c>
    </row>
    <row r="20" spans="1:5" s="526" customFormat="1" ht="12" customHeight="1">
      <c r="A20" s="549" t="s">
        <v>76</v>
      </c>
      <c r="B20" s="326" t="s">
        <v>297</v>
      </c>
      <c r="C20" s="401"/>
      <c r="D20" s="568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568"/>
      <c r="E21" s="71"/>
    </row>
    <row r="22" spans="1:5" s="526" customFormat="1" ht="12" customHeight="1">
      <c r="A22" s="549" t="s">
        <v>78</v>
      </c>
      <c r="B22" s="325" t="s">
        <v>538</v>
      </c>
      <c r="C22" s="401">
        <v>137</v>
      </c>
      <c r="D22" s="568">
        <v>137</v>
      </c>
      <c r="E22" s="71">
        <v>137</v>
      </c>
    </row>
    <row r="23" spans="1:5" s="499" customFormat="1" ht="12" customHeight="1" thickBot="1">
      <c r="A23" s="549" t="s">
        <v>79</v>
      </c>
      <c r="B23" s="325" t="s">
        <v>652</v>
      </c>
      <c r="C23" s="401"/>
      <c r="D23" s="568"/>
      <c r="E23" s="71"/>
    </row>
    <row r="24" spans="1:5" s="499" customFormat="1" ht="12" customHeight="1" thickBot="1">
      <c r="A24" s="536" t="s">
        <v>8</v>
      </c>
      <c r="B24" s="345" t="s">
        <v>107</v>
      </c>
      <c r="C24" s="41"/>
      <c r="D24" s="570"/>
      <c r="E24" s="542"/>
    </row>
    <row r="25" spans="1:5" s="499" customFormat="1" ht="12" customHeight="1" thickBot="1">
      <c r="A25" s="536" t="s">
        <v>9</v>
      </c>
      <c r="B25" s="345" t="s">
        <v>539</v>
      </c>
      <c r="C25" s="404">
        <f>+C26+C27</f>
        <v>0</v>
      </c>
      <c r="D25" s="566">
        <f>+D26+D27</f>
        <v>0</v>
      </c>
      <c r="E25" s="543">
        <f>+E26+E27</f>
        <v>0</v>
      </c>
    </row>
    <row r="26" spans="1:5" s="499" customFormat="1" ht="12" customHeight="1">
      <c r="A26" s="550" t="s">
        <v>310</v>
      </c>
      <c r="B26" s="551" t="s">
        <v>537</v>
      </c>
      <c r="C26" s="59"/>
      <c r="D26" s="557"/>
      <c r="E26" s="530"/>
    </row>
    <row r="27" spans="1:5" s="499" customFormat="1" ht="12" customHeight="1">
      <c r="A27" s="550" t="s">
        <v>311</v>
      </c>
      <c r="B27" s="552" t="s">
        <v>540</v>
      </c>
      <c r="C27" s="405"/>
      <c r="D27" s="571"/>
      <c r="E27" s="529"/>
    </row>
    <row r="28" spans="1:5" s="499" customFormat="1" ht="12" customHeight="1" thickBot="1">
      <c r="A28" s="549" t="s">
        <v>312</v>
      </c>
      <c r="B28" s="553" t="s">
        <v>653</v>
      </c>
      <c r="C28" s="533"/>
      <c r="D28" s="572"/>
      <c r="E28" s="528"/>
    </row>
    <row r="29" spans="1:5" s="499" customFormat="1" ht="12" customHeight="1" thickBot="1">
      <c r="A29" s="536" t="s">
        <v>10</v>
      </c>
      <c r="B29" s="345" t="s">
        <v>541</v>
      </c>
      <c r="C29" s="404">
        <f>+C30+C31+C32</f>
        <v>0</v>
      </c>
      <c r="D29" s="566">
        <f>+D30+D31+D32</f>
        <v>0</v>
      </c>
      <c r="E29" s="543">
        <f>+E30+E31+E32</f>
        <v>0</v>
      </c>
    </row>
    <row r="30" spans="1:5" s="499" customFormat="1" ht="12" customHeight="1">
      <c r="A30" s="550" t="s">
        <v>63</v>
      </c>
      <c r="B30" s="551" t="s">
        <v>329</v>
      </c>
      <c r="C30" s="59"/>
      <c r="D30" s="557"/>
      <c r="E30" s="530"/>
    </row>
    <row r="31" spans="1:5" s="499" customFormat="1" ht="12" customHeight="1">
      <c r="A31" s="550" t="s">
        <v>64</v>
      </c>
      <c r="B31" s="552" t="s">
        <v>330</v>
      </c>
      <c r="C31" s="405"/>
      <c r="D31" s="571"/>
      <c r="E31" s="529"/>
    </row>
    <row r="32" spans="1:5" s="499" customFormat="1" ht="12" customHeight="1" thickBot="1">
      <c r="A32" s="549" t="s">
        <v>65</v>
      </c>
      <c r="B32" s="535" t="s">
        <v>332</v>
      </c>
      <c r="C32" s="533"/>
      <c r="D32" s="572"/>
      <c r="E32" s="528"/>
    </row>
    <row r="33" spans="1:5" s="499" customFormat="1" ht="12" customHeight="1" thickBot="1">
      <c r="A33" s="536" t="s">
        <v>11</v>
      </c>
      <c r="B33" s="345" t="s">
        <v>457</v>
      </c>
      <c r="C33" s="41"/>
      <c r="D33" s="570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570"/>
      <c r="E34" s="542"/>
    </row>
    <row r="35" spans="1:5" s="499" customFormat="1" ht="12" customHeight="1" thickBot="1">
      <c r="A35" s="473" t="s">
        <v>13</v>
      </c>
      <c r="B35" s="345" t="s">
        <v>543</v>
      </c>
      <c r="C35" s="404">
        <f>+C8+C19+C24+C25+C29+C33+C34</f>
        <v>137</v>
      </c>
      <c r="D35" s="566">
        <f>+D8+D19+D24+D25+D29+D33+D34</f>
        <v>137</v>
      </c>
      <c r="E35" s="543">
        <f>+E8+E19+E24+E25+E29+E33+E34</f>
        <v>137</v>
      </c>
    </row>
    <row r="36" spans="1:5" s="526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566">
        <f>+D37+D38+D39</f>
        <v>0</v>
      </c>
      <c r="E36" s="543">
        <f>+E37+E38+E39</f>
        <v>0</v>
      </c>
    </row>
    <row r="37" spans="1:5" s="526" customFormat="1" ht="15" customHeight="1">
      <c r="A37" s="550" t="s">
        <v>545</v>
      </c>
      <c r="B37" s="551" t="s">
        <v>148</v>
      </c>
      <c r="C37" s="59"/>
      <c r="D37" s="557"/>
      <c r="E37" s="530"/>
    </row>
    <row r="38" spans="1:5" s="526" customFormat="1" ht="15" customHeight="1">
      <c r="A38" s="550" t="s">
        <v>546</v>
      </c>
      <c r="B38" s="552" t="s">
        <v>2</v>
      </c>
      <c r="C38" s="405"/>
      <c r="D38" s="571"/>
      <c r="E38" s="529"/>
    </row>
    <row r="39" spans="1:5" ht="13.5" thickBot="1">
      <c r="A39" s="549" t="s">
        <v>547</v>
      </c>
      <c r="B39" s="535" t="s">
        <v>548</v>
      </c>
      <c r="C39" s="533"/>
      <c r="D39" s="572"/>
      <c r="E39" s="528"/>
    </row>
    <row r="40" spans="1:5" s="525" customFormat="1" ht="16.5" customHeight="1" thickBot="1">
      <c r="A40" s="538" t="s">
        <v>15</v>
      </c>
      <c r="B40" s="539" t="s">
        <v>549</v>
      </c>
      <c r="C40" s="65">
        <f>+C35+C36</f>
        <v>137</v>
      </c>
      <c r="D40" s="573">
        <f>+D35+D36</f>
        <v>137</v>
      </c>
      <c r="E40" s="544">
        <f>+E35+E36</f>
        <v>137</v>
      </c>
    </row>
    <row r="41" spans="1:5" s="300" customFormat="1" ht="12" customHeight="1">
      <c r="A41" s="481"/>
      <c r="B41" s="482"/>
      <c r="C41" s="497"/>
      <c r="D41" s="497"/>
      <c r="E41" s="497"/>
    </row>
    <row r="42" spans="1:5" ht="12" customHeight="1" thickBot="1">
      <c r="A42" s="483"/>
      <c r="B42" s="484"/>
      <c r="C42" s="498"/>
      <c r="D42" s="498"/>
      <c r="E42" s="498"/>
    </row>
    <row r="43" spans="1:5" ht="12" customHeight="1" thickBot="1">
      <c r="A43" s="870" t="s">
        <v>42</v>
      </c>
      <c r="B43" s="871"/>
      <c r="C43" s="871"/>
      <c r="D43" s="871"/>
      <c r="E43" s="872"/>
    </row>
    <row r="44" spans="1:5" ht="12" customHeight="1" thickBot="1">
      <c r="A44" s="536" t="s">
        <v>6</v>
      </c>
      <c r="B44" s="345" t="s">
        <v>550</v>
      </c>
      <c r="C44" s="404">
        <f>SUM(C45:C49)</f>
        <v>137</v>
      </c>
      <c r="D44" s="404">
        <f>SUM(D45:D49)</f>
        <v>137</v>
      </c>
      <c r="E44" s="543">
        <f>SUM(E45:E49)</f>
        <v>137</v>
      </c>
    </row>
    <row r="45" spans="1:5" ht="12" customHeight="1">
      <c r="A45" s="549" t="s">
        <v>70</v>
      </c>
      <c r="B45" s="326" t="s">
        <v>36</v>
      </c>
      <c r="C45" s="59"/>
      <c r="D45" s="59"/>
      <c r="E45" s="530"/>
    </row>
    <row r="46" spans="1:5" ht="12" customHeight="1">
      <c r="A46" s="549" t="s">
        <v>71</v>
      </c>
      <c r="B46" s="325" t="s">
        <v>116</v>
      </c>
      <c r="C46" s="398"/>
      <c r="D46" s="398"/>
      <c r="E46" s="554"/>
    </row>
    <row r="47" spans="1:5" ht="12" customHeight="1">
      <c r="A47" s="549" t="s">
        <v>72</v>
      </c>
      <c r="B47" s="325" t="s">
        <v>90</v>
      </c>
      <c r="C47" s="398"/>
      <c r="D47" s="398"/>
      <c r="E47" s="554"/>
    </row>
    <row r="48" spans="1:5" s="300" customFormat="1" ht="12" customHeight="1">
      <c r="A48" s="549" t="s">
        <v>73</v>
      </c>
      <c r="B48" s="325" t="s">
        <v>117</v>
      </c>
      <c r="C48" s="398"/>
      <c r="D48" s="398"/>
      <c r="E48" s="554"/>
    </row>
    <row r="49" spans="1:5" ht="12" customHeight="1" thickBot="1">
      <c r="A49" s="549" t="s">
        <v>91</v>
      </c>
      <c r="B49" s="325" t="s">
        <v>118</v>
      </c>
      <c r="C49" s="398">
        <v>137</v>
      </c>
      <c r="D49" s="398">
        <v>137</v>
      </c>
      <c r="E49" s="554">
        <v>137</v>
      </c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0</v>
      </c>
      <c r="E50" s="543">
        <f>SUM(E51:E53)</f>
        <v>0</v>
      </c>
    </row>
    <row r="51" spans="1:5" ht="12" customHeight="1">
      <c r="A51" s="549" t="s">
        <v>76</v>
      </c>
      <c r="B51" s="326" t="s">
        <v>139</v>
      </c>
      <c r="C51" s="59"/>
      <c r="D51" s="59"/>
      <c r="E51" s="530"/>
    </row>
    <row r="52" spans="1:5" ht="12" customHeight="1">
      <c r="A52" s="549" t="s">
        <v>77</v>
      </c>
      <c r="B52" s="325" t="s">
        <v>120</v>
      </c>
      <c r="C52" s="398"/>
      <c r="D52" s="398"/>
      <c r="E52" s="554"/>
    </row>
    <row r="53" spans="1:5" ht="15" customHeight="1">
      <c r="A53" s="549" t="s">
        <v>78</v>
      </c>
      <c r="B53" s="325" t="s">
        <v>43</v>
      </c>
      <c r="C53" s="398"/>
      <c r="D53" s="398"/>
      <c r="E53" s="554"/>
    </row>
    <row r="54" spans="1:5" ht="13.5" thickBot="1">
      <c r="A54" s="549" t="s">
        <v>79</v>
      </c>
      <c r="B54" s="325" t="s">
        <v>654</v>
      </c>
      <c r="C54" s="398"/>
      <c r="D54" s="398"/>
      <c r="E54" s="554"/>
    </row>
    <row r="55" spans="1:5" ht="15" customHeight="1" thickBot="1">
      <c r="A55" s="536" t="s">
        <v>8</v>
      </c>
      <c r="B55" s="540" t="s">
        <v>552</v>
      </c>
      <c r="C55" s="65">
        <f>+C44+C50</f>
        <v>137</v>
      </c>
      <c r="D55" s="65">
        <f>+D44+D50</f>
        <v>137</v>
      </c>
      <c r="E55" s="544">
        <f>+E44+E50</f>
        <v>137</v>
      </c>
    </row>
    <row r="56" spans="3:5" ht="13.5" thickBot="1">
      <c r="C56" s="545"/>
      <c r="D56" s="545"/>
      <c r="E56" s="545"/>
    </row>
    <row r="57" spans="1:5" ht="13.5" thickBot="1">
      <c r="A57" s="637" t="s">
        <v>710</v>
      </c>
      <c r="B57" s="638"/>
      <c r="C57" s="69"/>
      <c r="D57" s="69"/>
      <c r="E57" s="534"/>
    </row>
    <row r="58" spans="1:5" ht="13.5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41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+CONCATENATE("3.15. melléklet a 4/",LEFT(ÖSSZEFÜGGÉSEK!A4,4)+1,". (V.12.) önkormányzati rendelethez")</f>
        <v>3.15.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49</v>
      </c>
    </row>
    <row r="3" spans="1:5" s="523" customFormat="1" ht="24.75" thickBot="1">
      <c r="A3" s="521" t="s">
        <v>129</v>
      </c>
      <c r="B3" s="876" t="s">
        <v>735</v>
      </c>
      <c r="C3" s="877"/>
      <c r="D3" s="878"/>
      <c r="E3" s="547" t="s">
        <v>47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0</v>
      </c>
      <c r="D8" s="566">
        <f>SUM(D9:D18)</f>
        <v>0</v>
      </c>
      <c r="E8" s="543">
        <f>SUM(E9:E18)</f>
        <v>0</v>
      </c>
    </row>
    <row r="9" spans="1:5" s="499" customFormat="1" ht="12" customHeight="1">
      <c r="A9" s="548" t="s">
        <v>70</v>
      </c>
      <c r="B9" s="327" t="s">
        <v>316</v>
      </c>
      <c r="C9" s="62"/>
      <c r="D9" s="567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568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568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568"/>
      <c r="E12" s="71"/>
    </row>
    <row r="13" spans="1:5" s="499" customFormat="1" ht="12" customHeight="1">
      <c r="A13" s="549" t="s">
        <v>91</v>
      </c>
      <c r="B13" s="325" t="s">
        <v>320</v>
      </c>
      <c r="C13" s="401"/>
      <c r="D13" s="568"/>
      <c r="E13" s="71"/>
    </row>
    <row r="14" spans="1:5" s="499" customFormat="1" ht="12" customHeight="1">
      <c r="A14" s="549" t="s">
        <v>74</v>
      </c>
      <c r="B14" s="325" t="s">
        <v>534</v>
      </c>
      <c r="C14" s="401"/>
      <c r="D14" s="568"/>
      <c r="E14" s="71"/>
    </row>
    <row r="15" spans="1:5" s="526" customFormat="1" ht="12" customHeight="1">
      <c r="A15" s="549" t="s">
        <v>75</v>
      </c>
      <c r="B15" s="324" t="s">
        <v>535</v>
      </c>
      <c r="C15" s="401"/>
      <c r="D15" s="568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569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568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72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0</v>
      </c>
      <c r="D19" s="566">
        <f>SUM(D20:D22)</f>
        <v>0</v>
      </c>
      <c r="E19" s="543">
        <f>SUM(E20:E22)</f>
        <v>0</v>
      </c>
    </row>
    <row r="20" spans="1:5" s="526" customFormat="1" ht="12" customHeight="1">
      <c r="A20" s="549" t="s">
        <v>76</v>
      </c>
      <c r="B20" s="326" t="s">
        <v>297</v>
      </c>
      <c r="C20" s="401"/>
      <c r="D20" s="568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568"/>
      <c r="E21" s="71"/>
    </row>
    <row r="22" spans="1:5" s="526" customFormat="1" ht="12" customHeight="1">
      <c r="A22" s="549" t="s">
        <v>78</v>
      </c>
      <c r="B22" s="325" t="s">
        <v>538</v>
      </c>
      <c r="C22" s="401"/>
      <c r="D22" s="568"/>
      <c r="E22" s="71"/>
    </row>
    <row r="23" spans="1:5" s="499" customFormat="1" ht="12" customHeight="1" thickBot="1">
      <c r="A23" s="549" t="s">
        <v>79</v>
      </c>
      <c r="B23" s="325" t="s">
        <v>652</v>
      </c>
      <c r="C23" s="401"/>
      <c r="D23" s="568"/>
      <c r="E23" s="71"/>
    </row>
    <row r="24" spans="1:5" s="499" customFormat="1" ht="12" customHeight="1" thickBot="1">
      <c r="A24" s="536" t="s">
        <v>8</v>
      </c>
      <c r="B24" s="345" t="s">
        <v>107</v>
      </c>
      <c r="C24" s="41"/>
      <c r="D24" s="570"/>
      <c r="E24" s="542"/>
    </row>
    <row r="25" spans="1:5" s="499" customFormat="1" ht="12" customHeight="1" thickBot="1">
      <c r="A25" s="536" t="s">
        <v>9</v>
      </c>
      <c r="B25" s="345" t="s">
        <v>539</v>
      </c>
      <c r="C25" s="404">
        <f>+C26+C27</f>
        <v>0</v>
      </c>
      <c r="D25" s="566">
        <f>+D26+D27</f>
        <v>0</v>
      </c>
      <c r="E25" s="543">
        <f>+E26+E27</f>
        <v>0</v>
      </c>
    </row>
    <row r="26" spans="1:5" s="499" customFormat="1" ht="12" customHeight="1">
      <c r="A26" s="550" t="s">
        <v>310</v>
      </c>
      <c r="B26" s="551" t="s">
        <v>537</v>
      </c>
      <c r="C26" s="59"/>
      <c r="D26" s="557"/>
      <c r="E26" s="530"/>
    </row>
    <row r="27" spans="1:5" s="499" customFormat="1" ht="12" customHeight="1">
      <c r="A27" s="550" t="s">
        <v>311</v>
      </c>
      <c r="B27" s="552" t="s">
        <v>540</v>
      </c>
      <c r="C27" s="405"/>
      <c r="D27" s="571"/>
      <c r="E27" s="529"/>
    </row>
    <row r="28" spans="1:5" s="499" customFormat="1" ht="12" customHeight="1" thickBot="1">
      <c r="A28" s="549" t="s">
        <v>312</v>
      </c>
      <c r="B28" s="553" t="s">
        <v>653</v>
      </c>
      <c r="C28" s="533"/>
      <c r="D28" s="572"/>
      <c r="E28" s="528"/>
    </row>
    <row r="29" spans="1:5" s="499" customFormat="1" ht="12" customHeight="1" thickBot="1">
      <c r="A29" s="536" t="s">
        <v>10</v>
      </c>
      <c r="B29" s="345" t="s">
        <v>541</v>
      </c>
      <c r="C29" s="404">
        <f>+C30+C31+C32</f>
        <v>0</v>
      </c>
      <c r="D29" s="566">
        <f>+D30+D31+D32</f>
        <v>0</v>
      </c>
      <c r="E29" s="543">
        <f>+E30+E31+E32</f>
        <v>0</v>
      </c>
    </row>
    <row r="30" spans="1:5" s="499" customFormat="1" ht="12" customHeight="1">
      <c r="A30" s="550" t="s">
        <v>63</v>
      </c>
      <c r="B30" s="551" t="s">
        <v>329</v>
      </c>
      <c r="C30" s="59"/>
      <c r="D30" s="557"/>
      <c r="E30" s="530"/>
    </row>
    <row r="31" spans="1:5" s="499" customFormat="1" ht="12" customHeight="1">
      <c r="A31" s="550" t="s">
        <v>64</v>
      </c>
      <c r="B31" s="552" t="s">
        <v>330</v>
      </c>
      <c r="C31" s="405"/>
      <c r="D31" s="571"/>
      <c r="E31" s="529"/>
    </row>
    <row r="32" spans="1:5" s="499" customFormat="1" ht="12" customHeight="1" thickBot="1">
      <c r="A32" s="549" t="s">
        <v>65</v>
      </c>
      <c r="B32" s="535" t="s">
        <v>332</v>
      </c>
      <c r="C32" s="533"/>
      <c r="D32" s="572"/>
      <c r="E32" s="528"/>
    </row>
    <row r="33" spans="1:5" s="499" customFormat="1" ht="12" customHeight="1" thickBot="1">
      <c r="A33" s="536" t="s">
        <v>11</v>
      </c>
      <c r="B33" s="345" t="s">
        <v>457</v>
      </c>
      <c r="C33" s="41"/>
      <c r="D33" s="570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570"/>
      <c r="E34" s="542"/>
    </row>
    <row r="35" spans="1:5" s="499" customFormat="1" ht="12" customHeight="1" thickBot="1">
      <c r="A35" s="473" t="s">
        <v>13</v>
      </c>
      <c r="B35" s="345" t="s">
        <v>543</v>
      </c>
      <c r="C35" s="404">
        <f>+C8+C19+C24+C25+C29+C33+C34</f>
        <v>0</v>
      </c>
      <c r="D35" s="566">
        <f>+D8+D19+D24+D25+D29+D33+D34</f>
        <v>0</v>
      </c>
      <c r="E35" s="543">
        <f>+E8+E19+E24+E25+E29+E33+E34</f>
        <v>0</v>
      </c>
    </row>
    <row r="36" spans="1:5" s="526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566">
        <f>+D37+D38+D39</f>
        <v>0</v>
      </c>
      <c r="E36" s="543">
        <f>+E37+E38+E39</f>
        <v>0</v>
      </c>
    </row>
    <row r="37" spans="1:5" s="526" customFormat="1" ht="15" customHeight="1">
      <c r="A37" s="550" t="s">
        <v>545</v>
      </c>
      <c r="B37" s="551" t="s">
        <v>148</v>
      </c>
      <c r="C37" s="59"/>
      <c r="D37" s="557"/>
      <c r="E37" s="530"/>
    </row>
    <row r="38" spans="1:5" s="526" customFormat="1" ht="15" customHeight="1">
      <c r="A38" s="550" t="s">
        <v>546</v>
      </c>
      <c r="B38" s="552" t="s">
        <v>2</v>
      </c>
      <c r="C38" s="405"/>
      <c r="D38" s="571"/>
      <c r="E38" s="529"/>
    </row>
    <row r="39" spans="1:5" ht="13.5" thickBot="1">
      <c r="A39" s="549" t="s">
        <v>547</v>
      </c>
      <c r="B39" s="535" t="s">
        <v>548</v>
      </c>
      <c r="C39" s="533"/>
      <c r="D39" s="572"/>
      <c r="E39" s="528"/>
    </row>
    <row r="40" spans="1:5" s="525" customFormat="1" ht="16.5" customHeight="1" thickBot="1">
      <c r="A40" s="538" t="s">
        <v>15</v>
      </c>
      <c r="B40" s="539" t="s">
        <v>549</v>
      </c>
      <c r="C40" s="65">
        <f>+C35+C36</f>
        <v>0</v>
      </c>
      <c r="D40" s="573">
        <f>+D35+D36</f>
        <v>0</v>
      </c>
      <c r="E40" s="544">
        <f>+E35+E36</f>
        <v>0</v>
      </c>
    </row>
    <row r="41" spans="1:5" s="300" customFormat="1" ht="12" customHeight="1">
      <c r="A41" s="481"/>
      <c r="B41" s="482"/>
      <c r="C41" s="497"/>
      <c r="D41" s="497"/>
      <c r="E41" s="497"/>
    </row>
    <row r="42" spans="1:5" ht="12" customHeight="1" thickBot="1">
      <c r="A42" s="483"/>
      <c r="B42" s="484"/>
      <c r="C42" s="498"/>
      <c r="D42" s="498"/>
      <c r="E42" s="498"/>
    </row>
    <row r="43" spans="1:5" ht="12" customHeight="1" thickBot="1">
      <c r="A43" s="870" t="s">
        <v>42</v>
      </c>
      <c r="B43" s="871"/>
      <c r="C43" s="871"/>
      <c r="D43" s="871"/>
      <c r="E43" s="872"/>
    </row>
    <row r="44" spans="1:5" ht="12" customHeight="1" thickBot="1">
      <c r="A44" s="536" t="s">
        <v>6</v>
      </c>
      <c r="B44" s="345" t="s">
        <v>550</v>
      </c>
      <c r="C44" s="404">
        <f>SUM(C45:C49)</f>
        <v>1874</v>
      </c>
      <c r="D44" s="404">
        <f>SUM(D45:D49)</f>
        <v>1901</v>
      </c>
      <c r="E44" s="543">
        <f>SUM(E45:E49)</f>
        <v>1901</v>
      </c>
    </row>
    <row r="45" spans="1:5" ht="12" customHeight="1">
      <c r="A45" s="549" t="s">
        <v>70</v>
      </c>
      <c r="B45" s="326" t="s">
        <v>36</v>
      </c>
      <c r="C45" s="59"/>
      <c r="D45" s="59"/>
      <c r="E45" s="530"/>
    </row>
    <row r="46" spans="1:5" ht="12" customHeight="1">
      <c r="A46" s="549" t="s">
        <v>71</v>
      </c>
      <c r="B46" s="325" t="s">
        <v>116</v>
      </c>
      <c r="C46" s="398"/>
      <c r="D46" s="398"/>
      <c r="E46" s="554"/>
    </row>
    <row r="47" spans="1:5" ht="12" customHeight="1">
      <c r="A47" s="549" t="s">
        <v>72</v>
      </c>
      <c r="B47" s="325" t="s">
        <v>90</v>
      </c>
      <c r="C47" s="398"/>
      <c r="D47" s="398"/>
      <c r="E47" s="554"/>
    </row>
    <row r="48" spans="1:5" s="300" customFormat="1" ht="12" customHeight="1">
      <c r="A48" s="549" t="s">
        <v>73</v>
      </c>
      <c r="B48" s="325" t="s">
        <v>117</v>
      </c>
      <c r="C48" s="398">
        <v>1874</v>
      </c>
      <c r="D48" s="398">
        <v>1901</v>
      </c>
      <c r="E48" s="554">
        <v>1901</v>
      </c>
    </row>
    <row r="49" spans="1:5" ht="12" customHeight="1" thickBot="1">
      <c r="A49" s="549" t="s">
        <v>91</v>
      </c>
      <c r="B49" s="325" t="s">
        <v>118</v>
      </c>
      <c r="C49" s="398"/>
      <c r="D49" s="398"/>
      <c r="E49" s="554"/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0</v>
      </c>
      <c r="E50" s="543">
        <f>SUM(E51:E53)</f>
        <v>0</v>
      </c>
    </row>
    <row r="51" spans="1:5" ht="12" customHeight="1">
      <c r="A51" s="549" t="s">
        <v>76</v>
      </c>
      <c r="B51" s="326" t="s">
        <v>139</v>
      </c>
      <c r="C51" s="59"/>
      <c r="D51" s="59"/>
      <c r="E51" s="530"/>
    </row>
    <row r="52" spans="1:5" ht="12" customHeight="1">
      <c r="A52" s="549" t="s">
        <v>77</v>
      </c>
      <c r="B52" s="325" t="s">
        <v>120</v>
      </c>
      <c r="C52" s="398"/>
      <c r="D52" s="398"/>
      <c r="E52" s="554"/>
    </row>
    <row r="53" spans="1:5" ht="15" customHeight="1">
      <c r="A53" s="549" t="s">
        <v>78</v>
      </c>
      <c r="B53" s="325" t="s">
        <v>43</v>
      </c>
      <c r="C53" s="398"/>
      <c r="D53" s="398"/>
      <c r="E53" s="554"/>
    </row>
    <row r="54" spans="1:5" ht="13.5" thickBot="1">
      <c r="A54" s="549" t="s">
        <v>79</v>
      </c>
      <c r="B54" s="325" t="s">
        <v>654</v>
      </c>
      <c r="C54" s="398"/>
      <c r="D54" s="398"/>
      <c r="E54" s="554"/>
    </row>
    <row r="55" spans="1:5" ht="15" customHeight="1" thickBot="1">
      <c r="A55" s="536" t="s">
        <v>8</v>
      </c>
      <c r="B55" s="540" t="s">
        <v>552</v>
      </c>
      <c r="C55" s="65">
        <f>+C44+C50</f>
        <v>1874</v>
      </c>
      <c r="D55" s="65">
        <f>+D44+D50</f>
        <v>1901</v>
      </c>
      <c r="E55" s="544">
        <f>+E44+E50</f>
        <v>1901</v>
      </c>
    </row>
    <row r="56" spans="3:5" ht="13.5" thickBot="1">
      <c r="C56" s="545"/>
      <c r="D56" s="545"/>
      <c r="E56" s="545"/>
    </row>
    <row r="57" spans="1:5" ht="13.5" thickBot="1">
      <c r="A57" s="637" t="s">
        <v>710</v>
      </c>
      <c r="B57" s="638"/>
      <c r="C57" s="69"/>
      <c r="D57" s="69"/>
      <c r="E57" s="534"/>
    </row>
    <row r="58" spans="1:5" ht="13.5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41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+CONCATENATE("3.16. melléklet a 4/",LEFT(ÖSSZEFÜGGÉSEK!A4,4)+1,". (V.12.) önkormányzati rendelethez")</f>
        <v>3.16.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49</v>
      </c>
    </row>
    <row r="3" spans="1:5" s="523" customFormat="1" ht="24.75" thickBot="1">
      <c r="A3" s="521" t="s">
        <v>129</v>
      </c>
      <c r="B3" s="876" t="s">
        <v>736</v>
      </c>
      <c r="C3" s="877"/>
      <c r="D3" s="878"/>
      <c r="E3" s="547" t="s">
        <v>48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0</v>
      </c>
      <c r="D8" s="566">
        <f>SUM(D9:D18)</f>
        <v>0</v>
      </c>
      <c r="E8" s="543">
        <f>SUM(E9:E18)</f>
        <v>0</v>
      </c>
    </row>
    <row r="9" spans="1:5" s="499" customFormat="1" ht="12" customHeight="1">
      <c r="A9" s="548" t="s">
        <v>70</v>
      </c>
      <c r="B9" s="327" t="s">
        <v>316</v>
      </c>
      <c r="C9" s="62"/>
      <c r="D9" s="567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568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568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568"/>
      <c r="E12" s="71"/>
    </row>
    <row r="13" spans="1:5" s="499" customFormat="1" ht="12" customHeight="1">
      <c r="A13" s="549" t="s">
        <v>91</v>
      </c>
      <c r="B13" s="325" t="s">
        <v>320</v>
      </c>
      <c r="C13" s="401"/>
      <c r="D13" s="568"/>
      <c r="E13" s="71"/>
    </row>
    <row r="14" spans="1:5" s="499" customFormat="1" ht="12" customHeight="1">
      <c r="A14" s="549" t="s">
        <v>74</v>
      </c>
      <c r="B14" s="325" t="s">
        <v>534</v>
      </c>
      <c r="C14" s="401"/>
      <c r="D14" s="568"/>
      <c r="E14" s="71"/>
    </row>
    <row r="15" spans="1:5" s="526" customFormat="1" ht="12" customHeight="1">
      <c r="A15" s="549" t="s">
        <v>75</v>
      </c>
      <c r="B15" s="324" t="s">
        <v>535</v>
      </c>
      <c r="C15" s="401"/>
      <c r="D15" s="568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569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568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72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0</v>
      </c>
      <c r="D19" s="566">
        <f>SUM(D20:D22)</f>
        <v>0</v>
      </c>
      <c r="E19" s="543">
        <f>SUM(E20:E22)</f>
        <v>0</v>
      </c>
    </row>
    <row r="20" spans="1:5" s="526" customFormat="1" ht="12" customHeight="1">
      <c r="A20" s="549" t="s">
        <v>76</v>
      </c>
      <c r="B20" s="326" t="s">
        <v>297</v>
      </c>
      <c r="C20" s="401"/>
      <c r="D20" s="568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568"/>
      <c r="E21" s="71"/>
    </row>
    <row r="22" spans="1:5" s="526" customFormat="1" ht="12" customHeight="1">
      <c r="A22" s="549" t="s">
        <v>78</v>
      </c>
      <c r="B22" s="325" t="s">
        <v>538</v>
      </c>
      <c r="C22" s="401"/>
      <c r="D22" s="568"/>
      <c r="E22" s="71"/>
    </row>
    <row r="23" spans="1:5" s="499" customFormat="1" ht="12" customHeight="1" thickBot="1">
      <c r="A23" s="549" t="s">
        <v>79</v>
      </c>
      <c r="B23" s="325" t="s">
        <v>652</v>
      </c>
      <c r="C23" s="401"/>
      <c r="D23" s="568"/>
      <c r="E23" s="71"/>
    </row>
    <row r="24" spans="1:5" s="499" customFormat="1" ht="12" customHeight="1" thickBot="1">
      <c r="A24" s="536" t="s">
        <v>8</v>
      </c>
      <c r="B24" s="345" t="s">
        <v>107</v>
      </c>
      <c r="C24" s="41"/>
      <c r="D24" s="570"/>
      <c r="E24" s="542"/>
    </row>
    <row r="25" spans="1:5" s="499" customFormat="1" ht="12" customHeight="1" thickBot="1">
      <c r="A25" s="536" t="s">
        <v>9</v>
      </c>
      <c r="B25" s="345" t="s">
        <v>539</v>
      </c>
      <c r="C25" s="404">
        <f>+C26+C27</f>
        <v>0</v>
      </c>
      <c r="D25" s="566">
        <f>+D26+D27</f>
        <v>0</v>
      </c>
      <c r="E25" s="543">
        <f>+E26+E27</f>
        <v>0</v>
      </c>
    </row>
    <row r="26" spans="1:5" s="499" customFormat="1" ht="12" customHeight="1">
      <c r="A26" s="550" t="s">
        <v>310</v>
      </c>
      <c r="B26" s="551" t="s">
        <v>537</v>
      </c>
      <c r="C26" s="59"/>
      <c r="D26" s="557"/>
      <c r="E26" s="530"/>
    </row>
    <row r="27" spans="1:5" s="499" customFormat="1" ht="12" customHeight="1">
      <c r="A27" s="550" t="s">
        <v>311</v>
      </c>
      <c r="B27" s="552" t="s">
        <v>540</v>
      </c>
      <c r="C27" s="405"/>
      <c r="D27" s="571"/>
      <c r="E27" s="529"/>
    </row>
    <row r="28" spans="1:5" s="499" customFormat="1" ht="12" customHeight="1" thickBot="1">
      <c r="A28" s="549" t="s">
        <v>312</v>
      </c>
      <c r="B28" s="553" t="s">
        <v>653</v>
      </c>
      <c r="C28" s="533"/>
      <c r="D28" s="572"/>
      <c r="E28" s="528"/>
    </row>
    <row r="29" spans="1:5" s="499" customFormat="1" ht="12" customHeight="1" thickBot="1">
      <c r="A29" s="536" t="s">
        <v>10</v>
      </c>
      <c r="B29" s="345" t="s">
        <v>541</v>
      </c>
      <c r="C29" s="404">
        <f>+C30+C31+C32</f>
        <v>0</v>
      </c>
      <c r="D29" s="566">
        <f>+D30+D31+D32</f>
        <v>0</v>
      </c>
      <c r="E29" s="543">
        <f>+E30+E31+E32</f>
        <v>0</v>
      </c>
    </row>
    <row r="30" spans="1:5" s="499" customFormat="1" ht="12" customHeight="1">
      <c r="A30" s="550" t="s">
        <v>63</v>
      </c>
      <c r="B30" s="551" t="s">
        <v>329</v>
      </c>
      <c r="C30" s="59"/>
      <c r="D30" s="557"/>
      <c r="E30" s="530"/>
    </row>
    <row r="31" spans="1:5" s="499" customFormat="1" ht="12" customHeight="1">
      <c r="A31" s="550" t="s">
        <v>64</v>
      </c>
      <c r="B31" s="552" t="s">
        <v>330</v>
      </c>
      <c r="C31" s="405"/>
      <c r="D31" s="571"/>
      <c r="E31" s="529"/>
    </row>
    <row r="32" spans="1:5" s="499" customFormat="1" ht="12" customHeight="1" thickBot="1">
      <c r="A32" s="549" t="s">
        <v>65</v>
      </c>
      <c r="B32" s="535" t="s">
        <v>332</v>
      </c>
      <c r="C32" s="533"/>
      <c r="D32" s="572"/>
      <c r="E32" s="528"/>
    </row>
    <row r="33" spans="1:5" s="499" customFormat="1" ht="12" customHeight="1" thickBot="1">
      <c r="A33" s="536" t="s">
        <v>11</v>
      </c>
      <c r="B33" s="345" t="s">
        <v>457</v>
      </c>
      <c r="C33" s="41"/>
      <c r="D33" s="570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570"/>
      <c r="E34" s="542"/>
    </row>
    <row r="35" spans="1:5" s="499" customFormat="1" ht="12" customHeight="1" thickBot="1">
      <c r="A35" s="473" t="s">
        <v>13</v>
      </c>
      <c r="B35" s="345" t="s">
        <v>543</v>
      </c>
      <c r="C35" s="404">
        <f>+C8+C19+C24+C25+C29+C33+C34</f>
        <v>0</v>
      </c>
      <c r="D35" s="566">
        <f>+D8+D19+D24+D25+D29+D33+D34</f>
        <v>0</v>
      </c>
      <c r="E35" s="543">
        <f>+E8+E19+E24+E25+E29+E33+E34</f>
        <v>0</v>
      </c>
    </row>
    <row r="36" spans="1:5" s="526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566">
        <f>+D37+D38+D39</f>
        <v>0</v>
      </c>
      <c r="E36" s="543">
        <f>+E37+E38+E39</f>
        <v>0</v>
      </c>
    </row>
    <row r="37" spans="1:5" s="526" customFormat="1" ht="15" customHeight="1">
      <c r="A37" s="550" t="s">
        <v>545</v>
      </c>
      <c r="B37" s="551" t="s">
        <v>148</v>
      </c>
      <c r="C37" s="59"/>
      <c r="D37" s="557"/>
      <c r="E37" s="530"/>
    </row>
    <row r="38" spans="1:5" s="526" customFormat="1" ht="15" customHeight="1">
      <c r="A38" s="550" t="s">
        <v>546</v>
      </c>
      <c r="B38" s="552" t="s">
        <v>2</v>
      </c>
      <c r="C38" s="405"/>
      <c r="D38" s="571"/>
      <c r="E38" s="529"/>
    </row>
    <row r="39" spans="1:5" ht="13.5" thickBot="1">
      <c r="A39" s="549" t="s">
        <v>547</v>
      </c>
      <c r="B39" s="535" t="s">
        <v>548</v>
      </c>
      <c r="C39" s="533"/>
      <c r="D39" s="572"/>
      <c r="E39" s="528"/>
    </row>
    <row r="40" spans="1:5" s="525" customFormat="1" ht="16.5" customHeight="1" thickBot="1">
      <c r="A40" s="538" t="s">
        <v>15</v>
      </c>
      <c r="B40" s="539" t="s">
        <v>549</v>
      </c>
      <c r="C40" s="65">
        <f>+C35+C36</f>
        <v>0</v>
      </c>
      <c r="D40" s="573">
        <f>+D35+D36</f>
        <v>0</v>
      </c>
      <c r="E40" s="544">
        <f>+E35+E36</f>
        <v>0</v>
      </c>
    </row>
    <row r="41" spans="1:5" s="300" customFormat="1" ht="12" customHeight="1">
      <c r="A41" s="481"/>
      <c r="B41" s="482"/>
      <c r="C41" s="497"/>
      <c r="D41" s="497"/>
      <c r="E41" s="497"/>
    </row>
    <row r="42" spans="1:5" ht="12" customHeight="1" thickBot="1">
      <c r="A42" s="483"/>
      <c r="B42" s="484"/>
      <c r="C42" s="498"/>
      <c r="D42" s="498"/>
      <c r="E42" s="498"/>
    </row>
    <row r="43" spans="1:5" ht="12" customHeight="1" thickBot="1">
      <c r="A43" s="870" t="s">
        <v>42</v>
      </c>
      <c r="B43" s="871"/>
      <c r="C43" s="871"/>
      <c r="D43" s="871"/>
      <c r="E43" s="872"/>
    </row>
    <row r="44" spans="1:5" ht="12" customHeight="1" thickBot="1">
      <c r="A44" s="536" t="s">
        <v>6</v>
      </c>
      <c r="B44" s="345" t="s">
        <v>550</v>
      </c>
      <c r="C44" s="404">
        <f>SUM(C45:C49)</f>
        <v>1716</v>
      </c>
      <c r="D44" s="404">
        <f>SUM(D45:D49)</f>
        <v>1899</v>
      </c>
      <c r="E44" s="543">
        <f>SUM(E45:E49)</f>
        <v>1667</v>
      </c>
    </row>
    <row r="45" spans="1:5" ht="12" customHeight="1">
      <c r="A45" s="549" t="s">
        <v>70</v>
      </c>
      <c r="B45" s="326" t="s">
        <v>36</v>
      </c>
      <c r="C45" s="59"/>
      <c r="D45" s="59"/>
      <c r="E45" s="530"/>
    </row>
    <row r="46" spans="1:5" ht="12" customHeight="1">
      <c r="A46" s="549" t="s">
        <v>71</v>
      </c>
      <c r="B46" s="325" t="s">
        <v>116</v>
      </c>
      <c r="C46" s="398"/>
      <c r="D46" s="398"/>
      <c r="E46" s="554"/>
    </row>
    <row r="47" spans="1:5" ht="12" customHeight="1">
      <c r="A47" s="549" t="s">
        <v>72</v>
      </c>
      <c r="B47" s="325" t="s">
        <v>90</v>
      </c>
      <c r="C47" s="398"/>
      <c r="D47" s="398"/>
      <c r="E47" s="554"/>
    </row>
    <row r="48" spans="1:5" s="300" customFormat="1" ht="12" customHeight="1">
      <c r="A48" s="549" t="s">
        <v>73</v>
      </c>
      <c r="B48" s="325" t="s">
        <v>117</v>
      </c>
      <c r="C48" s="398">
        <v>1716</v>
      </c>
      <c r="D48" s="398">
        <v>1899</v>
      </c>
      <c r="E48" s="554">
        <v>1667</v>
      </c>
    </row>
    <row r="49" spans="1:5" ht="12" customHeight="1" thickBot="1">
      <c r="A49" s="549" t="s">
        <v>91</v>
      </c>
      <c r="B49" s="325" t="s">
        <v>118</v>
      </c>
      <c r="C49" s="398"/>
      <c r="D49" s="398"/>
      <c r="E49" s="554"/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0</v>
      </c>
      <c r="E50" s="543">
        <f>SUM(E51:E53)</f>
        <v>0</v>
      </c>
    </row>
    <row r="51" spans="1:5" ht="12" customHeight="1">
      <c r="A51" s="549" t="s">
        <v>76</v>
      </c>
      <c r="B51" s="326" t="s">
        <v>139</v>
      </c>
      <c r="C51" s="59"/>
      <c r="D51" s="59"/>
      <c r="E51" s="530"/>
    </row>
    <row r="52" spans="1:5" ht="12" customHeight="1">
      <c r="A52" s="549" t="s">
        <v>77</v>
      </c>
      <c r="B52" s="325" t="s">
        <v>120</v>
      </c>
      <c r="C52" s="398"/>
      <c r="D52" s="398"/>
      <c r="E52" s="554"/>
    </row>
    <row r="53" spans="1:5" ht="15" customHeight="1">
      <c r="A53" s="549" t="s">
        <v>78</v>
      </c>
      <c r="B53" s="325" t="s">
        <v>43</v>
      </c>
      <c r="C53" s="398"/>
      <c r="D53" s="398"/>
      <c r="E53" s="554"/>
    </row>
    <row r="54" spans="1:5" ht="13.5" thickBot="1">
      <c r="A54" s="549" t="s">
        <v>79</v>
      </c>
      <c r="B54" s="325" t="s">
        <v>654</v>
      </c>
      <c r="C54" s="398"/>
      <c r="D54" s="398"/>
      <c r="E54" s="554"/>
    </row>
    <row r="55" spans="1:5" ht="15" customHeight="1" thickBot="1">
      <c r="A55" s="536" t="s">
        <v>8</v>
      </c>
      <c r="B55" s="540" t="s">
        <v>552</v>
      </c>
      <c r="C55" s="65">
        <f>+C44+C50</f>
        <v>1716</v>
      </c>
      <c r="D55" s="65">
        <f>+D44+D50</f>
        <v>1899</v>
      </c>
      <c r="E55" s="544">
        <f>+E44+E50</f>
        <v>1667</v>
      </c>
    </row>
    <row r="56" spans="3:5" ht="13.5" thickBot="1">
      <c r="C56" s="545"/>
      <c r="D56" s="545"/>
      <c r="E56" s="545"/>
    </row>
    <row r="57" spans="1:5" ht="13.5" thickBot="1">
      <c r="A57" s="637" t="s">
        <v>710</v>
      </c>
      <c r="B57" s="638"/>
      <c r="C57" s="69"/>
      <c r="D57" s="69"/>
      <c r="E57" s="534"/>
    </row>
    <row r="58" spans="1:5" ht="13.5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541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+CONCATENATE("3.17. melléklet a 4/",LEFT(ÖSSZEFÜGGÉSEK!A4,4)+1,". (V.12.) önkormányzati rendelethez")</f>
        <v>3.17.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49</v>
      </c>
    </row>
    <row r="3" spans="1:5" s="523" customFormat="1" ht="24.75" thickBot="1">
      <c r="A3" s="521" t="s">
        <v>129</v>
      </c>
      <c r="B3" s="876" t="s">
        <v>737</v>
      </c>
      <c r="C3" s="877"/>
      <c r="D3" s="878"/>
      <c r="E3" s="547" t="s">
        <v>48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0</v>
      </c>
      <c r="D8" s="566">
        <f>SUM(D9:D18)</f>
        <v>0</v>
      </c>
      <c r="E8" s="543">
        <f>SUM(E9:E18)</f>
        <v>0</v>
      </c>
    </row>
    <row r="9" spans="1:5" s="499" customFormat="1" ht="12" customHeight="1">
      <c r="A9" s="548" t="s">
        <v>70</v>
      </c>
      <c r="B9" s="327" t="s">
        <v>316</v>
      </c>
      <c r="C9" s="62"/>
      <c r="D9" s="567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568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568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568"/>
      <c r="E12" s="71"/>
    </row>
    <row r="13" spans="1:5" s="499" customFormat="1" ht="12" customHeight="1">
      <c r="A13" s="549" t="s">
        <v>91</v>
      </c>
      <c r="B13" s="325" t="s">
        <v>320</v>
      </c>
      <c r="C13" s="401"/>
      <c r="D13" s="568"/>
      <c r="E13" s="71"/>
    </row>
    <row r="14" spans="1:5" s="499" customFormat="1" ht="12" customHeight="1">
      <c r="A14" s="549" t="s">
        <v>74</v>
      </c>
      <c r="B14" s="325" t="s">
        <v>534</v>
      </c>
      <c r="C14" s="401"/>
      <c r="D14" s="568"/>
      <c r="E14" s="71"/>
    </row>
    <row r="15" spans="1:5" s="526" customFormat="1" ht="12" customHeight="1">
      <c r="A15" s="549" t="s">
        <v>75</v>
      </c>
      <c r="B15" s="324" t="s">
        <v>535</v>
      </c>
      <c r="C15" s="401"/>
      <c r="D15" s="568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569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568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72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0</v>
      </c>
      <c r="D19" s="566">
        <f>SUM(D20:D22)</f>
        <v>0</v>
      </c>
      <c r="E19" s="543">
        <f>SUM(E20:E22)</f>
        <v>0</v>
      </c>
    </row>
    <row r="20" spans="1:5" s="526" customFormat="1" ht="12" customHeight="1">
      <c r="A20" s="549" t="s">
        <v>76</v>
      </c>
      <c r="B20" s="326" t="s">
        <v>297</v>
      </c>
      <c r="C20" s="401"/>
      <c r="D20" s="568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568"/>
      <c r="E21" s="71"/>
    </row>
    <row r="22" spans="1:5" s="526" customFormat="1" ht="12" customHeight="1">
      <c r="A22" s="549" t="s">
        <v>78</v>
      </c>
      <c r="B22" s="325" t="s">
        <v>538</v>
      </c>
      <c r="C22" s="401"/>
      <c r="D22" s="568"/>
      <c r="E22" s="71"/>
    </row>
    <row r="23" spans="1:5" s="499" customFormat="1" ht="12" customHeight="1" thickBot="1">
      <c r="A23" s="549" t="s">
        <v>79</v>
      </c>
      <c r="B23" s="325" t="s">
        <v>652</v>
      </c>
      <c r="C23" s="401"/>
      <c r="D23" s="568"/>
      <c r="E23" s="71"/>
    </row>
    <row r="24" spans="1:5" s="499" customFormat="1" ht="12" customHeight="1" thickBot="1">
      <c r="A24" s="536" t="s">
        <v>8</v>
      </c>
      <c r="B24" s="345" t="s">
        <v>107</v>
      </c>
      <c r="C24" s="41"/>
      <c r="D24" s="570"/>
      <c r="E24" s="542"/>
    </row>
    <row r="25" spans="1:5" s="499" customFormat="1" ht="12" customHeight="1" thickBot="1">
      <c r="A25" s="536" t="s">
        <v>9</v>
      </c>
      <c r="B25" s="345" t="s">
        <v>539</v>
      </c>
      <c r="C25" s="404">
        <f>+C26+C27</f>
        <v>0</v>
      </c>
      <c r="D25" s="566">
        <f>+D26+D27</f>
        <v>0</v>
      </c>
      <c r="E25" s="543">
        <f>+E26+E27</f>
        <v>0</v>
      </c>
    </row>
    <row r="26" spans="1:5" s="499" customFormat="1" ht="12" customHeight="1">
      <c r="A26" s="550" t="s">
        <v>310</v>
      </c>
      <c r="B26" s="551" t="s">
        <v>537</v>
      </c>
      <c r="C26" s="59"/>
      <c r="D26" s="557"/>
      <c r="E26" s="530"/>
    </row>
    <row r="27" spans="1:5" s="499" customFormat="1" ht="12" customHeight="1">
      <c r="A27" s="550" t="s">
        <v>311</v>
      </c>
      <c r="B27" s="552" t="s">
        <v>540</v>
      </c>
      <c r="C27" s="405"/>
      <c r="D27" s="571"/>
      <c r="E27" s="529"/>
    </row>
    <row r="28" spans="1:5" s="499" customFormat="1" ht="12" customHeight="1" thickBot="1">
      <c r="A28" s="549" t="s">
        <v>312</v>
      </c>
      <c r="B28" s="553" t="s">
        <v>653</v>
      </c>
      <c r="C28" s="533"/>
      <c r="D28" s="572"/>
      <c r="E28" s="528"/>
    </row>
    <row r="29" spans="1:5" s="499" customFormat="1" ht="12" customHeight="1" thickBot="1">
      <c r="A29" s="536" t="s">
        <v>10</v>
      </c>
      <c r="B29" s="345" t="s">
        <v>541</v>
      </c>
      <c r="C29" s="404">
        <f>+C30+C31+C32</f>
        <v>0</v>
      </c>
      <c r="D29" s="566">
        <f>+D30+D31+D32</f>
        <v>0</v>
      </c>
      <c r="E29" s="543">
        <f>+E30+E31+E32</f>
        <v>0</v>
      </c>
    </row>
    <row r="30" spans="1:5" s="499" customFormat="1" ht="12" customHeight="1">
      <c r="A30" s="550" t="s">
        <v>63</v>
      </c>
      <c r="B30" s="551" t="s">
        <v>329</v>
      </c>
      <c r="C30" s="59"/>
      <c r="D30" s="557"/>
      <c r="E30" s="530"/>
    </row>
    <row r="31" spans="1:5" s="499" customFormat="1" ht="12" customHeight="1">
      <c r="A31" s="550" t="s">
        <v>64</v>
      </c>
      <c r="B31" s="552" t="s">
        <v>330</v>
      </c>
      <c r="C31" s="405"/>
      <c r="D31" s="571"/>
      <c r="E31" s="529"/>
    </row>
    <row r="32" spans="1:5" s="499" customFormat="1" ht="12" customHeight="1" thickBot="1">
      <c r="A32" s="549" t="s">
        <v>65</v>
      </c>
      <c r="B32" s="535" t="s">
        <v>332</v>
      </c>
      <c r="C32" s="533"/>
      <c r="D32" s="572"/>
      <c r="E32" s="528"/>
    </row>
    <row r="33" spans="1:5" s="499" customFormat="1" ht="12" customHeight="1" thickBot="1">
      <c r="A33" s="536" t="s">
        <v>11</v>
      </c>
      <c r="B33" s="345" t="s">
        <v>457</v>
      </c>
      <c r="C33" s="41"/>
      <c r="D33" s="570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570"/>
      <c r="E34" s="542"/>
    </row>
    <row r="35" spans="1:5" s="499" customFormat="1" ht="12" customHeight="1" thickBot="1">
      <c r="A35" s="473" t="s">
        <v>13</v>
      </c>
      <c r="B35" s="345" t="s">
        <v>543</v>
      </c>
      <c r="C35" s="404">
        <f>+C8+C19+C24+C25+C29+C33+C34</f>
        <v>0</v>
      </c>
      <c r="D35" s="566">
        <f>+D8+D19+D24+D25+D29+D33+D34</f>
        <v>0</v>
      </c>
      <c r="E35" s="543">
        <f>+E8+E19+E24+E25+E29+E33+E34</f>
        <v>0</v>
      </c>
    </row>
    <row r="36" spans="1:5" s="526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566">
        <f>+D37+D38+D39</f>
        <v>0</v>
      </c>
      <c r="E36" s="543">
        <f>+E37+E38+E39</f>
        <v>0</v>
      </c>
    </row>
    <row r="37" spans="1:5" s="526" customFormat="1" ht="15" customHeight="1">
      <c r="A37" s="550" t="s">
        <v>545</v>
      </c>
      <c r="B37" s="551" t="s">
        <v>148</v>
      </c>
      <c r="C37" s="59"/>
      <c r="D37" s="557"/>
      <c r="E37" s="530"/>
    </row>
    <row r="38" spans="1:5" s="526" customFormat="1" ht="15" customHeight="1">
      <c r="A38" s="550" t="s">
        <v>546</v>
      </c>
      <c r="B38" s="552" t="s">
        <v>2</v>
      </c>
      <c r="C38" s="405"/>
      <c r="D38" s="571"/>
      <c r="E38" s="529"/>
    </row>
    <row r="39" spans="1:5" ht="13.5" thickBot="1">
      <c r="A39" s="549" t="s">
        <v>547</v>
      </c>
      <c r="B39" s="535" t="s">
        <v>548</v>
      </c>
      <c r="C39" s="533"/>
      <c r="D39" s="572"/>
      <c r="E39" s="528"/>
    </row>
    <row r="40" spans="1:5" s="525" customFormat="1" ht="16.5" customHeight="1" thickBot="1">
      <c r="A40" s="538" t="s">
        <v>15</v>
      </c>
      <c r="B40" s="539" t="s">
        <v>549</v>
      </c>
      <c r="C40" s="65">
        <f>+C35+C36</f>
        <v>0</v>
      </c>
      <c r="D40" s="573">
        <f>+D35+D36</f>
        <v>0</v>
      </c>
      <c r="E40" s="544">
        <f>+E35+E36</f>
        <v>0</v>
      </c>
    </row>
    <row r="41" spans="1:5" s="300" customFormat="1" ht="12" customHeight="1">
      <c r="A41" s="481"/>
      <c r="B41" s="482"/>
      <c r="C41" s="497"/>
      <c r="D41" s="497"/>
      <c r="E41" s="497"/>
    </row>
    <row r="42" spans="1:5" ht="12" customHeight="1" thickBot="1">
      <c r="A42" s="483"/>
      <c r="B42" s="484"/>
      <c r="C42" s="498"/>
      <c r="D42" s="498"/>
      <c r="E42" s="498"/>
    </row>
    <row r="43" spans="1:5" ht="12" customHeight="1" thickBot="1">
      <c r="A43" s="870" t="s">
        <v>42</v>
      </c>
      <c r="B43" s="871"/>
      <c r="C43" s="871"/>
      <c r="D43" s="871"/>
      <c r="E43" s="872"/>
    </row>
    <row r="44" spans="1:5" ht="12" customHeight="1" thickBot="1">
      <c r="A44" s="536" t="s">
        <v>6</v>
      </c>
      <c r="B44" s="345" t="s">
        <v>550</v>
      </c>
      <c r="C44" s="404">
        <f>SUM(C45:C49)</f>
        <v>6919</v>
      </c>
      <c r="D44" s="404">
        <f>SUM(D45:D49)</f>
        <v>5687</v>
      </c>
      <c r="E44" s="543">
        <f>SUM(E45:E49)</f>
        <v>2137</v>
      </c>
    </row>
    <row r="45" spans="1:5" ht="12" customHeight="1">
      <c r="A45" s="549" t="s">
        <v>70</v>
      </c>
      <c r="B45" s="326" t="s">
        <v>36</v>
      </c>
      <c r="C45" s="59"/>
      <c r="D45" s="59"/>
      <c r="E45" s="530"/>
    </row>
    <row r="46" spans="1:5" ht="12" customHeight="1">
      <c r="A46" s="549" t="s">
        <v>71</v>
      </c>
      <c r="B46" s="325" t="s">
        <v>116</v>
      </c>
      <c r="C46" s="398"/>
      <c r="D46" s="398"/>
      <c r="E46" s="554"/>
    </row>
    <row r="47" spans="1:5" ht="12" customHeight="1">
      <c r="A47" s="549" t="s">
        <v>72</v>
      </c>
      <c r="B47" s="325" t="s">
        <v>90</v>
      </c>
      <c r="C47" s="398"/>
      <c r="D47" s="398"/>
      <c r="E47" s="554"/>
    </row>
    <row r="48" spans="1:5" s="300" customFormat="1" ht="12" customHeight="1">
      <c r="A48" s="549" t="s">
        <v>73</v>
      </c>
      <c r="B48" s="325" t="s">
        <v>117</v>
      </c>
      <c r="C48" s="398">
        <v>6919</v>
      </c>
      <c r="D48" s="398">
        <v>5687</v>
      </c>
      <c r="E48" s="554">
        <v>2137</v>
      </c>
    </row>
    <row r="49" spans="1:5" ht="12" customHeight="1" thickBot="1">
      <c r="A49" s="549" t="s">
        <v>91</v>
      </c>
      <c r="B49" s="325" t="s">
        <v>118</v>
      </c>
      <c r="C49" s="398"/>
      <c r="D49" s="398"/>
      <c r="E49" s="554"/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0</v>
      </c>
      <c r="E50" s="543">
        <f>SUM(E51:E53)</f>
        <v>0</v>
      </c>
    </row>
    <row r="51" spans="1:5" ht="12" customHeight="1">
      <c r="A51" s="549" t="s">
        <v>76</v>
      </c>
      <c r="B51" s="326" t="s">
        <v>139</v>
      </c>
      <c r="C51" s="59"/>
      <c r="D51" s="59"/>
      <c r="E51" s="530"/>
    </row>
    <row r="52" spans="1:5" ht="12" customHeight="1">
      <c r="A52" s="549" t="s">
        <v>77</v>
      </c>
      <c r="B52" s="325" t="s">
        <v>120</v>
      </c>
      <c r="C52" s="398"/>
      <c r="D52" s="398"/>
      <c r="E52" s="554"/>
    </row>
    <row r="53" spans="1:5" ht="15" customHeight="1">
      <c r="A53" s="549" t="s">
        <v>78</v>
      </c>
      <c r="B53" s="325" t="s">
        <v>43</v>
      </c>
      <c r="C53" s="398"/>
      <c r="D53" s="398"/>
      <c r="E53" s="554"/>
    </row>
    <row r="54" spans="1:5" ht="13.5" thickBot="1">
      <c r="A54" s="549" t="s">
        <v>79</v>
      </c>
      <c r="B54" s="325" t="s">
        <v>654</v>
      </c>
      <c r="C54" s="398"/>
      <c r="D54" s="398"/>
      <c r="E54" s="554"/>
    </row>
    <row r="55" spans="1:5" ht="15" customHeight="1" thickBot="1">
      <c r="A55" s="536" t="s">
        <v>8</v>
      </c>
      <c r="B55" s="540" t="s">
        <v>552</v>
      </c>
      <c r="C55" s="65">
        <f>+C44+C50</f>
        <v>6919</v>
      </c>
      <c r="D55" s="65">
        <f>+D44+D50</f>
        <v>5687</v>
      </c>
      <c r="E55" s="544">
        <f>+E44+E50</f>
        <v>2137</v>
      </c>
    </row>
    <row r="56" spans="3:5" ht="13.5" thickBot="1">
      <c r="C56" s="545"/>
      <c r="D56" s="545"/>
      <c r="E56" s="545"/>
    </row>
    <row r="57" spans="1:5" ht="13.5" thickBot="1">
      <c r="A57" s="637" t="s">
        <v>710</v>
      </c>
      <c r="B57" s="638"/>
      <c r="C57" s="69"/>
      <c r="D57" s="69"/>
      <c r="E57" s="534"/>
    </row>
    <row r="58" spans="1:5" ht="13.5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541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+CONCATENATE("3.18. melléklet a 4/",LEFT(ÖSSZEFÜGGÉSEK!A4,4)+1,". (V.12.) önkormányzati rendelethez")</f>
        <v>3.18.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49</v>
      </c>
    </row>
    <row r="3" spans="1:5" s="523" customFormat="1" ht="24.75" thickBot="1">
      <c r="A3" s="521" t="s">
        <v>129</v>
      </c>
      <c r="B3" s="876" t="s">
        <v>738</v>
      </c>
      <c r="C3" s="877"/>
      <c r="D3" s="878"/>
      <c r="E3" s="547" t="s">
        <v>48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0</v>
      </c>
      <c r="D8" s="566">
        <f>SUM(D9:D18)</f>
        <v>0</v>
      </c>
      <c r="E8" s="543">
        <f>SUM(E9:E18)</f>
        <v>0</v>
      </c>
    </row>
    <row r="9" spans="1:5" s="499" customFormat="1" ht="12" customHeight="1">
      <c r="A9" s="548" t="s">
        <v>70</v>
      </c>
      <c r="B9" s="327" t="s">
        <v>316</v>
      </c>
      <c r="C9" s="62"/>
      <c r="D9" s="567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568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568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568"/>
      <c r="E12" s="71"/>
    </row>
    <row r="13" spans="1:5" s="499" customFormat="1" ht="12" customHeight="1">
      <c r="A13" s="549" t="s">
        <v>91</v>
      </c>
      <c r="B13" s="325" t="s">
        <v>320</v>
      </c>
      <c r="C13" s="401"/>
      <c r="D13" s="568"/>
      <c r="E13" s="71"/>
    </row>
    <row r="14" spans="1:5" s="499" customFormat="1" ht="12" customHeight="1">
      <c r="A14" s="549" t="s">
        <v>74</v>
      </c>
      <c r="B14" s="325" t="s">
        <v>534</v>
      </c>
      <c r="C14" s="401"/>
      <c r="D14" s="568"/>
      <c r="E14" s="71"/>
    </row>
    <row r="15" spans="1:5" s="526" customFormat="1" ht="12" customHeight="1">
      <c r="A15" s="549" t="s">
        <v>75</v>
      </c>
      <c r="B15" s="324" t="s">
        <v>535</v>
      </c>
      <c r="C15" s="401"/>
      <c r="D15" s="568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569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568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72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0</v>
      </c>
      <c r="D19" s="566">
        <f>SUM(D20:D22)</f>
        <v>690</v>
      </c>
      <c r="E19" s="543">
        <f>SUM(E20:E22)</f>
        <v>690</v>
      </c>
    </row>
    <row r="20" spans="1:5" s="526" customFormat="1" ht="12" customHeight="1">
      <c r="A20" s="549" t="s">
        <v>76</v>
      </c>
      <c r="B20" s="326" t="s">
        <v>297</v>
      </c>
      <c r="C20" s="401"/>
      <c r="D20" s="568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568"/>
      <c r="E21" s="71"/>
    </row>
    <row r="22" spans="1:5" s="526" customFormat="1" ht="12" customHeight="1">
      <c r="A22" s="549" t="s">
        <v>78</v>
      </c>
      <c r="B22" s="325" t="s">
        <v>538</v>
      </c>
      <c r="C22" s="401"/>
      <c r="D22" s="568">
        <v>690</v>
      </c>
      <c r="E22" s="71">
        <v>690</v>
      </c>
    </row>
    <row r="23" spans="1:5" s="499" customFormat="1" ht="12" customHeight="1" thickBot="1">
      <c r="A23" s="549" t="s">
        <v>79</v>
      </c>
      <c r="B23" s="325" t="s">
        <v>652</v>
      </c>
      <c r="C23" s="401"/>
      <c r="D23" s="568"/>
      <c r="E23" s="71"/>
    </row>
    <row r="24" spans="1:5" s="499" customFormat="1" ht="12" customHeight="1" thickBot="1">
      <c r="A24" s="536" t="s">
        <v>8</v>
      </c>
      <c r="B24" s="345" t="s">
        <v>107</v>
      </c>
      <c r="C24" s="41"/>
      <c r="D24" s="570"/>
      <c r="E24" s="542"/>
    </row>
    <row r="25" spans="1:5" s="499" customFormat="1" ht="12" customHeight="1" thickBot="1">
      <c r="A25" s="536" t="s">
        <v>9</v>
      </c>
      <c r="B25" s="345" t="s">
        <v>539</v>
      </c>
      <c r="C25" s="404">
        <f>+C26+C27</f>
        <v>0</v>
      </c>
      <c r="D25" s="566">
        <f>+D26+D27</f>
        <v>0</v>
      </c>
      <c r="E25" s="543">
        <f>+E26+E27</f>
        <v>0</v>
      </c>
    </row>
    <row r="26" spans="1:5" s="499" customFormat="1" ht="12" customHeight="1">
      <c r="A26" s="550" t="s">
        <v>310</v>
      </c>
      <c r="B26" s="551" t="s">
        <v>537</v>
      </c>
      <c r="C26" s="59"/>
      <c r="D26" s="557"/>
      <c r="E26" s="530"/>
    </row>
    <row r="27" spans="1:5" s="499" customFormat="1" ht="12" customHeight="1">
      <c r="A27" s="550" t="s">
        <v>311</v>
      </c>
      <c r="B27" s="552" t="s">
        <v>540</v>
      </c>
      <c r="C27" s="405"/>
      <c r="D27" s="571"/>
      <c r="E27" s="529"/>
    </row>
    <row r="28" spans="1:5" s="499" customFormat="1" ht="12" customHeight="1" thickBot="1">
      <c r="A28" s="549" t="s">
        <v>312</v>
      </c>
      <c r="B28" s="553" t="s">
        <v>653</v>
      </c>
      <c r="C28" s="533"/>
      <c r="D28" s="572"/>
      <c r="E28" s="528"/>
    </row>
    <row r="29" spans="1:5" s="499" customFormat="1" ht="12" customHeight="1" thickBot="1">
      <c r="A29" s="536" t="s">
        <v>10</v>
      </c>
      <c r="B29" s="345" t="s">
        <v>541</v>
      </c>
      <c r="C29" s="404">
        <f>+C30+C31+C32</f>
        <v>0</v>
      </c>
      <c r="D29" s="566">
        <f>+D30+D31+D32</f>
        <v>0</v>
      </c>
      <c r="E29" s="543">
        <f>+E30+E31+E32</f>
        <v>0</v>
      </c>
    </row>
    <row r="30" spans="1:5" s="499" customFormat="1" ht="12" customHeight="1">
      <c r="A30" s="550" t="s">
        <v>63</v>
      </c>
      <c r="B30" s="551" t="s">
        <v>329</v>
      </c>
      <c r="C30" s="59"/>
      <c r="D30" s="557"/>
      <c r="E30" s="530"/>
    </row>
    <row r="31" spans="1:5" s="499" customFormat="1" ht="12" customHeight="1">
      <c r="A31" s="550" t="s">
        <v>64</v>
      </c>
      <c r="B31" s="552" t="s">
        <v>330</v>
      </c>
      <c r="C31" s="405"/>
      <c r="D31" s="571"/>
      <c r="E31" s="529"/>
    </row>
    <row r="32" spans="1:5" s="499" customFormat="1" ht="12" customHeight="1" thickBot="1">
      <c r="A32" s="549" t="s">
        <v>65</v>
      </c>
      <c r="B32" s="535" t="s">
        <v>332</v>
      </c>
      <c r="C32" s="533"/>
      <c r="D32" s="572"/>
      <c r="E32" s="528"/>
    </row>
    <row r="33" spans="1:5" s="499" customFormat="1" ht="12" customHeight="1" thickBot="1">
      <c r="A33" s="536" t="s">
        <v>11</v>
      </c>
      <c r="B33" s="345" t="s">
        <v>457</v>
      </c>
      <c r="C33" s="41"/>
      <c r="D33" s="570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570"/>
      <c r="E34" s="542"/>
    </row>
    <row r="35" spans="1:5" s="499" customFormat="1" ht="12" customHeight="1" thickBot="1">
      <c r="A35" s="473" t="s">
        <v>13</v>
      </c>
      <c r="B35" s="345" t="s">
        <v>543</v>
      </c>
      <c r="C35" s="404">
        <f>+C8+C19+C24+C25+C29+C33+C34</f>
        <v>0</v>
      </c>
      <c r="D35" s="566">
        <f>+D8+D19+D24+D25+D29+D33+D34</f>
        <v>690</v>
      </c>
      <c r="E35" s="543">
        <f>+E8+E19+E24+E25+E29+E33+E34</f>
        <v>690</v>
      </c>
    </row>
    <row r="36" spans="1:5" s="526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566">
        <f>+D37+D38+D39</f>
        <v>0</v>
      </c>
      <c r="E36" s="543">
        <f>+E37+E38+E39</f>
        <v>0</v>
      </c>
    </row>
    <row r="37" spans="1:5" s="526" customFormat="1" ht="15" customHeight="1">
      <c r="A37" s="550" t="s">
        <v>545</v>
      </c>
      <c r="B37" s="551" t="s">
        <v>148</v>
      </c>
      <c r="C37" s="59"/>
      <c r="D37" s="557"/>
      <c r="E37" s="530"/>
    </row>
    <row r="38" spans="1:5" s="526" customFormat="1" ht="15" customHeight="1">
      <c r="A38" s="550" t="s">
        <v>546</v>
      </c>
      <c r="B38" s="552" t="s">
        <v>2</v>
      </c>
      <c r="C38" s="405"/>
      <c r="D38" s="571"/>
      <c r="E38" s="529"/>
    </row>
    <row r="39" spans="1:5" ht="13.5" thickBot="1">
      <c r="A39" s="549" t="s">
        <v>547</v>
      </c>
      <c r="B39" s="535" t="s">
        <v>548</v>
      </c>
      <c r="C39" s="533"/>
      <c r="D39" s="572"/>
      <c r="E39" s="528"/>
    </row>
    <row r="40" spans="1:5" s="525" customFormat="1" ht="16.5" customHeight="1" thickBot="1">
      <c r="A40" s="538" t="s">
        <v>15</v>
      </c>
      <c r="B40" s="539" t="s">
        <v>549</v>
      </c>
      <c r="C40" s="65">
        <f>+C35+C36</f>
        <v>0</v>
      </c>
      <c r="D40" s="573">
        <f>+D35+D36</f>
        <v>690</v>
      </c>
      <c r="E40" s="544">
        <f>+E35+E36</f>
        <v>690</v>
      </c>
    </row>
    <row r="41" spans="1:5" s="300" customFormat="1" ht="12" customHeight="1">
      <c r="A41" s="481"/>
      <c r="B41" s="482"/>
      <c r="C41" s="497"/>
      <c r="D41" s="497"/>
      <c r="E41" s="497"/>
    </row>
    <row r="42" spans="1:5" ht="12" customHeight="1" thickBot="1">
      <c r="A42" s="483"/>
      <c r="B42" s="484"/>
      <c r="C42" s="498"/>
      <c r="D42" s="498"/>
      <c r="E42" s="498"/>
    </row>
    <row r="43" spans="1:5" ht="12" customHeight="1" thickBot="1">
      <c r="A43" s="870" t="s">
        <v>42</v>
      </c>
      <c r="B43" s="871"/>
      <c r="C43" s="871"/>
      <c r="D43" s="871"/>
      <c r="E43" s="872"/>
    </row>
    <row r="44" spans="1:5" ht="12" customHeight="1" thickBot="1">
      <c r="A44" s="536" t="s">
        <v>6</v>
      </c>
      <c r="B44" s="345" t="s">
        <v>550</v>
      </c>
      <c r="C44" s="404">
        <f>SUM(C45:C49)</f>
        <v>0</v>
      </c>
      <c r="D44" s="404">
        <f>SUM(D45:D49)</f>
        <v>690</v>
      </c>
      <c r="E44" s="543">
        <f>SUM(E45:E49)</f>
        <v>690</v>
      </c>
    </row>
    <row r="45" spans="1:5" ht="12" customHeight="1">
      <c r="A45" s="549" t="s">
        <v>70</v>
      </c>
      <c r="B45" s="326" t="s">
        <v>36</v>
      </c>
      <c r="C45" s="59"/>
      <c r="D45" s="59"/>
      <c r="E45" s="530"/>
    </row>
    <row r="46" spans="1:5" ht="12" customHeight="1">
      <c r="A46" s="549" t="s">
        <v>71</v>
      </c>
      <c r="B46" s="325" t="s">
        <v>116</v>
      </c>
      <c r="C46" s="398"/>
      <c r="D46" s="398"/>
      <c r="E46" s="554"/>
    </row>
    <row r="47" spans="1:5" ht="12" customHeight="1">
      <c r="A47" s="549" t="s">
        <v>72</v>
      </c>
      <c r="B47" s="325" t="s">
        <v>90</v>
      </c>
      <c r="C47" s="398"/>
      <c r="D47" s="398"/>
      <c r="E47" s="554"/>
    </row>
    <row r="48" spans="1:5" s="300" customFormat="1" ht="12" customHeight="1">
      <c r="A48" s="549" t="s">
        <v>73</v>
      </c>
      <c r="B48" s="325" t="s">
        <v>117</v>
      </c>
      <c r="C48" s="398"/>
      <c r="D48" s="398">
        <v>690</v>
      </c>
      <c r="E48" s="554">
        <v>690</v>
      </c>
    </row>
    <row r="49" spans="1:5" ht="12" customHeight="1" thickBot="1">
      <c r="A49" s="549" t="s">
        <v>91</v>
      </c>
      <c r="B49" s="325" t="s">
        <v>118</v>
      </c>
      <c r="C49" s="398"/>
      <c r="D49" s="398"/>
      <c r="E49" s="554"/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0</v>
      </c>
      <c r="E50" s="543">
        <f>SUM(E51:E53)</f>
        <v>0</v>
      </c>
    </row>
    <row r="51" spans="1:5" ht="12" customHeight="1">
      <c r="A51" s="549" t="s">
        <v>76</v>
      </c>
      <c r="B51" s="326" t="s">
        <v>139</v>
      </c>
      <c r="C51" s="59"/>
      <c r="D51" s="59"/>
      <c r="E51" s="530"/>
    </row>
    <row r="52" spans="1:5" ht="12" customHeight="1">
      <c r="A52" s="549" t="s">
        <v>77</v>
      </c>
      <c r="B52" s="325" t="s">
        <v>120</v>
      </c>
      <c r="C52" s="398"/>
      <c r="D52" s="398"/>
      <c r="E52" s="554"/>
    </row>
    <row r="53" spans="1:5" ht="15" customHeight="1">
      <c r="A53" s="549" t="s">
        <v>78</v>
      </c>
      <c r="B53" s="325" t="s">
        <v>43</v>
      </c>
      <c r="C53" s="398"/>
      <c r="D53" s="398"/>
      <c r="E53" s="554"/>
    </row>
    <row r="54" spans="1:5" ht="13.5" thickBot="1">
      <c r="A54" s="549" t="s">
        <v>79</v>
      </c>
      <c r="B54" s="325" t="s">
        <v>654</v>
      </c>
      <c r="C54" s="398"/>
      <c r="D54" s="398"/>
      <c r="E54" s="554"/>
    </row>
    <row r="55" spans="1:5" ht="15" customHeight="1" thickBot="1">
      <c r="A55" s="536" t="s">
        <v>8</v>
      </c>
      <c r="B55" s="540" t="s">
        <v>552</v>
      </c>
      <c r="C55" s="65">
        <f>+C44+C50</f>
        <v>0</v>
      </c>
      <c r="D55" s="65">
        <f>+D44+D50</f>
        <v>690</v>
      </c>
      <c r="E55" s="544">
        <f>+E44+E50</f>
        <v>690</v>
      </c>
    </row>
    <row r="56" spans="3:5" ht="13.5" thickBot="1">
      <c r="C56" s="545"/>
      <c r="D56" s="545"/>
      <c r="E56" s="545"/>
    </row>
    <row r="57" spans="1:5" ht="13.5" thickBot="1">
      <c r="A57" s="637" t="s">
        <v>710</v>
      </c>
      <c r="B57" s="638"/>
      <c r="C57" s="69"/>
      <c r="D57" s="69"/>
      <c r="E57" s="534"/>
    </row>
    <row r="58" spans="1:5" ht="13.5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541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+CONCATENATE("3.19. melléklet a 4/",LEFT(ÖSSZEFÜGGÉSEK!A4,4)+1,". (V.12.) önkormányzati rendelethez")</f>
        <v>3.19.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49</v>
      </c>
    </row>
    <row r="3" spans="1:5" s="523" customFormat="1" ht="24.75" thickBot="1">
      <c r="A3" s="521" t="s">
        <v>129</v>
      </c>
      <c r="B3" s="876" t="s">
        <v>739</v>
      </c>
      <c r="C3" s="877"/>
      <c r="D3" s="878"/>
      <c r="E3" s="547" t="s">
        <v>48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1966</v>
      </c>
      <c r="D8" s="566">
        <f>SUM(D9:D18)</f>
        <v>2329</v>
      </c>
      <c r="E8" s="543">
        <f>SUM(E9:E18)</f>
        <v>2329</v>
      </c>
    </row>
    <row r="9" spans="1:5" s="499" customFormat="1" ht="12" customHeight="1">
      <c r="A9" s="548" t="s">
        <v>70</v>
      </c>
      <c r="B9" s="327" t="s">
        <v>316</v>
      </c>
      <c r="C9" s="62"/>
      <c r="D9" s="567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568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568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568"/>
      <c r="E12" s="71"/>
    </row>
    <row r="13" spans="1:5" s="499" customFormat="1" ht="12" customHeight="1">
      <c r="A13" s="549" t="s">
        <v>91</v>
      </c>
      <c r="B13" s="325" t="s">
        <v>320</v>
      </c>
      <c r="C13" s="401">
        <v>1548</v>
      </c>
      <c r="D13" s="568">
        <v>1843</v>
      </c>
      <c r="E13" s="71">
        <v>1834</v>
      </c>
    </row>
    <row r="14" spans="1:5" s="499" customFormat="1" ht="12" customHeight="1">
      <c r="A14" s="549" t="s">
        <v>74</v>
      </c>
      <c r="B14" s="325" t="s">
        <v>534</v>
      </c>
      <c r="C14" s="401">
        <v>418</v>
      </c>
      <c r="D14" s="568">
        <v>486</v>
      </c>
      <c r="E14" s="71">
        <v>495</v>
      </c>
    </row>
    <row r="15" spans="1:5" s="526" customFormat="1" ht="12" customHeight="1">
      <c r="A15" s="549" t="s">
        <v>75</v>
      </c>
      <c r="B15" s="324" t="s">
        <v>535</v>
      </c>
      <c r="C15" s="401"/>
      <c r="D15" s="568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569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568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72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0</v>
      </c>
      <c r="D19" s="566">
        <f>SUM(D20:D22)</f>
        <v>0</v>
      </c>
      <c r="E19" s="543">
        <f>SUM(E20:E22)</f>
        <v>0</v>
      </c>
    </row>
    <row r="20" spans="1:5" s="526" customFormat="1" ht="12" customHeight="1">
      <c r="A20" s="549" t="s">
        <v>76</v>
      </c>
      <c r="B20" s="326" t="s">
        <v>297</v>
      </c>
      <c r="C20" s="401"/>
      <c r="D20" s="568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568"/>
      <c r="E21" s="71"/>
    </row>
    <row r="22" spans="1:5" s="526" customFormat="1" ht="12" customHeight="1">
      <c r="A22" s="549" t="s">
        <v>78</v>
      </c>
      <c r="B22" s="325" t="s">
        <v>538</v>
      </c>
      <c r="C22" s="401"/>
      <c r="D22" s="568"/>
      <c r="E22" s="71"/>
    </row>
    <row r="23" spans="1:5" s="499" customFormat="1" ht="12" customHeight="1" thickBot="1">
      <c r="A23" s="549" t="s">
        <v>79</v>
      </c>
      <c r="B23" s="325" t="s">
        <v>652</v>
      </c>
      <c r="C23" s="401"/>
      <c r="D23" s="568"/>
      <c r="E23" s="71"/>
    </row>
    <row r="24" spans="1:5" s="499" customFormat="1" ht="12" customHeight="1" thickBot="1">
      <c r="A24" s="536" t="s">
        <v>8</v>
      </c>
      <c r="B24" s="345" t="s">
        <v>107</v>
      </c>
      <c r="C24" s="41"/>
      <c r="D24" s="570"/>
      <c r="E24" s="542"/>
    </row>
    <row r="25" spans="1:5" s="499" customFormat="1" ht="12" customHeight="1" thickBot="1">
      <c r="A25" s="536" t="s">
        <v>9</v>
      </c>
      <c r="B25" s="345" t="s">
        <v>539</v>
      </c>
      <c r="C25" s="404">
        <f>+C26+C27</f>
        <v>0</v>
      </c>
      <c r="D25" s="566">
        <f>+D26+D27</f>
        <v>0</v>
      </c>
      <c r="E25" s="543">
        <f>+E26+E27</f>
        <v>0</v>
      </c>
    </row>
    <row r="26" spans="1:5" s="499" customFormat="1" ht="12" customHeight="1">
      <c r="A26" s="550" t="s">
        <v>310</v>
      </c>
      <c r="B26" s="551" t="s">
        <v>537</v>
      </c>
      <c r="C26" s="59"/>
      <c r="D26" s="557"/>
      <c r="E26" s="530"/>
    </row>
    <row r="27" spans="1:5" s="499" customFormat="1" ht="12" customHeight="1">
      <c r="A27" s="550" t="s">
        <v>311</v>
      </c>
      <c r="B27" s="552" t="s">
        <v>540</v>
      </c>
      <c r="C27" s="405"/>
      <c r="D27" s="571"/>
      <c r="E27" s="529"/>
    </row>
    <row r="28" spans="1:5" s="499" customFormat="1" ht="12" customHeight="1" thickBot="1">
      <c r="A28" s="549" t="s">
        <v>312</v>
      </c>
      <c r="B28" s="553" t="s">
        <v>653</v>
      </c>
      <c r="C28" s="533"/>
      <c r="D28" s="572"/>
      <c r="E28" s="528"/>
    </row>
    <row r="29" spans="1:5" s="499" customFormat="1" ht="12" customHeight="1" thickBot="1">
      <c r="A29" s="536" t="s">
        <v>10</v>
      </c>
      <c r="B29" s="345" t="s">
        <v>541</v>
      </c>
      <c r="C29" s="404">
        <f>+C30+C31+C32</f>
        <v>0</v>
      </c>
      <c r="D29" s="566">
        <f>+D30+D31+D32</f>
        <v>0</v>
      </c>
      <c r="E29" s="543">
        <f>+E30+E31+E32</f>
        <v>0</v>
      </c>
    </row>
    <row r="30" spans="1:5" s="499" customFormat="1" ht="12" customHeight="1">
      <c r="A30" s="550" t="s">
        <v>63</v>
      </c>
      <c r="B30" s="551" t="s">
        <v>329</v>
      </c>
      <c r="C30" s="59"/>
      <c r="D30" s="557"/>
      <c r="E30" s="530"/>
    </row>
    <row r="31" spans="1:5" s="499" customFormat="1" ht="12" customHeight="1">
      <c r="A31" s="550" t="s">
        <v>64</v>
      </c>
      <c r="B31" s="552" t="s">
        <v>330</v>
      </c>
      <c r="C31" s="405"/>
      <c r="D31" s="571"/>
      <c r="E31" s="529"/>
    </row>
    <row r="32" spans="1:5" s="499" customFormat="1" ht="12" customHeight="1" thickBot="1">
      <c r="A32" s="549" t="s">
        <v>65</v>
      </c>
      <c r="B32" s="535" t="s">
        <v>332</v>
      </c>
      <c r="C32" s="533"/>
      <c r="D32" s="572"/>
      <c r="E32" s="528"/>
    </row>
    <row r="33" spans="1:5" s="499" customFormat="1" ht="12" customHeight="1" thickBot="1">
      <c r="A33" s="536" t="s">
        <v>11</v>
      </c>
      <c r="B33" s="345" t="s">
        <v>457</v>
      </c>
      <c r="C33" s="41"/>
      <c r="D33" s="570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570"/>
      <c r="E34" s="542"/>
    </row>
    <row r="35" spans="1:5" s="499" customFormat="1" ht="12" customHeight="1" thickBot="1">
      <c r="A35" s="473" t="s">
        <v>13</v>
      </c>
      <c r="B35" s="345" t="s">
        <v>543</v>
      </c>
      <c r="C35" s="404">
        <f>+C8+C19+C24+C25+C29+C33+C34</f>
        <v>1966</v>
      </c>
      <c r="D35" s="566">
        <f>+D8+D19+D24+D25+D29+D33+D34</f>
        <v>2329</v>
      </c>
      <c r="E35" s="543">
        <f>+E8+E19+E24+E25+E29+E33+E34</f>
        <v>2329</v>
      </c>
    </row>
    <row r="36" spans="1:5" s="526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566">
        <f>+D37+D38+D39</f>
        <v>0</v>
      </c>
      <c r="E36" s="543">
        <f>+E37+E38+E39</f>
        <v>0</v>
      </c>
    </row>
    <row r="37" spans="1:5" s="526" customFormat="1" ht="15" customHeight="1">
      <c r="A37" s="550" t="s">
        <v>545</v>
      </c>
      <c r="B37" s="551" t="s">
        <v>148</v>
      </c>
      <c r="C37" s="59"/>
      <c r="D37" s="557"/>
      <c r="E37" s="530"/>
    </row>
    <row r="38" spans="1:5" s="526" customFormat="1" ht="15" customHeight="1">
      <c r="A38" s="550" t="s">
        <v>546</v>
      </c>
      <c r="B38" s="552" t="s">
        <v>2</v>
      </c>
      <c r="C38" s="405"/>
      <c r="D38" s="571"/>
      <c r="E38" s="529"/>
    </row>
    <row r="39" spans="1:5" ht="13.5" thickBot="1">
      <c r="A39" s="549" t="s">
        <v>547</v>
      </c>
      <c r="B39" s="535" t="s">
        <v>548</v>
      </c>
      <c r="C39" s="533"/>
      <c r="D39" s="572"/>
      <c r="E39" s="528"/>
    </row>
    <row r="40" spans="1:5" s="525" customFormat="1" ht="16.5" customHeight="1" thickBot="1">
      <c r="A40" s="538" t="s">
        <v>15</v>
      </c>
      <c r="B40" s="539" t="s">
        <v>549</v>
      </c>
      <c r="C40" s="65">
        <f>+C35+C36</f>
        <v>1966</v>
      </c>
      <c r="D40" s="573">
        <f>+D35+D36</f>
        <v>2329</v>
      </c>
      <c r="E40" s="544">
        <f>+E35+E36</f>
        <v>2329</v>
      </c>
    </row>
    <row r="41" spans="1:5" s="300" customFormat="1" ht="12" customHeight="1">
      <c r="A41" s="481"/>
      <c r="B41" s="482"/>
      <c r="C41" s="497"/>
      <c r="D41" s="497"/>
      <c r="E41" s="497"/>
    </row>
    <row r="42" spans="1:5" ht="12" customHeight="1" thickBot="1">
      <c r="A42" s="483"/>
      <c r="B42" s="484"/>
      <c r="C42" s="498"/>
      <c r="D42" s="498"/>
      <c r="E42" s="498"/>
    </row>
    <row r="43" spans="1:5" ht="12" customHeight="1" thickBot="1">
      <c r="A43" s="870" t="s">
        <v>42</v>
      </c>
      <c r="B43" s="871"/>
      <c r="C43" s="871"/>
      <c r="D43" s="871"/>
      <c r="E43" s="872"/>
    </row>
    <row r="44" spans="1:5" ht="12" customHeight="1" thickBot="1">
      <c r="A44" s="536" t="s">
        <v>6</v>
      </c>
      <c r="B44" s="345" t="s">
        <v>550</v>
      </c>
      <c r="C44" s="404">
        <f>SUM(C45:C49)</f>
        <v>3263</v>
      </c>
      <c r="D44" s="404">
        <f>SUM(D45:D49)</f>
        <v>3483</v>
      </c>
      <c r="E44" s="543">
        <f>SUM(E45:E49)</f>
        <v>3372</v>
      </c>
    </row>
    <row r="45" spans="1:5" ht="12" customHeight="1">
      <c r="A45" s="549" t="s">
        <v>70</v>
      </c>
      <c r="B45" s="326" t="s">
        <v>36</v>
      </c>
      <c r="C45" s="59"/>
      <c r="D45" s="59"/>
      <c r="E45" s="530"/>
    </row>
    <row r="46" spans="1:5" ht="12" customHeight="1">
      <c r="A46" s="549" t="s">
        <v>71</v>
      </c>
      <c r="B46" s="325" t="s">
        <v>116</v>
      </c>
      <c r="C46" s="398"/>
      <c r="D46" s="398"/>
      <c r="E46" s="554"/>
    </row>
    <row r="47" spans="1:5" ht="12" customHeight="1">
      <c r="A47" s="549" t="s">
        <v>72</v>
      </c>
      <c r="B47" s="325" t="s">
        <v>90</v>
      </c>
      <c r="C47" s="398">
        <v>3263</v>
      </c>
      <c r="D47" s="398">
        <v>3483</v>
      </c>
      <c r="E47" s="554">
        <v>3372</v>
      </c>
    </row>
    <row r="48" spans="1:5" s="300" customFormat="1" ht="12" customHeight="1">
      <c r="A48" s="549" t="s">
        <v>73</v>
      </c>
      <c r="B48" s="325" t="s">
        <v>117</v>
      </c>
      <c r="C48" s="398"/>
      <c r="D48" s="398"/>
      <c r="E48" s="554"/>
    </row>
    <row r="49" spans="1:5" ht="12" customHeight="1" thickBot="1">
      <c r="A49" s="549" t="s">
        <v>91</v>
      </c>
      <c r="B49" s="325" t="s">
        <v>118</v>
      </c>
      <c r="C49" s="398"/>
      <c r="D49" s="398"/>
      <c r="E49" s="554"/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0</v>
      </c>
      <c r="E50" s="543">
        <f>SUM(E51:E53)</f>
        <v>0</v>
      </c>
    </row>
    <row r="51" spans="1:5" ht="12" customHeight="1">
      <c r="A51" s="549" t="s">
        <v>76</v>
      </c>
      <c r="B51" s="326" t="s">
        <v>139</v>
      </c>
      <c r="C51" s="59"/>
      <c r="D51" s="59"/>
      <c r="E51" s="530"/>
    </row>
    <row r="52" spans="1:5" ht="12" customHeight="1">
      <c r="A52" s="549" t="s">
        <v>77</v>
      </c>
      <c r="B52" s="325" t="s">
        <v>120</v>
      </c>
      <c r="C52" s="398"/>
      <c r="D52" s="398"/>
      <c r="E52" s="554"/>
    </row>
    <row r="53" spans="1:5" ht="15" customHeight="1">
      <c r="A53" s="549" t="s">
        <v>78</v>
      </c>
      <c r="B53" s="325" t="s">
        <v>43</v>
      </c>
      <c r="C53" s="398"/>
      <c r="D53" s="398"/>
      <c r="E53" s="554"/>
    </row>
    <row r="54" spans="1:5" ht="13.5" thickBot="1">
      <c r="A54" s="549" t="s">
        <v>79</v>
      </c>
      <c r="B54" s="325" t="s">
        <v>654</v>
      </c>
      <c r="C54" s="398"/>
      <c r="D54" s="398"/>
      <c r="E54" s="554"/>
    </row>
    <row r="55" spans="1:5" ht="15" customHeight="1" thickBot="1">
      <c r="A55" s="536" t="s">
        <v>8</v>
      </c>
      <c r="B55" s="540" t="s">
        <v>552</v>
      </c>
      <c r="C55" s="65">
        <f>+C44+C50</f>
        <v>3263</v>
      </c>
      <c r="D55" s="65">
        <f>+D44+D50</f>
        <v>3483</v>
      </c>
      <c r="E55" s="544">
        <f>+E44+E50</f>
        <v>3372</v>
      </c>
    </row>
    <row r="56" spans="3:5" ht="13.5" thickBot="1">
      <c r="C56" s="545"/>
      <c r="D56" s="545"/>
      <c r="E56" s="545"/>
    </row>
    <row r="57" spans="1:5" ht="13.5" thickBot="1">
      <c r="A57" s="637" t="s">
        <v>710</v>
      </c>
      <c r="B57" s="638"/>
      <c r="C57" s="69"/>
      <c r="D57" s="69"/>
      <c r="E57" s="534"/>
    </row>
    <row r="58" spans="1:5" ht="13.5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541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+CONCATENATE("3.20. melléklet a 4/",LEFT(ÖSSZEFÜGGÉSEK!A4,4)+1,". (V.12.) önkormányzati rendelethez")</f>
        <v>3.20.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49</v>
      </c>
    </row>
    <row r="3" spans="1:5" s="523" customFormat="1" ht="24.75" thickBot="1">
      <c r="A3" s="521" t="s">
        <v>129</v>
      </c>
      <c r="B3" s="876" t="s">
        <v>740</v>
      </c>
      <c r="C3" s="877"/>
      <c r="D3" s="878"/>
      <c r="E3" s="547" t="s">
        <v>48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0</v>
      </c>
      <c r="D8" s="566">
        <f>SUM(D9:D18)</f>
        <v>0</v>
      </c>
      <c r="E8" s="543">
        <f>SUM(E9:E18)</f>
        <v>0</v>
      </c>
    </row>
    <row r="9" spans="1:5" s="499" customFormat="1" ht="12" customHeight="1">
      <c r="A9" s="548" t="s">
        <v>70</v>
      </c>
      <c r="B9" s="327" t="s">
        <v>316</v>
      </c>
      <c r="C9" s="62"/>
      <c r="D9" s="567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568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568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568"/>
      <c r="E12" s="71"/>
    </row>
    <row r="13" spans="1:5" s="499" customFormat="1" ht="12" customHeight="1">
      <c r="A13" s="549" t="s">
        <v>91</v>
      </c>
      <c r="B13" s="325" t="s">
        <v>320</v>
      </c>
      <c r="C13" s="401"/>
      <c r="D13" s="568"/>
      <c r="E13" s="71"/>
    </row>
    <row r="14" spans="1:5" s="499" customFormat="1" ht="12" customHeight="1">
      <c r="A14" s="549" t="s">
        <v>74</v>
      </c>
      <c r="B14" s="325" t="s">
        <v>534</v>
      </c>
      <c r="C14" s="401"/>
      <c r="D14" s="568"/>
      <c r="E14" s="71"/>
    </row>
    <row r="15" spans="1:5" s="526" customFormat="1" ht="12" customHeight="1">
      <c r="A15" s="549" t="s">
        <v>75</v>
      </c>
      <c r="B15" s="324" t="s">
        <v>535</v>
      </c>
      <c r="C15" s="401"/>
      <c r="D15" s="568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569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568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72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0</v>
      </c>
      <c r="D19" s="566">
        <f>SUM(D20:D22)</f>
        <v>7940</v>
      </c>
      <c r="E19" s="543">
        <f>SUM(E20:E22)</f>
        <v>7940</v>
      </c>
    </row>
    <row r="20" spans="1:5" s="526" customFormat="1" ht="12" customHeight="1">
      <c r="A20" s="549" t="s">
        <v>76</v>
      </c>
      <c r="B20" s="326" t="s">
        <v>297</v>
      </c>
      <c r="C20" s="401"/>
      <c r="D20" s="568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568"/>
      <c r="E21" s="71"/>
    </row>
    <row r="22" spans="1:5" s="526" customFormat="1" ht="12" customHeight="1">
      <c r="A22" s="549" t="s">
        <v>78</v>
      </c>
      <c r="B22" s="325" t="s">
        <v>538</v>
      </c>
      <c r="C22" s="401"/>
      <c r="D22" s="568">
        <v>7940</v>
      </c>
      <c r="E22" s="71">
        <v>7940</v>
      </c>
    </row>
    <row r="23" spans="1:5" s="499" customFormat="1" ht="12" customHeight="1" thickBot="1">
      <c r="A23" s="549" t="s">
        <v>79</v>
      </c>
      <c r="B23" s="325" t="s">
        <v>652</v>
      </c>
      <c r="C23" s="401"/>
      <c r="D23" s="568"/>
      <c r="E23" s="71"/>
    </row>
    <row r="24" spans="1:5" s="499" customFormat="1" ht="12" customHeight="1" thickBot="1">
      <c r="A24" s="536" t="s">
        <v>8</v>
      </c>
      <c r="B24" s="345" t="s">
        <v>107</v>
      </c>
      <c r="C24" s="41"/>
      <c r="D24" s="570"/>
      <c r="E24" s="542"/>
    </row>
    <row r="25" spans="1:5" s="499" customFormat="1" ht="12" customHeight="1" thickBot="1">
      <c r="A25" s="536" t="s">
        <v>9</v>
      </c>
      <c r="B25" s="345" t="s">
        <v>539</v>
      </c>
      <c r="C25" s="404">
        <f>+C26+C27</f>
        <v>0</v>
      </c>
      <c r="D25" s="566">
        <f>+D26+D27</f>
        <v>0</v>
      </c>
      <c r="E25" s="543">
        <f>+E26+E27</f>
        <v>0</v>
      </c>
    </row>
    <row r="26" spans="1:5" s="499" customFormat="1" ht="12" customHeight="1">
      <c r="A26" s="550" t="s">
        <v>310</v>
      </c>
      <c r="B26" s="551" t="s">
        <v>537</v>
      </c>
      <c r="C26" s="59"/>
      <c r="D26" s="557"/>
      <c r="E26" s="530"/>
    </row>
    <row r="27" spans="1:5" s="499" customFormat="1" ht="12" customHeight="1">
      <c r="A27" s="550" t="s">
        <v>311</v>
      </c>
      <c r="B27" s="552" t="s">
        <v>540</v>
      </c>
      <c r="C27" s="405"/>
      <c r="D27" s="571"/>
      <c r="E27" s="529"/>
    </row>
    <row r="28" spans="1:5" s="499" customFormat="1" ht="12" customHeight="1" thickBot="1">
      <c r="A28" s="549" t="s">
        <v>312</v>
      </c>
      <c r="B28" s="553" t="s">
        <v>653</v>
      </c>
      <c r="C28" s="533"/>
      <c r="D28" s="572"/>
      <c r="E28" s="528"/>
    </row>
    <row r="29" spans="1:5" s="499" customFormat="1" ht="12" customHeight="1" thickBot="1">
      <c r="A29" s="536" t="s">
        <v>10</v>
      </c>
      <c r="B29" s="345" t="s">
        <v>541</v>
      </c>
      <c r="C29" s="404">
        <f>+C30+C31+C32</f>
        <v>0</v>
      </c>
      <c r="D29" s="566">
        <f>+D30+D31+D32</f>
        <v>2800</v>
      </c>
      <c r="E29" s="543">
        <f>+E30+E31+E32</f>
        <v>2800</v>
      </c>
    </row>
    <row r="30" spans="1:5" s="499" customFormat="1" ht="12" customHeight="1">
      <c r="A30" s="550" t="s">
        <v>63</v>
      </c>
      <c r="B30" s="551" t="s">
        <v>329</v>
      </c>
      <c r="C30" s="59"/>
      <c r="D30" s="557"/>
      <c r="E30" s="530"/>
    </row>
    <row r="31" spans="1:5" s="499" customFormat="1" ht="12" customHeight="1">
      <c r="A31" s="550" t="s">
        <v>64</v>
      </c>
      <c r="B31" s="552" t="s">
        <v>330</v>
      </c>
      <c r="C31" s="405"/>
      <c r="D31" s="571"/>
      <c r="E31" s="529"/>
    </row>
    <row r="32" spans="1:5" s="499" customFormat="1" ht="12" customHeight="1" thickBot="1">
      <c r="A32" s="549" t="s">
        <v>65</v>
      </c>
      <c r="B32" s="535" t="s">
        <v>332</v>
      </c>
      <c r="C32" s="533"/>
      <c r="D32" s="572">
        <v>2800</v>
      </c>
      <c r="E32" s="528">
        <v>2800</v>
      </c>
    </row>
    <row r="33" spans="1:5" s="499" customFormat="1" ht="12" customHeight="1" thickBot="1">
      <c r="A33" s="536" t="s">
        <v>11</v>
      </c>
      <c r="B33" s="345" t="s">
        <v>457</v>
      </c>
      <c r="C33" s="41"/>
      <c r="D33" s="570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570"/>
      <c r="E34" s="542"/>
    </row>
    <row r="35" spans="1:5" s="499" customFormat="1" ht="12" customHeight="1" thickBot="1">
      <c r="A35" s="473" t="s">
        <v>13</v>
      </c>
      <c r="B35" s="345" t="s">
        <v>543</v>
      </c>
      <c r="C35" s="404">
        <f>+C8+C19+C24+C25+C29+C33+C34</f>
        <v>0</v>
      </c>
      <c r="D35" s="566">
        <f>+D8+D19+D24+D25+D29+D33+D34</f>
        <v>10740</v>
      </c>
      <c r="E35" s="543">
        <f>+E8+E19+E24+E25+E29+E33+E34</f>
        <v>10740</v>
      </c>
    </row>
    <row r="36" spans="1:5" s="526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566">
        <f>+D37+D38+D39</f>
        <v>0</v>
      </c>
      <c r="E36" s="543">
        <f>+E37+E38+E39</f>
        <v>0</v>
      </c>
    </row>
    <row r="37" spans="1:5" s="526" customFormat="1" ht="15" customHeight="1">
      <c r="A37" s="550" t="s">
        <v>545</v>
      </c>
      <c r="B37" s="551" t="s">
        <v>148</v>
      </c>
      <c r="C37" s="59"/>
      <c r="D37" s="557"/>
      <c r="E37" s="530"/>
    </row>
    <row r="38" spans="1:5" s="526" customFormat="1" ht="15" customHeight="1">
      <c r="A38" s="550" t="s">
        <v>546</v>
      </c>
      <c r="B38" s="552" t="s">
        <v>2</v>
      </c>
      <c r="C38" s="405"/>
      <c r="D38" s="571"/>
      <c r="E38" s="529"/>
    </row>
    <row r="39" spans="1:5" ht="13.5" thickBot="1">
      <c r="A39" s="549" t="s">
        <v>547</v>
      </c>
      <c r="B39" s="535" t="s">
        <v>548</v>
      </c>
      <c r="C39" s="533"/>
      <c r="D39" s="572"/>
      <c r="E39" s="528"/>
    </row>
    <row r="40" spans="1:5" s="525" customFormat="1" ht="16.5" customHeight="1" thickBot="1">
      <c r="A40" s="538" t="s">
        <v>15</v>
      </c>
      <c r="B40" s="539" t="s">
        <v>549</v>
      </c>
      <c r="C40" s="65">
        <f>+C35+C36</f>
        <v>0</v>
      </c>
      <c r="D40" s="573">
        <f>+D35+D36</f>
        <v>10740</v>
      </c>
      <c r="E40" s="544">
        <f>+E35+E36</f>
        <v>10740</v>
      </c>
    </row>
    <row r="41" spans="1:5" s="300" customFormat="1" ht="12" customHeight="1">
      <c r="A41" s="481"/>
      <c r="B41" s="482"/>
      <c r="C41" s="497"/>
      <c r="D41" s="497"/>
      <c r="E41" s="497"/>
    </row>
    <row r="42" spans="1:5" ht="12" customHeight="1" thickBot="1">
      <c r="A42" s="483"/>
      <c r="B42" s="484"/>
      <c r="C42" s="498"/>
      <c r="D42" s="498"/>
      <c r="E42" s="498"/>
    </row>
    <row r="43" spans="1:5" ht="12" customHeight="1" thickBot="1">
      <c r="A43" s="870" t="s">
        <v>42</v>
      </c>
      <c r="B43" s="871"/>
      <c r="C43" s="871"/>
      <c r="D43" s="871"/>
      <c r="E43" s="872"/>
    </row>
    <row r="44" spans="1:5" ht="12" customHeight="1" thickBot="1">
      <c r="A44" s="536" t="s">
        <v>6</v>
      </c>
      <c r="B44" s="345" t="s">
        <v>550</v>
      </c>
      <c r="C44" s="404">
        <f>SUM(C45:C49)</f>
        <v>2985</v>
      </c>
      <c r="D44" s="404">
        <f>SUM(D45:D49)</f>
        <v>3471</v>
      </c>
      <c r="E44" s="543">
        <f>SUM(E45:E49)</f>
        <v>3285</v>
      </c>
    </row>
    <row r="45" spans="1:5" ht="12" customHeight="1">
      <c r="A45" s="549" t="s">
        <v>70</v>
      </c>
      <c r="B45" s="326" t="s">
        <v>36</v>
      </c>
      <c r="C45" s="59">
        <v>1622</v>
      </c>
      <c r="D45" s="59">
        <v>1923</v>
      </c>
      <c r="E45" s="530">
        <v>1787</v>
      </c>
    </row>
    <row r="46" spans="1:5" ht="12" customHeight="1">
      <c r="A46" s="549" t="s">
        <v>71</v>
      </c>
      <c r="B46" s="325" t="s">
        <v>116</v>
      </c>
      <c r="C46" s="398">
        <v>448</v>
      </c>
      <c r="D46" s="398">
        <v>520</v>
      </c>
      <c r="E46" s="554">
        <v>472</v>
      </c>
    </row>
    <row r="47" spans="1:5" ht="12" customHeight="1">
      <c r="A47" s="549" t="s">
        <v>72</v>
      </c>
      <c r="B47" s="325" t="s">
        <v>90</v>
      </c>
      <c r="C47" s="398">
        <v>915</v>
      </c>
      <c r="D47" s="398">
        <v>1028</v>
      </c>
      <c r="E47" s="554">
        <v>1026</v>
      </c>
    </row>
    <row r="48" spans="1:5" s="300" customFormat="1" ht="12" customHeight="1">
      <c r="A48" s="549" t="s">
        <v>73</v>
      </c>
      <c r="B48" s="325" t="s">
        <v>117</v>
      </c>
      <c r="C48" s="398"/>
      <c r="D48" s="398"/>
      <c r="E48" s="554"/>
    </row>
    <row r="49" spans="1:5" ht="12" customHeight="1" thickBot="1">
      <c r="A49" s="549" t="s">
        <v>91</v>
      </c>
      <c r="B49" s="325" t="s">
        <v>118</v>
      </c>
      <c r="C49" s="398"/>
      <c r="D49" s="398"/>
      <c r="E49" s="554"/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10111</v>
      </c>
      <c r="E50" s="543">
        <f>SUM(E51:E53)</f>
        <v>10111</v>
      </c>
    </row>
    <row r="51" spans="1:5" ht="12" customHeight="1">
      <c r="A51" s="549" t="s">
        <v>76</v>
      </c>
      <c r="B51" s="326" t="s">
        <v>139</v>
      </c>
      <c r="C51" s="59"/>
      <c r="D51" s="59">
        <v>10111</v>
      </c>
      <c r="E51" s="530">
        <v>10111</v>
      </c>
    </row>
    <row r="52" spans="1:5" ht="12" customHeight="1">
      <c r="A52" s="549" t="s">
        <v>77</v>
      </c>
      <c r="B52" s="325" t="s">
        <v>120</v>
      </c>
      <c r="C52" s="398"/>
      <c r="D52" s="398"/>
      <c r="E52" s="554"/>
    </row>
    <row r="53" spans="1:5" ht="15" customHeight="1">
      <c r="A53" s="549" t="s">
        <v>78</v>
      </c>
      <c r="B53" s="325" t="s">
        <v>43</v>
      </c>
      <c r="C53" s="398"/>
      <c r="D53" s="398"/>
      <c r="E53" s="554"/>
    </row>
    <row r="54" spans="1:5" ht="13.5" thickBot="1">
      <c r="A54" s="549" t="s">
        <v>79</v>
      </c>
      <c r="B54" s="325" t="s">
        <v>654</v>
      </c>
      <c r="C54" s="398"/>
      <c r="D54" s="398"/>
      <c r="E54" s="554"/>
    </row>
    <row r="55" spans="1:5" ht="15" customHeight="1" thickBot="1">
      <c r="A55" s="536" t="s">
        <v>8</v>
      </c>
      <c r="B55" s="540" t="s">
        <v>552</v>
      </c>
      <c r="C55" s="65">
        <f>+C44+C50</f>
        <v>2985</v>
      </c>
      <c r="D55" s="65">
        <f>+D44+D50</f>
        <v>13582</v>
      </c>
      <c r="E55" s="544">
        <f>+E44+E50</f>
        <v>13396</v>
      </c>
    </row>
    <row r="56" spans="3:5" ht="13.5" thickBot="1">
      <c r="C56" s="545"/>
      <c r="D56" s="545"/>
      <c r="E56" s="545"/>
    </row>
    <row r="57" spans="1:5" ht="13.5" thickBot="1">
      <c r="A57" s="637" t="s">
        <v>710</v>
      </c>
      <c r="B57" s="638"/>
      <c r="C57" s="69">
        <v>1</v>
      </c>
      <c r="D57" s="69">
        <v>1</v>
      </c>
      <c r="E57" s="534">
        <v>1</v>
      </c>
    </row>
    <row r="58" spans="1:5" ht="13.5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541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+CONCATENATE("3.21. melléklet a 4/",LEFT(ÖSSZEFÜGGÉSEK!A4,4)+1,". (V.12.) önkormányzati rendelethez")</f>
        <v>3.21.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49</v>
      </c>
    </row>
    <row r="3" spans="1:5" s="523" customFormat="1" ht="24.75" thickBot="1">
      <c r="A3" s="521" t="s">
        <v>129</v>
      </c>
      <c r="B3" s="876" t="s">
        <v>741</v>
      </c>
      <c r="C3" s="877"/>
      <c r="D3" s="878"/>
      <c r="E3" s="547" t="s">
        <v>48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0</v>
      </c>
      <c r="D8" s="566">
        <f>SUM(D9:D18)</f>
        <v>0</v>
      </c>
      <c r="E8" s="543">
        <f>SUM(E9:E18)</f>
        <v>0</v>
      </c>
    </row>
    <row r="9" spans="1:5" s="499" customFormat="1" ht="12" customHeight="1">
      <c r="A9" s="548" t="s">
        <v>70</v>
      </c>
      <c r="B9" s="327" t="s">
        <v>316</v>
      </c>
      <c r="C9" s="62"/>
      <c r="D9" s="567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568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568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568"/>
      <c r="E12" s="71"/>
    </row>
    <row r="13" spans="1:5" s="499" customFormat="1" ht="12" customHeight="1">
      <c r="A13" s="549" t="s">
        <v>91</v>
      </c>
      <c r="B13" s="325" t="s">
        <v>320</v>
      </c>
      <c r="C13" s="401"/>
      <c r="D13" s="568"/>
      <c r="E13" s="71"/>
    </row>
    <row r="14" spans="1:5" s="499" customFormat="1" ht="12" customHeight="1">
      <c r="A14" s="549" t="s">
        <v>74</v>
      </c>
      <c r="B14" s="325" t="s">
        <v>534</v>
      </c>
      <c r="C14" s="401"/>
      <c r="D14" s="568"/>
      <c r="E14" s="71"/>
    </row>
    <row r="15" spans="1:5" s="526" customFormat="1" ht="12" customHeight="1">
      <c r="A15" s="549" t="s">
        <v>75</v>
      </c>
      <c r="B15" s="324" t="s">
        <v>535</v>
      </c>
      <c r="C15" s="401"/>
      <c r="D15" s="568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569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568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72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0</v>
      </c>
      <c r="D19" s="566">
        <f>SUM(D20:D22)</f>
        <v>0</v>
      </c>
      <c r="E19" s="543">
        <f>SUM(E20:E22)</f>
        <v>0</v>
      </c>
    </row>
    <row r="20" spans="1:5" s="526" customFormat="1" ht="12" customHeight="1">
      <c r="A20" s="549" t="s">
        <v>76</v>
      </c>
      <c r="B20" s="326" t="s">
        <v>297</v>
      </c>
      <c r="C20" s="401"/>
      <c r="D20" s="568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568"/>
      <c r="E21" s="71"/>
    </row>
    <row r="22" spans="1:5" s="526" customFormat="1" ht="12" customHeight="1">
      <c r="A22" s="549" t="s">
        <v>78</v>
      </c>
      <c r="B22" s="325" t="s">
        <v>538</v>
      </c>
      <c r="C22" s="401"/>
      <c r="D22" s="568"/>
      <c r="E22" s="71"/>
    </row>
    <row r="23" spans="1:5" s="499" customFormat="1" ht="12" customHeight="1" thickBot="1">
      <c r="A23" s="549" t="s">
        <v>79</v>
      </c>
      <c r="B23" s="325" t="s">
        <v>652</v>
      </c>
      <c r="C23" s="401"/>
      <c r="D23" s="568"/>
      <c r="E23" s="71"/>
    </row>
    <row r="24" spans="1:5" s="499" customFormat="1" ht="12" customHeight="1" thickBot="1">
      <c r="A24" s="536" t="s">
        <v>8</v>
      </c>
      <c r="B24" s="345" t="s">
        <v>107</v>
      </c>
      <c r="C24" s="41"/>
      <c r="D24" s="570"/>
      <c r="E24" s="542"/>
    </row>
    <row r="25" spans="1:5" s="499" customFormat="1" ht="12" customHeight="1" thickBot="1">
      <c r="A25" s="536" t="s">
        <v>9</v>
      </c>
      <c r="B25" s="345" t="s">
        <v>539</v>
      </c>
      <c r="C25" s="404">
        <f>+C26+C27</f>
        <v>0</v>
      </c>
      <c r="D25" s="566">
        <f>+D26+D27</f>
        <v>0</v>
      </c>
      <c r="E25" s="543">
        <f>+E26+E27</f>
        <v>0</v>
      </c>
    </row>
    <row r="26" spans="1:5" s="499" customFormat="1" ht="12" customHeight="1">
      <c r="A26" s="550" t="s">
        <v>310</v>
      </c>
      <c r="B26" s="551" t="s">
        <v>537</v>
      </c>
      <c r="C26" s="59"/>
      <c r="D26" s="557"/>
      <c r="E26" s="530"/>
    </row>
    <row r="27" spans="1:5" s="499" customFormat="1" ht="12" customHeight="1">
      <c r="A27" s="550" t="s">
        <v>311</v>
      </c>
      <c r="B27" s="552" t="s">
        <v>540</v>
      </c>
      <c r="C27" s="405"/>
      <c r="D27" s="571"/>
      <c r="E27" s="529"/>
    </row>
    <row r="28" spans="1:5" s="499" customFormat="1" ht="12" customHeight="1" thickBot="1">
      <c r="A28" s="549" t="s">
        <v>312</v>
      </c>
      <c r="B28" s="553" t="s">
        <v>653</v>
      </c>
      <c r="C28" s="533"/>
      <c r="D28" s="572"/>
      <c r="E28" s="528"/>
    </row>
    <row r="29" spans="1:5" s="499" customFormat="1" ht="12" customHeight="1" thickBot="1">
      <c r="A29" s="536" t="s">
        <v>10</v>
      </c>
      <c r="B29" s="345" t="s">
        <v>541</v>
      </c>
      <c r="C29" s="404">
        <f>+C30+C31+C32</f>
        <v>0</v>
      </c>
      <c r="D29" s="566">
        <f>+D30+D31+D32</f>
        <v>0</v>
      </c>
      <c r="E29" s="543">
        <f>+E30+E31+E32</f>
        <v>0</v>
      </c>
    </row>
    <row r="30" spans="1:5" s="499" customFormat="1" ht="12" customHeight="1">
      <c r="A30" s="550" t="s">
        <v>63</v>
      </c>
      <c r="B30" s="551" t="s">
        <v>329</v>
      </c>
      <c r="C30" s="59"/>
      <c r="D30" s="557"/>
      <c r="E30" s="530"/>
    </row>
    <row r="31" spans="1:5" s="499" customFormat="1" ht="12" customHeight="1">
      <c r="A31" s="550" t="s">
        <v>64</v>
      </c>
      <c r="B31" s="552" t="s">
        <v>330</v>
      </c>
      <c r="C31" s="405"/>
      <c r="D31" s="571"/>
      <c r="E31" s="529"/>
    </row>
    <row r="32" spans="1:5" s="499" customFormat="1" ht="12" customHeight="1" thickBot="1">
      <c r="A32" s="549" t="s">
        <v>65</v>
      </c>
      <c r="B32" s="535" t="s">
        <v>332</v>
      </c>
      <c r="C32" s="533"/>
      <c r="D32" s="572"/>
      <c r="E32" s="528"/>
    </row>
    <row r="33" spans="1:5" s="499" customFormat="1" ht="12" customHeight="1" thickBot="1">
      <c r="A33" s="536" t="s">
        <v>11</v>
      </c>
      <c r="B33" s="345" t="s">
        <v>457</v>
      </c>
      <c r="C33" s="41"/>
      <c r="D33" s="570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570"/>
      <c r="E34" s="542"/>
    </row>
    <row r="35" spans="1:5" s="499" customFormat="1" ht="12" customHeight="1" thickBot="1">
      <c r="A35" s="473" t="s">
        <v>13</v>
      </c>
      <c r="B35" s="345" t="s">
        <v>543</v>
      </c>
      <c r="C35" s="404">
        <f>+C8+C19+C24+C25+C29+C33+C34</f>
        <v>0</v>
      </c>
      <c r="D35" s="566">
        <f>+D8+D19+D24+D25+D29+D33+D34</f>
        <v>0</v>
      </c>
      <c r="E35" s="543">
        <f>+E8+E19+E24+E25+E29+E33+E34</f>
        <v>0</v>
      </c>
    </row>
    <row r="36" spans="1:5" s="526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566">
        <f>+D37+D38+D39</f>
        <v>0</v>
      </c>
      <c r="E36" s="543">
        <f>+E37+E38+E39</f>
        <v>0</v>
      </c>
    </row>
    <row r="37" spans="1:5" s="526" customFormat="1" ht="15" customHeight="1">
      <c r="A37" s="550" t="s">
        <v>545</v>
      </c>
      <c r="B37" s="551" t="s">
        <v>148</v>
      </c>
      <c r="C37" s="59"/>
      <c r="D37" s="557"/>
      <c r="E37" s="530"/>
    </row>
    <row r="38" spans="1:5" s="526" customFormat="1" ht="15" customHeight="1">
      <c r="A38" s="550" t="s">
        <v>546</v>
      </c>
      <c r="B38" s="552" t="s">
        <v>2</v>
      </c>
      <c r="C38" s="405"/>
      <c r="D38" s="571"/>
      <c r="E38" s="529"/>
    </row>
    <row r="39" spans="1:5" ht="13.5" thickBot="1">
      <c r="A39" s="549" t="s">
        <v>547</v>
      </c>
      <c r="B39" s="535" t="s">
        <v>548</v>
      </c>
      <c r="C39" s="533"/>
      <c r="D39" s="572"/>
      <c r="E39" s="528"/>
    </row>
    <row r="40" spans="1:5" s="525" customFormat="1" ht="16.5" customHeight="1" thickBot="1">
      <c r="A40" s="538" t="s">
        <v>15</v>
      </c>
      <c r="B40" s="539" t="s">
        <v>549</v>
      </c>
      <c r="C40" s="65">
        <f>+C35+C36</f>
        <v>0</v>
      </c>
      <c r="D40" s="573">
        <f>+D35+D36</f>
        <v>0</v>
      </c>
      <c r="E40" s="544">
        <f>+E35+E36</f>
        <v>0</v>
      </c>
    </row>
    <row r="41" spans="1:5" s="300" customFormat="1" ht="12" customHeight="1">
      <c r="A41" s="481"/>
      <c r="B41" s="482"/>
      <c r="C41" s="497"/>
      <c r="D41" s="497"/>
      <c r="E41" s="497"/>
    </row>
    <row r="42" spans="1:5" ht="12" customHeight="1" thickBot="1">
      <c r="A42" s="483"/>
      <c r="B42" s="484"/>
      <c r="C42" s="498"/>
      <c r="D42" s="498"/>
      <c r="E42" s="498"/>
    </row>
    <row r="43" spans="1:5" ht="12" customHeight="1" thickBot="1">
      <c r="A43" s="870" t="s">
        <v>42</v>
      </c>
      <c r="B43" s="871"/>
      <c r="C43" s="871"/>
      <c r="D43" s="871"/>
      <c r="E43" s="872"/>
    </row>
    <row r="44" spans="1:5" ht="12" customHeight="1" thickBot="1">
      <c r="A44" s="536" t="s">
        <v>6</v>
      </c>
      <c r="B44" s="345" t="s">
        <v>550</v>
      </c>
      <c r="C44" s="404">
        <f>SUM(C45:C49)</f>
        <v>1500</v>
      </c>
      <c r="D44" s="404">
        <f>SUM(D45:D49)</f>
        <v>1500</v>
      </c>
      <c r="E44" s="543">
        <f>SUM(E45:E49)</f>
        <v>989</v>
      </c>
    </row>
    <row r="45" spans="1:5" ht="12" customHeight="1">
      <c r="A45" s="549" t="s">
        <v>70</v>
      </c>
      <c r="B45" s="326" t="s">
        <v>36</v>
      </c>
      <c r="C45" s="59"/>
      <c r="D45" s="59"/>
      <c r="E45" s="530"/>
    </row>
    <row r="46" spans="1:5" ht="12" customHeight="1">
      <c r="A46" s="549" t="s">
        <v>71</v>
      </c>
      <c r="B46" s="325" t="s">
        <v>116</v>
      </c>
      <c r="C46" s="398"/>
      <c r="D46" s="398"/>
      <c r="E46" s="554"/>
    </row>
    <row r="47" spans="1:5" ht="12" customHeight="1">
      <c r="A47" s="549" t="s">
        <v>72</v>
      </c>
      <c r="B47" s="325" t="s">
        <v>90</v>
      </c>
      <c r="C47" s="398">
        <v>1500</v>
      </c>
      <c r="D47" s="398">
        <v>1500</v>
      </c>
      <c r="E47" s="554">
        <v>989</v>
      </c>
    </row>
    <row r="48" spans="1:5" s="300" customFormat="1" ht="12" customHeight="1">
      <c r="A48" s="549" t="s">
        <v>73</v>
      </c>
      <c r="B48" s="325" t="s">
        <v>117</v>
      </c>
      <c r="C48" s="398"/>
      <c r="D48" s="398"/>
      <c r="E48" s="554"/>
    </row>
    <row r="49" spans="1:5" ht="12" customHeight="1" thickBot="1">
      <c r="A49" s="549" t="s">
        <v>91</v>
      </c>
      <c r="B49" s="325" t="s">
        <v>118</v>
      </c>
      <c r="C49" s="398"/>
      <c r="D49" s="398"/>
      <c r="E49" s="554"/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0</v>
      </c>
      <c r="E50" s="543">
        <f>SUM(E51:E53)</f>
        <v>0</v>
      </c>
    </row>
    <row r="51" spans="1:5" ht="12" customHeight="1">
      <c r="A51" s="549" t="s">
        <v>76</v>
      </c>
      <c r="B51" s="326" t="s">
        <v>139</v>
      </c>
      <c r="C51" s="59"/>
      <c r="D51" s="59"/>
      <c r="E51" s="530"/>
    </row>
    <row r="52" spans="1:5" ht="12" customHeight="1">
      <c r="A52" s="549" t="s">
        <v>77</v>
      </c>
      <c r="B52" s="325" t="s">
        <v>120</v>
      </c>
      <c r="C52" s="398"/>
      <c r="D52" s="398"/>
      <c r="E52" s="554"/>
    </row>
    <row r="53" spans="1:5" ht="15" customHeight="1">
      <c r="A53" s="549" t="s">
        <v>78</v>
      </c>
      <c r="B53" s="325" t="s">
        <v>43</v>
      </c>
      <c r="C53" s="398"/>
      <c r="D53" s="398"/>
      <c r="E53" s="554"/>
    </row>
    <row r="54" spans="1:5" ht="13.5" thickBot="1">
      <c r="A54" s="549" t="s">
        <v>79</v>
      </c>
      <c r="B54" s="325" t="s">
        <v>654</v>
      </c>
      <c r="C54" s="398"/>
      <c r="D54" s="398"/>
      <c r="E54" s="554"/>
    </row>
    <row r="55" spans="1:5" ht="15" customHeight="1" thickBot="1">
      <c r="A55" s="536" t="s">
        <v>8</v>
      </c>
      <c r="B55" s="540" t="s">
        <v>552</v>
      </c>
      <c r="C55" s="65">
        <f>+C44+C50</f>
        <v>1500</v>
      </c>
      <c r="D55" s="65">
        <f>+D44+D50</f>
        <v>1500</v>
      </c>
      <c r="E55" s="544">
        <f>+E44+E50</f>
        <v>989</v>
      </c>
    </row>
    <row r="56" spans="3:5" ht="13.5" thickBot="1">
      <c r="C56" s="545"/>
      <c r="D56" s="545"/>
      <c r="E56" s="545"/>
    </row>
    <row r="57" spans="1:5" ht="13.5" thickBot="1">
      <c r="A57" s="637" t="s">
        <v>710</v>
      </c>
      <c r="B57" s="638"/>
      <c r="C57" s="69"/>
      <c r="D57" s="69"/>
      <c r="E57" s="534"/>
    </row>
    <row r="58" spans="1:5" ht="13.5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541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+CONCATENATE("3.22. melléklet a 4/",LEFT(ÖSSZEFÜGGÉSEK!A4,4)+1,". (V.12.) önkormányzati rendelethez")</f>
        <v>3.22.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49</v>
      </c>
    </row>
    <row r="3" spans="1:5" s="523" customFormat="1" ht="24.75" thickBot="1">
      <c r="A3" s="521" t="s">
        <v>129</v>
      </c>
      <c r="B3" s="876" t="s">
        <v>742</v>
      </c>
      <c r="C3" s="877"/>
      <c r="D3" s="878"/>
      <c r="E3" s="547" t="s">
        <v>48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0</v>
      </c>
      <c r="D8" s="566">
        <f>SUM(D9:D18)</f>
        <v>0</v>
      </c>
      <c r="E8" s="543">
        <f>SUM(E9:E18)</f>
        <v>0</v>
      </c>
    </row>
    <row r="9" spans="1:5" s="499" customFormat="1" ht="12" customHeight="1">
      <c r="A9" s="548" t="s">
        <v>70</v>
      </c>
      <c r="B9" s="327" t="s">
        <v>316</v>
      </c>
      <c r="C9" s="62"/>
      <c r="D9" s="567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568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568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568"/>
      <c r="E12" s="71"/>
    </row>
    <row r="13" spans="1:5" s="499" customFormat="1" ht="12" customHeight="1">
      <c r="A13" s="549" t="s">
        <v>91</v>
      </c>
      <c r="B13" s="325" t="s">
        <v>320</v>
      </c>
      <c r="C13" s="401"/>
      <c r="D13" s="568"/>
      <c r="E13" s="71"/>
    </row>
    <row r="14" spans="1:5" s="499" customFormat="1" ht="12" customHeight="1">
      <c r="A14" s="549" t="s">
        <v>74</v>
      </c>
      <c r="B14" s="325" t="s">
        <v>534</v>
      </c>
      <c r="C14" s="401"/>
      <c r="D14" s="568"/>
      <c r="E14" s="71"/>
    </row>
    <row r="15" spans="1:5" s="526" customFormat="1" ht="12" customHeight="1">
      <c r="A15" s="549" t="s">
        <v>75</v>
      </c>
      <c r="B15" s="324" t="s">
        <v>535</v>
      </c>
      <c r="C15" s="401"/>
      <c r="D15" s="568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569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568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72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0</v>
      </c>
      <c r="D19" s="566">
        <f>SUM(D20:D22)</f>
        <v>0</v>
      </c>
      <c r="E19" s="543">
        <f>SUM(E20:E22)</f>
        <v>0</v>
      </c>
    </row>
    <row r="20" spans="1:5" s="526" customFormat="1" ht="12" customHeight="1">
      <c r="A20" s="549" t="s">
        <v>76</v>
      </c>
      <c r="B20" s="326" t="s">
        <v>297</v>
      </c>
      <c r="C20" s="401"/>
      <c r="D20" s="568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568"/>
      <c r="E21" s="71"/>
    </row>
    <row r="22" spans="1:5" s="526" customFormat="1" ht="12" customHeight="1">
      <c r="A22" s="549" t="s">
        <v>78</v>
      </c>
      <c r="B22" s="325" t="s">
        <v>538</v>
      </c>
      <c r="C22" s="401"/>
      <c r="D22" s="568"/>
      <c r="E22" s="71"/>
    </row>
    <row r="23" spans="1:5" s="499" customFormat="1" ht="12" customHeight="1" thickBot="1">
      <c r="A23" s="549" t="s">
        <v>79</v>
      </c>
      <c r="B23" s="325" t="s">
        <v>652</v>
      </c>
      <c r="C23" s="401"/>
      <c r="D23" s="568"/>
      <c r="E23" s="71"/>
    </row>
    <row r="24" spans="1:5" s="499" customFormat="1" ht="12" customHeight="1" thickBot="1">
      <c r="A24" s="536" t="s">
        <v>8</v>
      </c>
      <c r="B24" s="345" t="s">
        <v>107</v>
      </c>
      <c r="C24" s="41"/>
      <c r="D24" s="570"/>
      <c r="E24" s="542"/>
    </row>
    <row r="25" spans="1:5" s="499" customFormat="1" ht="12" customHeight="1" thickBot="1">
      <c r="A25" s="536" t="s">
        <v>9</v>
      </c>
      <c r="B25" s="345" t="s">
        <v>539</v>
      </c>
      <c r="C25" s="404">
        <f>+C26+C27</f>
        <v>0</v>
      </c>
      <c r="D25" s="566">
        <f>+D26+D27</f>
        <v>0</v>
      </c>
      <c r="E25" s="543">
        <f>+E26+E27</f>
        <v>0</v>
      </c>
    </row>
    <row r="26" spans="1:5" s="499" customFormat="1" ht="12" customHeight="1">
      <c r="A26" s="550" t="s">
        <v>310</v>
      </c>
      <c r="B26" s="551" t="s">
        <v>537</v>
      </c>
      <c r="C26" s="59"/>
      <c r="D26" s="557"/>
      <c r="E26" s="530"/>
    </row>
    <row r="27" spans="1:5" s="499" customFormat="1" ht="12" customHeight="1">
      <c r="A27" s="550" t="s">
        <v>311</v>
      </c>
      <c r="B27" s="552" t="s">
        <v>540</v>
      </c>
      <c r="C27" s="405"/>
      <c r="D27" s="571"/>
      <c r="E27" s="529"/>
    </row>
    <row r="28" spans="1:5" s="499" customFormat="1" ht="12" customHeight="1" thickBot="1">
      <c r="A28" s="549" t="s">
        <v>312</v>
      </c>
      <c r="B28" s="553" t="s">
        <v>653</v>
      </c>
      <c r="C28" s="533"/>
      <c r="D28" s="572"/>
      <c r="E28" s="528"/>
    </row>
    <row r="29" spans="1:5" s="499" customFormat="1" ht="12" customHeight="1" thickBot="1">
      <c r="A29" s="536" t="s">
        <v>10</v>
      </c>
      <c r="B29" s="345" t="s">
        <v>541</v>
      </c>
      <c r="C29" s="404">
        <f>+C30+C31+C32</f>
        <v>0</v>
      </c>
      <c r="D29" s="566">
        <f>+D30+D31+D32</f>
        <v>0</v>
      </c>
      <c r="E29" s="543">
        <f>+E30+E31+E32</f>
        <v>0</v>
      </c>
    </row>
    <row r="30" spans="1:5" s="499" customFormat="1" ht="12" customHeight="1">
      <c r="A30" s="550" t="s">
        <v>63</v>
      </c>
      <c r="B30" s="551" t="s">
        <v>329</v>
      </c>
      <c r="C30" s="59"/>
      <c r="D30" s="557"/>
      <c r="E30" s="530"/>
    </row>
    <row r="31" spans="1:5" s="499" customFormat="1" ht="12" customHeight="1">
      <c r="A31" s="550" t="s">
        <v>64</v>
      </c>
      <c r="B31" s="552" t="s">
        <v>330</v>
      </c>
      <c r="C31" s="405"/>
      <c r="D31" s="571"/>
      <c r="E31" s="529"/>
    </row>
    <row r="32" spans="1:5" s="499" customFormat="1" ht="12" customHeight="1" thickBot="1">
      <c r="A32" s="549" t="s">
        <v>65</v>
      </c>
      <c r="B32" s="535" t="s">
        <v>332</v>
      </c>
      <c r="C32" s="533"/>
      <c r="D32" s="572"/>
      <c r="E32" s="528"/>
    </row>
    <row r="33" spans="1:5" s="499" customFormat="1" ht="12" customHeight="1" thickBot="1">
      <c r="A33" s="536" t="s">
        <v>11</v>
      </c>
      <c r="B33" s="345" t="s">
        <v>457</v>
      </c>
      <c r="C33" s="41"/>
      <c r="D33" s="570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570"/>
      <c r="E34" s="542"/>
    </row>
    <row r="35" spans="1:5" s="499" customFormat="1" ht="12" customHeight="1" thickBot="1">
      <c r="A35" s="473" t="s">
        <v>13</v>
      </c>
      <c r="B35" s="345" t="s">
        <v>543</v>
      </c>
      <c r="C35" s="404">
        <f>+C8+C19+C24+C25+C29+C33+C34</f>
        <v>0</v>
      </c>
      <c r="D35" s="566">
        <f>+D8+D19+D24+D25+D29+D33+D34</f>
        <v>0</v>
      </c>
      <c r="E35" s="543">
        <f>+E8+E19+E24+E25+E29+E33+E34</f>
        <v>0</v>
      </c>
    </row>
    <row r="36" spans="1:5" s="526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566">
        <f>+D37+D38+D39</f>
        <v>0</v>
      </c>
      <c r="E36" s="543">
        <f>+E37+E38+E39</f>
        <v>0</v>
      </c>
    </row>
    <row r="37" spans="1:5" s="526" customFormat="1" ht="15" customHeight="1">
      <c r="A37" s="550" t="s">
        <v>545</v>
      </c>
      <c r="B37" s="551" t="s">
        <v>148</v>
      </c>
      <c r="C37" s="59"/>
      <c r="D37" s="557"/>
      <c r="E37" s="530"/>
    </row>
    <row r="38" spans="1:5" s="526" customFormat="1" ht="15" customHeight="1">
      <c r="A38" s="550" t="s">
        <v>546</v>
      </c>
      <c r="B38" s="552" t="s">
        <v>2</v>
      </c>
      <c r="C38" s="405"/>
      <c r="D38" s="571"/>
      <c r="E38" s="529"/>
    </row>
    <row r="39" spans="1:5" ht="13.5" thickBot="1">
      <c r="A39" s="549" t="s">
        <v>547</v>
      </c>
      <c r="B39" s="535" t="s">
        <v>548</v>
      </c>
      <c r="C39" s="533"/>
      <c r="D39" s="572"/>
      <c r="E39" s="528"/>
    </row>
    <row r="40" spans="1:5" s="525" customFormat="1" ht="16.5" customHeight="1" thickBot="1">
      <c r="A40" s="538" t="s">
        <v>15</v>
      </c>
      <c r="B40" s="539" t="s">
        <v>549</v>
      </c>
      <c r="C40" s="65">
        <f>+C35+C36</f>
        <v>0</v>
      </c>
      <c r="D40" s="573">
        <f>+D35+D36</f>
        <v>0</v>
      </c>
      <c r="E40" s="544">
        <f>+E35+E36</f>
        <v>0</v>
      </c>
    </row>
    <row r="41" spans="1:5" s="300" customFormat="1" ht="12" customHeight="1">
      <c r="A41" s="481"/>
      <c r="B41" s="482"/>
      <c r="C41" s="497"/>
      <c r="D41" s="497"/>
      <c r="E41" s="497"/>
    </row>
    <row r="42" spans="1:5" ht="12" customHeight="1" thickBot="1">
      <c r="A42" s="483"/>
      <c r="B42" s="484"/>
      <c r="C42" s="498"/>
      <c r="D42" s="498"/>
      <c r="E42" s="498"/>
    </row>
    <row r="43" spans="1:5" ht="12" customHeight="1" thickBot="1">
      <c r="A43" s="870" t="s">
        <v>42</v>
      </c>
      <c r="B43" s="871"/>
      <c r="C43" s="871"/>
      <c r="D43" s="871"/>
      <c r="E43" s="872"/>
    </row>
    <row r="44" spans="1:5" ht="12" customHeight="1" thickBot="1">
      <c r="A44" s="536" t="s">
        <v>6</v>
      </c>
      <c r="B44" s="345" t="s">
        <v>550</v>
      </c>
      <c r="C44" s="404">
        <f>SUM(C45:C49)</f>
        <v>1200</v>
      </c>
      <c r="D44" s="404">
        <f>SUM(D45:D49)</f>
        <v>1216</v>
      </c>
      <c r="E44" s="543">
        <f>SUM(E45:E49)</f>
        <v>1216</v>
      </c>
    </row>
    <row r="45" spans="1:5" ht="12" customHeight="1">
      <c r="A45" s="549" t="s">
        <v>70</v>
      </c>
      <c r="B45" s="326" t="s">
        <v>36</v>
      </c>
      <c r="C45" s="59"/>
      <c r="D45" s="59"/>
      <c r="E45" s="530"/>
    </row>
    <row r="46" spans="1:5" ht="12" customHeight="1">
      <c r="A46" s="549" t="s">
        <v>71</v>
      </c>
      <c r="B46" s="325" t="s">
        <v>116</v>
      </c>
      <c r="C46" s="398"/>
      <c r="D46" s="398"/>
      <c r="E46" s="554"/>
    </row>
    <row r="47" spans="1:5" ht="12" customHeight="1">
      <c r="A47" s="549" t="s">
        <v>72</v>
      </c>
      <c r="B47" s="325" t="s">
        <v>90</v>
      </c>
      <c r="C47" s="398">
        <v>1200</v>
      </c>
      <c r="D47" s="398">
        <v>1216</v>
      </c>
      <c r="E47" s="554">
        <v>1216</v>
      </c>
    </row>
    <row r="48" spans="1:5" s="300" customFormat="1" ht="12" customHeight="1">
      <c r="A48" s="549" t="s">
        <v>73</v>
      </c>
      <c r="B48" s="325" t="s">
        <v>117</v>
      </c>
      <c r="C48" s="398"/>
      <c r="D48" s="398"/>
      <c r="E48" s="554"/>
    </row>
    <row r="49" spans="1:5" ht="12" customHeight="1" thickBot="1">
      <c r="A49" s="549" t="s">
        <v>91</v>
      </c>
      <c r="B49" s="325" t="s">
        <v>118</v>
      </c>
      <c r="C49" s="398"/>
      <c r="D49" s="398"/>
      <c r="E49" s="554"/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0</v>
      </c>
      <c r="E50" s="543">
        <f>SUM(E51:E53)</f>
        <v>0</v>
      </c>
    </row>
    <row r="51" spans="1:5" ht="12" customHeight="1">
      <c r="A51" s="549" t="s">
        <v>76</v>
      </c>
      <c r="B51" s="326" t="s">
        <v>139</v>
      </c>
      <c r="C51" s="59"/>
      <c r="D51" s="59"/>
      <c r="E51" s="530"/>
    </row>
    <row r="52" spans="1:5" ht="12" customHeight="1">
      <c r="A52" s="549" t="s">
        <v>77</v>
      </c>
      <c r="B52" s="325" t="s">
        <v>120</v>
      </c>
      <c r="C52" s="398"/>
      <c r="D52" s="398"/>
      <c r="E52" s="554"/>
    </row>
    <row r="53" spans="1:5" ht="15" customHeight="1">
      <c r="A53" s="549" t="s">
        <v>78</v>
      </c>
      <c r="B53" s="325" t="s">
        <v>43</v>
      </c>
      <c r="C53" s="398"/>
      <c r="D53" s="398"/>
      <c r="E53" s="554"/>
    </row>
    <row r="54" spans="1:5" ht="13.5" thickBot="1">
      <c r="A54" s="549" t="s">
        <v>79</v>
      </c>
      <c r="B54" s="325" t="s">
        <v>654</v>
      </c>
      <c r="C54" s="398"/>
      <c r="D54" s="398"/>
      <c r="E54" s="554"/>
    </row>
    <row r="55" spans="1:5" ht="15" customHeight="1" thickBot="1">
      <c r="A55" s="536" t="s">
        <v>8</v>
      </c>
      <c r="B55" s="540" t="s">
        <v>552</v>
      </c>
      <c r="C55" s="65">
        <f>+C44+C50</f>
        <v>1200</v>
      </c>
      <c r="D55" s="65">
        <f>+D44+D50</f>
        <v>1216</v>
      </c>
      <c r="E55" s="544">
        <f>+E44+E50</f>
        <v>1216</v>
      </c>
    </row>
    <row r="56" spans="3:5" ht="13.5" thickBot="1">
      <c r="C56" s="545"/>
      <c r="D56" s="545"/>
      <c r="E56" s="545"/>
    </row>
    <row r="57" spans="1:5" ht="13.5" thickBot="1">
      <c r="A57" s="637" t="s">
        <v>710</v>
      </c>
      <c r="B57" s="638"/>
      <c r="C57" s="69"/>
      <c r="D57" s="69"/>
      <c r="E57" s="534"/>
    </row>
    <row r="58" spans="1:5" ht="13.5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workbookViewId="0" topLeftCell="C5">
      <selection activeCell="J31" sqref="J31"/>
    </sheetView>
  </sheetViews>
  <sheetFormatPr defaultColWidth="9.00390625" defaultRowHeight="12.75"/>
  <cols>
    <col min="1" max="1" width="6.875" style="9" customWidth="1"/>
    <col min="2" max="2" width="55.125" style="26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6384" width="9.375" style="9" customWidth="1"/>
  </cols>
  <sheetData>
    <row r="1" spans="2:10" ht="39.75" customHeight="1">
      <c r="B1" s="409" t="s">
        <v>100</v>
      </c>
      <c r="C1" s="410"/>
      <c r="D1" s="410"/>
      <c r="E1" s="410"/>
      <c r="F1" s="410"/>
      <c r="G1" s="410"/>
      <c r="H1" s="410"/>
      <c r="I1" s="410"/>
      <c r="J1" s="862" t="str">
        <f>+CONCATENATE("2.1. melléklet a 4/",LEFT('1.mell.'!C3,4)+1,". (V.12.) önkormányzati rendelethez")</f>
        <v>2.1. melléklet a 4/2016. (V.12.) önkormányzati rendelethez</v>
      </c>
    </row>
    <row r="2" spans="7:10" ht="14.25" thickBot="1">
      <c r="G2" s="39"/>
      <c r="H2" s="39"/>
      <c r="I2" s="39" t="s">
        <v>50</v>
      </c>
      <c r="J2" s="862"/>
    </row>
    <row r="3" spans="1:10" ht="18" customHeight="1" thickBot="1">
      <c r="A3" s="860" t="s">
        <v>58</v>
      </c>
      <c r="B3" s="437" t="s">
        <v>41</v>
      </c>
      <c r="C3" s="438"/>
      <c r="D3" s="438"/>
      <c r="E3" s="438"/>
      <c r="F3" s="437" t="s">
        <v>42</v>
      </c>
      <c r="G3" s="439"/>
      <c r="H3" s="439"/>
      <c r="I3" s="439"/>
      <c r="J3" s="862"/>
    </row>
    <row r="4" spans="1:10" s="411" customFormat="1" ht="35.25" customHeight="1" thickBot="1">
      <c r="A4" s="861"/>
      <c r="B4" s="27" t="s">
        <v>51</v>
      </c>
      <c r="C4" s="28" t="str">
        <f>+CONCATENATE(LEFT('1.mell.'!C3,4),". évi eredeti előirányzat")</f>
        <v>2015. évi eredeti előirányzat</v>
      </c>
      <c r="D4" s="397" t="str">
        <f>+CONCATENATE(LEFT('1.mell.'!C3,4),". évi módosított előirányzat")</f>
        <v>2015. évi módosított előirányzat</v>
      </c>
      <c r="E4" s="28" t="str">
        <f>+CONCATENATE(LEFT('1.mell.'!C3,4),". évi teljesítés")</f>
        <v>2015. évi teljesítés</v>
      </c>
      <c r="F4" s="27" t="s">
        <v>51</v>
      </c>
      <c r="G4" s="28" t="str">
        <f>+C4</f>
        <v>2015. évi eredeti előirányzat</v>
      </c>
      <c r="H4" s="397" t="str">
        <f>+D4</f>
        <v>2015. évi módosított előirányzat</v>
      </c>
      <c r="I4" s="427" t="str">
        <f>+E4</f>
        <v>2015. évi teljesítés</v>
      </c>
      <c r="J4" s="862"/>
    </row>
    <row r="5" spans="1:10" s="412" customFormat="1" ht="12" customHeight="1" thickBot="1">
      <c r="A5" s="440" t="s">
        <v>397</v>
      </c>
      <c r="B5" s="441" t="s">
        <v>398</v>
      </c>
      <c r="C5" s="442" t="s">
        <v>399</v>
      </c>
      <c r="D5" s="442" t="s">
        <v>400</v>
      </c>
      <c r="E5" s="442" t="s">
        <v>401</v>
      </c>
      <c r="F5" s="441" t="s">
        <v>478</v>
      </c>
      <c r="G5" s="442" t="s">
        <v>479</v>
      </c>
      <c r="H5" s="442" t="s">
        <v>480</v>
      </c>
      <c r="I5" s="443" t="s">
        <v>481</v>
      </c>
      <c r="J5" s="862"/>
    </row>
    <row r="6" spans="1:10" ht="15" customHeight="1">
      <c r="A6" s="413" t="s">
        <v>6</v>
      </c>
      <c r="B6" s="414" t="s">
        <v>454</v>
      </c>
      <c r="C6" s="400">
        <v>31426</v>
      </c>
      <c r="D6" s="400">
        <v>31552</v>
      </c>
      <c r="E6" s="400">
        <v>31552</v>
      </c>
      <c r="F6" s="414" t="s">
        <v>52</v>
      </c>
      <c r="G6" s="400">
        <v>17982</v>
      </c>
      <c r="H6" s="400">
        <v>21240</v>
      </c>
      <c r="I6" s="406">
        <v>19383</v>
      </c>
      <c r="J6" s="862"/>
    </row>
    <row r="7" spans="1:10" ht="15" customHeight="1">
      <c r="A7" s="415" t="s">
        <v>7</v>
      </c>
      <c r="B7" s="416" t="s">
        <v>455</v>
      </c>
      <c r="C7" s="401">
        <v>13112</v>
      </c>
      <c r="D7" s="401">
        <v>25578</v>
      </c>
      <c r="E7" s="401">
        <v>25572</v>
      </c>
      <c r="F7" s="416" t="s">
        <v>116</v>
      </c>
      <c r="G7" s="401">
        <v>4822</v>
      </c>
      <c r="H7" s="401">
        <v>4383</v>
      </c>
      <c r="I7" s="407">
        <v>4304</v>
      </c>
      <c r="J7" s="862"/>
    </row>
    <row r="8" spans="1:10" ht="15" customHeight="1">
      <c r="A8" s="415" t="s">
        <v>8</v>
      </c>
      <c r="B8" s="416" t="s">
        <v>456</v>
      </c>
      <c r="C8" s="401"/>
      <c r="D8" s="401"/>
      <c r="E8" s="401"/>
      <c r="F8" s="416" t="s">
        <v>144</v>
      </c>
      <c r="G8" s="401">
        <v>29112</v>
      </c>
      <c r="H8" s="401">
        <v>30351</v>
      </c>
      <c r="I8" s="407">
        <v>24117</v>
      </c>
      <c r="J8" s="862"/>
    </row>
    <row r="9" spans="1:10" ht="15" customHeight="1">
      <c r="A9" s="415" t="s">
        <v>9</v>
      </c>
      <c r="B9" s="416" t="s">
        <v>107</v>
      </c>
      <c r="C9" s="401">
        <v>3982</v>
      </c>
      <c r="D9" s="401">
        <v>7115</v>
      </c>
      <c r="E9" s="401">
        <v>6648</v>
      </c>
      <c r="F9" s="416" t="s">
        <v>117</v>
      </c>
      <c r="G9" s="401">
        <v>10509</v>
      </c>
      <c r="H9" s="401">
        <v>10177</v>
      </c>
      <c r="I9" s="407">
        <v>6395</v>
      </c>
      <c r="J9" s="862"/>
    </row>
    <row r="10" spans="1:10" ht="15" customHeight="1">
      <c r="A10" s="415" t="s">
        <v>10</v>
      </c>
      <c r="B10" s="417" t="s">
        <v>457</v>
      </c>
      <c r="C10" s="401"/>
      <c r="D10" s="401"/>
      <c r="E10" s="401"/>
      <c r="F10" s="416" t="s">
        <v>118</v>
      </c>
      <c r="G10" s="401">
        <v>2180</v>
      </c>
      <c r="H10" s="401">
        <v>3155</v>
      </c>
      <c r="I10" s="407">
        <v>3009</v>
      </c>
      <c r="J10" s="862"/>
    </row>
    <row r="11" spans="1:10" ht="15" customHeight="1">
      <c r="A11" s="415" t="s">
        <v>11</v>
      </c>
      <c r="B11" s="416" t="s">
        <v>644</v>
      </c>
      <c r="C11" s="402"/>
      <c r="D11" s="402"/>
      <c r="E11" s="402"/>
      <c r="F11" s="416" t="s">
        <v>37</v>
      </c>
      <c r="G11" s="401">
        <v>1492</v>
      </c>
      <c r="H11" s="401">
        <v>7066</v>
      </c>
      <c r="I11" s="407"/>
      <c r="J11" s="862"/>
    </row>
    <row r="12" spans="1:10" ht="15" customHeight="1">
      <c r="A12" s="415" t="s">
        <v>12</v>
      </c>
      <c r="B12" s="416" t="s">
        <v>327</v>
      </c>
      <c r="C12" s="401">
        <v>3970</v>
      </c>
      <c r="D12" s="401">
        <v>7030</v>
      </c>
      <c r="E12" s="401">
        <v>6610</v>
      </c>
      <c r="F12" s="7"/>
      <c r="G12" s="401"/>
      <c r="H12" s="401"/>
      <c r="I12" s="407"/>
      <c r="J12" s="862"/>
    </row>
    <row r="13" spans="1:10" ht="15" customHeight="1">
      <c r="A13" s="415" t="s">
        <v>13</v>
      </c>
      <c r="B13" s="7"/>
      <c r="C13" s="401"/>
      <c r="D13" s="401"/>
      <c r="E13" s="401"/>
      <c r="F13" s="7"/>
      <c r="G13" s="401"/>
      <c r="H13" s="401"/>
      <c r="I13" s="407"/>
      <c r="J13" s="862"/>
    </row>
    <row r="14" spans="1:10" ht="15" customHeight="1">
      <c r="A14" s="415" t="s">
        <v>14</v>
      </c>
      <c r="B14" s="426"/>
      <c r="C14" s="402"/>
      <c r="D14" s="402"/>
      <c r="E14" s="402"/>
      <c r="F14" s="7"/>
      <c r="G14" s="401"/>
      <c r="H14" s="401"/>
      <c r="I14" s="407"/>
      <c r="J14" s="862"/>
    </row>
    <row r="15" spans="1:10" ht="15" customHeight="1">
      <c r="A15" s="415" t="s">
        <v>15</v>
      </c>
      <c r="B15" s="7"/>
      <c r="C15" s="401"/>
      <c r="D15" s="401"/>
      <c r="E15" s="401"/>
      <c r="F15" s="7"/>
      <c r="G15" s="401"/>
      <c r="H15" s="401"/>
      <c r="I15" s="407"/>
      <c r="J15" s="862"/>
    </row>
    <row r="16" spans="1:10" ht="15" customHeight="1">
      <c r="A16" s="415" t="s">
        <v>16</v>
      </c>
      <c r="B16" s="7"/>
      <c r="C16" s="401"/>
      <c r="D16" s="401"/>
      <c r="E16" s="401"/>
      <c r="F16" s="7"/>
      <c r="G16" s="401"/>
      <c r="H16" s="401"/>
      <c r="I16" s="407"/>
      <c r="J16" s="862"/>
    </row>
    <row r="17" spans="1:10" ht="15" customHeight="1" thickBot="1">
      <c r="A17" s="415" t="s">
        <v>17</v>
      </c>
      <c r="B17" s="12"/>
      <c r="C17" s="403"/>
      <c r="D17" s="403"/>
      <c r="E17" s="403"/>
      <c r="F17" s="7"/>
      <c r="G17" s="403"/>
      <c r="H17" s="403"/>
      <c r="I17" s="408"/>
      <c r="J17" s="862"/>
    </row>
    <row r="18" spans="1:10" ht="17.25" customHeight="1" thickBot="1">
      <c r="A18" s="418" t="s">
        <v>18</v>
      </c>
      <c r="B18" s="399" t="s">
        <v>458</v>
      </c>
      <c r="C18" s="404">
        <f>+C6+C7+C9+C10+C12+C13+C14+C15+C16+C17</f>
        <v>52490</v>
      </c>
      <c r="D18" s="404">
        <f>+D6+D7+D9+D10+D12+D13+D14+D15+D16+D17</f>
        <v>71275</v>
      </c>
      <c r="E18" s="404">
        <f>+E6+E7+E9+E10+E12+E13+E14+E15+E16+E17</f>
        <v>70382</v>
      </c>
      <c r="F18" s="399" t="s">
        <v>465</v>
      </c>
      <c r="G18" s="404">
        <f>SUM(G6:G17)</f>
        <v>66097</v>
      </c>
      <c r="H18" s="404">
        <f>SUM(H6:H17)</f>
        <v>76372</v>
      </c>
      <c r="I18" s="404">
        <f>SUM(I6:I17)</f>
        <v>57208</v>
      </c>
      <c r="J18" s="862"/>
    </row>
    <row r="19" spans="1:10" ht="15" customHeight="1">
      <c r="A19" s="419" t="s">
        <v>19</v>
      </c>
      <c r="B19" s="420" t="s">
        <v>459</v>
      </c>
      <c r="C19" s="40">
        <f>+C20+C21+C22+C23</f>
        <v>17512</v>
      </c>
      <c r="D19" s="40">
        <f>+D20+D21+D22+D23</f>
        <v>21150</v>
      </c>
      <c r="E19" s="40">
        <f>+E20+E21+E22+E23</f>
        <v>21150</v>
      </c>
      <c r="F19" s="421" t="s">
        <v>124</v>
      </c>
      <c r="G19" s="405"/>
      <c r="H19" s="405"/>
      <c r="I19" s="405"/>
      <c r="J19" s="862"/>
    </row>
    <row r="20" spans="1:10" ht="15" customHeight="1">
      <c r="A20" s="422" t="s">
        <v>20</v>
      </c>
      <c r="B20" s="421" t="s">
        <v>137</v>
      </c>
      <c r="C20" s="398">
        <v>17512</v>
      </c>
      <c r="D20" s="398">
        <v>17512</v>
      </c>
      <c r="E20" s="398">
        <v>17512</v>
      </c>
      <c r="F20" s="421" t="s">
        <v>466</v>
      </c>
      <c r="G20" s="398"/>
      <c r="H20" s="398"/>
      <c r="I20" s="398"/>
      <c r="J20" s="862"/>
    </row>
    <row r="21" spans="1:10" ht="15" customHeight="1">
      <c r="A21" s="422" t="s">
        <v>21</v>
      </c>
      <c r="B21" s="421" t="s">
        <v>138</v>
      </c>
      <c r="C21" s="398"/>
      <c r="D21" s="398"/>
      <c r="E21" s="398"/>
      <c r="F21" s="421" t="s">
        <v>98</v>
      </c>
      <c r="G21" s="398"/>
      <c r="H21" s="398"/>
      <c r="I21" s="398"/>
      <c r="J21" s="862"/>
    </row>
    <row r="22" spans="1:10" ht="15" customHeight="1">
      <c r="A22" s="422" t="s">
        <v>22</v>
      </c>
      <c r="B22" s="421" t="s">
        <v>143</v>
      </c>
      <c r="C22" s="398"/>
      <c r="D22" s="398"/>
      <c r="E22" s="398"/>
      <c r="F22" s="421" t="s">
        <v>99</v>
      </c>
      <c r="G22" s="398"/>
      <c r="H22" s="398"/>
      <c r="I22" s="398"/>
      <c r="J22" s="862"/>
    </row>
    <row r="23" spans="1:10" ht="15" customHeight="1">
      <c r="A23" s="422" t="s">
        <v>23</v>
      </c>
      <c r="B23" s="421" t="s">
        <v>715</v>
      </c>
      <c r="C23" s="398"/>
      <c r="D23" s="398">
        <v>3638</v>
      </c>
      <c r="E23" s="398">
        <v>3638</v>
      </c>
      <c r="F23" s="420" t="s">
        <v>145</v>
      </c>
      <c r="G23" s="398"/>
      <c r="H23" s="398"/>
      <c r="I23" s="398"/>
      <c r="J23" s="862"/>
    </row>
    <row r="24" spans="1:10" ht="15" customHeight="1">
      <c r="A24" s="422" t="s">
        <v>24</v>
      </c>
      <c r="B24" s="421" t="s">
        <v>460</v>
      </c>
      <c r="C24" s="423">
        <f>+C25+C26</f>
        <v>0</v>
      </c>
      <c r="D24" s="423">
        <f>+D25+D26</f>
        <v>0</v>
      </c>
      <c r="E24" s="423">
        <f>+E25+E26</f>
        <v>0</v>
      </c>
      <c r="F24" s="421" t="s">
        <v>125</v>
      </c>
      <c r="G24" s="398"/>
      <c r="H24" s="398"/>
      <c r="I24" s="398"/>
      <c r="J24" s="862"/>
    </row>
    <row r="25" spans="1:10" ht="15" customHeight="1">
      <c r="A25" s="419" t="s">
        <v>25</v>
      </c>
      <c r="B25" s="420" t="s">
        <v>461</v>
      </c>
      <c r="C25" s="405"/>
      <c r="D25" s="405"/>
      <c r="E25" s="405"/>
      <c r="F25" s="414" t="s">
        <v>126</v>
      </c>
      <c r="G25" s="405"/>
      <c r="H25" s="405"/>
      <c r="I25" s="405"/>
      <c r="J25" s="862"/>
    </row>
    <row r="26" spans="1:10" ht="15" customHeight="1" thickBot="1">
      <c r="A26" s="422" t="s">
        <v>26</v>
      </c>
      <c r="B26" s="421" t="s">
        <v>462</v>
      </c>
      <c r="C26" s="398"/>
      <c r="D26" s="398"/>
      <c r="E26" s="398"/>
      <c r="F26" s="7" t="s">
        <v>714</v>
      </c>
      <c r="G26" s="398">
        <v>1024</v>
      </c>
      <c r="H26" s="398">
        <v>4662</v>
      </c>
      <c r="I26" s="398">
        <v>3515</v>
      </c>
      <c r="J26" s="862"/>
    </row>
    <row r="27" spans="1:10" ht="17.25" customHeight="1" thickBot="1">
      <c r="A27" s="418" t="s">
        <v>27</v>
      </c>
      <c r="B27" s="399" t="s">
        <v>463</v>
      </c>
      <c r="C27" s="404">
        <f>+C19+C24</f>
        <v>17512</v>
      </c>
      <c r="D27" s="404">
        <f>+D19+D24</f>
        <v>21150</v>
      </c>
      <c r="E27" s="404">
        <f>+E19+E24</f>
        <v>21150</v>
      </c>
      <c r="F27" s="399" t="s">
        <v>467</v>
      </c>
      <c r="G27" s="404">
        <f>SUM(G19:G26)</f>
        <v>1024</v>
      </c>
      <c r="H27" s="404">
        <f>SUM(H19:H26)</f>
        <v>4662</v>
      </c>
      <c r="I27" s="404">
        <f>SUM(I19:I26)</f>
        <v>3515</v>
      </c>
      <c r="J27" s="862"/>
    </row>
    <row r="28" spans="1:10" ht="17.25" customHeight="1" thickBot="1">
      <c r="A28" s="418" t="s">
        <v>28</v>
      </c>
      <c r="B28" s="424" t="s">
        <v>464</v>
      </c>
      <c r="C28" s="57">
        <f>+C18+C27</f>
        <v>70002</v>
      </c>
      <c r="D28" s="57">
        <f>+D18+D27</f>
        <v>92425</v>
      </c>
      <c r="E28" s="425">
        <f>+E18+E27</f>
        <v>91532</v>
      </c>
      <c r="F28" s="424" t="s">
        <v>468</v>
      </c>
      <c r="G28" s="57">
        <f>+G18+G27</f>
        <v>67121</v>
      </c>
      <c r="H28" s="57">
        <f>+H18+H27</f>
        <v>81034</v>
      </c>
      <c r="I28" s="57">
        <f>+I18+I27</f>
        <v>60723</v>
      </c>
      <c r="J28" s="862"/>
    </row>
    <row r="29" spans="1:10" ht="17.25" customHeight="1" thickBot="1">
      <c r="A29" s="418" t="s">
        <v>29</v>
      </c>
      <c r="B29" s="424" t="s">
        <v>102</v>
      </c>
      <c r="C29" s="57"/>
      <c r="D29" s="57"/>
      <c r="E29" s="425" t="str">
        <f>IF(E18-I18&lt;0,I18-E18,"-")</f>
        <v>-</v>
      </c>
      <c r="F29" s="424" t="s">
        <v>103</v>
      </c>
      <c r="G29" s="57" t="str">
        <f>IF(C18-G18&gt;0,C18-G18,"-")</f>
        <v>-</v>
      </c>
      <c r="H29" s="57" t="str">
        <f>IF(D18-H18&gt;0,D18-H18,"-")</f>
        <v>-</v>
      </c>
      <c r="I29" s="57"/>
      <c r="J29" s="862"/>
    </row>
    <row r="30" spans="1:10" ht="17.25" customHeight="1" thickBot="1">
      <c r="A30" s="418" t="s">
        <v>30</v>
      </c>
      <c r="B30" s="424" t="s">
        <v>146</v>
      </c>
      <c r="C30" s="57" t="str">
        <f>IF(C28-G28&lt;0,G28-C28,"-")</f>
        <v>-</v>
      </c>
      <c r="D30" s="57" t="str">
        <f>IF(D28-H28&lt;0,H28-D28,"-")</f>
        <v>-</v>
      </c>
      <c r="E30" s="425" t="str">
        <f>IF(E28-I28&lt;0,I28-E28,"-")</f>
        <v>-</v>
      </c>
      <c r="F30" s="424" t="s">
        <v>147</v>
      </c>
      <c r="G30" s="57"/>
      <c r="H30" s="57"/>
      <c r="I30" s="57"/>
      <c r="J30" s="862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541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+CONCATENATE("3.23. melléklet a 4/",LEFT(ÖSSZEFÜGGÉSEK!A4,4)+1,". (V.12.) önkormányzati rendelethez")</f>
        <v>3.23.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49</v>
      </c>
    </row>
    <row r="3" spans="1:5" s="523" customFormat="1" ht="24.75" thickBot="1">
      <c r="A3" s="521" t="s">
        <v>129</v>
      </c>
      <c r="B3" s="876" t="s">
        <v>743</v>
      </c>
      <c r="C3" s="877"/>
      <c r="D3" s="878"/>
      <c r="E3" s="547" t="s">
        <v>48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100</v>
      </c>
      <c r="D8" s="566">
        <f>SUM(D9:D18)</f>
        <v>100</v>
      </c>
      <c r="E8" s="543">
        <f>SUM(E9:E18)</f>
        <v>30</v>
      </c>
    </row>
    <row r="9" spans="1:5" s="499" customFormat="1" ht="12" customHeight="1">
      <c r="A9" s="548" t="s">
        <v>70</v>
      </c>
      <c r="B9" s="327" t="s">
        <v>316</v>
      </c>
      <c r="C9" s="62"/>
      <c r="D9" s="567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568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568"/>
      <c r="E11" s="71"/>
    </row>
    <row r="12" spans="1:5" s="499" customFormat="1" ht="12" customHeight="1">
      <c r="A12" s="549" t="s">
        <v>73</v>
      </c>
      <c r="B12" s="325" t="s">
        <v>319</v>
      </c>
      <c r="C12" s="401">
        <v>100</v>
      </c>
      <c r="D12" s="568">
        <v>100</v>
      </c>
      <c r="E12" s="71">
        <v>30</v>
      </c>
    </row>
    <row r="13" spans="1:5" s="499" customFormat="1" ht="12" customHeight="1">
      <c r="A13" s="549" t="s">
        <v>91</v>
      </c>
      <c r="B13" s="325" t="s">
        <v>320</v>
      </c>
      <c r="C13" s="401"/>
      <c r="D13" s="568"/>
      <c r="E13" s="71"/>
    </row>
    <row r="14" spans="1:5" s="499" customFormat="1" ht="12" customHeight="1">
      <c r="A14" s="549" t="s">
        <v>74</v>
      </c>
      <c r="B14" s="325" t="s">
        <v>534</v>
      </c>
      <c r="C14" s="401"/>
      <c r="D14" s="568"/>
      <c r="E14" s="71"/>
    </row>
    <row r="15" spans="1:5" s="526" customFormat="1" ht="12" customHeight="1">
      <c r="A15" s="549" t="s">
        <v>75</v>
      </c>
      <c r="B15" s="324" t="s">
        <v>535</v>
      </c>
      <c r="C15" s="401"/>
      <c r="D15" s="568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569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568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72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0</v>
      </c>
      <c r="D19" s="566">
        <f>SUM(D20:D22)</f>
        <v>0</v>
      </c>
      <c r="E19" s="543">
        <f>SUM(E20:E22)</f>
        <v>0</v>
      </c>
    </row>
    <row r="20" spans="1:5" s="526" customFormat="1" ht="12" customHeight="1">
      <c r="A20" s="549" t="s">
        <v>76</v>
      </c>
      <c r="B20" s="326" t="s">
        <v>297</v>
      </c>
      <c r="C20" s="401"/>
      <c r="D20" s="568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568"/>
      <c r="E21" s="71"/>
    </row>
    <row r="22" spans="1:5" s="526" customFormat="1" ht="12" customHeight="1">
      <c r="A22" s="549" t="s">
        <v>78</v>
      </c>
      <c r="B22" s="325" t="s">
        <v>538</v>
      </c>
      <c r="C22" s="401"/>
      <c r="D22" s="568"/>
      <c r="E22" s="71"/>
    </row>
    <row r="23" spans="1:5" s="499" customFormat="1" ht="12" customHeight="1" thickBot="1">
      <c r="A23" s="549" t="s">
        <v>79</v>
      </c>
      <c r="B23" s="325" t="s">
        <v>652</v>
      </c>
      <c r="C23" s="401"/>
      <c r="D23" s="568"/>
      <c r="E23" s="71"/>
    </row>
    <row r="24" spans="1:5" s="499" customFormat="1" ht="12" customHeight="1" thickBot="1">
      <c r="A24" s="536" t="s">
        <v>8</v>
      </c>
      <c r="B24" s="345" t="s">
        <v>107</v>
      </c>
      <c r="C24" s="41"/>
      <c r="D24" s="570"/>
      <c r="E24" s="542"/>
    </row>
    <row r="25" spans="1:5" s="499" customFormat="1" ht="12" customHeight="1" thickBot="1">
      <c r="A25" s="536" t="s">
        <v>9</v>
      </c>
      <c r="B25" s="345" t="s">
        <v>539</v>
      </c>
      <c r="C25" s="404">
        <f>+C26+C27</f>
        <v>0</v>
      </c>
      <c r="D25" s="566">
        <f>+D26+D27</f>
        <v>0</v>
      </c>
      <c r="E25" s="543">
        <f>+E26+E27</f>
        <v>0</v>
      </c>
    </row>
    <row r="26" spans="1:5" s="499" customFormat="1" ht="12" customHeight="1">
      <c r="A26" s="550" t="s">
        <v>310</v>
      </c>
      <c r="B26" s="551" t="s">
        <v>537</v>
      </c>
      <c r="C26" s="59"/>
      <c r="D26" s="557"/>
      <c r="E26" s="530"/>
    </row>
    <row r="27" spans="1:5" s="499" customFormat="1" ht="12" customHeight="1">
      <c r="A27" s="550" t="s">
        <v>311</v>
      </c>
      <c r="B27" s="552" t="s">
        <v>540</v>
      </c>
      <c r="C27" s="405"/>
      <c r="D27" s="571"/>
      <c r="E27" s="529"/>
    </row>
    <row r="28" spans="1:5" s="499" customFormat="1" ht="12" customHeight="1" thickBot="1">
      <c r="A28" s="549" t="s">
        <v>312</v>
      </c>
      <c r="B28" s="553" t="s">
        <v>653</v>
      </c>
      <c r="C28" s="533"/>
      <c r="D28" s="572"/>
      <c r="E28" s="528"/>
    </row>
    <row r="29" spans="1:5" s="499" customFormat="1" ht="12" customHeight="1" thickBot="1">
      <c r="A29" s="536" t="s">
        <v>10</v>
      </c>
      <c r="B29" s="345" t="s">
        <v>541</v>
      </c>
      <c r="C29" s="404">
        <f>+C30+C31+C32</f>
        <v>0</v>
      </c>
      <c r="D29" s="566">
        <f>+D30+D31+D32</f>
        <v>0</v>
      </c>
      <c r="E29" s="543">
        <f>+E30+E31+E32</f>
        <v>0</v>
      </c>
    </row>
    <row r="30" spans="1:5" s="499" customFormat="1" ht="12" customHeight="1">
      <c r="A30" s="550" t="s">
        <v>63</v>
      </c>
      <c r="B30" s="551" t="s">
        <v>329</v>
      </c>
      <c r="C30" s="59"/>
      <c r="D30" s="557"/>
      <c r="E30" s="530"/>
    </row>
    <row r="31" spans="1:5" s="499" customFormat="1" ht="12" customHeight="1">
      <c r="A31" s="550" t="s">
        <v>64</v>
      </c>
      <c r="B31" s="552" t="s">
        <v>330</v>
      </c>
      <c r="C31" s="405"/>
      <c r="D31" s="571"/>
      <c r="E31" s="529"/>
    </row>
    <row r="32" spans="1:5" s="499" customFormat="1" ht="12" customHeight="1" thickBot="1">
      <c r="A32" s="549" t="s">
        <v>65</v>
      </c>
      <c r="B32" s="535" t="s">
        <v>332</v>
      </c>
      <c r="C32" s="533"/>
      <c r="D32" s="572"/>
      <c r="E32" s="528"/>
    </row>
    <row r="33" spans="1:5" s="499" customFormat="1" ht="12" customHeight="1" thickBot="1">
      <c r="A33" s="536" t="s">
        <v>11</v>
      </c>
      <c r="B33" s="345" t="s">
        <v>457</v>
      </c>
      <c r="C33" s="41"/>
      <c r="D33" s="570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570"/>
      <c r="E34" s="542"/>
    </row>
    <row r="35" spans="1:5" s="499" customFormat="1" ht="12" customHeight="1" thickBot="1">
      <c r="A35" s="473" t="s">
        <v>13</v>
      </c>
      <c r="B35" s="345" t="s">
        <v>543</v>
      </c>
      <c r="C35" s="404">
        <f>+C8+C19+C24+C25+C29+C33+C34</f>
        <v>100</v>
      </c>
      <c r="D35" s="566">
        <f>+D8+D19+D24+D25+D29+D33+D34</f>
        <v>100</v>
      </c>
      <c r="E35" s="543">
        <f>+E8+E19+E24+E25+E29+E33+E34</f>
        <v>30</v>
      </c>
    </row>
    <row r="36" spans="1:5" s="526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566">
        <f>+D37+D38+D39</f>
        <v>0</v>
      </c>
      <c r="E36" s="543">
        <f>+E37+E38+E39</f>
        <v>0</v>
      </c>
    </row>
    <row r="37" spans="1:5" s="526" customFormat="1" ht="15" customHeight="1">
      <c r="A37" s="550" t="s">
        <v>545</v>
      </c>
      <c r="B37" s="551" t="s">
        <v>148</v>
      </c>
      <c r="C37" s="59"/>
      <c r="D37" s="557"/>
      <c r="E37" s="530"/>
    </row>
    <row r="38" spans="1:5" s="526" customFormat="1" ht="15" customHeight="1">
      <c r="A38" s="550" t="s">
        <v>546</v>
      </c>
      <c r="B38" s="552" t="s">
        <v>2</v>
      </c>
      <c r="C38" s="405"/>
      <c r="D38" s="571"/>
      <c r="E38" s="529"/>
    </row>
    <row r="39" spans="1:5" ht="13.5" thickBot="1">
      <c r="A39" s="549" t="s">
        <v>547</v>
      </c>
      <c r="B39" s="535" t="s">
        <v>548</v>
      </c>
      <c r="C39" s="533"/>
      <c r="D39" s="572"/>
      <c r="E39" s="528"/>
    </row>
    <row r="40" spans="1:5" s="525" customFormat="1" ht="16.5" customHeight="1" thickBot="1">
      <c r="A40" s="538" t="s">
        <v>15</v>
      </c>
      <c r="B40" s="539" t="s">
        <v>549</v>
      </c>
      <c r="C40" s="65">
        <f>+C35+C36</f>
        <v>100</v>
      </c>
      <c r="D40" s="573">
        <f>+D35+D36</f>
        <v>100</v>
      </c>
      <c r="E40" s="544">
        <f>+E35+E36</f>
        <v>30</v>
      </c>
    </row>
    <row r="41" spans="1:5" s="300" customFormat="1" ht="12" customHeight="1">
      <c r="A41" s="481"/>
      <c r="B41" s="482"/>
      <c r="C41" s="497"/>
      <c r="D41" s="497"/>
      <c r="E41" s="497"/>
    </row>
    <row r="42" spans="1:5" ht="12" customHeight="1" thickBot="1">
      <c r="A42" s="483"/>
      <c r="B42" s="484"/>
      <c r="C42" s="498"/>
      <c r="D42" s="498"/>
      <c r="E42" s="498"/>
    </row>
    <row r="43" spans="1:5" ht="12" customHeight="1" thickBot="1">
      <c r="A43" s="870" t="s">
        <v>42</v>
      </c>
      <c r="B43" s="871"/>
      <c r="C43" s="871"/>
      <c r="D43" s="871"/>
      <c r="E43" s="872"/>
    </row>
    <row r="44" spans="1:5" ht="12" customHeight="1" thickBot="1">
      <c r="A44" s="536" t="s">
        <v>6</v>
      </c>
      <c r="B44" s="345" t="s">
        <v>550</v>
      </c>
      <c r="C44" s="404">
        <f>SUM(C45:C49)</f>
        <v>700</v>
      </c>
      <c r="D44" s="404">
        <f>SUM(D45:D49)</f>
        <v>684</v>
      </c>
      <c r="E44" s="543">
        <f>SUM(E45:E49)</f>
        <v>431</v>
      </c>
    </row>
    <row r="45" spans="1:5" ht="12" customHeight="1">
      <c r="A45" s="549" t="s">
        <v>70</v>
      </c>
      <c r="B45" s="326" t="s">
        <v>36</v>
      </c>
      <c r="C45" s="59"/>
      <c r="D45" s="59"/>
      <c r="E45" s="530"/>
    </row>
    <row r="46" spans="1:5" ht="12" customHeight="1">
      <c r="A46" s="549" t="s">
        <v>71</v>
      </c>
      <c r="B46" s="325" t="s">
        <v>116</v>
      </c>
      <c r="C46" s="398"/>
      <c r="D46" s="398"/>
      <c r="E46" s="554"/>
    </row>
    <row r="47" spans="1:5" ht="12" customHeight="1">
      <c r="A47" s="549" t="s">
        <v>72</v>
      </c>
      <c r="B47" s="325" t="s">
        <v>90</v>
      </c>
      <c r="C47" s="398">
        <v>700</v>
      </c>
      <c r="D47" s="398">
        <v>684</v>
      </c>
      <c r="E47" s="554">
        <v>431</v>
      </c>
    </row>
    <row r="48" spans="1:5" s="300" customFormat="1" ht="12" customHeight="1">
      <c r="A48" s="549" t="s">
        <v>73</v>
      </c>
      <c r="B48" s="325" t="s">
        <v>117</v>
      </c>
      <c r="C48" s="398"/>
      <c r="D48" s="398"/>
      <c r="E48" s="554"/>
    </row>
    <row r="49" spans="1:5" ht="12" customHeight="1" thickBot="1">
      <c r="A49" s="549" t="s">
        <v>91</v>
      </c>
      <c r="B49" s="325" t="s">
        <v>118</v>
      </c>
      <c r="C49" s="398"/>
      <c r="D49" s="398"/>
      <c r="E49" s="554"/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0</v>
      </c>
      <c r="E50" s="543">
        <f>SUM(E51:E53)</f>
        <v>0</v>
      </c>
    </row>
    <row r="51" spans="1:5" ht="12" customHeight="1">
      <c r="A51" s="549" t="s">
        <v>76</v>
      </c>
      <c r="B51" s="326" t="s">
        <v>139</v>
      </c>
      <c r="C51" s="59"/>
      <c r="D51" s="59"/>
      <c r="E51" s="530"/>
    </row>
    <row r="52" spans="1:5" ht="12" customHeight="1">
      <c r="A52" s="549" t="s">
        <v>77</v>
      </c>
      <c r="B52" s="325" t="s">
        <v>120</v>
      </c>
      <c r="C52" s="398"/>
      <c r="D52" s="398"/>
      <c r="E52" s="554"/>
    </row>
    <row r="53" spans="1:5" ht="15" customHeight="1">
      <c r="A53" s="549" t="s">
        <v>78</v>
      </c>
      <c r="B53" s="325" t="s">
        <v>43</v>
      </c>
      <c r="C53" s="398"/>
      <c r="D53" s="398"/>
      <c r="E53" s="554"/>
    </row>
    <row r="54" spans="1:5" ht="13.5" thickBot="1">
      <c r="A54" s="549" t="s">
        <v>79</v>
      </c>
      <c r="B54" s="325" t="s">
        <v>654</v>
      </c>
      <c r="C54" s="398"/>
      <c r="D54" s="398"/>
      <c r="E54" s="554"/>
    </row>
    <row r="55" spans="1:5" ht="15" customHeight="1" thickBot="1">
      <c r="A55" s="536" t="s">
        <v>8</v>
      </c>
      <c r="B55" s="540" t="s">
        <v>552</v>
      </c>
      <c r="C55" s="65">
        <f>+C44+C50</f>
        <v>700</v>
      </c>
      <c r="D55" s="65">
        <f>+D44+D50</f>
        <v>684</v>
      </c>
      <c r="E55" s="544">
        <f>+E44+E50</f>
        <v>431</v>
      </c>
    </row>
    <row r="56" spans="3:5" ht="13.5" thickBot="1">
      <c r="C56" s="545"/>
      <c r="D56" s="545"/>
      <c r="E56" s="545"/>
    </row>
    <row r="57" spans="1:5" ht="13.5" thickBot="1">
      <c r="A57" s="637" t="s">
        <v>710</v>
      </c>
      <c r="B57" s="638"/>
      <c r="C57" s="69"/>
      <c r="D57" s="69"/>
      <c r="E57" s="534"/>
    </row>
    <row r="58" spans="1:5" ht="13.5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541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+CONCATENATE("3.24. melléklet a 4/",LEFT(ÖSSZEFÜGGÉSEK!A4,4)+1,". (V.12.) önkormányzati rendelethez")</f>
        <v>3.24.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49</v>
      </c>
    </row>
    <row r="3" spans="1:5" s="523" customFormat="1" ht="24.75" thickBot="1">
      <c r="A3" s="521" t="s">
        <v>129</v>
      </c>
      <c r="B3" s="876" t="s">
        <v>744</v>
      </c>
      <c r="C3" s="877"/>
      <c r="D3" s="878"/>
      <c r="E3" s="547" t="s">
        <v>48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0</v>
      </c>
      <c r="D8" s="566">
        <f>SUM(D9:D18)</f>
        <v>0</v>
      </c>
      <c r="E8" s="543">
        <f>SUM(E9:E18)</f>
        <v>0</v>
      </c>
    </row>
    <row r="9" spans="1:5" s="499" customFormat="1" ht="12" customHeight="1">
      <c r="A9" s="548" t="s">
        <v>70</v>
      </c>
      <c r="B9" s="327" t="s">
        <v>316</v>
      </c>
      <c r="C9" s="62"/>
      <c r="D9" s="567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568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568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568"/>
      <c r="E12" s="71"/>
    </row>
    <row r="13" spans="1:5" s="499" customFormat="1" ht="12" customHeight="1">
      <c r="A13" s="549" t="s">
        <v>91</v>
      </c>
      <c r="B13" s="325" t="s">
        <v>320</v>
      </c>
      <c r="C13" s="401"/>
      <c r="D13" s="568"/>
      <c r="E13" s="71"/>
    </row>
    <row r="14" spans="1:5" s="499" customFormat="1" ht="12" customHeight="1">
      <c r="A14" s="549" t="s">
        <v>74</v>
      </c>
      <c r="B14" s="325" t="s">
        <v>534</v>
      </c>
      <c r="C14" s="401"/>
      <c r="D14" s="568"/>
      <c r="E14" s="71"/>
    </row>
    <row r="15" spans="1:5" s="526" customFormat="1" ht="12" customHeight="1">
      <c r="A15" s="549" t="s">
        <v>75</v>
      </c>
      <c r="B15" s="324" t="s">
        <v>535</v>
      </c>
      <c r="C15" s="401"/>
      <c r="D15" s="568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569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568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72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0</v>
      </c>
      <c r="D19" s="566">
        <f>SUM(D20:D22)</f>
        <v>0</v>
      </c>
      <c r="E19" s="543">
        <f>SUM(E20:E22)</f>
        <v>0</v>
      </c>
    </row>
    <row r="20" spans="1:5" s="526" customFormat="1" ht="12" customHeight="1">
      <c r="A20" s="549" t="s">
        <v>76</v>
      </c>
      <c r="B20" s="326" t="s">
        <v>297</v>
      </c>
      <c r="C20" s="401"/>
      <c r="D20" s="568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568"/>
      <c r="E21" s="71"/>
    </row>
    <row r="22" spans="1:5" s="526" customFormat="1" ht="12" customHeight="1">
      <c r="A22" s="549" t="s">
        <v>78</v>
      </c>
      <c r="B22" s="325" t="s">
        <v>538</v>
      </c>
      <c r="C22" s="401"/>
      <c r="D22" s="568"/>
      <c r="E22" s="71"/>
    </row>
    <row r="23" spans="1:5" s="499" customFormat="1" ht="12" customHeight="1" thickBot="1">
      <c r="A23" s="549" t="s">
        <v>79</v>
      </c>
      <c r="B23" s="325" t="s">
        <v>652</v>
      </c>
      <c r="C23" s="401"/>
      <c r="D23" s="568"/>
      <c r="E23" s="71"/>
    </row>
    <row r="24" spans="1:5" s="499" customFormat="1" ht="12" customHeight="1" thickBot="1">
      <c r="A24" s="536" t="s">
        <v>8</v>
      </c>
      <c r="B24" s="345" t="s">
        <v>107</v>
      </c>
      <c r="C24" s="41"/>
      <c r="D24" s="570"/>
      <c r="E24" s="542"/>
    </row>
    <row r="25" spans="1:5" s="499" customFormat="1" ht="12" customHeight="1" thickBot="1">
      <c r="A25" s="536" t="s">
        <v>9</v>
      </c>
      <c r="B25" s="345" t="s">
        <v>539</v>
      </c>
      <c r="C25" s="404">
        <f>+C26+C27</f>
        <v>0</v>
      </c>
      <c r="D25" s="566">
        <f>+D26+D27</f>
        <v>0</v>
      </c>
      <c r="E25" s="543">
        <f>+E26+E27</f>
        <v>0</v>
      </c>
    </row>
    <row r="26" spans="1:5" s="499" customFormat="1" ht="12" customHeight="1">
      <c r="A26" s="550" t="s">
        <v>310</v>
      </c>
      <c r="B26" s="551" t="s">
        <v>537</v>
      </c>
      <c r="C26" s="59"/>
      <c r="D26" s="557"/>
      <c r="E26" s="530"/>
    </row>
    <row r="27" spans="1:5" s="499" customFormat="1" ht="12" customHeight="1">
      <c r="A27" s="550" t="s">
        <v>311</v>
      </c>
      <c r="B27" s="552" t="s">
        <v>540</v>
      </c>
      <c r="C27" s="405"/>
      <c r="D27" s="571"/>
      <c r="E27" s="529"/>
    </row>
    <row r="28" spans="1:5" s="499" customFormat="1" ht="12" customHeight="1" thickBot="1">
      <c r="A28" s="549" t="s">
        <v>312</v>
      </c>
      <c r="B28" s="553" t="s">
        <v>653</v>
      </c>
      <c r="C28" s="533"/>
      <c r="D28" s="572"/>
      <c r="E28" s="528"/>
    </row>
    <row r="29" spans="1:5" s="499" customFormat="1" ht="12" customHeight="1" thickBot="1">
      <c r="A29" s="536" t="s">
        <v>10</v>
      </c>
      <c r="B29" s="345" t="s">
        <v>541</v>
      </c>
      <c r="C29" s="404">
        <f>+C30+C31+C32</f>
        <v>0</v>
      </c>
      <c r="D29" s="566">
        <f>+D30+D31+D32</f>
        <v>0</v>
      </c>
      <c r="E29" s="543">
        <f>+E30+E31+E32</f>
        <v>0</v>
      </c>
    </row>
    <row r="30" spans="1:5" s="499" customFormat="1" ht="12" customHeight="1">
      <c r="A30" s="550" t="s">
        <v>63</v>
      </c>
      <c r="B30" s="551" t="s">
        <v>329</v>
      </c>
      <c r="C30" s="59"/>
      <c r="D30" s="557"/>
      <c r="E30" s="530"/>
    </row>
    <row r="31" spans="1:5" s="499" customFormat="1" ht="12" customHeight="1">
      <c r="A31" s="550" t="s">
        <v>64</v>
      </c>
      <c r="B31" s="552" t="s">
        <v>330</v>
      </c>
      <c r="C31" s="405"/>
      <c r="D31" s="571"/>
      <c r="E31" s="529"/>
    </row>
    <row r="32" spans="1:5" s="499" customFormat="1" ht="12" customHeight="1" thickBot="1">
      <c r="A32" s="549" t="s">
        <v>65</v>
      </c>
      <c r="B32" s="535" t="s">
        <v>332</v>
      </c>
      <c r="C32" s="533"/>
      <c r="D32" s="572"/>
      <c r="E32" s="528"/>
    </row>
    <row r="33" spans="1:5" s="499" customFormat="1" ht="12" customHeight="1" thickBot="1">
      <c r="A33" s="536" t="s">
        <v>11</v>
      </c>
      <c r="B33" s="345" t="s">
        <v>457</v>
      </c>
      <c r="C33" s="41"/>
      <c r="D33" s="570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570"/>
      <c r="E34" s="542"/>
    </row>
    <row r="35" spans="1:5" s="499" customFormat="1" ht="12" customHeight="1" thickBot="1">
      <c r="A35" s="473" t="s">
        <v>13</v>
      </c>
      <c r="B35" s="345" t="s">
        <v>543</v>
      </c>
      <c r="C35" s="404">
        <f>+C8+C19+C24+C25+C29+C33+C34</f>
        <v>0</v>
      </c>
      <c r="D35" s="566">
        <f>+D8+D19+D24+D25+D29+D33+D34</f>
        <v>0</v>
      </c>
      <c r="E35" s="543">
        <f>+E8+E19+E24+E25+E29+E33+E34</f>
        <v>0</v>
      </c>
    </row>
    <row r="36" spans="1:5" s="526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566">
        <f>+D37+D38+D39</f>
        <v>0</v>
      </c>
      <c r="E36" s="543">
        <f>+E37+E38+E39</f>
        <v>0</v>
      </c>
    </row>
    <row r="37" spans="1:5" s="526" customFormat="1" ht="15" customHeight="1">
      <c r="A37" s="550" t="s">
        <v>545</v>
      </c>
      <c r="B37" s="551" t="s">
        <v>148</v>
      </c>
      <c r="C37" s="59"/>
      <c r="D37" s="557"/>
      <c r="E37" s="530"/>
    </row>
    <row r="38" spans="1:5" s="526" customFormat="1" ht="15" customHeight="1">
      <c r="A38" s="550" t="s">
        <v>546</v>
      </c>
      <c r="B38" s="552" t="s">
        <v>2</v>
      </c>
      <c r="C38" s="405"/>
      <c r="D38" s="571"/>
      <c r="E38" s="529"/>
    </row>
    <row r="39" spans="1:5" ht="13.5" thickBot="1">
      <c r="A39" s="549" t="s">
        <v>547</v>
      </c>
      <c r="B39" s="535" t="s">
        <v>548</v>
      </c>
      <c r="C39" s="533"/>
      <c r="D39" s="572"/>
      <c r="E39" s="528"/>
    </row>
    <row r="40" spans="1:5" s="525" customFormat="1" ht="16.5" customHeight="1" thickBot="1">
      <c r="A40" s="538" t="s">
        <v>15</v>
      </c>
      <c r="B40" s="539" t="s">
        <v>549</v>
      </c>
      <c r="C40" s="65">
        <f>+C35+C36</f>
        <v>0</v>
      </c>
      <c r="D40" s="573">
        <f>+D35+D36</f>
        <v>0</v>
      </c>
      <c r="E40" s="544">
        <f>+E35+E36</f>
        <v>0</v>
      </c>
    </row>
    <row r="41" spans="1:5" s="300" customFormat="1" ht="12" customHeight="1">
      <c r="A41" s="481"/>
      <c r="B41" s="482"/>
      <c r="C41" s="497"/>
      <c r="D41" s="497"/>
      <c r="E41" s="497"/>
    </row>
    <row r="42" spans="1:5" ht="12" customHeight="1" thickBot="1">
      <c r="A42" s="483"/>
      <c r="B42" s="484"/>
      <c r="C42" s="498"/>
      <c r="D42" s="498"/>
      <c r="E42" s="498"/>
    </row>
    <row r="43" spans="1:5" ht="12" customHeight="1" thickBot="1">
      <c r="A43" s="870" t="s">
        <v>42</v>
      </c>
      <c r="B43" s="871"/>
      <c r="C43" s="871"/>
      <c r="D43" s="871"/>
      <c r="E43" s="872"/>
    </row>
    <row r="44" spans="1:5" ht="12" customHeight="1" thickBot="1">
      <c r="A44" s="536" t="s">
        <v>6</v>
      </c>
      <c r="B44" s="345" t="s">
        <v>550</v>
      </c>
      <c r="C44" s="404">
        <f>SUM(C45:C49)</f>
        <v>647</v>
      </c>
      <c r="D44" s="404">
        <f>SUM(D45:D49)</f>
        <v>647</v>
      </c>
      <c r="E44" s="543">
        <f>SUM(E45:E49)</f>
        <v>454</v>
      </c>
    </row>
    <row r="45" spans="1:5" ht="12" customHeight="1">
      <c r="A45" s="549" t="s">
        <v>70</v>
      </c>
      <c r="B45" s="326" t="s">
        <v>36</v>
      </c>
      <c r="C45" s="59"/>
      <c r="D45" s="59"/>
      <c r="E45" s="530"/>
    </row>
    <row r="46" spans="1:5" ht="12" customHeight="1">
      <c r="A46" s="549" t="s">
        <v>71</v>
      </c>
      <c r="B46" s="325" t="s">
        <v>116</v>
      </c>
      <c r="C46" s="398"/>
      <c r="D46" s="398"/>
      <c r="E46" s="554"/>
    </row>
    <row r="47" spans="1:5" ht="12" customHeight="1">
      <c r="A47" s="549" t="s">
        <v>72</v>
      </c>
      <c r="B47" s="325" t="s">
        <v>90</v>
      </c>
      <c r="C47" s="398">
        <v>647</v>
      </c>
      <c r="D47" s="398">
        <v>647</v>
      </c>
      <c r="E47" s="554">
        <v>454</v>
      </c>
    </row>
    <row r="48" spans="1:5" s="300" customFormat="1" ht="12" customHeight="1">
      <c r="A48" s="549" t="s">
        <v>73</v>
      </c>
      <c r="B48" s="325" t="s">
        <v>117</v>
      </c>
      <c r="C48" s="398"/>
      <c r="D48" s="398"/>
      <c r="E48" s="554"/>
    </row>
    <row r="49" spans="1:5" ht="12" customHeight="1" thickBot="1">
      <c r="A49" s="549" t="s">
        <v>91</v>
      </c>
      <c r="B49" s="325" t="s">
        <v>118</v>
      </c>
      <c r="C49" s="398"/>
      <c r="D49" s="398"/>
      <c r="E49" s="554"/>
    </row>
    <row r="50" spans="1:5" ht="12" customHeight="1" thickBot="1">
      <c r="A50" s="536" t="s">
        <v>7</v>
      </c>
      <c r="B50" s="345" t="s">
        <v>551</v>
      </c>
      <c r="C50" s="404">
        <f>SUM(C51:C53)</f>
        <v>1000</v>
      </c>
      <c r="D50" s="404">
        <f>SUM(D51:D53)</f>
        <v>1000</v>
      </c>
      <c r="E50" s="543">
        <f>SUM(E51:E53)</f>
        <v>0</v>
      </c>
    </row>
    <row r="51" spans="1:5" ht="12" customHeight="1">
      <c r="A51" s="549" t="s">
        <v>76</v>
      </c>
      <c r="B51" s="326" t="s">
        <v>139</v>
      </c>
      <c r="C51" s="59"/>
      <c r="D51" s="59"/>
      <c r="E51" s="530"/>
    </row>
    <row r="52" spans="1:5" ht="12" customHeight="1">
      <c r="A52" s="549" t="s">
        <v>77</v>
      </c>
      <c r="B52" s="325" t="s">
        <v>120</v>
      </c>
      <c r="C52" s="398">
        <v>1000</v>
      </c>
      <c r="D52" s="398">
        <v>1000</v>
      </c>
      <c r="E52" s="554"/>
    </row>
    <row r="53" spans="1:5" ht="15" customHeight="1">
      <c r="A53" s="549" t="s">
        <v>78</v>
      </c>
      <c r="B53" s="325" t="s">
        <v>43</v>
      </c>
      <c r="C53" s="398"/>
      <c r="D53" s="398"/>
      <c r="E53" s="554"/>
    </row>
    <row r="54" spans="1:5" ht="13.5" thickBot="1">
      <c r="A54" s="549" t="s">
        <v>79</v>
      </c>
      <c r="B54" s="325" t="s">
        <v>654</v>
      </c>
      <c r="C54" s="398"/>
      <c r="D54" s="398"/>
      <c r="E54" s="554"/>
    </row>
    <row r="55" spans="1:5" ht="15" customHeight="1" thickBot="1">
      <c r="A55" s="536" t="s">
        <v>8</v>
      </c>
      <c r="B55" s="540" t="s">
        <v>552</v>
      </c>
      <c r="C55" s="65">
        <f>+C44+C50</f>
        <v>1647</v>
      </c>
      <c r="D55" s="65">
        <f>+D44+D50</f>
        <v>1647</v>
      </c>
      <c r="E55" s="544">
        <f>+E44+E50</f>
        <v>454</v>
      </c>
    </row>
    <row r="56" spans="3:5" ht="13.5" thickBot="1">
      <c r="C56" s="545"/>
      <c r="D56" s="545"/>
      <c r="E56" s="545"/>
    </row>
    <row r="57" spans="1:5" ht="13.5" thickBot="1">
      <c r="A57" s="637" t="s">
        <v>710</v>
      </c>
      <c r="B57" s="638"/>
      <c r="C57" s="69"/>
      <c r="D57" s="69"/>
      <c r="E57" s="534"/>
    </row>
    <row r="58" spans="1:5" ht="13.5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541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+CONCATENATE("3.25. melléklet a 4/",LEFT(ÖSSZEFÜGGÉSEK!A4,4)+1,". (V.12.) önkormányzati rendelethez")</f>
        <v>3.25.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49</v>
      </c>
    </row>
    <row r="3" spans="1:5" s="523" customFormat="1" ht="24.75" thickBot="1">
      <c r="A3" s="521" t="s">
        <v>129</v>
      </c>
      <c r="B3" s="876" t="s">
        <v>745</v>
      </c>
      <c r="C3" s="877"/>
      <c r="D3" s="878"/>
      <c r="E3" s="547" t="s">
        <v>48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0</v>
      </c>
      <c r="D8" s="566">
        <f>SUM(D9:D18)</f>
        <v>0</v>
      </c>
      <c r="E8" s="543">
        <f>SUM(E9:E18)</f>
        <v>0</v>
      </c>
    </row>
    <row r="9" spans="1:5" s="499" customFormat="1" ht="12" customHeight="1">
      <c r="A9" s="548" t="s">
        <v>70</v>
      </c>
      <c r="B9" s="327" t="s">
        <v>316</v>
      </c>
      <c r="C9" s="62"/>
      <c r="D9" s="567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568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568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568"/>
      <c r="E12" s="71"/>
    </row>
    <row r="13" spans="1:5" s="499" customFormat="1" ht="12" customHeight="1">
      <c r="A13" s="549" t="s">
        <v>91</v>
      </c>
      <c r="B13" s="325" t="s">
        <v>320</v>
      </c>
      <c r="C13" s="401"/>
      <c r="D13" s="568"/>
      <c r="E13" s="71"/>
    </row>
    <row r="14" spans="1:5" s="499" customFormat="1" ht="12" customHeight="1">
      <c r="A14" s="549" t="s">
        <v>74</v>
      </c>
      <c r="B14" s="325" t="s">
        <v>534</v>
      </c>
      <c r="C14" s="401"/>
      <c r="D14" s="568"/>
      <c r="E14" s="71"/>
    </row>
    <row r="15" spans="1:5" s="526" customFormat="1" ht="12" customHeight="1">
      <c r="A15" s="549" t="s">
        <v>75</v>
      </c>
      <c r="B15" s="324" t="s">
        <v>535</v>
      </c>
      <c r="C15" s="401"/>
      <c r="D15" s="568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569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568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72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0</v>
      </c>
      <c r="D19" s="566">
        <f>SUM(D20:D22)</f>
        <v>0</v>
      </c>
      <c r="E19" s="543">
        <f>SUM(E20:E22)</f>
        <v>0</v>
      </c>
    </row>
    <row r="20" spans="1:5" s="526" customFormat="1" ht="12" customHeight="1">
      <c r="A20" s="549" t="s">
        <v>76</v>
      </c>
      <c r="B20" s="326" t="s">
        <v>297</v>
      </c>
      <c r="C20" s="401"/>
      <c r="D20" s="568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568"/>
      <c r="E21" s="71"/>
    </row>
    <row r="22" spans="1:5" s="526" customFormat="1" ht="12" customHeight="1">
      <c r="A22" s="549" t="s">
        <v>78</v>
      </c>
      <c r="B22" s="325" t="s">
        <v>538</v>
      </c>
      <c r="C22" s="401"/>
      <c r="D22" s="568"/>
      <c r="E22" s="71"/>
    </row>
    <row r="23" spans="1:5" s="499" customFormat="1" ht="12" customHeight="1" thickBot="1">
      <c r="A23" s="549" t="s">
        <v>79</v>
      </c>
      <c r="B23" s="325" t="s">
        <v>652</v>
      </c>
      <c r="C23" s="401"/>
      <c r="D23" s="568"/>
      <c r="E23" s="71"/>
    </row>
    <row r="24" spans="1:5" s="499" customFormat="1" ht="12" customHeight="1" thickBot="1">
      <c r="A24" s="536" t="s">
        <v>8</v>
      </c>
      <c r="B24" s="345" t="s">
        <v>107</v>
      </c>
      <c r="C24" s="41"/>
      <c r="D24" s="570"/>
      <c r="E24" s="542"/>
    </row>
    <row r="25" spans="1:5" s="499" customFormat="1" ht="12" customHeight="1" thickBot="1">
      <c r="A25" s="536" t="s">
        <v>9</v>
      </c>
      <c r="B25" s="345" t="s">
        <v>539</v>
      </c>
      <c r="C25" s="404">
        <f>+C26+C27</f>
        <v>0</v>
      </c>
      <c r="D25" s="566">
        <f>+D26+D27</f>
        <v>0</v>
      </c>
      <c r="E25" s="543">
        <f>+E26+E27</f>
        <v>0</v>
      </c>
    </row>
    <row r="26" spans="1:5" s="499" customFormat="1" ht="12" customHeight="1">
      <c r="A26" s="550" t="s">
        <v>310</v>
      </c>
      <c r="B26" s="551" t="s">
        <v>537</v>
      </c>
      <c r="C26" s="59"/>
      <c r="D26" s="557"/>
      <c r="E26" s="530"/>
    </row>
    <row r="27" spans="1:5" s="499" customFormat="1" ht="12" customHeight="1">
      <c r="A27" s="550" t="s">
        <v>311</v>
      </c>
      <c r="B27" s="552" t="s">
        <v>540</v>
      </c>
      <c r="C27" s="405"/>
      <c r="D27" s="571"/>
      <c r="E27" s="529"/>
    </row>
    <row r="28" spans="1:5" s="499" customFormat="1" ht="12" customHeight="1" thickBot="1">
      <c r="A28" s="549" t="s">
        <v>312</v>
      </c>
      <c r="B28" s="553" t="s">
        <v>653</v>
      </c>
      <c r="C28" s="533"/>
      <c r="D28" s="572"/>
      <c r="E28" s="528"/>
    </row>
    <row r="29" spans="1:5" s="499" customFormat="1" ht="12" customHeight="1" thickBot="1">
      <c r="A29" s="536" t="s">
        <v>10</v>
      </c>
      <c r="B29" s="345" t="s">
        <v>541</v>
      </c>
      <c r="C29" s="404">
        <f>+C30+C31+C32</f>
        <v>0</v>
      </c>
      <c r="D29" s="566">
        <f>+D30+D31+D32</f>
        <v>0</v>
      </c>
      <c r="E29" s="543">
        <f>+E30+E31+E32</f>
        <v>0</v>
      </c>
    </row>
    <row r="30" spans="1:5" s="499" customFormat="1" ht="12" customHeight="1">
      <c r="A30" s="550" t="s">
        <v>63</v>
      </c>
      <c r="B30" s="551" t="s">
        <v>329</v>
      </c>
      <c r="C30" s="59"/>
      <c r="D30" s="557"/>
      <c r="E30" s="530"/>
    </row>
    <row r="31" spans="1:5" s="499" customFormat="1" ht="12" customHeight="1">
      <c r="A31" s="550" t="s">
        <v>64</v>
      </c>
      <c r="B31" s="552" t="s">
        <v>330</v>
      </c>
      <c r="C31" s="405"/>
      <c r="D31" s="571"/>
      <c r="E31" s="529"/>
    </row>
    <row r="32" spans="1:5" s="499" customFormat="1" ht="12" customHeight="1" thickBot="1">
      <c r="A32" s="549" t="s">
        <v>65</v>
      </c>
      <c r="B32" s="535" t="s">
        <v>332</v>
      </c>
      <c r="C32" s="533"/>
      <c r="D32" s="572"/>
      <c r="E32" s="528"/>
    </row>
    <row r="33" spans="1:5" s="499" customFormat="1" ht="12" customHeight="1" thickBot="1">
      <c r="A33" s="536" t="s">
        <v>11</v>
      </c>
      <c r="B33" s="345" t="s">
        <v>457</v>
      </c>
      <c r="C33" s="41"/>
      <c r="D33" s="570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570"/>
      <c r="E34" s="542"/>
    </row>
    <row r="35" spans="1:5" s="499" customFormat="1" ht="12" customHeight="1" thickBot="1">
      <c r="A35" s="473" t="s">
        <v>13</v>
      </c>
      <c r="B35" s="345" t="s">
        <v>543</v>
      </c>
      <c r="C35" s="404">
        <f>+C8+C19+C24+C25+C29+C33+C34</f>
        <v>0</v>
      </c>
      <c r="D35" s="566">
        <f>+D8+D19+D24+D25+D29+D33+D34</f>
        <v>0</v>
      </c>
      <c r="E35" s="543">
        <f>+E8+E19+E24+E25+E29+E33+E34</f>
        <v>0</v>
      </c>
    </row>
    <row r="36" spans="1:5" s="526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566">
        <f>+D37+D38+D39</f>
        <v>0</v>
      </c>
      <c r="E36" s="543">
        <f>+E37+E38+E39</f>
        <v>0</v>
      </c>
    </row>
    <row r="37" spans="1:5" s="526" customFormat="1" ht="15" customHeight="1">
      <c r="A37" s="550" t="s">
        <v>545</v>
      </c>
      <c r="B37" s="551" t="s">
        <v>148</v>
      </c>
      <c r="C37" s="59"/>
      <c r="D37" s="557"/>
      <c r="E37" s="530"/>
    </row>
    <row r="38" spans="1:5" s="526" customFormat="1" ht="15" customHeight="1">
      <c r="A38" s="550" t="s">
        <v>546</v>
      </c>
      <c r="B38" s="552" t="s">
        <v>2</v>
      </c>
      <c r="C38" s="405"/>
      <c r="D38" s="571"/>
      <c r="E38" s="529"/>
    </row>
    <row r="39" spans="1:5" ht="13.5" thickBot="1">
      <c r="A39" s="549" t="s">
        <v>547</v>
      </c>
      <c r="B39" s="535" t="s">
        <v>548</v>
      </c>
      <c r="C39" s="533"/>
      <c r="D39" s="572"/>
      <c r="E39" s="528"/>
    </row>
    <row r="40" spans="1:5" s="525" customFormat="1" ht="16.5" customHeight="1" thickBot="1">
      <c r="A40" s="538" t="s">
        <v>15</v>
      </c>
      <c r="B40" s="539" t="s">
        <v>549</v>
      </c>
      <c r="C40" s="65">
        <f>+C35+C36</f>
        <v>0</v>
      </c>
      <c r="D40" s="573">
        <f>+D35+D36</f>
        <v>0</v>
      </c>
      <c r="E40" s="544">
        <f>+E35+E36</f>
        <v>0</v>
      </c>
    </row>
    <row r="41" spans="1:5" s="300" customFormat="1" ht="12" customHeight="1">
      <c r="A41" s="481"/>
      <c r="B41" s="482"/>
      <c r="C41" s="497"/>
      <c r="D41" s="497"/>
      <c r="E41" s="497"/>
    </row>
    <row r="42" spans="1:5" ht="12" customHeight="1" thickBot="1">
      <c r="A42" s="483"/>
      <c r="B42" s="484"/>
      <c r="C42" s="498"/>
      <c r="D42" s="498"/>
      <c r="E42" s="498"/>
    </row>
    <row r="43" spans="1:5" ht="12" customHeight="1" thickBot="1">
      <c r="A43" s="870" t="s">
        <v>42</v>
      </c>
      <c r="B43" s="871"/>
      <c r="C43" s="871"/>
      <c r="D43" s="871"/>
      <c r="E43" s="872"/>
    </row>
    <row r="44" spans="1:5" ht="12" customHeight="1" thickBot="1">
      <c r="A44" s="536" t="s">
        <v>6</v>
      </c>
      <c r="B44" s="345" t="s">
        <v>550</v>
      </c>
      <c r="C44" s="404">
        <f>SUM(C45:C49)</f>
        <v>500</v>
      </c>
      <c r="D44" s="404">
        <f>SUM(D45:D49)</f>
        <v>500</v>
      </c>
      <c r="E44" s="543">
        <f>SUM(E45:E49)</f>
        <v>500</v>
      </c>
    </row>
    <row r="45" spans="1:5" ht="12" customHeight="1">
      <c r="A45" s="549" t="s">
        <v>70</v>
      </c>
      <c r="B45" s="326" t="s">
        <v>36</v>
      </c>
      <c r="C45" s="59"/>
      <c r="D45" s="59"/>
      <c r="E45" s="530"/>
    </row>
    <row r="46" spans="1:5" ht="12" customHeight="1">
      <c r="A46" s="549" t="s">
        <v>71</v>
      </c>
      <c r="B46" s="325" t="s">
        <v>116</v>
      </c>
      <c r="C46" s="398"/>
      <c r="D46" s="398"/>
      <c r="E46" s="554"/>
    </row>
    <row r="47" spans="1:5" ht="12" customHeight="1">
      <c r="A47" s="549" t="s">
        <v>72</v>
      </c>
      <c r="B47" s="325" t="s">
        <v>90</v>
      </c>
      <c r="C47" s="398"/>
      <c r="D47" s="398"/>
      <c r="E47" s="554"/>
    </row>
    <row r="48" spans="1:5" s="300" customFormat="1" ht="12" customHeight="1">
      <c r="A48" s="549" t="s">
        <v>73</v>
      </c>
      <c r="B48" s="325" t="s">
        <v>117</v>
      </c>
      <c r="C48" s="398"/>
      <c r="D48" s="398"/>
      <c r="E48" s="554"/>
    </row>
    <row r="49" spans="1:5" ht="12" customHeight="1" thickBot="1">
      <c r="A49" s="549" t="s">
        <v>91</v>
      </c>
      <c r="B49" s="325" t="s">
        <v>118</v>
      </c>
      <c r="C49" s="398">
        <v>500</v>
      </c>
      <c r="D49" s="398">
        <v>500</v>
      </c>
      <c r="E49" s="554">
        <v>500</v>
      </c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0</v>
      </c>
      <c r="E50" s="543">
        <f>SUM(E51:E53)</f>
        <v>0</v>
      </c>
    </row>
    <row r="51" spans="1:5" ht="12" customHeight="1">
      <c r="A51" s="549" t="s">
        <v>76</v>
      </c>
      <c r="B51" s="326" t="s">
        <v>139</v>
      </c>
      <c r="C51" s="59"/>
      <c r="D51" s="59"/>
      <c r="E51" s="530"/>
    </row>
    <row r="52" spans="1:5" ht="12" customHeight="1">
      <c r="A52" s="549" t="s">
        <v>77</v>
      </c>
      <c r="B52" s="325" t="s">
        <v>120</v>
      </c>
      <c r="C52" s="398"/>
      <c r="D52" s="398"/>
      <c r="E52" s="554"/>
    </row>
    <row r="53" spans="1:5" ht="15" customHeight="1">
      <c r="A53" s="549" t="s">
        <v>78</v>
      </c>
      <c r="B53" s="325" t="s">
        <v>43</v>
      </c>
      <c r="C53" s="398"/>
      <c r="D53" s="398"/>
      <c r="E53" s="554"/>
    </row>
    <row r="54" spans="1:5" ht="13.5" thickBot="1">
      <c r="A54" s="549" t="s">
        <v>79</v>
      </c>
      <c r="B54" s="325" t="s">
        <v>654</v>
      </c>
      <c r="C54" s="398"/>
      <c r="D54" s="398"/>
      <c r="E54" s="554"/>
    </row>
    <row r="55" spans="1:5" ht="15" customHeight="1" thickBot="1">
      <c r="A55" s="536" t="s">
        <v>8</v>
      </c>
      <c r="B55" s="540" t="s">
        <v>552</v>
      </c>
      <c r="C55" s="65">
        <f>+C44+C50</f>
        <v>500</v>
      </c>
      <c r="D55" s="65">
        <f>+D44+D50</f>
        <v>500</v>
      </c>
      <c r="E55" s="544">
        <f>+E44+E50</f>
        <v>500</v>
      </c>
    </row>
    <row r="56" spans="3:5" ht="13.5" thickBot="1">
      <c r="C56" s="545"/>
      <c r="D56" s="545"/>
      <c r="E56" s="545"/>
    </row>
    <row r="57" spans="1:5" ht="13.5" thickBot="1">
      <c r="A57" s="637" t="s">
        <v>710</v>
      </c>
      <c r="B57" s="638"/>
      <c r="C57" s="69"/>
      <c r="D57" s="69"/>
      <c r="E57" s="534"/>
    </row>
    <row r="58" spans="1:5" ht="13.5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541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+CONCATENATE("3.26. melléklet a 4/",LEFT(ÖSSZEFÜGGÉSEK!A4,4)+1,". (V.12.) önkormányzati rendelethez")</f>
        <v>3.26.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49</v>
      </c>
    </row>
    <row r="3" spans="1:5" s="523" customFormat="1" ht="24.75" thickBot="1">
      <c r="A3" s="521" t="s">
        <v>129</v>
      </c>
      <c r="B3" s="876" t="s">
        <v>746</v>
      </c>
      <c r="C3" s="877"/>
      <c r="D3" s="878"/>
      <c r="E3" s="547" t="s">
        <v>48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0</v>
      </c>
      <c r="D8" s="566">
        <f>SUM(D9:D18)</f>
        <v>0</v>
      </c>
      <c r="E8" s="543">
        <f>SUM(E9:E18)</f>
        <v>0</v>
      </c>
    </row>
    <row r="9" spans="1:5" s="499" customFormat="1" ht="12" customHeight="1">
      <c r="A9" s="548" t="s">
        <v>70</v>
      </c>
      <c r="B9" s="327" t="s">
        <v>316</v>
      </c>
      <c r="C9" s="62"/>
      <c r="D9" s="567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568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568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568"/>
      <c r="E12" s="71"/>
    </row>
    <row r="13" spans="1:5" s="499" customFormat="1" ht="12" customHeight="1">
      <c r="A13" s="549" t="s">
        <v>91</v>
      </c>
      <c r="B13" s="325" t="s">
        <v>320</v>
      </c>
      <c r="C13" s="401"/>
      <c r="D13" s="568"/>
      <c r="E13" s="71"/>
    </row>
    <row r="14" spans="1:5" s="499" customFormat="1" ht="12" customHeight="1">
      <c r="A14" s="549" t="s">
        <v>74</v>
      </c>
      <c r="B14" s="325" t="s">
        <v>534</v>
      </c>
      <c r="C14" s="401"/>
      <c r="D14" s="568"/>
      <c r="E14" s="71"/>
    </row>
    <row r="15" spans="1:5" s="526" customFormat="1" ht="12" customHeight="1">
      <c r="A15" s="549" t="s">
        <v>75</v>
      </c>
      <c r="B15" s="324" t="s">
        <v>535</v>
      </c>
      <c r="C15" s="401"/>
      <c r="D15" s="568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569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568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72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0</v>
      </c>
      <c r="D19" s="566">
        <f>SUM(D20:D22)</f>
        <v>0</v>
      </c>
      <c r="E19" s="543">
        <f>SUM(E20:E22)</f>
        <v>0</v>
      </c>
    </row>
    <row r="20" spans="1:5" s="526" customFormat="1" ht="12" customHeight="1">
      <c r="A20" s="549" t="s">
        <v>76</v>
      </c>
      <c r="B20" s="326" t="s">
        <v>297</v>
      </c>
      <c r="C20" s="401"/>
      <c r="D20" s="568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568"/>
      <c r="E21" s="71"/>
    </row>
    <row r="22" spans="1:5" s="526" customFormat="1" ht="12" customHeight="1">
      <c r="A22" s="549" t="s">
        <v>78</v>
      </c>
      <c r="B22" s="325" t="s">
        <v>538</v>
      </c>
      <c r="C22" s="401"/>
      <c r="D22" s="568"/>
      <c r="E22" s="71"/>
    </row>
    <row r="23" spans="1:5" s="499" customFormat="1" ht="12" customHeight="1" thickBot="1">
      <c r="A23" s="549" t="s">
        <v>79</v>
      </c>
      <c r="B23" s="325" t="s">
        <v>652</v>
      </c>
      <c r="C23" s="401"/>
      <c r="D23" s="568"/>
      <c r="E23" s="71"/>
    </row>
    <row r="24" spans="1:5" s="499" customFormat="1" ht="12" customHeight="1" thickBot="1">
      <c r="A24" s="536" t="s">
        <v>8</v>
      </c>
      <c r="B24" s="345" t="s">
        <v>107</v>
      </c>
      <c r="C24" s="41"/>
      <c r="D24" s="570"/>
      <c r="E24" s="542"/>
    </row>
    <row r="25" spans="1:5" s="499" customFormat="1" ht="12" customHeight="1" thickBot="1">
      <c r="A25" s="536" t="s">
        <v>9</v>
      </c>
      <c r="B25" s="345" t="s">
        <v>539</v>
      </c>
      <c r="C25" s="404">
        <f>+C26+C27</f>
        <v>0</v>
      </c>
      <c r="D25" s="566">
        <f>+D26+D27</f>
        <v>0</v>
      </c>
      <c r="E25" s="543">
        <f>+E26+E27</f>
        <v>0</v>
      </c>
    </row>
    <row r="26" spans="1:5" s="499" customFormat="1" ht="12" customHeight="1">
      <c r="A26" s="550" t="s">
        <v>310</v>
      </c>
      <c r="B26" s="551" t="s">
        <v>537</v>
      </c>
      <c r="C26" s="59"/>
      <c r="D26" s="557"/>
      <c r="E26" s="530"/>
    </row>
    <row r="27" spans="1:5" s="499" customFormat="1" ht="12" customHeight="1">
      <c r="A27" s="550" t="s">
        <v>311</v>
      </c>
      <c r="B27" s="552" t="s">
        <v>540</v>
      </c>
      <c r="C27" s="405"/>
      <c r="D27" s="571"/>
      <c r="E27" s="529"/>
    </row>
    <row r="28" spans="1:5" s="499" customFormat="1" ht="12" customHeight="1" thickBot="1">
      <c r="A28" s="549" t="s">
        <v>312</v>
      </c>
      <c r="B28" s="553" t="s">
        <v>653</v>
      </c>
      <c r="C28" s="533"/>
      <c r="D28" s="572"/>
      <c r="E28" s="528"/>
    </row>
    <row r="29" spans="1:5" s="499" customFormat="1" ht="12" customHeight="1" thickBot="1">
      <c r="A29" s="536" t="s">
        <v>10</v>
      </c>
      <c r="B29" s="345" t="s">
        <v>541</v>
      </c>
      <c r="C29" s="404">
        <f>+C30+C31+C32</f>
        <v>0</v>
      </c>
      <c r="D29" s="566">
        <f>+D30+D31+D32</f>
        <v>0</v>
      </c>
      <c r="E29" s="543">
        <f>+E30+E31+E32</f>
        <v>0</v>
      </c>
    </row>
    <row r="30" spans="1:5" s="499" customFormat="1" ht="12" customHeight="1">
      <c r="A30" s="550" t="s">
        <v>63</v>
      </c>
      <c r="B30" s="551" t="s">
        <v>329</v>
      </c>
      <c r="C30" s="59"/>
      <c r="D30" s="557"/>
      <c r="E30" s="530"/>
    </row>
    <row r="31" spans="1:5" s="499" customFormat="1" ht="12" customHeight="1">
      <c r="A31" s="550" t="s">
        <v>64</v>
      </c>
      <c r="B31" s="552" t="s">
        <v>330</v>
      </c>
      <c r="C31" s="405"/>
      <c r="D31" s="571"/>
      <c r="E31" s="529"/>
    </row>
    <row r="32" spans="1:5" s="499" customFormat="1" ht="12" customHeight="1" thickBot="1">
      <c r="A32" s="549" t="s">
        <v>65</v>
      </c>
      <c r="B32" s="535" t="s">
        <v>332</v>
      </c>
      <c r="C32" s="533"/>
      <c r="D32" s="572"/>
      <c r="E32" s="528"/>
    </row>
    <row r="33" spans="1:5" s="499" customFormat="1" ht="12" customHeight="1" thickBot="1">
      <c r="A33" s="536" t="s">
        <v>11</v>
      </c>
      <c r="B33" s="345" t="s">
        <v>457</v>
      </c>
      <c r="C33" s="41"/>
      <c r="D33" s="570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570"/>
      <c r="E34" s="542"/>
    </row>
    <row r="35" spans="1:5" s="499" customFormat="1" ht="12" customHeight="1" thickBot="1">
      <c r="A35" s="473" t="s">
        <v>13</v>
      </c>
      <c r="B35" s="345" t="s">
        <v>543</v>
      </c>
      <c r="C35" s="404">
        <f>+C8+C19+C24+C25+C29+C33+C34</f>
        <v>0</v>
      </c>
      <c r="D35" s="566">
        <f>+D8+D19+D24+D25+D29+D33+D34</f>
        <v>0</v>
      </c>
      <c r="E35" s="543">
        <f>+E8+E19+E24+E25+E29+E33+E34</f>
        <v>0</v>
      </c>
    </row>
    <row r="36" spans="1:5" s="526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566">
        <f>+D37+D38+D39</f>
        <v>0</v>
      </c>
      <c r="E36" s="543">
        <f>+E37+E38+E39</f>
        <v>0</v>
      </c>
    </row>
    <row r="37" spans="1:5" s="526" customFormat="1" ht="15" customHeight="1">
      <c r="A37" s="550" t="s">
        <v>545</v>
      </c>
      <c r="B37" s="551" t="s">
        <v>148</v>
      </c>
      <c r="C37" s="59"/>
      <c r="D37" s="557"/>
      <c r="E37" s="530"/>
    </row>
    <row r="38" spans="1:5" s="526" customFormat="1" ht="15" customHeight="1">
      <c r="A38" s="550" t="s">
        <v>546</v>
      </c>
      <c r="B38" s="552" t="s">
        <v>2</v>
      </c>
      <c r="C38" s="405"/>
      <c r="D38" s="571"/>
      <c r="E38" s="529"/>
    </row>
    <row r="39" spans="1:5" ht="13.5" thickBot="1">
      <c r="A39" s="549" t="s">
        <v>547</v>
      </c>
      <c r="B39" s="535" t="s">
        <v>548</v>
      </c>
      <c r="C39" s="533"/>
      <c r="D39" s="572"/>
      <c r="E39" s="528"/>
    </row>
    <row r="40" spans="1:5" s="525" customFormat="1" ht="16.5" customHeight="1" thickBot="1">
      <c r="A40" s="538" t="s">
        <v>15</v>
      </c>
      <c r="B40" s="539" t="s">
        <v>549</v>
      </c>
      <c r="C40" s="65">
        <f>+C35+C36</f>
        <v>0</v>
      </c>
      <c r="D40" s="573">
        <f>+D35+D36</f>
        <v>0</v>
      </c>
      <c r="E40" s="544">
        <f>+E35+E36</f>
        <v>0</v>
      </c>
    </row>
    <row r="41" spans="1:5" s="300" customFormat="1" ht="12" customHeight="1">
      <c r="A41" s="481"/>
      <c r="B41" s="482"/>
      <c r="C41" s="497"/>
      <c r="D41" s="497"/>
      <c r="E41" s="497"/>
    </row>
    <row r="42" spans="1:5" ht="12" customHeight="1" thickBot="1">
      <c r="A42" s="483"/>
      <c r="B42" s="484"/>
      <c r="C42" s="498"/>
      <c r="D42" s="498"/>
      <c r="E42" s="498"/>
    </row>
    <row r="43" spans="1:5" ht="12" customHeight="1" thickBot="1">
      <c r="A43" s="870" t="s">
        <v>42</v>
      </c>
      <c r="B43" s="871"/>
      <c r="C43" s="871"/>
      <c r="D43" s="871"/>
      <c r="E43" s="872"/>
    </row>
    <row r="44" spans="1:5" ht="12" customHeight="1" thickBot="1">
      <c r="A44" s="536" t="s">
        <v>6</v>
      </c>
      <c r="B44" s="345" t="s">
        <v>550</v>
      </c>
      <c r="C44" s="404">
        <f>SUM(C45:C49)</f>
        <v>605</v>
      </c>
      <c r="D44" s="404">
        <f>SUM(D45:D49)</f>
        <v>605</v>
      </c>
      <c r="E44" s="543">
        <f>SUM(E45:E49)</f>
        <v>470</v>
      </c>
    </row>
    <row r="45" spans="1:5" ht="12" customHeight="1">
      <c r="A45" s="549" t="s">
        <v>70</v>
      </c>
      <c r="B45" s="326" t="s">
        <v>36</v>
      </c>
      <c r="C45" s="59"/>
      <c r="D45" s="59"/>
      <c r="E45" s="530"/>
    </row>
    <row r="46" spans="1:5" ht="12" customHeight="1">
      <c r="A46" s="549" t="s">
        <v>71</v>
      </c>
      <c r="B46" s="325" t="s">
        <v>116</v>
      </c>
      <c r="C46" s="398"/>
      <c r="D46" s="398"/>
      <c r="E46" s="554"/>
    </row>
    <row r="47" spans="1:5" ht="12" customHeight="1">
      <c r="A47" s="549" t="s">
        <v>72</v>
      </c>
      <c r="B47" s="325" t="s">
        <v>90</v>
      </c>
      <c r="C47" s="398">
        <v>605</v>
      </c>
      <c r="D47" s="398">
        <v>605</v>
      </c>
      <c r="E47" s="554">
        <v>470</v>
      </c>
    </row>
    <row r="48" spans="1:5" s="300" customFormat="1" ht="12" customHeight="1">
      <c r="A48" s="549" t="s">
        <v>73</v>
      </c>
      <c r="B48" s="325" t="s">
        <v>117</v>
      </c>
      <c r="C48" s="398"/>
      <c r="D48" s="398"/>
      <c r="E48" s="554"/>
    </row>
    <row r="49" spans="1:5" ht="12" customHeight="1" thickBot="1">
      <c r="A49" s="549" t="s">
        <v>91</v>
      </c>
      <c r="B49" s="325" t="s">
        <v>118</v>
      </c>
      <c r="C49" s="398"/>
      <c r="D49" s="398"/>
      <c r="E49" s="554"/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0</v>
      </c>
      <c r="E50" s="543">
        <f>SUM(E51:E53)</f>
        <v>0</v>
      </c>
    </row>
    <row r="51" spans="1:5" ht="12" customHeight="1">
      <c r="A51" s="549" t="s">
        <v>76</v>
      </c>
      <c r="B51" s="326" t="s">
        <v>139</v>
      </c>
      <c r="C51" s="59"/>
      <c r="D51" s="59"/>
      <c r="E51" s="530"/>
    </row>
    <row r="52" spans="1:5" ht="12" customHeight="1">
      <c r="A52" s="549" t="s">
        <v>77</v>
      </c>
      <c r="B52" s="325" t="s">
        <v>120</v>
      </c>
      <c r="C52" s="398"/>
      <c r="D52" s="398"/>
      <c r="E52" s="554"/>
    </row>
    <row r="53" spans="1:5" ht="15" customHeight="1">
      <c r="A53" s="549" t="s">
        <v>78</v>
      </c>
      <c r="B53" s="325" t="s">
        <v>43</v>
      </c>
      <c r="C53" s="398"/>
      <c r="D53" s="398"/>
      <c r="E53" s="554"/>
    </row>
    <row r="54" spans="1:5" ht="13.5" thickBot="1">
      <c r="A54" s="549" t="s">
        <v>79</v>
      </c>
      <c r="B54" s="325" t="s">
        <v>654</v>
      </c>
      <c r="C54" s="398"/>
      <c r="D54" s="398"/>
      <c r="E54" s="554"/>
    </row>
    <row r="55" spans="1:5" ht="15" customHeight="1" thickBot="1">
      <c r="A55" s="536" t="s">
        <v>8</v>
      </c>
      <c r="B55" s="540" t="s">
        <v>552</v>
      </c>
      <c r="C55" s="65">
        <f>+C44+C50</f>
        <v>605</v>
      </c>
      <c r="D55" s="65">
        <f>+D44+D50</f>
        <v>605</v>
      </c>
      <c r="E55" s="544">
        <f>+E44+E50</f>
        <v>470</v>
      </c>
    </row>
    <row r="56" spans="3:5" ht="13.5" thickBot="1">
      <c r="C56" s="545"/>
      <c r="D56" s="545"/>
      <c r="E56" s="545"/>
    </row>
    <row r="57" spans="1:5" ht="13.5" thickBot="1">
      <c r="A57" s="637" t="s">
        <v>710</v>
      </c>
      <c r="B57" s="638"/>
      <c r="C57" s="69"/>
      <c r="D57" s="69"/>
      <c r="E57" s="534"/>
    </row>
    <row r="58" spans="1:5" ht="13.5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78" sqref="E78"/>
    </sheetView>
  </sheetViews>
  <sheetFormatPr defaultColWidth="9.00390625" defaultRowHeight="12.75"/>
  <cols>
    <col min="1" max="1" width="14.875" style="500" customWidth="1"/>
    <col min="2" max="2" width="65.375" style="501" customWidth="1"/>
    <col min="3" max="5" width="17.00390625" style="502" customWidth="1"/>
    <col min="6" max="16384" width="9.375" style="32" customWidth="1"/>
  </cols>
  <sheetData>
    <row r="1" spans="1:5" s="476" customFormat="1" ht="16.5" customHeight="1" thickBot="1">
      <c r="A1" s="475"/>
      <c r="B1" s="477"/>
      <c r="C1" s="522"/>
      <c r="D1" s="487"/>
      <c r="E1" s="522" t="str">
        <f>+CONCATENATE("3.27. melléklet a 4/",LEFT(ÖSSZEFÜGGÉSEK!A4,4)+1,". (V.12.) önkormányzati rendelethez")</f>
        <v>3.27. melléklet a 4/2016. (V.12.) önkormányzati rendelethez</v>
      </c>
    </row>
    <row r="2" spans="1:5" s="523" customFormat="1" ht="15.75" customHeight="1">
      <c r="A2" s="503" t="s">
        <v>51</v>
      </c>
      <c r="B2" s="873" t="s">
        <v>136</v>
      </c>
      <c r="C2" s="874"/>
      <c r="D2" s="875"/>
      <c r="E2" s="496" t="s">
        <v>39</v>
      </c>
    </row>
    <row r="3" spans="1:5" s="523" customFormat="1" ht="24.75" thickBot="1">
      <c r="A3" s="521" t="s">
        <v>526</v>
      </c>
      <c r="B3" s="876" t="s">
        <v>525</v>
      </c>
      <c r="C3" s="879"/>
      <c r="D3" s="880"/>
      <c r="E3" s="471" t="s">
        <v>39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525" customFormat="1" ht="12" customHeight="1" thickBot="1">
      <c r="A8" s="342" t="s">
        <v>6</v>
      </c>
      <c r="B8" s="338" t="s">
        <v>289</v>
      </c>
      <c r="C8" s="369">
        <f>SUM(C9:C14)</f>
        <v>31426</v>
      </c>
      <c r="D8" s="369">
        <f>SUM(D9:D14)</f>
        <v>31552</v>
      </c>
      <c r="E8" s="352">
        <f>SUM(E9:E14)</f>
        <v>31552</v>
      </c>
    </row>
    <row r="9" spans="1:5" s="499" customFormat="1" ht="12" customHeight="1">
      <c r="A9" s="509" t="s">
        <v>70</v>
      </c>
      <c r="B9" s="380" t="s">
        <v>290</v>
      </c>
      <c r="C9" s="371">
        <v>12951</v>
      </c>
      <c r="D9" s="371">
        <v>12971</v>
      </c>
      <c r="E9" s="354">
        <v>12971</v>
      </c>
    </row>
    <row r="10" spans="1:5" s="526" customFormat="1" ht="12" customHeight="1">
      <c r="A10" s="510" t="s">
        <v>71</v>
      </c>
      <c r="B10" s="381" t="s">
        <v>291</v>
      </c>
      <c r="C10" s="370"/>
      <c r="D10" s="370"/>
      <c r="E10" s="353"/>
    </row>
    <row r="11" spans="1:5" s="526" customFormat="1" ht="12" customHeight="1">
      <c r="A11" s="510" t="s">
        <v>72</v>
      </c>
      <c r="B11" s="381" t="s">
        <v>292</v>
      </c>
      <c r="C11" s="370">
        <v>17275</v>
      </c>
      <c r="D11" s="370">
        <v>16155</v>
      </c>
      <c r="E11" s="353">
        <v>16155</v>
      </c>
    </row>
    <row r="12" spans="1:5" s="526" customFormat="1" ht="12" customHeight="1">
      <c r="A12" s="510" t="s">
        <v>73</v>
      </c>
      <c r="B12" s="381" t="s">
        <v>293</v>
      </c>
      <c r="C12" s="370">
        <v>1200</v>
      </c>
      <c r="D12" s="370">
        <v>1200</v>
      </c>
      <c r="E12" s="353">
        <v>1200</v>
      </c>
    </row>
    <row r="13" spans="1:5" s="526" customFormat="1" ht="12" customHeight="1">
      <c r="A13" s="510" t="s">
        <v>91</v>
      </c>
      <c r="B13" s="381" t="s">
        <v>294</v>
      </c>
      <c r="C13" s="370"/>
      <c r="D13" s="370"/>
      <c r="E13" s="353"/>
    </row>
    <row r="14" spans="1:5" s="499" customFormat="1" ht="12" customHeight="1" thickBot="1">
      <c r="A14" s="511" t="s">
        <v>74</v>
      </c>
      <c r="B14" s="361" t="s">
        <v>295</v>
      </c>
      <c r="C14" s="372"/>
      <c r="D14" s="372">
        <v>1226</v>
      </c>
      <c r="E14" s="355">
        <v>1226</v>
      </c>
    </row>
    <row r="15" spans="1:5" s="499" customFormat="1" ht="12" customHeight="1" thickBot="1">
      <c r="A15" s="342" t="s">
        <v>7</v>
      </c>
      <c r="B15" s="359" t="s">
        <v>296</v>
      </c>
      <c r="C15" s="369">
        <f>SUM(C16:C20)</f>
        <v>0</v>
      </c>
      <c r="D15" s="369">
        <f>SUM(D16:D20)</f>
        <v>0</v>
      </c>
      <c r="E15" s="352">
        <f>SUM(E16:E20)</f>
        <v>0</v>
      </c>
    </row>
    <row r="16" spans="1:5" s="499" customFormat="1" ht="12" customHeight="1">
      <c r="A16" s="509" t="s">
        <v>76</v>
      </c>
      <c r="B16" s="380" t="s">
        <v>297</v>
      </c>
      <c r="C16" s="371"/>
      <c r="D16" s="371"/>
      <c r="E16" s="354"/>
    </row>
    <row r="17" spans="1:5" s="499" customFormat="1" ht="12" customHeight="1">
      <c r="A17" s="510" t="s">
        <v>77</v>
      </c>
      <c r="B17" s="381" t="s">
        <v>298</v>
      </c>
      <c r="C17" s="370"/>
      <c r="D17" s="370"/>
      <c r="E17" s="353"/>
    </row>
    <row r="18" spans="1:5" s="499" customFormat="1" ht="12" customHeight="1">
      <c r="A18" s="510" t="s">
        <v>78</v>
      </c>
      <c r="B18" s="381" t="s">
        <v>299</v>
      </c>
      <c r="C18" s="370"/>
      <c r="D18" s="370"/>
      <c r="E18" s="353"/>
    </row>
    <row r="19" spans="1:5" s="499" customFormat="1" ht="12" customHeight="1">
      <c r="A19" s="510" t="s">
        <v>79</v>
      </c>
      <c r="B19" s="381" t="s">
        <v>300</v>
      </c>
      <c r="C19" s="370"/>
      <c r="D19" s="370"/>
      <c r="E19" s="353"/>
    </row>
    <row r="20" spans="1:5" s="499" customFormat="1" ht="12" customHeight="1">
      <c r="A20" s="510" t="s">
        <v>80</v>
      </c>
      <c r="B20" s="381" t="s">
        <v>301</v>
      </c>
      <c r="C20" s="370"/>
      <c r="D20" s="370"/>
      <c r="E20" s="353"/>
    </row>
    <row r="21" spans="1:5" s="526" customFormat="1" ht="12" customHeight="1" thickBot="1">
      <c r="A21" s="511" t="s">
        <v>86</v>
      </c>
      <c r="B21" s="361" t="s">
        <v>302</v>
      </c>
      <c r="C21" s="372"/>
      <c r="D21" s="372"/>
      <c r="E21" s="355"/>
    </row>
    <row r="22" spans="1:5" s="526" customFormat="1" ht="12" customHeight="1" thickBot="1">
      <c r="A22" s="342" t="s">
        <v>8</v>
      </c>
      <c r="B22" s="338" t="s">
        <v>303</v>
      </c>
      <c r="C22" s="369">
        <f>SUM(C23:C27)</f>
        <v>0</v>
      </c>
      <c r="D22" s="369">
        <f>SUM(D23:D27)</f>
        <v>0</v>
      </c>
      <c r="E22" s="352">
        <f>SUM(E23:E27)</f>
        <v>0</v>
      </c>
    </row>
    <row r="23" spans="1:5" s="526" customFormat="1" ht="12" customHeight="1">
      <c r="A23" s="509" t="s">
        <v>59</v>
      </c>
      <c r="B23" s="380" t="s">
        <v>304</v>
      </c>
      <c r="C23" s="371"/>
      <c r="D23" s="371"/>
      <c r="E23" s="354"/>
    </row>
    <row r="24" spans="1:5" s="499" customFormat="1" ht="12" customHeight="1">
      <c r="A24" s="510" t="s">
        <v>60</v>
      </c>
      <c r="B24" s="381" t="s">
        <v>305</v>
      </c>
      <c r="C24" s="370"/>
      <c r="D24" s="370"/>
      <c r="E24" s="353"/>
    </row>
    <row r="25" spans="1:5" s="526" customFormat="1" ht="12" customHeight="1">
      <c r="A25" s="510" t="s">
        <v>61</v>
      </c>
      <c r="B25" s="381" t="s">
        <v>306</v>
      </c>
      <c r="C25" s="370"/>
      <c r="D25" s="370"/>
      <c r="E25" s="353"/>
    </row>
    <row r="26" spans="1:5" s="526" customFormat="1" ht="12" customHeight="1">
      <c r="A26" s="510" t="s">
        <v>62</v>
      </c>
      <c r="B26" s="381" t="s">
        <v>307</v>
      </c>
      <c r="C26" s="370"/>
      <c r="D26" s="370"/>
      <c r="E26" s="353"/>
    </row>
    <row r="27" spans="1:5" s="526" customFormat="1" ht="12" customHeight="1">
      <c r="A27" s="510" t="s">
        <v>104</v>
      </c>
      <c r="B27" s="381" t="s">
        <v>308</v>
      </c>
      <c r="C27" s="370"/>
      <c r="D27" s="370"/>
      <c r="E27" s="353"/>
    </row>
    <row r="28" spans="1:5" s="526" customFormat="1" ht="12" customHeight="1" thickBot="1">
      <c r="A28" s="511" t="s">
        <v>105</v>
      </c>
      <c r="B28" s="382" t="s">
        <v>309</v>
      </c>
      <c r="C28" s="372"/>
      <c r="D28" s="372"/>
      <c r="E28" s="355"/>
    </row>
    <row r="29" spans="1:5" s="526" customFormat="1" ht="12" customHeight="1" thickBot="1">
      <c r="A29" s="342" t="s">
        <v>106</v>
      </c>
      <c r="B29" s="338" t="s">
        <v>699</v>
      </c>
      <c r="C29" s="375">
        <f>SUM(C30:C35)</f>
        <v>0</v>
      </c>
      <c r="D29" s="375">
        <f>SUM(D30:D35)</f>
        <v>0</v>
      </c>
      <c r="E29" s="388">
        <f>SUM(E30:E35)</f>
        <v>0</v>
      </c>
    </row>
    <row r="30" spans="1:5" s="526" customFormat="1" ht="12" customHeight="1">
      <c r="A30" s="509" t="s">
        <v>310</v>
      </c>
      <c r="B30" s="380" t="s">
        <v>703</v>
      </c>
      <c r="C30" s="371"/>
      <c r="D30" s="371">
        <f>+D31+D32</f>
        <v>0</v>
      </c>
      <c r="E30" s="354">
        <f>+E31+E32</f>
        <v>0</v>
      </c>
    </row>
    <row r="31" spans="1:5" s="526" customFormat="1" ht="12" customHeight="1">
      <c r="A31" s="510" t="s">
        <v>311</v>
      </c>
      <c r="B31" s="381" t="s">
        <v>704</v>
      </c>
      <c r="C31" s="370"/>
      <c r="D31" s="370"/>
      <c r="E31" s="353"/>
    </row>
    <row r="32" spans="1:5" s="526" customFormat="1" ht="12" customHeight="1">
      <c r="A32" s="510" t="s">
        <v>312</v>
      </c>
      <c r="B32" s="381" t="s">
        <v>705</v>
      </c>
      <c r="C32" s="370"/>
      <c r="D32" s="370"/>
      <c r="E32" s="353"/>
    </row>
    <row r="33" spans="1:5" s="526" customFormat="1" ht="12" customHeight="1">
      <c r="A33" s="510" t="s">
        <v>700</v>
      </c>
      <c r="B33" s="381" t="s">
        <v>706</v>
      </c>
      <c r="C33" s="370"/>
      <c r="D33" s="370"/>
      <c r="E33" s="353"/>
    </row>
    <row r="34" spans="1:5" s="526" customFormat="1" ht="12" customHeight="1">
      <c r="A34" s="510" t="s">
        <v>701</v>
      </c>
      <c r="B34" s="381" t="s">
        <v>313</v>
      </c>
      <c r="C34" s="370"/>
      <c r="D34" s="370"/>
      <c r="E34" s="353"/>
    </row>
    <row r="35" spans="1:5" s="526" customFormat="1" ht="12" customHeight="1" thickBot="1">
      <c r="A35" s="511" t="s">
        <v>702</v>
      </c>
      <c r="B35" s="361" t="s">
        <v>314</v>
      </c>
      <c r="C35" s="372"/>
      <c r="D35" s="372"/>
      <c r="E35" s="355"/>
    </row>
    <row r="36" spans="1:5" s="526" customFormat="1" ht="12" customHeight="1" thickBot="1">
      <c r="A36" s="342" t="s">
        <v>10</v>
      </c>
      <c r="B36" s="338" t="s">
        <v>315</v>
      </c>
      <c r="C36" s="369">
        <f>SUM(C37:C46)</f>
        <v>0</v>
      </c>
      <c r="D36" s="369">
        <f>SUM(D37:D46)</f>
        <v>0</v>
      </c>
      <c r="E36" s="352">
        <f>SUM(E37:E46)</f>
        <v>0</v>
      </c>
    </row>
    <row r="37" spans="1:5" s="526" customFormat="1" ht="12" customHeight="1">
      <c r="A37" s="509" t="s">
        <v>63</v>
      </c>
      <c r="B37" s="380" t="s">
        <v>316</v>
      </c>
      <c r="C37" s="371"/>
      <c r="D37" s="371"/>
      <c r="E37" s="354"/>
    </row>
    <row r="38" spans="1:5" s="526" customFormat="1" ht="12" customHeight="1">
      <c r="A38" s="510" t="s">
        <v>64</v>
      </c>
      <c r="B38" s="381" t="s">
        <v>317</v>
      </c>
      <c r="C38" s="370"/>
      <c r="D38" s="370"/>
      <c r="E38" s="353"/>
    </row>
    <row r="39" spans="1:5" s="526" customFormat="1" ht="12" customHeight="1">
      <c r="A39" s="510" t="s">
        <v>65</v>
      </c>
      <c r="B39" s="381" t="s">
        <v>318</v>
      </c>
      <c r="C39" s="370"/>
      <c r="D39" s="370"/>
      <c r="E39" s="353"/>
    </row>
    <row r="40" spans="1:5" s="526" customFormat="1" ht="12" customHeight="1">
      <c r="A40" s="510" t="s">
        <v>108</v>
      </c>
      <c r="B40" s="381" t="s">
        <v>319</v>
      </c>
      <c r="C40" s="370"/>
      <c r="D40" s="370"/>
      <c r="E40" s="353"/>
    </row>
    <row r="41" spans="1:5" s="526" customFormat="1" ht="12" customHeight="1">
      <c r="A41" s="510" t="s">
        <v>109</v>
      </c>
      <c r="B41" s="381" t="s">
        <v>320</v>
      </c>
      <c r="C41" s="370"/>
      <c r="D41" s="370"/>
      <c r="E41" s="353"/>
    </row>
    <row r="42" spans="1:5" s="526" customFormat="1" ht="12" customHeight="1">
      <c r="A42" s="510" t="s">
        <v>110</v>
      </c>
      <c r="B42" s="381" t="s">
        <v>321</v>
      </c>
      <c r="C42" s="370"/>
      <c r="D42" s="370"/>
      <c r="E42" s="353"/>
    </row>
    <row r="43" spans="1:5" s="526" customFormat="1" ht="12" customHeight="1">
      <c r="A43" s="510" t="s">
        <v>111</v>
      </c>
      <c r="B43" s="381" t="s">
        <v>322</v>
      </c>
      <c r="C43" s="370"/>
      <c r="D43" s="370"/>
      <c r="E43" s="353"/>
    </row>
    <row r="44" spans="1:5" s="526" customFormat="1" ht="12" customHeight="1">
      <c r="A44" s="510" t="s">
        <v>112</v>
      </c>
      <c r="B44" s="381" t="s">
        <v>323</v>
      </c>
      <c r="C44" s="370"/>
      <c r="D44" s="370"/>
      <c r="E44" s="353"/>
    </row>
    <row r="45" spans="1:5" s="526" customFormat="1" ht="12" customHeight="1">
      <c r="A45" s="510" t="s">
        <v>324</v>
      </c>
      <c r="B45" s="381" t="s">
        <v>325</v>
      </c>
      <c r="C45" s="373"/>
      <c r="D45" s="373"/>
      <c r="E45" s="356"/>
    </row>
    <row r="46" spans="1:5" s="499" customFormat="1" ht="12" customHeight="1" thickBot="1">
      <c r="A46" s="511" t="s">
        <v>326</v>
      </c>
      <c r="B46" s="382" t="s">
        <v>327</v>
      </c>
      <c r="C46" s="374"/>
      <c r="D46" s="374"/>
      <c r="E46" s="357"/>
    </row>
    <row r="47" spans="1:5" s="526" customFormat="1" ht="12" customHeight="1" thickBot="1">
      <c r="A47" s="342" t="s">
        <v>11</v>
      </c>
      <c r="B47" s="338" t="s">
        <v>328</v>
      </c>
      <c r="C47" s="369">
        <f>SUM(C48:C52)</f>
        <v>0</v>
      </c>
      <c r="D47" s="369">
        <f>SUM(D48:D52)</f>
        <v>0</v>
      </c>
      <c r="E47" s="352">
        <f>SUM(E48:E52)</f>
        <v>0</v>
      </c>
    </row>
    <row r="48" spans="1:5" s="526" customFormat="1" ht="12" customHeight="1">
      <c r="A48" s="509" t="s">
        <v>66</v>
      </c>
      <c r="B48" s="380" t="s">
        <v>329</v>
      </c>
      <c r="C48" s="390"/>
      <c r="D48" s="390"/>
      <c r="E48" s="358"/>
    </row>
    <row r="49" spans="1:5" s="526" customFormat="1" ht="12" customHeight="1">
      <c r="A49" s="510" t="s">
        <v>67</v>
      </c>
      <c r="B49" s="381" t="s">
        <v>330</v>
      </c>
      <c r="C49" s="373"/>
      <c r="D49" s="373"/>
      <c r="E49" s="356"/>
    </row>
    <row r="50" spans="1:5" s="526" customFormat="1" ht="12" customHeight="1">
      <c r="A50" s="510" t="s">
        <v>331</v>
      </c>
      <c r="B50" s="381" t="s">
        <v>332</v>
      </c>
      <c r="C50" s="373"/>
      <c r="D50" s="373"/>
      <c r="E50" s="356"/>
    </row>
    <row r="51" spans="1:5" s="526" customFormat="1" ht="12" customHeight="1">
      <c r="A51" s="510" t="s">
        <v>333</v>
      </c>
      <c r="B51" s="381" t="s">
        <v>334</v>
      </c>
      <c r="C51" s="373"/>
      <c r="D51" s="373"/>
      <c r="E51" s="356"/>
    </row>
    <row r="52" spans="1:5" s="526" customFormat="1" ht="12" customHeight="1" thickBot="1">
      <c r="A52" s="511" t="s">
        <v>335</v>
      </c>
      <c r="B52" s="382" t="s">
        <v>336</v>
      </c>
      <c r="C52" s="374"/>
      <c r="D52" s="374"/>
      <c r="E52" s="357"/>
    </row>
    <row r="53" spans="1:5" s="526" customFormat="1" ht="12" customHeight="1" thickBot="1">
      <c r="A53" s="342" t="s">
        <v>113</v>
      </c>
      <c r="B53" s="338" t="s">
        <v>337</v>
      </c>
      <c r="C53" s="369">
        <f>SUM(C54:C56)</f>
        <v>0</v>
      </c>
      <c r="D53" s="369">
        <f>SUM(D54:D56)</f>
        <v>0</v>
      </c>
      <c r="E53" s="352">
        <f>SUM(E54:E56)</f>
        <v>0</v>
      </c>
    </row>
    <row r="54" spans="1:5" s="499" customFormat="1" ht="12" customHeight="1">
      <c r="A54" s="509" t="s">
        <v>68</v>
      </c>
      <c r="B54" s="380" t="s">
        <v>338</v>
      </c>
      <c r="C54" s="371"/>
      <c r="D54" s="371"/>
      <c r="E54" s="354"/>
    </row>
    <row r="55" spans="1:5" s="499" customFormat="1" ht="12" customHeight="1">
      <c r="A55" s="510" t="s">
        <v>69</v>
      </c>
      <c r="B55" s="381" t="s">
        <v>339</v>
      </c>
      <c r="C55" s="370"/>
      <c r="D55" s="370"/>
      <c r="E55" s="353"/>
    </row>
    <row r="56" spans="1:5" s="499" customFormat="1" ht="12" customHeight="1">
      <c r="A56" s="510" t="s">
        <v>340</v>
      </c>
      <c r="B56" s="381" t="s">
        <v>341</v>
      </c>
      <c r="C56" s="370"/>
      <c r="D56" s="370"/>
      <c r="E56" s="353"/>
    </row>
    <row r="57" spans="1:5" s="499" customFormat="1" ht="12" customHeight="1" thickBot="1">
      <c r="A57" s="511" t="s">
        <v>342</v>
      </c>
      <c r="B57" s="382" t="s">
        <v>343</v>
      </c>
      <c r="C57" s="372"/>
      <c r="D57" s="372"/>
      <c r="E57" s="355"/>
    </row>
    <row r="58" spans="1:5" s="526" customFormat="1" ht="12" customHeight="1" thickBot="1">
      <c r="A58" s="342" t="s">
        <v>13</v>
      </c>
      <c r="B58" s="359" t="s">
        <v>344</v>
      </c>
      <c r="C58" s="369">
        <f>SUM(C59:C61)</f>
        <v>0</v>
      </c>
      <c r="D58" s="369">
        <f>SUM(D59:D61)</f>
        <v>0</v>
      </c>
      <c r="E58" s="352">
        <f>SUM(E59:E61)</f>
        <v>0</v>
      </c>
    </row>
    <row r="59" spans="1:5" s="526" customFormat="1" ht="12" customHeight="1">
      <c r="A59" s="509" t="s">
        <v>114</v>
      </c>
      <c r="B59" s="380" t="s">
        <v>345</v>
      </c>
      <c r="C59" s="373"/>
      <c r="D59" s="373"/>
      <c r="E59" s="356"/>
    </row>
    <row r="60" spans="1:5" s="526" customFormat="1" ht="12" customHeight="1">
      <c r="A60" s="510" t="s">
        <v>115</v>
      </c>
      <c r="B60" s="381" t="s">
        <v>529</v>
      </c>
      <c r="C60" s="373"/>
      <c r="D60" s="373"/>
      <c r="E60" s="356"/>
    </row>
    <row r="61" spans="1:5" s="526" customFormat="1" ht="12" customHeight="1">
      <c r="A61" s="510" t="s">
        <v>141</v>
      </c>
      <c r="B61" s="381" t="s">
        <v>347</v>
      </c>
      <c r="C61" s="373"/>
      <c r="D61" s="373"/>
      <c r="E61" s="356"/>
    </row>
    <row r="62" spans="1:5" s="526" customFormat="1" ht="12" customHeight="1" thickBot="1">
      <c r="A62" s="511" t="s">
        <v>348</v>
      </c>
      <c r="B62" s="382" t="s">
        <v>349</v>
      </c>
      <c r="C62" s="373"/>
      <c r="D62" s="373"/>
      <c r="E62" s="356"/>
    </row>
    <row r="63" spans="1:5" s="526" customFormat="1" ht="12" customHeight="1" thickBot="1">
      <c r="A63" s="342" t="s">
        <v>14</v>
      </c>
      <c r="B63" s="338" t="s">
        <v>350</v>
      </c>
      <c r="C63" s="375">
        <f>+C8+C15+C22+C29+C36+C47+C53+C58</f>
        <v>31426</v>
      </c>
      <c r="D63" s="375">
        <f>+D8+D15+D22+D29+D36+D47+D53+D58</f>
        <v>31552</v>
      </c>
      <c r="E63" s="388">
        <f>+E8+E15+E22+E29+E36+E47+E53+E58</f>
        <v>31552</v>
      </c>
    </row>
    <row r="64" spans="1:5" s="526" customFormat="1" ht="12" customHeight="1" thickBot="1">
      <c r="A64" s="512" t="s">
        <v>527</v>
      </c>
      <c r="B64" s="359" t="s">
        <v>352</v>
      </c>
      <c r="C64" s="369">
        <f>SUM(C65:C67)</f>
        <v>0</v>
      </c>
      <c r="D64" s="369">
        <f>SUM(D65:D67)</f>
        <v>0</v>
      </c>
      <c r="E64" s="352">
        <f>SUM(E65:E67)</f>
        <v>0</v>
      </c>
    </row>
    <row r="65" spans="1:5" s="526" customFormat="1" ht="12" customHeight="1">
      <c r="A65" s="509" t="s">
        <v>353</v>
      </c>
      <c r="B65" s="380" t="s">
        <v>354</v>
      </c>
      <c r="C65" s="373"/>
      <c r="D65" s="373"/>
      <c r="E65" s="356"/>
    </row>
    <row r="66" spans="1:5" s="526" customFormat="1" ht="12" customHeight="1">
      <c r="A66" s="510" t="s">
        <v>355</v>
      </c>
      <c r="B66" s="381" t="s">
        <v>356</v>
      </c>
      <c r="C66" s="373"/>
      <c r="D66" s="373"/>
      <c r="E66" s="356"/>
    </row>
    <row r="67" spans="1:5" s="526" customFormat="1" ht="12" customHeight="1" thickBot="1">
      <c r="A67" s="511" t="s">
        <v>357</v>
      </c>
      <c r="B67" s="505" t="s">
        <v>358</v>
      </c>
      <c r="C67" s="373"/>
      <c r="D67" s="373"/>
      <c r="E67" s="356"/>
    </row>
    <row r="68" spans="1:5" s="526" customFormat="1" ht="12" customHeight="1" thickBot="1">
      <c r="A68" s="512" t="s">
        <v>359</v>
      </c>
      <c r="B68" s="359" t="s">
        <v>360</v>
      </c>
      <c r="C68" s="369">
        <f>SUM(C69:C72)</f>
        <v>0</v>
      </c>
      <c r="D68" s="369">
        <f>SUM(D69:D72)</f>
        <v>0</v>
      </c>
      <c r="E68" s="352">
        <f>SUM(E69:E72)</f>
        <v>0</v>
      </c>
    </row>
    <row r="69" spans="1:5" s="526" customFormat="1" ht="12" customHeight="1">
      <c r="A69" s="509" t="s">
        <v>92</v>
      </c>
      <c r="B69" s="380" t="s">
        <v>361</v>
      </c>
      <c r="C69" s="373"/>
      <c r="D69" s="373"/>
      <c r="E69" s="356"/>
    </row>
    <row r="70" spans="1:5" s="526" customFormat="1" ht="12" customHeight="1">
      <c r="A70" s="510" t="s">
        <v>93</v>
      </c>
      <c r="B70" s="381" t="s">
        <v>362</v>
      </c>
      <c r="C70" s="373"/>
      <c r="D70" s="373"/>
      <c r="E70" s="356"/>
    </row>
    <row r="71" spans="1:5" s="526" customFormat="1" ht="12" customHeight="1">
      <c r="A71" s="510" t="s">
        <v>363</v>
      </c>
      <c r="B71" s="381" t="s">
        <v>364</v>
      </c>
      <c r="C71" s="373"/>
      <c r="D71" s="373"/>
      <c r="E71" s="356"/>
    </row>
    <row r="72" spans="1:5" s="526" customFormat="1" ht="12" customHeight="1" thickBot="1">
      <c r="A72" s="511" t="s">
        <v>365</v>
      </c>
      <c r="B72" s="382" t="s">
        <v>366</v>
      </c>
      <c r="C72" s="373"/>
      <c r="D72" s="373"/>
      <c r="E72" s="356"/>
    </row>
    <row r="73" spans="1:5" s="526" customFormat="1" ht="12" customHeight="1" thickBot="1">
      <c r="A73" s="512" t="s">
        <v>367</v>
      </c>
      <c r="B73" s="359" t="s">
        <v>368</v>
      </c>
      <c r="C73" s="369">
        <f>SUM(C74:C75)</f>
        <v>0</v>
      </c>
      <c r="D73" s="369">
        <f>SUM(D74:D75)</f>
        <v>0</v>
      </c>
      <c r="E73" s="352">
        <f>SUM(E74:E75)</f>
        <v>0</v>
      </c>
    </row>
    <row r="74" spans="1:5" s="526" customFormat="1" ht="12" customHeight="1">
      <c r="A74" s="509" t="s">
        <v>369</v>
      </c>
      <c r="B74" s="380" t="s">
        <v>370</v>
      </c>
      <c r="C74" s="373"/>
      <c r="D74" s="373"/>
      <c r="E74" s="356"/>
    </row>
    <row r="75" spans="1:5" s="526" customFormat="1" ht="12" customHeight="1" thickBot="1">
      <c r="A75" s="511" t="s">
        <v>371</v>
      </c>
      <c r="B75" s="382" t="s">
        <v>372</v>
      </c>
      <c r="C75" s="373"/>
      <c r="D75" s="373"/>
      <c r="E75" s="356"/>
    </row>
    <row r="76" spans="1:5" s="526" customFormat="1" ht="12" customHeight="1" thickBot="1">
      <c r="A76" s="512" t="s">
        <v>373</v>
      </c>
      <c r="B76" s="359" t="s">
        <v>374</v>
      </c>
      <c r="C76" s="369">
        <f>SUM(C77:C79)</f>
        <v>0</v>
      </c>
      <c r="D76" s="369">
        <f>SUM(D77:D79)</f>
        <v>3638</v>
      </c>
      <c r="E76" s="352">
        <f>SUM(E77:E79)</f>
        <v>3638</v>
      </c>
    </row>
    <row r="77" spans="1:5" s="526" customFormat="1" ht="12" customHeight="1">
      <c r="A77" s="509" t="s">
        <v>375</v>
      </c>
      <c r="B77" s="380" t="s">
        <v>376</v>
      </c>
      <c r="C77" s="373"/>
      <c r="D77" s="373">
        <v>3638</v>
      </c>
      <c r="E77" s="356">
        <v>3638</v>
      </c>
    </row>
    <row r="78" spans="1:5" s="526" customFormat="1" ht="12" customHeight="1">
      <c r="A78" s="510" t="s">
        <v>377</v>
      </c>
      <c r="B78" s="381" t="s">
        <v>378</v>
      </c>
      <c r="C78" s="373"/>
      <c r="D78" s="373"/>
      <c r="E78" s="356"/>
    </row>
    <row r="79" spans="1:5" s="526" customFormat="1" ht="12" customHeight="1" thickBot="1">
      <c r="A79" s="511" t="s">
        <v>379</v>
      </c>
      <c r="B79" s="382" t="s">
        <v>380</v>
      </c>
      <c r="C79" s="373"/>
      <c r="D79" s="373"/>
      <c r="E79" s="356"/>
    </row>
    <row r="80" spans="1:5" s="526" customFormat="1" ht="12" customHeight="1" thickBot="1">
      <c r="A80" s="512" t="s">
        <v>381</v>
      </c>
      <c r="B80" s="359" t="s">
        <v>382</v>
      </c>
      <c r="C80" s="369">
        <f>SUM(C81:C84)</f>
        <v>0</v>
      </c>
      <c r="D80" s="369">
        <f>SUM(D81:D84)</f>
        <v>0</v>
      </c>
      <c r="E80" s="352">
        <f>SUM(E81:E84)</f>
        <v>0</v>
      </c>
    </row>
    <row r="81" spans="1:5" s="526" customFormat="1" ht="12" customHeight="1">
      <c r="A81" s="513" t="s">
        <v>383</v>
      </c>
      <c r="B81" s="380" t="s">
        <v>384</v>
      </c>
      <c r="C81" s="373"/>
      <c r="D81" s="373"/>
      <c r="E81" s="356"/>
    </row>
    <row r="82" spans="1:5" s="526" customFormat="1" ht="12" customHeight="1">
      <c r="A82" s="514" t="s">
        <v>385</v>
      </c>
      <c r="B82" s="381" t="s">
        <v>386</v>
      </c>
      <c r="C82" s="373"/>
      <c r="D82" s="373"/>
      <c r="E82" s="356"/>
    </row>
    <row r="83" spans="1:5" s="526" customFormat="1" ht="12" customHeight="1">
      <c r="A83" s="514" t="s">
        <v>387</v>
      </c>
      <c r="B83" s="381" t="s">
        <v>388</v>
      </c>
      <c r="C83" s="373"/>
      <c r="D83" s="373"/>
      <c r="E83" s="356"/>
    </row>
    <row r="84" spans="1:5" s="526" customFormat="1" ht="12" customHeight="1" thickBot="1">
      <c r="A84" s="515" t="s">
        <v>389</v>
      </c>
      <c r="B84" s="382" t="s">
        <v>390</v>
      </c>
      <c r="C84" s="373"/>
      <c r="D84" s="373"/>
      <c r="E84" s="356"/>
    </row>
    <row r="85" spans="1:5" s="526" customFormat="1" ht="12" customHeight="1" thickBot="1">
      <c r="A85" s="512" t="s">
        <v>391</v>
      </c>
      <c r="B85" s="359" t="s">
        <v>392</v>
      </c>
      <c r="C85" s="394"/>
      <c r="D85" s="394"/>
      <c r="E85" s="395"/>
    </row>
    <row r="86" spans="1:5" s="526" customFormat="1" ht="12" customHeight="1" thickBot="1">
      <c r="A86" s="512" t="s">
        <v>393</v>
      </c>
      <c r="B86" s="506" t="s">
        <v>394</v>
      </c>
      <c r="C86" s="375">
        <f>+C64+C68+C73+C76+C80+C85</f>
        <v>0</v>
      </c>
      <c r="D86" s="375">
        <f>+D64+D68+D73+D76+D80+D85</f>
        <v>3638</v>
      </c>
      <c r="E86" s="388">
        <f>+E64+E68+E73+E76+E80+E85</f>
        <v>3638</v>
      </c>
    </row>
    <row r="87" spans="1:5" s="526" customFormat="1" ht="12" customHeight="1" thickBot="1">
      <c r="A87" s="516" t="s">
        <v>395</v>
      </c>
      <c r="B87" s="507" t="s">
        <v>528</v>
      </c>
      <c r="C87" s="375">
        <f>+C63+C86</f>
        <v>31426</v>
      </c>
      <c r="D87" s="375">
        <f>+D63+D86</f>
        <v>35190</v>
      </c>
      <c r="E87" s="388">
        <f>+E63+E86</f>
        <v>35190</v>
      </c>
    </row>
    <row r="88" spans="1:5" s="526" customFormat="1" ht="15" customHeight="1">
      <c r="A88" s="481"/>
      <c r="B88" s="482"/>
      <c r="C88" s="497"/>
      <c r="D88" s="497"/>
      <c r="E88" s="497"/>
    </row>
    <row r="89" spans="1:5" ht="13.5" thickBot="1">
      <c r="A89" s="483"/>
      <c r="B89" s="484"/>
      <c r="C89" s="498"/>
      <c r="D89" s="498"/>
      <c r="E89" s="498"/>
    </row>
    <row r="90" spans="1:5" s="525" customFormat="1" ht="16.5" customHeight="1" thickBot="1">
      <c r="A90" s="870" t="s">
        <v>42</v>
      </c>
      <c r="B90" s="871"/>
      <c r="C90" s="871"/>
      <c r="D90" s="871"/>
      <c r="E90" s="872"/>
    </row>
    <row r="91" spans="1:5" s="300" customFormat="1" ht="12" customHeight="1" thickBot="1">
      <c r="A91" s="504" t="s">
        <v>6</v>
      </c>
      <c r="B91" s="341" t="s">
        <v>403</v>
      </c>
      <c r="C91" s="488">
        <f>SUM(C92:C96)</f>
        <v>0</v>
      </c>
      <c r="D91" s="488">
        <f>SUM(D92:D96)</f>
        <v>0</v>
      </c>
      <c r="E91" s="488">
        <f>SUM(E92:E96)</f>
        <v>0</v>
      </c>
    </row>
    <row r="92" spans="1:5" ht="12" customHeight="1">
      <c r="A92" s="517" t="s">
        <v>70</v>
      </c>
      <c r="B92" s="327" t="s">
        <v>36</v>
      </c>
      <c r="C92" s="489"/>
      <c r="D92" s="489"/>
      <c r="E92" s="489"/>
    </row>
    <row r="93" spans="1:5" ht="12" customHeight="1">
      <c r="A93" s="510" t="s">
        <v>71</v>
      </c>
      <c r="B93" s="325" t="s">
        <v>116</v>
      </c>
      <c r="C93" s="490"/>
      <c r="D93" s="490"/>
      <c r="E93" s="490"/>
    </row>
    <row r="94" spans="1:5" ht="12" customHeight="1">
      <c r="A94" s="510" t="s">
        <v>72</v>
      </c>
      <c r="B94" s="325" t="s">
        <v>90</v>
      </c>
      <c r="C94" s="492"/>
      <c r="D94" s="492"/>
      <c r="E94" s="492"/>
    </row>
    <row r="95" spans="1:5" ht="12" customHeight="1">
      <c r="A95" s="510" t="s">
        <v>73</v>
      </c>
      <c r="B95" s="328" t="s">
        <v>117</v>
      </c>
      <c r="C95" s="492"/>
      <c r="D95" s="492"/>
      <c r="E95" s="492"/>
    </row>
    <row r="96" spans="1:5" ht="12" customHeight="1">
      <c r="A96" s="510" t="s">
        <v>81</v>
      </c>
      <c r="B96" s="336" t="s">
        <v>118</v>
      </c>
      <c r="C96" s="492"/>
      <c r="D96" s="492"/>
      <c r="E96" s="492"/>
    </row>
    <row r="97" spans="1:5" ht="12" customHeight="1">
      <c r="A97" s="510" t="s">
        <v>74</v>
      </c>
      <c r="B97" s="325" t="s">
        <v>404</v>
      </c>
      <c r="C97" s="492"/>
      <c r="D97" s="492"/>
      <c r="E97" s="492"/>
    </row>
    <row r="98" spans="1:5" ht="12" customHeight="1">
      <c r="A98" s="510" t="s">
        <v>75</v>
      </c>
      <c r="B98" s="348" t="s">
        <v>405</v>
      </c>
      <c r="C98" s="492"/>
      <c r="D98" s="492"/>
      <c r="E98" s="492"/>
    </row>
    <row r="99" spans="1:5" ht="12" customHeight="1">
      <c r="A99" s="510" t="s">
        <v>82</v>
      </c>
      <c r="B99" s="349" t="s">
        <v>406</v>
      </c>
      <c r="C99" s="492"/>
      <c r="D99" s="492"/>
      <c r="E99" s="492"/>
    </row>
    <row r="100" spans="1:5" ht="12" customHeight="1">
      <c r="A100" s="510" t="s">
        <v>83</v>
      </c>
      <c r="B100" s="349" t="s">
        <v>407</v>
      </c>
      <c r="C100" s="492"/>
      <c r="D100" s="492"/>
      <c r="E100" s="492"/>
    </row>
    <row r="101" spans="1:5" ht="12" customHeight="1">
      <c r="A101" s="510" t="s">
        <v>84</v>
      </c>
      <c r="B101" s="348" t="s">
        <v>408</v>
      </c>
      <c r="C101" s="492"/>
      <c r="D101" s="492"/>
      <c r="E101" s="492"/>
    </row>
    <row r="102" spans="1:5" ht="12" customHeight="1">
      <c r="A102" s="510" t="s">
        <v>85</v>
      </c>
      <c r="B102" s="348" t="s">
        <v>409</v>
      </c>
      <c r="C102" s="492"/>
      <c r="D102" s="492"/>
      <c r="E102" s="492"/>
    </row>
    <row r="103" spans="1:5" ht="12" customHeight="1">
      <c r="A103" s="510" t="s">
        <v>87</v>
      </c>
      <c r="B103" s="349" t="s">
        <v>410</v>
      </c>
      <c r="C103" s="492"/>
      <c r="D103" s="492"/>
      <c r="E103" s="492"/>
    </row>
    <row r="104" spans="1:5" ht="12" customHeight="1">
      <c r="A104" s="518" t="s">
        <v>119</v>
      </c>
      <c r="B104" s="350" t="s">
        <v>411</v>
      </c>
      <c r="C104" s="492"/>
      <c r="D104" s="492"/>
      <c r="E104" s="492"/>
    </row>
    <row r="105" spans="1:5" ht="12" customHeight="1">
      <c r="A105" s="510" t="s">
        <v>412</v>
      </c>
      <c r="B105" s="350" t="s">
        <v>413</v>
      </c>
      <c r="C105" s="492"/>
      <c r="D105" s="492"/>
      <c r="E105" s="492"/>
    </row>
    <row r="106" spans="1:5" s="300" customFormat="1" ht="12" customHeight="1" thickBot="1">
      <c r="A106" s="519" t="s">
        <v>414</v>
      </c>
      <c r="B106" s="351" t="s">
        <v>415</v>
      </c>
      <c r="C106" s="494"/>
      <c r="D106" s="494"/>
      <c r="E106" s="494"/>
    </row>
    <row r="107" spans="1:5" ht="12" customHeight="1" thickBot="1">
      <c r="A107" s="342" t="s">
        <v>7</v>
      </c>
      <c r="B107" s="340" t="s">
        <v>416</v>
      </c>
      <c r="C107" s="363">
        <f>+C108+C110+C112</f>
        <v>0</v>
      </c>
      <c r="D107" s="363">
        <f>+D108+D110+D112</f>
        <v>0</v>
      </c>
      <c r="E107" s="363">
        <f>+E108+E110+E112</f>
        <v>0</v>
      </c>
    </row>
    <row r="108" spans="1:5" ht="12" customHeight="1">
      <c r="A108" s="509" t="s">
        <v>76</v>
      </c>
      <c r="B108" s="325" t="s">
        <v>139</v>
      </c>
      <c r="C108" s="491"/>
      <c r="D108" s="491"/>
      <c r="E108" s="491"/>
    </row>
    <row r="109" spans="1:5" ht="12" customHeight="1">
      <c r="A109" s="509" t="s">
        <v>77</v>
      </c>
      <c r="B109" s="329" t="s">
        <v>417</v>
      </c>
      <c r="C109" s="491"/>
      <c r="D109" s="491"/>
      <c r="E109" s="491"/>
    </row>
    <row r="110" spans="1:5" ht="12" customHeight="1">
      <c r="A110" s="509" t="s">
        <v>78</v>
      </c>
      <c r="B110" s="329" t="s">
        <v>120</v>
      </c>
      <c r="C110" s="490"/>
      <c r="D110" s="490"/>
      <c r="E110" s="490"/>
    </row>
    <row r="111" spans="1:5" ht="12" customHeight="1">
      <c r="A111" s="509" t="s">
        <v>79</v>
      </c>
      <c r="B111" s="329" t="s">
        <v>418</v>
      </c>
      <c r="C111" s="353"/>
      <c r="D111" s="353"/>
      <c r="E111" s="353"/>
    </row>
    <row r="112" spans="1:5" ht="12" customHeight="1">
      <c r="A112" s="509" t="s">
        <v>80</v>
      </c>
      <c r="B112" s="361" t="s">
        <v>142</v>
      </c>
      <c r="C112" s="353"/>
      <c r="D112" s="353"/>
      <c r="E112" s="353"/>
    </row>
    <row r="113" spans="1:5" ht="12" customHeight="1">
      <c r="A113" s="509" t="s">
        <v>86</v>
      </c>
      <c r="B113" s="360" t="s">
        <v>419</v>
      </c>
      <c r="C113" s="353"/>
      <c r="D113" s="353"/>
      <c r="E113" s="353"/>
    </row>
    <row r="114" spans="1:5" ht="12" customHeight="1">
      <c r="A114" s="509" t="s">
        <v>88</v>
      </c>
      <c r="B114" s="376" t="s">
        <v>420</v>
      </c>
      <c r="C114" s="353"/>
      <c r="D114" s="353"/>
      <c r="E114" s="353"/>
    </row>
    <row r="115" spans="1:5" ht="12" customHeight="1">
      <c r="A115" s="509" t="s">
        <v>121</v>
      </c>
      <c r="B115" s="349" t="s">
        <v>407</v>
      </c>
      <c r="C115" s="353"/>
      <c r="D115" s="353"/>
      <c r="E115" s="353"/>
    </row>
    <row r="116" spans="1:5" ht="12" customHeight="1">
      <c r="A116" s="509" t="s">
        <v>122</v>
      </c>
      <c r="B116" s="349" t="s">
        <v>421</v>
      </c>
      <c r="C116" s="353"/>
      <c r="D116" s="353"/>
      <c r="E116" s="353"/>
    </row>
    <row r="117" spans="1:5" ht="12" customHeight="1">
      <c r="A117" s="509" t="s">
        <v>123</v>
      </c>
      <c r="B117" s="349" t="s">
        <v>422</v>
      </c>
      <c r="C117" s="353"/>
      <c r="D117" s="353"/>
      <c r="E117" s="353"/>
    </row>
    <row r="118" spans="1:5" ht="12" customHeight="1">
      <c r="A118" s="509" t="s">
        <v>423</v>
      </c>
      <c r="B118" s="349" t="s">
        <v>410</v>
      </c>
      <c r="C118" s="353"/>
      <c r="D118" s="353"/>
      <c r="E118" s="353"/>
    </row>
    <row r="119" spans="1:5" ht="12" customHeight="1">
      <c r="A119" s="509" t="s">
        <v>424</v>
      </c>
      <c r="B119" s="349" t="s">
        <v>425</v>
      </c>
      <c r="C119" s="353"/>
      <c r="D119" s="353"/>
      <c r="E119" s="353"/>
    </row>
    <row r="120" spans="1:5" ht="12" customHeight="1" thickBot="1">
      <c r="A120" s="518" t="s">
        <v>426</v>
      </c>
      <c r="B120" s="349" t="s">
        <v>427</v>
      </c>
      <c r="C120" s="355"/>
      <c r="D120" s="355"/>
      <c r="E120" s="355"/>
    </row>
    <row r="121" spans="1:5" ht="12" customHeight="1" thickBot="1">
      <c r="A121" s="342" t="s">
        <v>8</v>
      </c>
      <c r="B121" s="345" t="s">
        <v>428</v>
      </c>
      <c r="C121" s="363">
        <f>+C122+C123</f>
        <v>0</v>
      </c>
      <c r="D121" s="363">
        <f>+D122+D123</f>
        <v>0</v>
      </c>
      <c r="E121" s="363">
        <f>+E122+E123</f>
        <v>0</v>
      </c>
    </row>
    <row r="122" spans="1:5" ht="12" customHeight="1">
      <c r="A122" s="509" t="s">
        <v>59</v>
      </c>
      <c r="B122" s="326" t="s">
        <v>44</v>
      </c>
      <c r="C122" s="491"/>
      <c r="D122" s="491"/>
      <c r="E122" s="491"/>
    </row>
    <row r="123" spans="1:5" ht="12" customHeight="1" thickBot="1">
      <c r="A123" s="511" t="s">
        <v>60</v>
      </c>
      <c r="B123" s="329" t="s">
        <v>45</v>
      </c>
      <c r="C123" s="492"/>
      <c r="D123" s="492"/>
      <c r="E123" s="492"/>
    </row>
    <row r="124" spans="1:5" ht="12" customHeight="1" thickBot="1">
      <c r="A124" s="342" t="s">
        <v>9</v>
      </c>
      <c r="B124" s="345" t="s">
        <v>429</v>
      </c>
      <c r="C124" s="363">
        <f>+C91+C107+C121</f>
        <v>0</v>
      </c>
      <c r="D124" s="363">
        <f>+D91+D107+D121</f>
        <v>0</v>
      </c>
      <c r="E124" s="363">
        <f>+E91+E107+E121</f>
        <v>0</v>
      </c>
    </row>
    <row r="125" spans="1:5" ht="12" customHeight="1" thickBot="1">
      <c r="A125" s="342" t="s">
        <v>10</v>
      </c>
      <c r="B125" s="345" t="s">
        <v>530</v>
      </c>
      <c r="C125" s="363">
        <f>+C126+C127+C128</f>
        <v>0</v>
      </c>
      <c r="D125" s="363">
        <f>+D126+D127+D128</f>
        <v>0</v>
      </c>
      <c r="E125" s="363">
        <f>+E126+E127+E128</f>
        <v>0</v>
      </c>
    </row>
    <row r="126" spans="1:5" ht="12" customHeight="1">
      <c r="A126" s="509" t="s">
        <v>63</v>
      </c>
      <c r="B126" s="326" t="s">
        <v>431</v>
      </c>
      <c r="C126" s="353"/>
      <c r="D126" s="353"/>
      <c r="E126" s="353"/>
    </row>
    <row r="127" spans="1:5" ht="12" customHeight="1">
      <c r="A127" s="509" t="s">
        <v>64</v>
      </c>
      <c r="B127" s="326" t="s">
        <v>432</v>
      </c>
      <c r="C127" s="353"/>
      <c r="D127" s="353"/>
      <c r="E127" s="353"/>
    </row>
    <row r="128" spans="1:5" ht="12" customHeight="1" thickBot="1">
      <c r="A128" s="518" t="s">
        <v>65</v>
      </c>
      <c r="B128" s="324" t="s">
        <v>433</v>
      </c>
      <c r="C128" s="353"/>
      <c r="D128" s="353"/>
      <c r="E128" s="353"/>
    </row>
    <row r="129" spans="1:5" ht="12" customHeight="1" thickBot="1">
      <c r="A129" s="342" t="s">
        <v>11</v>
      </c>
      <c r="B129" s="345" t="s">
        <v>434</v>
      </c>
      <c r="C129" s="363">
        <f>+C130+C131+C132+C133</f>
        <v>0</v>
      </c>
      <c r="D129" s="363">
        <f>+D130+D131+D132+D133</f>
        <v>0</v>
      </c>
      <c r="E129" s="363">
        <f>+E130+E131+E132+E133</f>
        <v>0</v>
      </c>
    </row>
    <row r="130" spans="1:5" ht="12" customHeight="1">
      <c r="A130" s="509" t="s">
        <v>66</v>
      </c>
      <c r="B130" s="326" t="s">
        <v>435</v>
      </c>
      <c r="C130" s="353"/>
      <c r="D130" s="353"/>
      <c r="E130" s="353"/>
    </row>
    <row r="131" spans="1:5" ht="12" customHeight="1">
      <c r="A131" s="509" t="s">
        <v>67</v>
      </c>
      <c r="B131" s="326" t="s">
        <v>436</v>
      </c>
      <c r="C131" s="353"/>
      <c r="D131" s="353"/>
      <c r="E131" s="353"/>
    </row>
    <row r="132" spans="1:5" ht="12" customHeight="1">
      <c r="A132" s="509" t="s">
        <v>331</v>
      </c>
      <c r="B132" s="326" t="s">
        <v>437</v>
      </c>
      <c r="C132" s="353"/>
      <c r="D132" s="353"/>
      <c r="E132" s="353"/>
    </row>
    <row r="133" spans="1:5" s="300" customFormat="1" ht="12" customHeight="1" thickBot="1">
      <c r="A133" s="518" t="s">
        <v>333</v>
      </c>
      <c r="B133" s="324" t="s">
        <v>438</v>
      </c>
      <c r="C133" s="353"/>
      <c r="D133" s="353"/>
      <c r="E133" s="353"/>
    </row>
    <row r="134" spans="1:11" ht="13.5" thickBot="1">
      <c r="A134" s="342" t="s">
        <v>12</v>
      </c>
      <c r="B134" s="345" t="s">
        <v>647</v>
      </c>
      <c r="C134" s="493">
        <f>+C135+C136+C137+C139+C138</f>
        <v>0</v>
      </c>
      <c r="D134" s="493">
        <f>+D135+D136+D137+D139+D138</f>
        <v>0</v>
      </c>
      <c r="E134" s="493">
        <f>+E135+E136+E137+E139+E138</f>
        <v>0</v>
      </c>
      <c r="K134" s="472"/>
    </row>
    <row r="135" spans="1:5" ht="12.75">
      <c r="A135" s="509" t="s">
        <v>68</v>
      </c>
      <c r="B135" s="326" t="s">
        <v>440</v>
      </c>
      <c r="C135" s="353"/>
      <c r="D135" s="353"/>
      <c r="E135" s="353"/>
    </row>
    <row r="136" spans="1:5" ht="12" customHeight="1">
      <c r="A136" s="509" t="s">
        <v>69</v>
      </c>
      <c r="B136" s="326" t="s">
        <v>441</v>
      </c>
      <c r="C136" s="353"/>
      <c r="D136" s="353"/>
      <c r="E136" s="353"/>
    </row>
    <row r="137" spans="1:5" s="300" customFormat="1" ht="12" customHeight="1">
      <c r="A137" s="509" t="s">
        <v>340</v>
      </c>
      <c r="B137" s="326" t="s">
        <v>646</v>
      </c>
      <c r="C137" s="353"/>
      <c r="D137" s="353"/>
      <c r="E137" s="353"/>
    </row>
    <row r="138" spans="1:5" s="300" customFormat="1" ht="12" customHeight="1">
      <c r="A138" s="509" t="s">
        <v>342</v>
      </c>
      <c r="B138" s="326" t="s">
        <v>442</v>
      </c>
      <c r="C138" s="353"/>
      <c r="D138" s="353"/>
      <c r="E138" s="353"/>
    </row>
    <row r="139" spans="1:5" s="300" customFormat="1" ht="12" customHeight="1" thickBot="1">
      <c r="A139" s="518" t="s">
        <v>645</v>
      </c>
      <c r="B139" s="324" t="s">
        <v>443</v>
      </c>
      <c r="C139" s="353"/>
      <c r="D139" s="353"/>
      <c r="E139" s="353"/>
    </row>
    <row r="140" spans="1:5" s="300" customFormat="1" ht="12" customHeight="1" thickBot="1">
      <c r="A140" s="342" t="s">
        <v>13</v>
      </c>
      <c r="B140" s="345" t="s">
        <v>531</v>
      </c>
      <c r="C140" s="495">
        <f>+C141+C142+C143+C144</f>
        <v>0</v>
      </c>
      <c r="D140" s="495">
        <f>+D141+D142+D143+D144</f>
        <v>0</v>
      </c>
      <c r="E140" s="495">
        <f>+E141+E142+E143+E144</f>
        <v>0</v>
      </c>
    </row>
    <row r="141" spans="1:5" s="300" customFormat="1" ht="12" customHeight="1">
      <c r="A141" s="509" t="s">
        <v>114</v>
      </c>
      <c r="B141" s="326" t="s">
        <v>445</v>
      </c>
      <c r="C141" s="353"/>
      <c r="D141" s="353"/>
      <c r="E141" s="353"/>
    </row>
    <row r="142" spans="1:5" s="300" customFormat="1" ht="12" customHeight="1">
      <c r="A142" s="509" t="s">
        <v>115</v>
      </c>
      <c r="B142" s="326" t="s">
        <v>446</v>
      </c>
      <c r="C142" s="353"/>
      <c r="D142" s="353"/>
      <c r="E142" s="353"/>
    </row>
    <row r="143" spans="1:5" s="300" customFormat="1" ht="12" customHeight="1">
      <c r="A143" s="509" t="s">
        <v>141</v>
      </c>
      <c r="B143" s="326" t="s">
        <v>447</v>
      </c>
      <c r="C143" s="353"/>
      <c r="D143" s="353"/>
      <c r="E143" s="353"/>
    </row>
    <row r="144" spans="1:5" ht="12.75" customHeight="1" thickBot="1">
      <c r="A144" s="509" t="s">
        <v>348</v>
      </c>
      <c r="B144" s="326" t="s">
        <v>448</v>
      </c>
      <c r="C144" s="353"/>
      <c r="D144" s="353"/>
      <c r="E144" s="353"/>
    </row>
    <row r="145" spans="1:5" ht="12" customHeight="1" thickBot="1">
      <c r="A145" s="342" t="s">
        <v>14</v>
      </c>
      <c r="B145" s="345" t="s">
        <v>449</v>
      </c>
      <c r="C145" s="508">
        <f>+C125+C129+C134+C140</f>
        <v>0</v>
      </c>
      <c r="D145" s="508">
        <f>+D125+D129+D134+D140</f>
        <v>0</v>
      </c>
      <c r="E145" s="508">
        <f>+E125+E129+E134+E140</f>
        <v>0</v>
      </c>
    </row>
    <row r="146" spans="1:5" ht="15" customHeight="1" thickBot="1">
      <c r="A146" s="520" t="s">
        <v>15</v>
      </c>
      <c r="B146" s="365" t="s">
        <v>450</v>
      </c>
      <c r="C146" s="508">
        <f>+C124+C145</f>
        <v>0</v>
      </c>
      <c r="D146" s="508">
        <f>+D124+D145</f>
        <v>0</v>
      </c>
      <c r="E146" s="508">
        <f>+E124+E145</f>
        <v>0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485" t="s">
        <v>710</v>
      </c>
      <c r="B148" s="486"/>
      <c r="C148" s="69"/>
      <c r="D148" s="70"/>
      <c r="E148" s="67"/>
    </row>
    <row r="149" spans="1:5" ht="14.25" customHeight="1" thickBot="1">
      <c r="A149" s="485" t="s">
        <v>709</v>
      </c>
      <c r="B149" s="486"/>
      <c r="C149" s="69"/>
      <c r="D149" s="70"/>
      <c r="E149" s="67"/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8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workbookViewId="0" topLeftCell="A1">
      <selection activeCell="D15" sqref="D15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176"/>
      <c r="D1" s="176"/>
      <c r="E1" s="176" t="s">
        <v>183</v>
      </c>
    </row>
    <row r="2" spans="1:5" ht="42.75" customHeight="1" thickBot="1">
      <c r="A2" s="177" t="s">
        <v>58</v>
      </c>
      <c r="B2" s="178" t="s">
        <v>221</v>
      </c>
      <c r="C2" s="178" t="s">
        <v>222</v>
      </c>
      <c r="D2" s="179" t="s">
        <v>223</v>
      </c>
      <c r="E2" s="180" t="s">
        <v>224</v>
      </c>
    </row>
    <row r="3" spans="1:5" ht="15.75" customHeight="1" thickBot="1">
      <c r="A3" s="181" t="s">
        <v>6</v>
      </c>
      <c r="B3" s="182" t="s">
        <v>747</v>
      </c>
      <c r="C3" s="182" t="s">
        <v>748</v>
      </c>
      <c r="D3" s="183">
        <v>71</v>
      </c>
      <c r="E3" s="184">
        <v>71</v>
      </c>
    </row>
    <row r="4" spans="1:5" ht="22.5" customHeight="1">
      <c r="A4" s="185" t="s">
        <v>7</v>
      </c>
      <c r="B4" s="663" t="s">
        <v>749</v>
      </c>
      <c r="C4" s="182" t="s">
        <v>748</v>
      </c>
      <c r="D4" s="187">
        <v>430</v>
      </c>
      <c r="E4" s="188">
        <v>428</v>
      </c>
    </row>
    <row r="5" spans="1:5" ht="15.75" customHeight="1">
      <c r="A5" s="185" t="s">
        <v>8</v>
      </c>
      <c r="B5" s="186" t="s">
        <v>750</v>
      </c>
      <c r="C5" s="186" t="s">
        <v>748</v>
      </c>
      <c r="D5" s="187"/>
      <c r="E5" s="188">
        <v>67</v>
      </c>
    </row>
    <row r="6" spans="1:5" ht="15.75" customHeight="1">
      <c r="A6" s="185" t="s">
        <v>9</v>
      </c>
      <c r="B6" s="186" t="s">
        <v>751</v>
      </c>
      <c r="C6" s="186" t="s">
        <v>748</v>
      </c>
      <c r="D6" s="187">
        <v>5</v>
      </c>
      <c r="E6" s="188">
        <v>5</v>
      </c>
    </row>
    <row r="7" spans="1:5" ht="15.75" customHeight="1">
      <c r="A7" s="185" t="s">
        <v>10</v>
      </c>
      <c r="B7" s="186" t="s">
        <v>752</v>
      </c>
      <c r="C7" s="186" t="s">
        <v>748</v>
      </c>
      <c r="D7" s="187">
        <v>10</v>
      </c>
      <c r="E7" s="188">
        <v>10</v>
      </c>
    </row>
    <row r="8" spans="1:5" ht="15.75" customHeight="1">
      <c r="A8" s="185" t="s">
        <v>11</v>
      </c>
      <c r="B8" s="186" t="s">
        <v>753</v>
      </c>
      <c r="C8" s="186" t="s">
        <v>748</v>
      </c>
      <c r="D8" s="187">
        <v>50</v>
      </c>
      <c r="E8" s="188">
        <v>50</v>
      </c>
    </row>
    <row r="9" spans="1:5" ht="15.75" customHeight="1">
      <c r="A9" s="185" t="s">
        <v>12</v>
      </c>
      <c r="B9" s="186" t="s">
        <v>754</v>
      </c>
      <c r="C9" s="186" t="s">
        <v>748</v>
      </c>
      <c r="D9" s="187">
        <v>500</v>
      </c>
      <c r="E9" s="188">
        <v>500</v>
      </c>
    </row>
    <row r="10" spans="1:5" ht="15.75" customHeight="1">
      <c r="A10" s="185" t="s">
        <v>13</v>
      </c>
      <c r="B10" s="186" t="s">
        <v>755</v>
      </c>
      <c r="C10" s="186" t="s">
        <v>756</v>
      </c>
      <c r="D10" s="187"/>
      <c r="E10" s="188">
        <v>200</v>
      </c>
    </row>
    <row r="11" spans="1:5" ht="15.75" customHeight="1">
      <c r="A11" s="185" t="s">
        <v>14</v>
      </c>
      <c r="B11" s="186" t="s">
        <v>757</v>
      </c>
      <c r="C11" s="186" t="s">
        <v>758</v>
      </c>
      <c r="D11" s="187">
        <v>300</v>
      </c>
      <c r="E11" s="188">
        <v>275</v>
      </c>
    </row>
    <row r="12" spans="1:5" ht="15.75" customHeight="1">
      <c r="A12" s="185" t="s">
        <v>15</v>
      </c>
      <c r="B12" s="186" t="s">
        <v>759</v>
      </c>
      <c r="C12" s="186" t="s">
        <v>760</v>
      </c>
      <c r="D12" s="187">
        <v>50</v>
      </c>
      <c r="E12" s="188">
        <v>50</v>
      </c>
    </row>
    <row r="13" spans="1:5" ht="15.75" customHeight="1">
      <c r="A13" s="185" t="s">
        <v>16</v>
      </c>
      <c r="B13" s="186" t="s">
        <v>761</v>
      </c>
      <c r="C13" s="186" t="s">
        <v>748</v>
      </c>
      <c r="D13" s="187">
        <v>133</v>
      </c>
      <c r="E13" s="188">
        <v>133</v>
      </c>
    </row>
    <row r="14" spans="1:5" ht="15.75" customHeight="1">
      <c r="A14" s="185" t="s">
        <v>17</v>
      </c>
      <c r="B14" s="186" t="s">
        <v>762</v>
      </c>
      <c r="C14" s="186" t="s">
        <v>748</v>
      </c>
      <c r="D14" s="187">
        <v>500</v>
      </c>
      <c r="E14" s="188">
        <v>355</v>
      </c>
    </row>
    <row r="15" spans="1:5" ht="15.75" customHeight="1">
      <c r="A15" s="185" t="s">
        <v>18</v>
      </c>
      <c r="B15" s="186"/>
      <c r="C15" s="186"/>
      <c r="D15" s="187"/>
      <c r="E15" s="188"/>
    </row>
    <row r="16" spans="1:5" ht="15.75" customHeight="1">
      <c r="A16" s="185" t="s">
        <v>19</v>
      </c>
      <c r="B16" s="186"/>
      <c r="C16" s="186"/>
      <c r="D16" s="187"/>
      <c r="E16" s="188"/>
    </row>
    <row r="17" spans="1:5" ht="15.75" customHeight="1">
      <c r="A17" s="185" t="s">
        <v>20</v>
      </c>
      <c r="B17" s="186"/>
      <c r="C17" s="186"/>
      <c r="D17" s="187"/>
      <c r="E17" s="188"/>
    </row>
    <row r="18" spans="1:5" ht="15.75" customHeight="1">
      <c r="A18" s="185" t="s">
        <v>21</v>
      </c>
      <c r="B18" s="186"/>
      <c r="C18" s="186"/>
      <c r="D18" s="187"/>
      <c r="E18" s="188"/>
    </row>
    <row r="19" spans="1:5" ht="15.75" customHeight="1">
      <c r="A19" s="185" t="s">
        <v>22</v>
      </c>
      <c r="B19" s="186"/>
      <c r="C19" s="186"/>
      <c r="D19" s="187"/>
      <c r="E19" s="188"/>
    </row>
    <row r="20" spans="1:5" ht="15.75" customHeight="1">
      <c r="A20" s="185" t="s">
        <v>23</v>
      </c>
      <c r="B20" s="186"/>
      <c r="C20" s="186"/>
      <c r="D20" s="187"/>
      <c r="E20" s="188"/>
    </row>
    <row r="21" spans="1:5" ht="15.75" customHeight="1">
      <c r="A21" s="185" t="s">
        <v>24</v>
      </c>
      <c r="B21" s="186"/>
      <c r="C21" s="186"/>
      <c r="D21" s="187"/>
      <c r="E21" s="188"/>
    </row>
    <row r="22" spans="1:5" ht="15.75" customHeight="1">
      <c r="A22" s="185" t="s">
        <v>25</v>
      </c>
      <c r="B22" s="186"/>
      <c r="C22" s="186"/>
      <c r="D22" s="187"/>
      <c r="E22" s="188"/>
    </row>
    <row r="23" spans="1:5" ht="15.75" customHeight="1">
      <c r="A23" s="185" t="s">
        <v>26</v>
      </c>
      <c r="B23" s="186"/>
      <c r="C23" s="186"/>
      <c r="D23" s="187"/>
      <c r="E23" s="188"/>
    </row>
    <row r="24" spans="1:5" ht="15.75" customHeight="1">
      <c r="A24" s="185" t="s">
        <v>27</v>
      </c>
      <c r="B24" s="186"/>
      <c r="C24" s="186"/>
      <c r="D24" s="187"/>
      <c r="E24" s="188"/>
    </row>
    <row r="25" spans="1:5" ht="15.75" customHeight="1">
      <c r="A25" s="185" t="s">
        <v>28</v>
      </c>
      <c r="B25" s="186"/>
      <c r="C25" s="186"/>
      <c r="D25" s="187"/>
      <c r="E25" s="188"/>
    </row>
    <row r="26" spans="1:5" ht="15.75" customHeight="1">
      <c r="A26" s="185" t="s">
        <v>29</v>
      </c>
      <c r="B26" s="186"/>
      <c r="C26" s="186"/>
      <c r="D26" s="187"/>
      <c r="E26" s="188"/>
    </row>
    <row r="27" spans="1:5" ht="15.75" customHeight="1">
      <c r="A27" s="185" t="s">
        <v>30</v>
      </c>
      <c r="B27" s="186"/>
      <c r="C27" s="186"/>
      <c r="D27" s="187"/>
      <c r="E27" s="188"/>
    </row>
    <row r="28" spans="1:5" ht="15.75" customHeight="1">
      <c r="A28" s="185" t="s">
        <v>31</v>
      </c>
      <c r="B28" s="186"/>
      <c r="C28" s="186"/>
      <c r="D28" s="187"/>
      <c r="E28" s="188"/>
    </row>
    <row r="29" spans="1:5" ht="15.75" customHeight="1">
      <c r="A29" s="185" t="s">
        <v>32</v>
      </c>
      <c r="B29" s="186"/>
      <c r="C29" s="186"/>
      <c r="D29" s="187"/>
      <c r="E29" s="188"/>
    </row>
    <row r="30" spans="1:5" ht="15.75" customHeight="1">
      <c r="A30" s="185" t="s">
        <v>33</v>
      </c>
      <c r="B30" s="186"/>
      <c r="C30" s="186"/>
      <c r="D30" s="187"/>
      <c r="E30" s="188"/>
    </row>
    <row r="31" spans="1:5" ht="15.75" customHeight="1">
      <c r="A31" s="185" t="s">
        <v>34</v>
      </c>
      <c r="B31" s="186"/>
      <c r="C31" s="186"/>
      <c r="D31" s="187"/>
      <c r="E31" s="188"/>
    </row>
    <row r="32" spans="1:5" ht="15.75" customHeight="1">
      <c r="A32" s="185" t="s">
        <v>89</v>
      </c>
      <c r="B32" s="186"/>
      <c r="C32" s="186"/>
      <c r="D32" s="187"/>
      <c r="E32" s="188"/>
    </row>
    <row r="33" spans="1:5" ht="15.75" customHeight="1">
      <c r="A33" s="185" t="s">
        <v>164</v>
      </c>
      <c r="B33" s="186"/>
      <c r="C33" s="186"/>
      <c r="D33" s="187"/>
      <c r="E33" s="188"/>
    </row>
    <row r="34" spans="1:5" ht="15.75" customHeight="1">
      <c r="A34" s="185" t="s">
        <v>225</v>
      </c>
      <c r="B34" s="186"/>
      <c r="C34" s="186"/>
      <c r="D34" s="187"/>
      <c r="E34" s="188"/>
    </row>
    <row r="35" spans="1:5" ht="15.75" customHeight="1" thickBot="1">
      <c r="A35" s="189" t="s">
        <v>226</v>
      </c>
      <c r="B35" s="190"/>
      <c r="C35" s="190"/>
      <c r="D35" s="191"/>
      <c r="E35" s="192"/>
    </row>
    <row r="36" spans="1:5" ht="15.75" customHeight="1" thickBot="1">
      <c r="A36" s="881" t="s">
        <v>38</v>
      </c>
      <c r="B36" s="882"/>
      <c r="C36" s="193"/>
      <c r="D36" s="194">
        <f>SUM(D3:D35)</f>
        <v>2049</v>
      </c>
      <c r="E36" s="195">
        <f>SUM(E3:E35)</f>
        <v>2144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2015. évi céljelleggel juttatott támogatások felhasználásáról&amp;R&amp;"Times New Roman CE,Félkövér dőlt"&amp;11 6. melléklet a 4/2016. (V.12.)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workbookViewId="0" topLeftCell="A1">
      <selection activeCell="D16" sqref="D16"/>
    </sheetView>
  </sheetViews>
  <sheetFormatPr defaultColWidth="9.00390625" defaultRowHeight="12.75"/>
  <cols>
    <col min="1" max="1" width="5.875" style="175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9" customFormat="1" ht="15.75" thickBot="1">
      <c r="A1" s="117"/>
      <c r="D1" s="118" t="s">
        <v>50</v>
      </c>
    </row>
    <row r="2" spans="1:4" s="20" customFormat="1" ht="48" customHeight="1" thickBot="1">
      <c r="A2" s="156" t="s">
        <v>4</v>
      </c>
      <c r="B2" s="140" t="s">
        <v>5</v>
      </c>
      <c r="C2" s="140" t="s">
        <v>202</v>
      </c>
      <c r="D2" s="157" t="s">
        <v>203</v>
      </c>
    </row>
    <row r="3" spans="1:4" s="20" customFormat="1" ht="13.5" customHeight="1" thickBot="1">
      <c r="A3" s="158" t="s">
        <v>397</v>
      </c>
      <c r="B3" s="159" t="s">
        <v>398</v>
      </c>
      <c r="C3" s="159" t="s">
        <v>399</v>
      </c>
      <c r="D3" s="160" t="s">
        <v>400</v>
      </c>
    </row>
    <row r="4" spans="1:4" ht="18" customHeight="1">
      <c r="A4" s="161" t="s">
        <v>6</v>
      </c>
      <c r="B4" s="162" t="s">
        <v>204</v>
      </c>
      <c r="C4" s="163"/>
      <c r="D4" s="164"/>
    </row>
    <row r="5" spans="1:4" ht="18" customHeight="1">
      <c r="A5" s="165" t="s">
        <v>7</v>
      </c>
      <c r="B5" s="166" t="s">
        <v>205</v>
      </c>
      <c r="C5" s="167"/>
      <c r="D5" s="168"/>
    </row>
    <row r="6" spans="1:4" ht="18" customHeight="1">
      <c r="A6" s="165" t="s">
        <v>8</v>
      </c>
      <c r="B6" s="166" t="s">
        <v>206</v>
      </c>
      <c r="C6" s="167"/>
      <c r="D6" s="168"/>
    </row>
    <row r="7" spans="1:4" ht="18" customHeight="1">
      <c r="A7" s="165" t="s">
        <v>9</v>
      </c>
      <c r="B7" s="166" t="s">
        <v>207</v>
      </c>
      <c r="C7" s="167"/>
      <c r="D7" s="168"/>
    </row>
    <row r="8" spans="1:4" ht="18" customHeight="1">
      <c r="A8" s="169" t="s">
        <v>10</v>
      </c>
      <c r="B8" s="166" t="s">
        <v>208</v>
      </c>
      <c r="C8" s="167"/>
      <c r="D8" s="168"/>
    </row>
    <row r="9" spans="1:4" ht="18" customHeight="1">
      <c r="A9" s="165" t="s">
        <v>11</v>
      </c>
      <c r="B9" s="166" t="s">
        <v>209</v>
      </c>
      <c r="C9" s="167"/>
      <c r="D9" s="168"/>
    </row>
    <row r="10" spans="1:4" ht="18" customHeight="1">
      <c r="A10" s="169" t="s">
        <v>12</v>
      </c>
      <c r="B10" s="170" t="s">
        <v>210</v>
      </c>
      <c r="C10" s="167"/>
      <c r="D10" s="168"/>
    </row>
    <row r="11" spans="1:4" ht="18" customHeight="1">
      <c r="A11" s="169" t="s">
        <v>13</v>
      </c>
      <c r="B11" s="170" t="s">
        <v>211</v>
      </c>
      <c r="C11" s="167"/>
      <c r="D11" s="168"/>
    </row>
    <row r="12" spans="1:4" ht="18" customHeight="1">
      <c r="A12" s="165" t="s">
        <v>14</v>
      </c>
      <c r="B12" s="170" t="s">
        <v>212</v>
      </c>
      <c r="C12" s="167"/>
      <c r="D12" s="168"/>
    </row>
    <row r="13" spans="1:4" ht="18" customHeight="1">
      <c r="A13" s="169" t="s">
        <v>15</v>
      </c>
      <c r="B13" s="170" t="s">
        <v>213</v>
      </c>
      <c r="C13" s="167"/>
      <c r="D13" s="168"/>
    </row>
    <row r="14" spans="1:4" ht="22.5">
      <c r="A14" s="165" t="s">
        <v>16</v>
      </c>
      <c r="B14" s="170" t="s">
        <v>214</v>
      </c>
      <c r="C14" s="167"/>
      <c r="D14" s="168"/>
    </row>
    <row r="15" spans="1:4" ht="18" customHeight="1">
      <c r="A15" s="169" t="s">
        <v>17</v>
      </c>
      <c r="B15" s="166" t="s">
        <v>215</v>
      </c>
      <c r="C15" s="167">
        <v>94</v>
      </c>
      <c r="D15" s="168">
        <v>60</v>
      </c>
    </row>
    <row r="16" spans="1:4" ht="18" customHeight="1">
      <c r="A16" s="165" t="s">
        <v>18</v>
      </c>
      <c r="B16" s="166" t="s">
        <v>216</v>
      </c>
      <c r="C16" s="167"/>
      <c r="D16" s="168"/>
    </row>
    <row r="17" spans="1:4" ht="18" customHeight="1">
      <c r="A17" s="169" t="s">
        <v>19</v>
      </c>
      <c r="B17" s="166" t="s">
        <v>217</v>
      </c>
      <c r="C17" s="167"/>
      <c r="D17" s="168"/>
    </row>
    <row r="18" spans="1:4" ht="18" customHeight="1">
      <c r="A18" s="165" t="s">
        <v>20</v>
      </c>
      <c r="B18" s="166" t="s">
        <v>218</v>
      </c>
      <c r="C18" s="167"/>
      <c r="D18" s="168"/>
    </row>
    <row r="19" spans="1:4" ht="18" customHeight="1">
      <c r="A19" s="169" t="s">
        <v>21</v>
      </c>
      <c r="B19" s="166" t="s">
        <v>219</v>
      </c>
      <c r="C19" s="167"/>
      <c r="D19" s="168"/>
    </row>
    <row r="20" spans="1:4" ht="18" customHeight="1">
      <c r="A20" s="165" t="s">
        <v>22</v>
      </c>
      <c r="B20" s="144" t="s">
        <v>763</v>
      </c>
      <c r="C20" s="167">
        <v>151</v>
      </c>
      <c r="D20" s="168">
        <v>75</v>
      </c>
    </row>
    <row r="21" spans="1:4" ht="18" customHeight="1">
      <c r="A21" s="169" t="s">
        <v>23</v>
      </c>
      <c r="B21" s="144"/>
      <c r="C21" s="167"/>
      <c r="D21" s="168"/>
    </row>
    <row r="22" spans="1:4" ht="18" customHeight="1">
      <c r="A22" s="165" t="s">
        <v>24</v>
      </c>
      <c r="B22" s="144"/>
      <c r="C22" s="167"/>
      <c r="D22" s="168"/>
    </row>
    <row r="23" spans="1:4" ht="18" customHeight="1">
      <c r="A23" s="169" t="s">
        <v>25</v>
      </c>
      <c r="B23" s="144"/>
      <c r="C23" s="167"/>
      <c r="D23" s="168"/>
    </row>
    <row r="24" spans="1:4" ht="18" customHeight="1">
      <c r="A24" s="165" t="s">
        <v>26</v>
      </c>
      <c r="B24" s="144"/>
      <c r="C24" s="167"/>
      <c r="D24" s="168"/>
    </row>
    <row r="25" spans="1:4" ht="18" customHeight="1">
      <c r="A25" s="169" t="s">
        <v>27</v>
      </c>
      <c r="B25" s="144"/>
      <c r="C25" s="167"/>
      <c r="D25" s="168"/>
    </row>
    <row r="26" spans="1:4" ht="18" customHeight="1">
      <c r="A26" s="165" t="s">
        <v>28</v>
      </c>
      <c r="B26" s="144"/>
      <c r="C26" s="167"/>
      <c r="D26" s="168"/>
    </row>
    <row r="27" spans="1:4" ht="18" customHeight="1">
      <c r="A27" s="169" t="s">
        <v>29</v>
      </c>
      <c r="B27" s="144"/>
      <c r="C27" s="167"/>
      <c r="D27" s="168"/>
    </row>
    <row r="28" spans="1:4" ht="18" customHeight="1" thickBot="1">
      <c r="A28" s="171" t="s">
        <v>30</v>
      </c>
      <c r="B28" s="150"/>
      <c r="C28" s="172"/>
      <c r="D28" s="173"/>
    </row>
    <row r="29" spans="1:4" ht="18" customHeight="1" thickBot="1">
      <c r="A29" s="268" t="s">
        <v>31</v>
      </c>
      <c r="B29" s="269" t="s">
        <v>38</v>
      </c>
      <c r="C29" s="270">
        <f>+C4+C5+C6+C7+C8+C15+C16+C17+C18+C19+C20+C21+C22+C23+C24+C25+C26+C27+C28</f>
        <v>245</v>
      </c>
      <c r="D29" s="271">
        <f>+D4+D5+D6+D7+D8+D15+D16+D17+D18+D19+D20+D21+D22+D23+D24+D25+D26+D27+D28</f>
        <v>135</v>
      </c>
    </row>
    <row r="30" spans="1:4" ht="25.5" customHeight="1">
      <c r="A30" s="174"/>
      <c r="B30" s="883" t="s">
        <v>220</v>
      </c>
      <c r="C30" s="883"/>
      <c r="D30" s="883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7. melléklet a 4/2016. (V.12.)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1:H30"/>
  <sheetViews>
    <sheetView workbookViewId="0" topLeftCell="A1">
      <selection activeCell="A3" sqref="A3:B3"/>
    </sheetView>
  </sheetViews>
  <sheetFormatPr defaultColWidth="9.00390625" defaultRowHeight="12.75"/>
  <cols>
    <col min="1" max="1" width="6.375" style="664" customWidth="1"/>
    <col min="2" max="2" width="41.625" style="664" bestFit="1" customWidth="1"/>
    <col min="3" max="3" width="17.875" style="664" customWidth="1"/>
    <col min="4" max="4" width="13.00390625" style="664" customWidth="1"/>
    <col min="5" max="6" width="17.875" style="664" customWidth="1"/>
    <col min="7" max="7" width="12.00390625" style="664" customWidth="1"/>
    <col min="8" max="8" width="17.875" style="664" customWidth="1"/>
    <col min="9" max="16384" width="9.375" style="664" customWidth="1"/>
  </cols>
  <sheetData>
    <row r="1" spans="1:8" ht="30" customHeight="1">
      <c r="A1" s="884" t="s">
        <v>764</v>
      </c>
      <c r="B1" s="885"/>
      <c r="C1" s="885"/>
      <c r="D1" s="885"/>
      <c r="E1" s="885"/>
      <c r="F1" s="885"/>
      <c r="G1" s="885"/>
      <c r="H1" s="885"/>
    </row>
    <row r="2" spans="1:8" ht="16.5" thickBot="1">
      <c r="A2" s="886" t="s">
        <v>1066</v>
      </c>
      <c r="B2" s="886"/>
      <c r="C2" s="886"/>
      <c r="D2" s="886"/>
      <c r="E2" s="886"/>
      <c r="F2" s="886"/>
      <c r="G2" s="886"/>
      <c r="H2" s="665" t="s">
        <v>40</v>
      </c>
    </row>
    <row r="3" spans="1:8" ht="46.5" customHeight="1" thickBot="1" thickTop="1">
      <c r="A3" s="887" t="s">
        <v>765</v>
      </c>
      <c r="B3" s="888"/>
      <c r="C3" s="666" t="s">
        <v>766</v>
      </c>
      <c r="D3" s="667" t="s">
        <v>767</v>
      </c>
      <c r="E3" s="668" t="s">
        <v>768</v>
      </c>
      <c r="F3" s="667" t="s">
        <v>769</v>
      </c>
      <c r="G3" s="667" t="s">
        <v>767</v>
      </c>
      <c r="H3" s="669" t="s">
        <v>770</v>
      </c>
    </row>
    <row r="4" spans="1:8" s="676" customFormat="1" ht="12.75">
      <c r="A4" s="670" t="s">
        <v>6</v>
      </c>
      <c r="B4" s="671" t="s">
        <v>771</v>
      </c>
      <c r="C4" s="672">
        <f aca="true" t="shared" si="0" ref="C4:H4">SUM(C5:C8)</f>
        <v>187618</v>
      </c>
      <c r="D4" s="673">
        <f t="shared" si="0"/>
        <v>0</v>
      </c>
      <c r="E4" s="673">
        <f t="shared" si="0"/>
        <v>187618</v>
      </c>
      <c r="F4" s="674">
        <f t="shared" si="0"/>
        <v>190807</v>
      </c>
      <c r="G4" s="673">
        <f t="shared" si="0"/>
        <v>0</v>
      </c>
      <c r="H4" s="675">
        <f t="shared" si="0"/>
        <v>190807</v>
      </c>
    </row>
    <row r="5" spans="1:8" ht="12.75">
      <c r="A5" s="677" t="s">
        <v>7</v>
      </c>
      <c r="B5" s="678" t="s">
        <v>772</v>
      </c>
      <c r="C5" s="679"/>
      <c r="D5" s="680"/>
      <c r="E5" s="681">
        <f>D5+C5</f>
        <v>0</v>
      </c>
      <c r="F5" s="682"/>
      <c r="G5" s="682"/>
      <c r="H5" s="683">
        <f>G5+F5</f>
        <v>0</v>
      </c>
    </row>
    <row r="6" spans="1:8" ht="12.75">
      <c r="A6" s="684" t="s">
        <v>8</v>
      </c>
      <c r="B6" s="685" t="s">
        <v>773</v>
      </c>
      <c r="C6" s="686">
        <v>187618</v>
      </c>
      <c r="D6" s="687"/>
      <c r="E6" s="688">
        <f>D6+C6</f>
        <v>187618</v>
      </c>
      <c r="F6" s="689">
        <v>190807</v>
      </c>
      <c r="G6" s="689"/>
      <c r="H6" s="690">
        <f>G6+F6</f>
        <v>190807</v>
      </c>
    </row>
    <row r="7" spans="1:8" ht="12.75">
      <c r="A7" s="684" t="s">
        <v>9</v>
      </c>
      <c r="B7" s="685" t="s">
        <v>774</v>
      </c>
      <c r="C7" s="691"/>
      <c r="D7" s="692"/>
      <c r="E7" s="688">
        <f>D7+C7</f>
        <v>0</v>
      </c>
      <c r="F7" s="693"/>
      <c r="G7" s="693"/>
      <c r="H7" s="690">
        <f>G7+F7</f>
        <v>0</v>
      </c>
    </row>
    <row r="8" spans="1:8" ht="12.75">
      <c r="A8" s="694" t="s">
        <v>10</v>
      </c>
      <c r="B8" s="695" t="s">
        <v>775</v>
      </c>
      <c r="C8" s="696"/>
      <c r="D8" s="697"/>
      <c r="E8" s="698">
        <f>D8+C8</f>
        <v>0</v>
      </c>
      <c r="F8" s="699"/>
      <c r="G8" s="699"/>
      <c r="H8" s="700">
        <f>G8+F8</f>
        <v>0</v>
      </c>
    </row>
    <row r="9" spans="1:8" s="676" customFormat="1" ht="12.75">
      <c r="A9" s="701" t="s">
        <v>11</v>
      </c>
      <c r="B9" s="702" t="s">
        <v>776</v>
      </c>
      <c r="C9" s="703">
        <f aca="true" t="shared" si="1" ref="C9:H9">SUM(C10:C11)</f>
        <v>85</v>
      </c>
      <c r="D9" s="704">
        <f t="shared" si="1"/>
        <v>0</v>
      </c>
      <c r="E9" s="704">
        <f t="shared" si="1"/>
        <v>85</v>
      </c>
      <c r="F9" s="704">
        <f t="shared" si="1"/>
        <v>0</v>
      </c>
      <c r="G9" s="704">
        <f t="shared" si="1"/>
        <v>0</v>
      </c>
      <c r="H9" s="705">
        <f t="shared" si="1"/>
        <v>0</v>
      </c>
    </row>
    <row r="10" spans="1:8" ht="12.75">
      <c r="A10" s="677" t="s">
        <v>12</v>
      </c>
      <c r="B10" s="678" t="s">
        <v>777</v>
      </c>
      <c r="C10" s="706">
        <v>85</v>
      </c>
      <c r="D10" s="707"/>
      <c r="E10" s="681">
        <f>D10+C10</f>
        <v>85</v>
      </c>
      <c r="F10" s="708">
        <v>0</v>
      </c>
      <c r="G10" s="707"/>
      <c r="H10" s="683">
        <f aca="true" t="shared" si="2" ref="H10:H15">G10+F10</f>
        <v>0</v>
      </c>
    </row>
    <row r="11" spans="1:8" ht="12.75">
      <c r="A11" s="684" t="s">
        <v>13</v>
      </c>
      <c r="B11" s="685" t="s">
        <v>778</v>
      </c>
      <c r="C11" s="691"/>
      <c r="D11" s="692"/>
      <c r="E11" s="688">
        <f>D11+C11</f>
        <v>0</v>
      </c>
      <c r="F11" s="693"/>
      <c r="G11" s="692"/>
      <c r="H11" s="690">
        <f t="shared" si="2"/>
        <v>0</v>
      </c>
    </row>
    <row r="12" spans="1:8" ht="12.75">
      <c r="A12" s="709" t="s">
        <v>14</v>
      </c>
      <c r="B12" s="710" t="s">
        <v>779</v>
      </c>
      <c r="C12" s="711">
        <v>16977</v>
      </c>
      <c r="D12" s="712"/>
      <c r="E12" s="713">
        <f>D12+C12</f>
        <v>16977</v>
      </c>
      <c r="F12" s="714">
        <v>19242</v>
      </c>
      <c r="G12" s="712"/>
      <c r="H12" s="715">
        <f t="shared" si="2"/>
        <v>19242</v>
      </c>
    </row>
    <row r="13" spans="1:8" ht="12.75">
      <c r="A13" s="716" t="s">
        <v>15</v>
      </c>
      <c r="B13" s="710" t="s">
        <v>780</v>
      </c>
      <c r="C13" s="711">
        <v>2301</v>
      </c>
      <c r="D13" s="712"/>
      <c r="E13" s="713">
        <f>D13+C13</f>
        <v>2301</v>
      </c>
      <c r="F13" s="714">
        <v>931</v>
      </c>
      <c r="G13" s="712"/>
      <c r="H13" s="715">
        <f t="shared" si="2"/>
        <v>931</v>
      </c>
    </row>
    <row r="14" spans="1:8" ht="21.75">
      <c r="A14" s="716" t="s">
        <v>16</v>
      </c>
      <c r="B14" s="717" t="s">
        <v>781</v>
      </c>
      <c r="C14" s="718">
        <v>630</v>
      </c>
      <c r="D14" s="719"/>
      <c r="E14" s="720">
        <v>630</v>
      </c>
      <c r="F14" s="721">
        <v>1462</v>
      </c>
      <c r="G14" s="719"/>
      <c r="H14" s="722">
        <f t="shared" si="2"/>
        <v>1462</v>
      </c>
    </row>
    <row r="15" spans="1:8" ht="13.5" thickBot="1">
      <c r="A15" s="716" t="s">
        <v>17</v>
      </c>
      <c r="B15" s="710" t="s">
        <v>628</v>
      </c>
      <c r="C15" s="718">
        <v>165</v>
      </c>
      <c r="D15" s="719"/>
      <c r="E15" s="720">
        <v>165</v>
      </c>
      <c r="F15" s="721"/>
      <c r="G15" s="719"/>
      <c r="H15" s="722">
        <f t="shared" si="2"/>
        <v>0</v>
      </c>
    </row>
    <row r="16" spans="1:8" ht="13.5" thickBot="1">
      <c r="A16" s="723" t="s">
        <v>18</v>
      </c>
      <c r="B16" s="724" t="s">
        <v>782</v>
      </c>
      <c r="C16" s="725">
        <f aca="true" t="shared" si="3" ref="C16:H16">SUM(C4,C9,C12:C15)</f>
        <v>207776</v>
      </c>
      <c r="D16" s="726">
        <f t="shared" si="3"/>
        <v>0</v>
      </c>
      <c r="E16" s="726">
        <f t="shared" si="3"/>
        <v>207776</v>
      </c>
      <c r="F16" s="726">
        <f t="shared" si="3"/>
        <v>212442</v>
      </c>
      <c r="G16" s="726">
        <f t="shared" si="3"/>
        <v>0</v>
      </c>
      <c r="H16" s="727">
        <f t="shared" si="3"/>
        <v>212442</v>
      </c>
    </row>
    <row r="17" spans="1:8" ht="46.5" customHeight="1" thickBot="1">
      <c r="A17" s="889" t="s">
        <v>783</v>
      </c>
      <c r="B17" s="890"/>
      <c r="C17" s="728" t="s">
        <v>766</v>
      </c>
      <c r="D17" s="729" t="s">
        <v>767</v>
      </c>
      <c r="E17" s="730" t="s">
        <v>768</v>
      </c>
      <c r="F17" s="729" t="s">
        <v>769</v>
      </c>
      <c r="G17" s="729" t="s">
        <v>767</v>
      </c>
      <c r="H17" s="731" t="s">
        <v>770</v>
      </c>
    </row>
    <row r="18" spans="1:8" ht="12.75">
      <c r="A18" s="732" t="s">
        <v>18</v>
      </c>
      <c r="B18" s="733" t="s">
        <v>784</v>
      </c>
      <c r="C18" s="734">
        <f>SUM(C19:C22)</f>
        <v>203841</v>
      </c>
      <c r="D18" s="673">
        <f>SUM(D19:D22)</f>
        <v>0</v>
      </c>
      <c r="E18" s="673">
        <f>SUM(E19:E22)</f>
        <v>203841</v>
      </c>
      <c r="F18" s="673">
        <f>SUM(F19:F22)</f>
        <v>207479</v>
      </c>
      <c r="G18" s="673"/>
      <c r="H18" s="675">
        <f>SUM(H19:H22)</f>
        <v>207479</v>
      </c>
    </row>
    <row r="19" spans="1:8" ht="12.75">
      <c r="A19" s="735" t="s">
        <v>19</v>
      </c>
      <c r="B19" s="678" t="s">
        <v>785</v>
      </c>
      <c r="C19" s="706">
        <v>251332</v>
      </c>
      <c r="D19" s="707"/>
      <c r="E19" s="681">
        <f>D19+C19</f>
        <v>251332</v>
      </c>
      <c r="F19" s="707">
        <v>251332</v>
      </c>
      <c r="G19" s="707"/>
      <c r="H19" s="736">
        <v>251332</v>
      </c>
    </row>
    <row r="20" spans="1:8" ht="12.75">
      <c r="A20" s="737" t="s">
        <v>20</v>
      </c>
      <c r="B20" s="685" t="s">
        <v>786</v>
      </c>
      <c r="C20" s="696">
        <v>33366</v>
      </c>
      <c r="D20" s="697"/>
      <c r="E20" s="698">
        <f>D20+C20</f>
        <v>33366</v>
      </c>
      <c r="F20" s="697">
        <v>33366</v>
      </c>
      <c r="G20" s="697"/>
      <c r="H20" s="738">
        <v>33366</v>
      </c>
    </row>
    <row r="21" spans="1:8" ht="12.75">
      <c r="A21" s="737" t="s">
        <v>21</v>
      </c>
      <c r="B21" s="739" t="s">
        <v>787</v>
      </c>
      <c r="C21" s="696">
        <v>-75280</v>
      </c>
      <c r="D21" s="697"/>
      <c r="E21" s="698">
        <f>D21+C21</f>
        <v>-75280</v>
      </c>
      <c r="F21" s="697">
        <v>-80856</v>
      </c>
      <c r="G21" s="697"/>
      <c r="H21" s="738">
        <v>-80856</v>
      </c>
    </row>
    <row r="22" spans="1:8" ht="12.75">
      <c r="A22" s="737" t="s">
        <v>22</v>
      </c>
      <c r="B22" s="739" t="s">
        <v>788</v>
      </c>
      <c r="C22" s="696">
        <v>-5577</v>
      </c>
      <c r="D22" s="697"/>
      <c r="E22" s="698">
        <f>D22+C22</f>
        <v>-5577</v>
      </c>
      <c r="F22" s="697">
        <v>3637</v>
      </c>
      <c r="G22" s="697"/>
      <c r="H22" s="738">
        <v>3637</v>
      </c>
    </row>
    <row r="23" spans="1:8" ht="12.75">
      <c r="A23" s="740" t="s">
        <v>23</v>
      </c>
      <c r="B23" s="741" t="s">
        <v>789</v>
      </c>
      <c r="C23" s="742">
        <f>SUM(C24:C26)</f>
        <v>2101</v>
      </c>
      <c r="D23" s="704">
        <f>SUM(D24:D26)</f>
        <v>0</v>
      </c>
      <c r="E23" s="704">
        <f>SUM(E24:E26)</f>
        <v>2101</v>
      </c>
      <c r="F23" s="704">
        <f>SUM(F24:F26)</f>
        <v>2402</v>
      </c>
      <c r="G23" s="704"/>
      <c r="H23" s="705">
        <f>SUM(H24:H26)</f>
        <v>2402</v>
      </c>
    </row>
    <row r="24" spans="1:8" ht="12.75">
      <c r="A24" s="737" t="s">
        <v>24</v>
      </c>
      <c r="B24" s="678" t="s">
        <v>790</v>
      </c>
      <c r="C24" s="706">
        <v>982</v>
      </c>
      <c r="D24" s="707"/>
      <c r="E24" s="688">
        <f>D24+C24</f>
        <v>982</v>
      </c>
      <c r="F24" s="707">
        <v>1049</v>
      </c>
      <c r="G24" s="707"/>
      <c r="H24" s="736">
        <v>1049</v>
      </c>
    </row>
    <row r="25" spans="1:8" ht="12.75">
      <c r="A25" s="737"/>
      <c r="B25" s="685" t="s">
        <v>791</v>
      </c>
      <c r="C25" s="743">
        <v>1024</v>
      </c>
      <c r="D25" s="744"/>
      <c r="E25" s="681">
        <f>D25+C25</f>
        <v>1024</v>
      </c>
      <c r="F25" s="744">
        <v>1147</v>
      </c>
      <c r="G25" s="744"/>
      <c r="H25" s="745">
        <v>1147</v>
      </c>
    </row>
    <row r="26" spans="1:8" ht="12.75">
      <c r="A26" s="746" t="s">
        <v>25</v>
      </c>
      <c r="B26" s="739" t="s">
        <v>792</v>
      </c>
      <c r="C26" s="696">
        <v>95</v>
      </c>
      <c r="D26" s="697"/>
      <c r="E26" s="698">
        <f>D26+C26</f>
        <v>95</v>
      </c>
      <c r="F26" s="697">
        <v>206</v>
      </c>
      <c r="G26" s="697"/>
      <c r="H26" s="738">
        <v>206</v>
      </c>
    </row>
    <row r="27" spans="1:8" ht="21">
      <c r="A27" s="740" t="s">
        <v>26</v>
      </c>
      <c r="B27" s="747" t="s">
        <v>793</v>
      </c>
      <c r="C27" s="748"/>
      <c r="D27" s="749">
        <f>SUM(D28:D29)</f>
        <v>0</v>
      </c>
      <c r="E27" s="749"/>
      <c r="F27" s="749"/>
      <c r="G27" s="749"/>
      <c r="H27" s="750"/>
    </row>
    <row r="28" spans="1:8" ht="21.75">
      <c r="A28" s="740" t="s">
        <v>27</v>
      </c>
      <c r="B28" s="751" t="s">
        <v>794</v>
      </c>
      <c r="C28" s="752"/>
      <c r="D28" s="753"/>
      <c r="E28" s="754">
        <f>D28+C28</f>
        <v>0</v>
      </c>
      <c r="F28" s="753"/>
      <c r="G28" s="753"/>
      <c r="H28" s="755"/>
    </row>
    <row r="29" spans="1:8" ht="13.5" thickBot="1">
      <c r="A29" s="756" t="s">
        <v>28</v>
      </c>
      <c r="B29" s="757" t="s">
        <v>795</v>
      </c>
      <c r="C29" s="718">
        <v>1834</v>
      </c>
      <c r="D29" s="719"/>
      <c r="E29" s="720">
        <f>D29+C29</f>
        <v>1834</v>
      </c>
      <c r="F29" s="719">
        <v>2561</v>
      </c>
      <c r="G29" s="719"/>
      <c r="H29" s="758">
        <v>2561</v>
      </c>
    </row>
    <row r="30" spans="1:8" ht="13.5" thickBot="1">
      <c r="A30" s="759" t="s">
        <v>30</v>
      </c>
      <c r="B30" s="760" t="s">
        <v>796</v>
      </c>
      <c r="C30" s="761">
        <f>C18+C23+C27+C29</f>
        <v>207776</v>
      </c>
      <c r="D30" s="761">
        <f>D18+D23+D27+D29</f>
        <v>0</v>
      </c>
      <c r="E30" s="761">
        <f>E18+E23+E27+E29</f>
        <v>207776</v>
      </c>
      <c r="F30" s="762">
        <f>SUM(F18,F23,F27,F28,F29)</f>
        <v>212442</v>
      </c>
      <c r="G30" s="762"/>
      <c r="H30" s="763">
        <f>SUM(H18,H23,H27,H28,H29)</f>
        <v>212442</v>
      </c>
    </row>
    <row r="31" ht="13.5" thickTop="1"/>
  </sheetData>
  <sheetProtection/>
  <mergeCells count="4">
    <mergeCell ref="A1:H1"/>
    <mergeCell ref="A2:G2"/>
    <mergeCell ref="A3:B3"/>
    <mergeCell ref="A17:B1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Header>&amp;R&amp;"Times New Roman CE,Félkövér"8.a. melléklet a 4/2016. (V.12. ) önkormányzati rendelethez
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</sheetPr>
  <dimension ref="A1:E48"/>
  <sheetViews>
    <sheetView workbookViewId="0" topLeftCell="A1">
      <selection activeCell="E25" sqref="E25"/>
    </sheetView>
  </sheetViews>
  <sheetFormatPr defaultColWidth="9.00390625" defaultRowHeight="12.75"/>
  <cols>
    <col min="1" max="1" width="4.875" style="664" customWidth="1"/>
    <col min="2" max="2" width="51.50390625" style="664" customWidth="1"/>
    <col min="3" max="5" width="12.875" style="664" customWidth="1"/>
    <col min="6" max="16384" width="9.375" style="664" customWidth="1"/>
  </cols>
  <sheetData>
    <row r="1" spans="1:5" ht="15.75">
      <c r="A1" s="891" t="s">
        <v>797</v>
      </c>
      <c r="B1" s="891"/>
      <c r="C1" s="891"/>
      <c r="D1" s="891"/>
      <c r="E1" s="891"/>
    </row>
    <row r="2" spans="1:5" ht="15.75">
      <c r="A2" s="885" t="s">
        <v>798</v>
      </c>
      <c r="B2" s="885"/>
      <c r="C2" s="885"/>
      <c r="D2" s="885"/>
      <c r="E2" s="885"/>
    </row>
    <row r="3" spans="1:5" ht="15.75">
      <c r="A3" s="892" t="s">
        <v>1067</v>
      </c>
      <c r="B3" s="892"/>
      <c r="C3" s="892"/>
      <c r="D3" s="892"/>
      <c r="E3" s="892"/>
    </row>
    <row r="4" spans="1:5" ht="14.25" thickBot="1">
      <c r="A4" s="893" t="s">
        <v>40</v>
      </c>
      <c r="B4" s="893"/>
      <c r="C4" s="893"/>
      <c r="D4" s="893"/>
      <c r="E4" s="893"/>
    </row>
    <row r="5" spans="1:5" ht="12.75">
      <c r="A5" s="894" t="s">
        <v>58</v>
      </c>
      <c r="B5" s="896" t="s">
        <v>51</v>
      </c>
      <c r="C5" s="764" t="s">
        <v>799</v>
      </c>
      <c r="D5" s="764" t="s">
        <v>800</v>
      </c>
      <c r="E5" s="898" t="s">
        <v>163</v>
      </c>
    </row>
    <row r="6" spans="1:5" ht="12.75">
      <c r="A6" s="895"/>
      <c r="B6" s="897"/>
      <c r="C6" s="900" t="s">
        <v>801</v>
      </c>
      <c r="D6" s="901"/>
      <c r="E6" s="899"/>
    </row>
    <row r="7" spans="1:5" ht="13.5" thickBot="1">
      <c r="A7" s="765" t="s">
        <v>397</v>
      </c>
      <c r="B7" s="766" t="s">
        <v>398</v>
      </c>
      <c r="C7" s="766" t="s">
        <v>399</v>
      </c>
      <c r="D7" s="766" t="s">
        <v>400</v>
      </c>
      <c r="E7" s="767" t="s">
        <v>401</v>
      </c>
    </row>
    <row r="8" spans="1:5" ht="12.75" customHeight="1">
      <c r="A8" s="768">
        <v>1</v>
      </c>
      <c r="B8" s="769" t="s">
        <v>52</v>
      </c>
      <c r="C8" s="770">
        <v>17982</v>
      </c>
      <c r="D8" s="770">
        <v>21240</v>
      </c>
      <c r="E8" s="771">
        <v>19383</v>
      </c>
    </row>
    <row r="9" spans="1:5" ht="12.75" customHeight="1">
      <c r="A9" s="772">
        <v>2</v>
      </c>
      <c r="B9" s="773" t="s">
        <v>802</v>
      </c>
      <c r="C9" s="774">
        <v>4822</v>
      </c>
      <c r="D9" s="774">
        <v>4383</v>
      </c>
      <c r="E9" s="775">
        <v>4304</v>
      </c>
    </row>
    <row r="10" spans="1:5" ht="12.75" customHeight="1">
      <c r="A10" s="772">
        <v>3</v>
      </c>
      <c r="B10" s="773" t="s">
        <v>803</v>
      </c>
      <c r="C10" s="774">
        <v>29112</v>
      </c>
      <c r="D10" s="774">
        <v>30351</v>
      </c>
      <c r="E10" s="775">
        <v>24117</v>
      </c>
    </row>
    <row r="11" spans="1:5" ht="12.75" customHeight="1">
      <c r="A11" s="772">
        <v>4</v>
      </c>
      <c r="B11" s="776" t="s">
        <v>117</v>
      </c>
      <c r="C11" s="774">
        <v>10509</v>
      </c>
      <c r="D11" s="774">
        <v>10177</v>
      </c>
      <c r="E11" s="775">
        <v>6395</v>
      </c>
    </row>
    <row r="12" spans="1:5" ht="12.75" customHeight="1">
      <c r="A12" s="772">
        <v>6</v>
      </c>
      <c r="B12" s="773" t="s">
        <v>118</v>
      </c>
      <c r="C12" s="774">
        <v>2180</v>
      </c>
      <c r="D12" s="774">
        <v>3155</v>
      </c>
      <c r="E12" s="775">
        <v>3009</v>
      </c>
    </row>
    <row r="13" spans="1:5" ht="12.75" customHeight="1">
      <c r="A13" s="772">
        <v>7</v>
      </c>
      <c r="B13" s="777" t="s">
        <v>804</v>
      </c>
      <c r="C13" s="778">
        <f>SUM(C8:C12)</f>
        <v>64605</v>
      </c>
      <c r="D13" s="778">
        <f>SUM(D8:D12)</f>
        <v>69306</v>
      </c>
      <c r="E13" s="779">
        <f>SUM(E8:E12)</f>
        <v>57208</v>
      </c>
    </row>
    <row r="14" spans="1:5" ht="12.75" customHeight="1">
      <c r="A14" s="772">
        <v>8</v>
      </c>
      <c r="B14" s="773" t="s">
        <v>139</v>
      </c>
      <c r="C14" s="774">
        <v>381</v>
      </c>
      <c r="D14" s="774">
        <v>11043</v>
      </c>
      <c r="E14" s="775">
        <v>11000</v>
      </c>
    </row>
    <row r="15" spans="1:5" ht="12.75" customHeight="1">
      <c r="A15" s="780">
        <v>9</v>
      </c>
      <c r="B15" s="781" t="s">
        <v>120</v>
      </c>
      <c r="C15" s="782">
        <v>2500</v>
      </c>
      <c r="D15" s="782">
        <v>2804</v>
      </c>
      <c r="E15" s="783">
        <v>1772</v>
      </c>
    </row>
    <row r="16" spans="1:5" ht="12.75" customHeight="1" thickBot="1">
      <c r="A16" s="772">
        <v>10</v>
      </c>
      <c r="B16" s="773" t="s">
        <v>142</v>
      </c>
      <c r="C16" s="774"/>
      <c r="D16" s="774"/>
      <c r="E16" s="775"/>
    </row>
    <row r="17" spans="1:5" ht="12.75" customHeight="1" thickBot="1">
      <c r="A17" s="784">
        <v>14</v>
      </c>
      <c r="B17" s="785" t="s">
        <v>805</v>
      </c>
      <c r="C17" s="786">
        <f>SUM(C14:C16)</f>
        <v>2881</v>
      </c>
      <c r="D17" s="786">
        <f>SUM(D14:D16)</f>
        <v>13847</v>
      </c>
      <c r="E17" s="787">
        <f>SUM(E14:E16)</f>
        <v>12772</v>
      </c>
    </row>
    <row r="18" spans="1:5" ht="12.75" customHeight="1" thickBot="1">
      <c r="A18" s="788">
        <v>21</v>
      </c>
      <c r="B18" s="776" t="s">
        <v>44</v>
      </c>
      <c r="C18" s="744">
        <v>1492</v>
      </c>
      <c r="D18" s="744">
        <v>7066</v>
      </c>
      <c r="E18" s="789"/>
    </row>
    <row r="19" spans="1:5" ht="12.75" customHeight="1" thickBot="1">
      <c r="A19" s="790">
        <v>22</v>
      </c>
      <c r="B19" s="791" t="s">
        <v>45</v>
      </c>
      <c r="C19" s="792"/>
      <c r="D19" s="792"/>
      <c r="E19" s="793"/>
    </row>
    <row r="20" spans="1:5" ht="12.75" customHeight="1" thickBot="1">
      <c r="A20" s="784"/>
      <c r="B20" s="785" t="s">
        <v>37</v>
      </c>
      <c r="C20" s="786">
        <f>SUM(C18:C19)</f>
        <v>1492</v>
      </c>
      <c r="D20" s="786">
        <f>SUM(D18:D19)</f>
        <v>7066</v>
      </c>
      <c r="E20" s="787">
        <f>SUM(E18:E19)</f>
        <v>0</v>
      </c>
    </row>
    <row r="21" spans="1:5" ht="12.75" customHeight="1" thickBot="1">
      <c r="A21" s="794">
        <v>15</v>
      </c>
      <c r="B21" s="795" t="s">
        <v>806</v>
      </c>
      <c r="C21" s="796">
        <f>SUM(C17,C13,C20)</f>
        <v>68978</v>
      </c>
      <c r="D21" s="796">
        <f>SUM(D17,D13,D20)</f>
        <v>90219</v>
      </c>
      <c r="E21" s="797">
        <f>SUM(E17,E13,E20)</f>
        <v>69980</v>
      </c>
    </row>
    <row r="22" spans="1:5" ht="12.75" customHeight="1">
      <c r="A22" s="788">
        <v>16</v>
      </c>
      <c r="B22" s="776" t="s">
        <v>807</v>
      </c>
      <c r="C22" s="744"/>
      <c r="D22" s="744"/>
      <c r="E22" s="789"/>
    </row>
    <row r="23" spans="1:5" ht="12.75" customHeight="1">
      <c r="A23" s="780">
        <v>17</v>
      </c>
      <c r="B23" s="781" t="s">
        <v>808</v>
      </c>
      <c r="C23" s="697"/>
      <c r="D23" s="697"/>
      <c r="E23" s="798"/>
    </row>
    <row r="24" spans="1:5" ht="12.75" customHeight="1">
      <c r="A24" s="780">
        <v>17</v>
      </c>
      <c r="B24" s="781" t="s">
        <v>809</v>
      </c>
      <c r="C24" s="697">
        <v>1024</v>
      </c>
      <c r="D24" s="697">
        <v>4662</v>
      </c>
      <c r="E24" s="798">
        <v>3515</v>
      </c>
    </row>
    <row r="25" spans="1:5" ht="12.75" customHeight="1" thickBot="1">
      <c r="A25" s="780">
        <v>18</v>
      </c>
      <c r="B25" s="781" t="s">
        <v>810</v>
      </c>
      <c r="C25" s="697"/>
      <c r="D25" s="697"/>
      <c r="E25" s="798"/>
    </row>
    <row r="26" spans="1:5" ht="12.75" customHeight="1" thickBot="1">
      <c r="A26" s="784">
        <v>19</v>
      </c>
      <c r="B26" s="785" t="s">
        <v>811</v>
      </c>
      <c r="C26" s="786">
        <f>SUM(C22:C25)</f>
        <v>1024</v>
      </c>
      <c r="D26" s="786">
        <f>SUM(D22:D25)</f>
        <v>4662</v>
      </c>
      <c r="E26" s="787">
        <f>SUM(E22:E25)</f>
        <v>3515</v>
      </c>
    </row>
    <row r="27" spans="1:5" ht="12.75" customHeight="1" thickBot="1">
      <c r="A27" s="784">
        <v>23</v>
      </c>
      <c r="B27" s="785" t="s">
        <v>812</v>
      </c>
      <c r="C27" s="786">
        <f>SUM(C21,C26)</f>
        <v>70002</v>
      </c>
      <c r="D27" s="786">
        <f>SUM(D21,D26)</f>
        <v>94881</v>
      </c>
      <c r="E27" s="787">
        <f>SUM(E21,E26)</f>
        <v>73495</v>
      </c>
    </row>
    <row r="28" spans="1:5" ht="12.75" customHeight="1">
      <c r="A28" s="768">
        <v>24</v>
      </c>
      <c r="B28" s="773" t="s">
        <v>454</v>
      </c>
      <c r="C28" s="707">
        <v>31426</v>
      </c>
      <c r="D28" s="707">
        <v>31552</v>
      </c>
      <c r="E28" s="799">
        <v>31552</v>
      </c>
    </row>
    <row r="29" spans="1:5" ht="12.75" customHeight="1">
      <c r="A29" s="772">
        <v>25</v>
      </c>
      <c r="B29" s="773" t="s">
        <v>813</v>
      </c>
      <c r="C29" s="692">
        <v>13112</v>
      </c>
      <c r="D29" s="692">
        <v>25578</v>
      </c>
      <c r="E29" s="800">
        <v>25572</v>
      </c>
    </row>
    <row r="30" spans="1:5" ht="12.75" customHeight="1">
      <c r="A30" s="772">
        <v>26</v>
      </c>
      <c r="B30" s="773" t="s">
        <v>814</v>
      </c>
      <c r="C30" s="692"/>
      <c r="D30" s="692"/>
      <c r="E30" s="800"/>
    </row>
    <row r="31" spans="1:5" ht="12.75" customHeight="1">
      <c r="A31" s="772">
        <v>27</v>
      </c>
      <c r="B31" s="773" t="s">
        <v>107</v>
      </c>
      <c r="C31" s="692">
        <v>3982</v>
      </c>
      <c r="D31" s="692">
        <v>7115</v>
      </c>
      <c r="E31" s="800">
        <v>6648</v>
      </c>
    </row>
    <row r="32" spans="1:5" ht="12.75" customHeight="1">
      <c r="A32" s="772">
        <v>28</v>
      </c>
      <c r="B32" s="801" t="s">
        <v>815</v>
      </c>
      <c r="C32" s="692">
        <v>3970</v>
      </c>
      <c r="D32" s="692">
        <v>7030</v>
      </c>
      <c r="E32" s="800">
        <v>6610</v>
      </c>
    </row>
    <row r="33" spans="1:5" ht="12.75" customHeight="1">
      <c r="A33" s="772">
        <v>29</v>
      </c>
      <c r="B33" s="773" t="s">
        <v>471</v>
      </c>
      <c r="C33" s="692"/>
      <c r="D33" s="692">
        <v>2456</v>
      </c>
      <c r="E33" s="800">
        <v>2456</v>
      </c>
    </row>
    <row r="34" spans="1:5" ht="12.75" customHeight="1">
      <c r="A34" s="772">
        <v>30</v>
      </c>
      <c r="B34" s="773" t="s">
        <v>457</v>
      </c>
      <c r="C34" s="692"/>
      <c r="D34" s="692"/>
      <c r="E34" s="800"/>
    </row>
    <row r="35" spans="1:5" ht="12.75" customHeight="1" thickBot="1">
      <c r="A35" s="780">
        <v>31</v>
      </c>
      <c r="B35" s="773" t="s">
        <v>542</v>
      </c>
      <c r="C35" s="697"/>
      <c r="D35" s="697"/>
      <c r="E35" s="798"/>
    </row>
    <row r="36" spans="1:5" ht="12.75" customHeight="1" thickBot="1">
      <c r="A36" s="784">
        <v>36</v>
      </c>
      <c r="B36" s="785" t="s">
        <v>816</v>
      </c>
      <c r="C36" s="802">
        <f>SUM(C28:C35)</f>
        <v>52490</v>
      </c>
      <c r="D36" s="802">
        <f>SUM(D28:D35)</f>
        <v>73731</v>
      </c>
      <c r="E36" s="803">
        <f>SUM(E28:E35)</f>
        <v>72838</v>
      </c>
    </row>
    <row r="37" spans="1:5" ht="12.75" customHeight="1">
      <c r="A37" s="768">
        <v>37</v>
      </c>
      <c r="B37" s="769" t="s">
        <v>817</v>
      </c>
      <c r="C37" s="707"/>
      <c r="D37" s="707"/>
      <c r="E37" s="799"/>
    </row>
    <row r="38" spans="1:5" ht="12.75" customHeight="1">
      <c r="A38" s="772">
        <v>38</v>
      </c>
      <c r="B38" s="769" t="s">
        <v>818</v>
      </c>
      <c r="C38" s="692"/>
      <c r="D38" s="692"/>
      <c r="E38" s="800"/>
    </row>
    <row r="39" spans="1:5" ht="12.75" customHeight="1">
      <c r="A39" s="772">
        <v>39</v>
      </c>
      <c r="B39" s="776" t="s">
        <v>819</v>
      </c>
      <c r="C39" s="707">
        <v>17512</v>
      </c>
      <c r="D39" s="707">
        <v>17512</v>
      </c>
      <c r="E39" s="799">
        <v>17512</v>
      </c>
    </row>
    <row r="40" spans="1:5" ht="12.75" customHeight="1">
      <c r="A40" s="768">
        <v>40</v>
      </c>
      <c r="B40" s="781" t="s">
        <v>820</v>
      </c>
      <c r="C40" s="707"/>
      <c r="D40" s="707">
        <v>3638</v>
      </c>
      <c r="E40" s="799">
        <v>3638</v>
      </c>
    </row>
    <row r="41" spans="1:5" ht="12.75" customHeight="1" thickBot="1">
      <c r="A41" s="780">
        <v>41</v>
      </c>
      <c r="B41" s="781" t="s">
        <v>821</v>
      </c>
      <c r="C41" s="697"/>
      <c r="D41" s="697"/>
      <c r="E41" s="798"/>
    </row>
    <row r="42" spans="1:5" ht="12.75" customHeight="1" thickBot="1">
      <c r="A42" s="784">
        <v>42</v>
      </c>
      <c r="B42" s="785" t="s">
        <v>822</v>
      </c>
      <c r="C42" s="802">
        <f>SUM(C37:C41)</f>
        <v>17512</v>
      </c>
      <c r="D42" s="802">
        <f>SUM(D37:D41)</f>
        <v>21150</v>
      </c>
      <c r="E42" s="803">
        <f>SUM(E37:E41)</f>
        <v>21150</v>
      </c>
    </row>
    <row r="43" spans="1:5" ht="12.75" customHeight="1" thickBot="1">
      <c r="A43" s="804">
        <v>43</v>
      </c>
      <c r="B43" s="805" t="s">
        <v>823</v>
      </c>
      <c r="C43" s="806">
        <f>C36+C42</f>
        <v>70002</v>
      </c>
      <c r="D43" s="806">
        <f>D36+D42</f>
        <v>94881</v>
      </c>
      <c r="E43" s="807">
        <f>E36+E42</f>
        <v>93988</v>
      </c>
    </row>
    <row r="44" spans="1:5" ht="12.75" customHeight="1" thickBot="1">
      <c r="A44" s="808">
        <v>47</v>
      </c>
      <c r="B44" s="809" t="s">
        <v>824</v>
      </c>
      <c r="C44" s="802">
        <f>SUM(C36,C42)</f>
        <v>70002</v>
      </c>
      <c r="D44" s="802">
        <f>SUM(D36,D42)</f>
        <v>94881</v>
      </c>
      <c r="E44" s="803">
        <f>SUM(E36,E42)</f>
        <v>93988</v>
      </c>
    </row>
    <row r="45" spans="1:5" ht="12.75" customHeight="1" thickBot="1">
      <c r="A45" s="810">
        <v>48</v>
      </c>
      <c r="B45" s="785" t="s">
        <v>825</v>
      </c>
      <c r="C45" s="802">
        <f>C36-C21</f>
        <v>-16488</v>
      </c>
      <c r="D45" s="802">
        <f>D36-D21</f>
        <v>-16488</v>
      </c>
      <c r="E45" s="802">
        <f>E36-E21</f>
        <v>2858</v>
      </c>
    </row>
    <row r="46" spans="1:5" ht="12.75" customHeight="1" thickBot="1">
      <c r="A46" s="810">
        <v>49</v>
      </c>
      <c r="B46" s="785" t="s">
        <v>826</v>
      </c>
      <c r="C46" s="802">
        <f>C43-C21</f>
        <v>1024</v>
      </c>
      <c r="D46" s="802">
        <f>D43-D21</f>
        <v>4662</v>
      </c>
      <c r="E46" s="802">
        <f>E43-E21</f>
        <v>24008</v>
      </c>
    </row>
    <row r="47" spans="1:5" ht="12.75" customHeight="1" thickBot="1">
      <c r="A47" s="810">
        <v>50</v>
      </c>
      <c r="B47" s="785" t="s">
        <v>827</v>
      </c>
      <c r="C47" s="802">
        <f>+C42-C26</f>
        <v>16488</v>
      </c>
      <c r="D47" s="802">
        <f>+D42-D26</f>
        <v>16488</v>
      </c>
      <c r="E47" s="803">
        <f>+E42-E26</f>
        <v>17635</v>
      </c>
    </row>
    <row r="48" spans="1:5" ht="12.75" customHeight="1" thickBot="1">
      <c r="A48" s="811">
        <v>51</v>
      </c>
      <c r="B48" s="805" t="s">
        <v>828</v>
      </c>
      <c r="C48" s="812"/>
      <c r="D48" s="812"/>
      <c r="E48" s="807"/>
    </row>
  </sheetData>
  <sheetProtection/>
  <mergeCells count="8">
    <mergeCell ref="A1:E1"/>
    <mergeCell ref="A2:E2"/>
    <mergeCell ref="A3:E3"/>
    <mergeCell ref="A4:E4"/>
    <mergeCell ref="A5:A6"/>
    <mergeCell ref="B5:B6"/>
    <mergeCell ref="E5:E6"/>
    <mergeCell ref="C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&amp;R&amp;"Times New Roman CE,Félkövér"8.b. melléklet a 4/2016. (V.12. 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</sheetPr>
  <dimension ref="A1:J23"/>
  <sheetViews>
    <sheetView workbookViewId="0" topLeftCell="A1">
      <selection activeCell="I22" sqref="I22:J22"/>
    </sheetView>
  </sheetViews>
  <sheetFormatPr defaultColWidth="9.00390625" defaultRowHeight="12.75"/>
  <cols>
    <col min="1" max="16384" width="9.375" style="664" customWidth="1"/>
  </cols>
  <sheetData>
    <row r="1" spans="1:10" ht="12.75">
      <c r="A1" s="907" t="s">
        <v>829</v>
      </c>
      <c r="B1" s="908"/>
      <c r="C1" s="908"/>
      <c r="D1" s="908"/>
      <c r="E1" s="908"/>
      <c r="F1" s="908"/>
      <c r="G1" s="908"/>
      <c r="H1" s="908"/>
      <c r="I1" s="908"/>
      <c r="J1" s="908"/>
    </row>
    <row r="2" spans="1:10" ht="12.75">
      <c r="A2" s="909" t="s">
        <v>830</v>
      </c>
      <c r="B2" s="910"/>
      <c r="C2" s="910"/>
      <c r="D2" s="910"/>
      <c r="E2" s="910"/>
      <c r="F2" s="910"/>
      <c r="G2" s="910"/>
      <c r="H2" s="910"/>
      <c r="I2" s="910"/>
      <c r="J2" s="910"/>
    </row>
    <row r="3" spans="1:10" ht="12.75" customHeight="1">
      <c r="A3" s="813" t="s">
        <v>58</v>
      </c>
      <c r="B3" s="911" t="s">
        <v>51</v>
      </c>
      <c r="C3" s="912"/>
      <c r="D3" s="912"/>
      <c r="E3" s="912"/>
      <c r="F3" s="912"/>
      <c r="G3" s="912"/>
      <c r="H3" s="912"/>
      <c r="I3" s="911" t="s">
        <v>831</v>
      </c>
      <c r="J3" s="911"/>
    </row>
    <row r="4" spans="1:10" ht="12.75">
      <c r="A4" s="814" t="s">
        <v>6</v>
      </c>
      <c r="B4" s="913" t="s">
        <v>7</v>
      </c>
      <c r="C4" s="913"/>
      <c r="D4" s="913"/>
      <c r="E4" s="913"/>
      <c r="F4" s="913"/>
      <c r="G4" s="913"/>
      <c r="H4" s="913"/>
      <c r="I4" s="914" t="s">
        <v>8</v>
      </c>
      <c r="J4" s="914"/>
    </row>
    <row r="5" spans="1:10" ht="12.75">
      <c r="A5" s="815" t="s">
        <v>39</v>
      </c>
      <c r="B5" s="906" t="s">
        <v>832</v>
      </c>
      <c r="C5" s="906"/>
      <c r="D5" s="906"/>
      <c r="E5" s="906"/>
      <c r="F5" s="906"/>
      <c r="G5" s="906"/>
      <c r="H5" s="906"/>
      <c r="I5" s="905" t="s">
        <v>1068</v>
      </c>
      <c r="J5" s="905"/>
    </row>
    <row r="6" spans="1:10" ht="12.75">
      <c r="A6" s="815" t="s">
        <v>46</v>
      </c>
      <c r="B6" s="906" t="s">
        <v>833</v>
      </c>
      <c r="C6" s="906"/>
      <c r="D6" s="906"/>
      <c r="E6" s="906"/>
      <c r="F6" s="906"/>
      <c r="G6" s="906"/>
      <c r="H6" s="906"/>
      <c r="I6" s="905" t="s">
        <v>1069</v>
      </c>
      <c r="J6" s="905"/>
    </row>
    <row r="7" spans="1:10" ht="12.75">
      <c r="A7" s="816" t="s">
        <v>481</v>
      </c>
      <c r="B7" s="902" t="s">
        <v>834</v>
      </c>
      <c r="C7" s="902"/>
      <c r="D7" s="902"/>
      <c r="E7" s="902"/>
      <c r="F7" s="902"/>
      <c r="G7" s="902"/>
      <c r="H7" s="902"/>
      <c r="I7" s="903">
        <v>2858</v>
      </c>
      <c r="J7" s="904"/>
    </row>
    <row r="8" spans="1:10" ht="12.75">
      <c r="A8" s="815" t="s">
        <v>47</v>
      </c>
      <c r="B8" s="906" t="s">
        <v>835</v>
      </c>
      <c r="C8" s="906"/>
      <c r="D8" s="906"/>
      <c r="E8" s="906"/>
      <c r="F8" s="906"/>
      <c r="G8" s="906"/>
      <c r="H8" s="906"/>
      <c r="I8" s="905" t="s">
        <v>1070</v>
      </c>
      <c r="J8" s="905"/>
    </row>
    <row r="9" spans="1:10" ht="12.75">
      <c r="A9" s="815" t="s">
        <v>48</v>
      </c>
      <c r="B9" s="906" t="s">
        <v>836</v>
      </c>
      <c r="C9" s="906"/>
      <c r="D9" s="906"/>
      <c r="E9" s="906"/>
      <c r="F9" s="906"/>
      <c r="G9" s="906"/>
      <c r="H9" s="906"/>
      <c r="I9" s="905" t="s">
        <v>1071</v>
      </c>
      <c r="J9" s="905"/>
    </row>
    <row r="10" spans="1:10" ht="12.75">
      <c r="A10" s="816" t="s">
        <v>837</v>
      </c>
      <c r="B10" s="902" t="s">
        <v>838</v>
      </c>
      <c r="C10" s="902"/>
      <c r="D10" s="902"/>
      <c r="E10" s="902"/>
      <c r="F10" s="902"/>
      <c r="G10" s="902"/>
      <c r="H10" s="902"/>
      <c r="I10" s="903">
        <v>17635</v>
      </c>
      <c r="J10" s="904"/>
    </row>
    <row r="11" spans="1:10" ht="12.75">
      <c r="A11" s="816" t="s">
        <v>839</v>
      </c>
      <c r="B11" s="902" t="s">
        <v>840</v>
      </c>
      <c r="C11" s="902"/>
      <c r="D11" s="902"/>
      <c r="E11" s="902"/>
      <c r="F11" s="902"/>
      <c r="G11" s="902"/>
      <c r="H11" s="902"/>
      <c r="I11" s="903">
        <v>20493</v>
      </c>
      <c r="J11" s="904"/>
    </row>
    <row r="12" spans="1:10" ht="12.75">
      <c r="A12" s="815" t="s">
        <v>49</v>
      </c>
      <c r="B12" s="906" t="s">
        <v>841</v>
      </c>
      <c r="C12" s="906"/>
      <c r="D12" s="906"/>
      <c r="E12" s="906"/>
      <c r="F12" s="906"/>
      <c r="G12" s="906"/>
      <c r="H12" s="906"/>
      <c r="I12" s="905"/>
      <c r="J12" s="905"/>
    </row>
    <row r="13" spans="1:10" ht="12.75">
      <c r="A13" s="815" t="s">
        <v>842</v>
      </c>
      <c r="B13" s="906" t="s">
        <v>843</v>
      </c>
      <c r="C13" s="906"/>
      <c r="D13" s="906"/>
      <c r="E13" s="906"/>
      <c r="F13" s="906"/>
      <c r="G13" s="906"/>
      <c r="H13" s="906"/>
      <c r="I13" s="905"/>
      <c r="J13" s="905"/>
    </row>
    <row r="14" spans="1:10" ht="12.75">
      <c r="A14" s="816" t="s">
        <v>844</v>
      </c>
      <c r="B14" s="902" t="s">
        <v>845</v>
      </c>
      <c r="C14" s="902"/>
      <c r="D14" s="902"/>
      <c r="E14" s="902"/>
      <c r="F14" s="902"/>
      <c r="G14" s="902"/>
      <c r="H14" s="902"/>
      <c r="I14" s="903"/>
      <c r="J14" s="904"/>
    </row>
    <row r="15" spans="1:10" ht="12.75">
      <c r="A15" s="815" t="s">
        <v>846</v>
      </c>
      <c r="B15" s="906" t="s">
        <v>847</v>
      </c>
      <c r="C15" s="906"/>
      <c r="D15" s="906"/>
      <c r="E15" s="906"/>
      <c r="F15" s="906"/>
      <c r="G15" s="906"/>
      <c r="H15" s="906"/>
      <c r="I15" s="905"/>
      <c r="J15" s="905"/>
    </row>
    <row r="16" spans="1:10" ht="12.75">
      <c r="A16" s="815" t="s">
        <v>848</v>
      </c>
      <c r="B16" s="906" t="s">
        <v>849</v>
      </c>
      <c r="C16" s="906"/>
      <c r="D16" s="906"/>
      <c r="E16" s="906"/>
      <c r="F16" s="906"/>
      <c r="G16" s="906"/>
      <c r="H16" s="906"/>
      <c r="I16" s="905"/>
      <c r="J16" s="905"/>
    </row>
    <row r="17" spans="1:10" ht="12.75">
      <c r="A17" s="816" t="s">
        <v>850</v>
      </c>
      <c r="B17" s="902" t="s">
        <v>851</v>
      </c>
      <c r="C17" s="902"/>
      <c r="D17" s="902"/>
      <c r="E17" s="902"/>
      <c r="F17" s="902"/>
      <c r="G17" s="902"/>
      <c r="H17" s="902"/>
      <c r="I17" s="903"/>
      <c r="J17" s="904"/>
    </row>
    <row r="18" spans="1:10" ht="12.75">
      <c r="A18" s="816" t="s">
        <v>852</v>
      </c>
      <c r="B18" s="902" t="s">
        <v>853</v>
      </c>
      <c r="C18" s="902"/>
      <c r="D18" s="902"/>
      <c r="E18" s="902"/>
      <c r="F18" s="902"/>
      <c r="G18" s="902"/>
      <c r="H18" s="902"/>
      <c r="I18" s="903"/>
      <c r="J18" s="904"/>
    </row>
    <row r="19" spans="1:10" ht="12.75">
      <c r="A19" s="816" t="s">
        <v>854</v>
      </c>
      <c r="B19" s="902" t="s">
        <v>855</v>
      </c>
      <c r="C19" s="902"/>
      <c r="D19" s="902"/>
      <c r="E19" s="902"/>
      <c r="F19" s="902"/>
      <c r="G19" s="902"/>
      <c r="H19" s="902"/>
      <c r="I19" s="903">
        <v>20493</v>
      </c>
      <c r="J19" s="904"/>
    </row>
    <row r="20" spans="1:10" ht="12.75">
      <c r="A20" s="816" t="s">
        <v>856</v>
      </c>
      <c r="B20" s="902" t="s">
        <v>857</v>
      </c>
      <c r="C20" s="902"/>
      <c r="D20" s="902"/>
      <c r="E20" s="902"/>
      <c r="F20" s="902"/>
      <c r="G20" s="902"/>
      <c r="H20" s="902"/>
      <c r="I20" s="905"/>
      <c r="J20" s="905"/>
    </row>
    <row r="21" spans="1:10" ht="12.75">
      <c r="A21" s="816" t="s">
        <v>858</v>
      </c>
      <c r="B21" s="902" t="s">
        <v>859</v>
      </c>
      <c r="C21" s="902"/>
      <c r="D21" s="902"/>
      <c r="E21" s="902"/>
      <c r="F21" s="902"/>
      <c r="G21" s="902"/>
      <c r="H21" s="902"/>
      <c r="I21" s="903">
        <v>20493</v>
      </c>
      <c r="J21" s="904"/>
    </row>
    <row r="22" spans="1:10" ht="12.75">
      <c r="A22" s="816" t="s">
        <v>860</v>
      </c>
      <c r="B22" s="902" t="s">
        <v>861</v>
      </c>
      <c r="C22" s="902"/>
      <c r="D22" s="902"/>
      <c r="E22" s="902"/>
      <c r="F22" s="902"/>
      <c r="G22" s="902"/>
      <c r="H22" s="902"/>
      <c r="I22" s="903"/>
      <c r="J22" s="904"/>
    </row>
    <row r="23" spans="1:10" ht="12.75">
      <c r="A23" s="816" t="s">
        <v>862</v>
      </c>
      <c r="B23" s="902" t="s">
        <v>863</v>
      </c>
      <c r="C23" s="902"/>
      <c r="D23" s="902"/>
      <c r="E23" s="902"/>
      <c r="F23" s="902"/>
      <c r="G23" s="902"/>
      <c r="H23" s="902"/>
      <c r="I23" s="903"/>
      <c r="J23" s="904"/>
    </row>
  </sheetData>
  <sheetProtection/>
  <mergeCells count="44">
    <mergeCell ref="A1:J1"/>
    <mergeCell ref="A2:J2"/>
    <mergeCell ref="B3:H3"/>
    <mergeCell ref="I3:J3"/>
    <mergeCell ref="B4:H4"/>
    <mergeCell ref="I4:J4"/>
    <mergeCell ref="B5:H5"/>
    <mergeCell ref="I5:J5"/>
    <mergeCell ref="B6:H6"/>
    <mergeCell ref="I6:J6"/>
    <mergeCell ref="B7:H7"/>
    <mergeCell ref="I7:J7"/>
    <mergeCell ref="B8:H8"/>
    <mergeCell ref="I8:J8"/>
    <mergeCell ref="B9:H9"/>
    <mergeCell ref="I9:J9"/>
    <mergeCell ref="B10:H10"/>
    <mergeCell ref="I10:J10"/>
    <mergeCell ref="B11:H11"/>
    <mergeCell ref="I11:J11"/>
    <mergeCell ref="B12:H12"/>
    <mergeCell ref="I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B19:H19"/>
    <mergeCell ref="I19:J19"/>
    <mergeCell ref="B23:H23"/>
    <mergeCell ref="I23:J23"/>
    <mergeCell ref="B20:H20"/>
    <mergeCell ref="I20:J20"/>
    <mergeCell ref="B21:H21"/>
    <mergeCell ref="I21:J21"/>
    <mergeCell ref="B22:H22"/>
    <mergeCell ref="I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&amp;R&amp;"Times New Roman CE,Félkövér"8.c. melléklet a 4/2016. (V.12. 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C5">
      <selection activeCell="J34" sqref="J34"/>
    </sheetView>
  </sheetViews>
  <sheetFormatPr defaultColWidth="9.00390625" defaultRowHeight="12.75"/>
  <cols>
    <col min="1" max="1" width="6.875" style="9" customWidth="1"/>
    <col min="2" max="2" width="55.125" style="26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6384" width="9.375" style="9" customWidth="1"/>
  </cols>
  <sheetData>
    <row r="1" spans="2:10" ht="39.75" customHeight="1">
      <c r="B1" s="409" t="s">
        <v>101</v>
      </c>
      <c r="C1" s="410"/>
      <c r="D1" s="410"/>
      <c r="E1" s="410"/>
      <c r="F1" s="410"/>
      <c r="G1" s="410"/>
      <c r="H1" s="410"/>
      <c r="I1" s="410"/>
      <c r="J1" s="865" t="str">
        <f>+CONCATENATE("2.2. melléklet a 4/",LEFT('1.mell.'!C3,4)+1,". (V.12.) önkormányzati rendelethez")</f>
        <v>2.2. melléklet a 4/2016. (V.12.) önkormányzati rendelethez</v>
      </c>
    </row>
    <row r="2" spans="7:10" ht="14.25" thickBot="1">
      <c r="G2" s="39"/>
      <c r="H2" s="39"/>
      <c r="I2" s="39" t="s">
        <v>50</v>
      </c>
      <c r="J2" s="865"/>
    </row>
    <row r="3" spans="1:10" ht="24" customHeight="1" thickBot="1">
      <c r="A3" s="863" t="s">
        <v>58</v>
      </c>
      <c r="B3" s="437" t="s">
        <v>41</v>
      </c>
      <c r="C3" s="438"/>
      <c r="D3" s="438"/>
      <c r="E3" s="438"/>
      <c r="F3" s="437" t="s">
        <v>42</v>
      </c>
      <c r="G3" s="439"/>
      <c r="H3" s="439"/>
      <c r="I3" s="439"/>
      <c r="J3" s="865"/>
    </row>
    <row r="4" spans="1:10" s="411" customFormat="1" ht="35.25" customHeight="1" thickBot="1">
      <c r="A4" s="864"/>
      <c r="B4" s="27" t="s">
        <v>51</v>
      </c>
      <c r="C4" s="28" t="str">
        <f>+'2.1.mell  '!C4</f>
        <v>2015. évi eredeti előirányzat</v>
      </c>
      <c r="D4" s="397" t="str">
        <f>+'2.1.mell  '!D4</f>
        <v>2015. évi módosított előirányzat</v>
      </c>
      <c r="E4" s="28" t="str">
        <f>+'2.1.mell  '!E4</f>
        <v>2015. évi teljesítés</v>
      </c>
      <c r="F4" s="27" t="s">
        <v>51</v>
      </c>
      <c r="G4" s="28" t="str">
        <f>+'2.1.mell  '!C4</f>
        <v>2015. évi eredeti előirányzat</v>
      </c>
      <c r="H4" s="397" t="str">
        <f>+'2.1.mell  '!D4</f>
        <v>2015. évi módosított előirányzat</v>
      </c>
      <c r="I4" s="427" t="str">
        <f>+'2.1.mell  '!E4</f>
        <v>2015. évi teljesítés</v>
      </c>
      <c r="J4" s="865"/>
    </row>
    <row r="5" spans="1:10" s="411" customFormat="1" ht="13.5" thickBot="1">
      <c r="A5" s="440" t="s">
        <v>397</v>
      </c>
      <c r="B5" s="441" t="s">
        <v>398</v>
      </c>
      <c r="C5" s="442" t="s">
        <v>399</v>
      </c>
      <c r="D5" s="442" t="s">
        <v>400</v>
      </c>
      <c r="E5" s="442" t="s">
        <v>401</v>
      </c>
      <c r="F5" s="441" t="s">
        <v>478</v>
      </c>
      <c r="G5" s="442" t="s">
        <v>479</v>
      </c>
      <c r="H5" s="442" t="s">
        <v>480</v>
      </c>
      <c r="I5" s="443" t="s">
        <v>481</v>
      </c>
      <c r="J5" s="865"/>
    </row>
    <row r="6" spans="1:10" ht="12.75" customHeight="1">
      <c r="A6" s="413" t="s">
        <v>6</v>
      </c>
      <c r="B6" s="414" t="s">
        <v>469</v>
      </c>
      <c r="C6" s="400"/>
      <c r="D6" s="400"/>
      <c r="E6" s="400"/>
      <c r="F6" s="414" t="s">
        <v>139</v>
      </c>
      <c r="G6" s="400">
        <v>381</v>
      </c>
      <c r="H6" s="400">
        <v>11043</v>
      </c>
      <c r="I6" s="406">
        <v>11000</v>
      </c>
      <c r="J6" s="865"/>
    </row>
    <row r="7" spans="1:10" ht="12.75">
      <c r="A7" s="415" t="s">
        <v>7</v>
      </c>
      <c r="B7" s="416" t="s">
        <v>470</v>
      </c>
      <c r="C7" s="401"/>
      <c r="D7" s="401"/>
      <c r="E7" s="401"/>
      <c r="F7" s="416" t="s">
        <v>482</v>
      </c>
      <c r="G7" s="401"/>
      <c r="H7" s="401"/>
      <c r="I7" s="407"/>
      <c r="J7" s="865"/>
    </row>
    <row r="8" spans="1:10" ht="12.75" customHeight="1">
      <c r="A8" s="415" t="s">
        <v>8</v>
      </c>
      <c r="B8" s="416" t="s">
        <v>471</v>
      </c>
      <c r="C8" s="401"/>
      <c r="D8" s="401">
        <v>2456</v>
      </c>
      <c r="E8" s="401">
        <v>2456</v>
      </c>
      <c r="F8" s="416" t="s">
        <v>120</v>
      </c>
      <c r="G8" s="401">
        <v>2500</v>
      </c>
      <c r="H8" s="401">
        <v>2804</v>
      </c>
      <c r="I8" s="407">
        <v>1772</v>
      </c>
      <c r="J8" s="865"/>
    </row>
    <row r="9" spans="1:10" ht="12.75" customHeight="1">
      <c r="A9" s="415" t="s">
        <v>9</v>
      </c>
      <c r="B9" s="416" t="s">
        <v>472</v>
      </c>
      <c r="C9" s="401"/>
      <c r="D9" s="401"/>
      <c r="E9" s="401"/>
      <c r="F9" s="416" t="s">
        <v>483</v>
      </c>
      <c r="G9" s="401"/>
      <c r="H9" s="401"/>
      <c r="I9" s="407"/>
      <c r="J9" s="865"/>
    </row>
    <row r="10" spans="1:10" ht="12.75" customHeight="1">
      <c r="A10" s="415" t="s">
        <v>10</v>
      </c>
      <c r="B10" s="416" t="s">
        <v>473</v>
      </c>
      <c r="C10" s="401"/>
      <c r="D10" s="401"/>
      <c r="E10" s="401"/>
      <c r="F10" s="416" t="s">
        <v>142</v>
      </c>
      <c r="G10" s="401"/>
      <c r="H10" s="401"/>
      <c r="I10" s="407"/>
      <c r="J10" s="865"/>
    </row>
    <row r="11" spans="1:10" ht="12.75" customHeight="1">
      <c r="A11" s="415" t="s">
        <v>11</v>
      </c>
      <c r="B11" s="416" t="s">
        <v>474</v>
      </c>
      <c r="C11" s="402"/>
      <c r="D11" s="402"/>
      <c r="E11" s="402"/>
      <c r="F11" s="458"/>
      <c r="G11" s="401"/>
      <c r="H11" s="401"/>
      <c r="I11" s="407"/>
      <c r="J11" s="865"/>
    </row>
    <row r="12" spans="1:10" ht="12.75" customHeight="1">
      <c r="A12" s="415" t="s">
        <v>12</v>
      </c>
      <c r="B12" s="7"/>
      <c r="C12" s="401"/>
      <c r="D12" s="401"/>
      <c r="E12" s="401"/>
      <c r="F12" s="458"/>
      <c r="G12" s="401"/>
      <c r="H12" s="401"/>
      <c r="I12" s="407"/>
      <c r="J12" s="865"/>
    </row>
    <row r="13" spans="1:10" ht="12.75" customHeight="1">
      <c r="A13" s="415" t="s">
        <v>13</v>
      </c>
      <c r="B13" s="7"/>
      <c r="C13" s="401"/>
      <c r="D13" s="401"/>
      <c r="E13" s="401"/>
      <c r="F13" s="459"/>
      <c r="G13" s="401"/>
      <c r="H13" s="401"/>
      <c r="I13" s="407"/>
      <c r="J13" s="865"/>
    </row>
    <row r="14" spans="1:10" ht="12.75" customHeight="1">
      <c r="A14" s="415" t="s">
        <v>14</v>
      </c>
      <c r="B14" s="456"/>
      <c r="C14" s="402"/>
      <c r="D14" s="402"/>
      <c r="E14" s="402"/>
      <c r="F14" s="458"/>
      <c r="G14" s="401"/>
      <c r="H14" s="401"/>
      <c r="I14" s="407"/>
      <c r="J14" s="865"/>
    </row>
    <row r="15" spans="1:10" ht="12.75">
      <c r="A15" s="415" t="s">
        <v>15</v>
      </c>
      <c r="B15" s="7"/>
      <c r="C15" s="402"/>
      <c r="D15" s="402"/>
      <c r="E15" s="402"/>
      <c r="F15" s="458"/>
      <c r="G15" s="401"/>
      <c r="H15" s="401"/>
      <c r="I15" s="407"/>
      <c r="J15" s="865"/>
    </row>
    <row r="16" spans="1:10" ht="12.75" customHeight="1" thickBot="1">
      <c r="A16" s="453" t="s">
        <v>16</v>
      </c>
      <c r="B16" s="457"/>
      <c r="C16" s="455"/>
      <c r="D16" s="64"/>
      <c r="E16" s="71"/>
      <c r="F16" s="454" t="s">
        <v>37</v>
      </c>
      <c r="G16" s="401"/>
      <c r="H16" s="401"/>
      <c r="I16" s="407"/>
      <c r="J16" s="865"/>
    </row>
    <row r="17" spans="1:10" ht="15.75" customHeight="1" thickBot="1">
      <c r="A17" s="418" t="s">
        <v>17</v>
      </c>
      <c r="B17" s="399" t="s">
        <v>475</v>
      </c>
      <c r="C17" s="404">
        <f>+C6+C8+C9+C11+C12+C13+C14+C15+C16</f>
        <v>0</v>
      </c>
      <c r="D17" s="404">
        <f>+D6+D8+D9+D11+D12+D13+D14+D15+D16</f>
        <v>2456</v>
      </c>
      <c r="E17" s="404">
        <f>+E6+E8+E9+E11+E12+E13+E14+E15+E16</f>
        <v>2456</v>
      </c>
      <c r="F17" s="399" t="s">
        <v>484</v>
      </c>
      <c r="G17" s="404">
        <f>+G6+G8+G10+G11+G12+G13+G14+G15+G16</f>
        <v>2881</v>
      </c>
      <c r="H17" s="404">
        <f>+H6+H8+H10+H11+H12+H13+H14+H15+H16</f>
        <v>13847</v>
      </c>
      <c r="I17" s="436">
        <f>+I6+I8+I10+I11+I12+I13+I14+I15+I16</f>
        <v>12772</v>
      </c>
      <c r="J17" s="865"/>
    </row>
    <row r="18" spans="1:10" ht="12.75" customHeight="1">
      <c r="A18" s="413" t="s">
        <v>18</v>
      </c>
      <c r="B18" s="445" t="s">
        <v>159</v>
      </c>
      <c r="C18" s="452">
        <f>+C19+C20+C21+C22+C23</f>
        <v>0</v>
      </c>
      <c r="D18" s="452">
        <f>+D19+D20+D21+D22+D23</f>
        <v>0</v>
      </c>
      <c r="E18" s="452">
        <f>+E19+E20+E21+E22+E23</f>
        <v>0</v>
      </c>
      <c r="F18" s="421" t="s">
        <v>124</v>
      </c>
      <c r="G18" s="59"/>
      <c r="H18" s="59"/>
      <c r="I18" s="431"/>
      <c r="J18" s="865"/>
    </row>
    <row r="19" spans="1:10" ht="12.75" customHeight="1">
      <c r="A19" s="415" t="s">
        <v>19</v>
      </c>
      <c r="B19" s="446" t="s">
        <v>148</v>
      </c>
      <c r="C19" s="398"/>
      <c r="D19" s="398"/>
      <c r="E19" s="398"/>
      <c r="F19" s="421" t="s">
        <v>127</v>
      </c>
      <c r="G19" s="398"/>
      <c r="H19" s="398"/>
      <c r="I19" s="432"/>
      <c r="J19" s="865"/>
    </row>
    <row r="20" spans="1:10" ht="12.75" customHeight="1">
      <c r="A20" s="413" t="s">
        <v>20</v>
      </c>
      <c r="B20" s="446" t="s">
        <v>149</v>
      </c>
      <c r="C20" s="398"/>
      <c r="D20" s="398"/>
      <c r="E20" s="398"/>
      <c r="F20" s="421" t="s">
        <v>98</v>
      </c>
      <c r="G20" s="398"/>
      <c r="H20" s="398"/>
      <c r="I20" s="432"/>
      <c r="J20" s="865"/>
    </row>
    <row r="21" spans="1:10" ht="12.75" customHeight="1">
      <c r="A21" s="415" t="s">
        <v>21</v>
      </c>
      <c r="B21" s="446" t="s">
        <v>150</v>
      </c>
      <c r="C21" s="398"/>
      <c r="D21" s="398"/>
      <c r="E21" s="398"/>
      <c r="F21" s="421" t="s">
        <v>99</v>
      </c>
      <c r="G21" s="398"/>
      <c r="H21" s="398"/>
      <c r="I21" s="432"/>
      <c r="J21" s="865"/>
    </row>
    <row r="22" spans="1:10" ht="12.75" customHeight="1">
      <c r="A22" s="413" t="s">
        <v>22</v>
      </c>
      <c r="B22" s="446" t="s">
        <v>151</v>
      </c>
      <c r="C22" s="398"/>
      <c r="D22" s="398"/>
      <c r="E22" s="398"/>
      <c r="F22" s="420" t="s">
        <v>145</v>
      </c>
      <c r="G22" s="398"/>
      <c r="H22" s="398"/>
      <c r="I22" s="432"/>
      <c r="J22" s="865"/>
    </row>
    <row r="23" spans="1:10" ht="12.75" customHeight="1">
      <c r="A23" s="415" t="s">
        <v>23</v>
      </c>
      <c r="B23" s="447" t="s">
        <v>152</v>
      </c>
      <c r="C23" s="398"/>
      <c r="D23" s="398"/>
      <c r="E23" s="398"/>
      <c r="F23" s="421" t="s">
        <v>128</v>
      </c>
      <c r="G23" s="398"/>
      <c r="H23" s="398"/>
      <c r="I23" s="432"/>
      <c r="J23" s="865"/>
    </row>
    <row r="24" spans="1:10" ht="12.75" customHeight="1">
      <c r="A24" s="413" t="s">
        <v>24</v>
      </c>
      <c r="B24" s="448" t="s">
        <v>153</v>
      </c>
      <c r="C24" s="423">
        <f>+C25+C26+C27+C28+C29</f>
        <v>0</v>
      </c>
      <c r="D24" s="423">
        <f>+D25+D26+D27+D28+D29</f>
        <v>0</v>
      </c>
      <c r="E24" s="423">
        <f>+E25+E26+E27+E28+E29</f>
        <v>0</v>
      </c>
      <c r="F24" s="449" t="s">
        <v>126</v>
      </c>
      <c r="G24" s="398"/>
      <c r="H24" s="398"/>
      <c r="I24" s="432"/>
      <c r="J24" s="865"/>
    </row>
    <row r="25" spans="1:10" ht="12.75" customHeight="1">
      <c r="A25" s="415" t="s">
        <v>25</v>
      </c>
      <c r="B25" s="447" t="s">
        <v>154</v>
      </c>
      <c r="C25" s="398"/>
      <c r="D25" s="398"/>
      <c r="E25" s="398"/>
      <c r="F25" s="449" t="s">
        <v>485</v>
      </c>
      <c r="G25" s="398"/>
      <c r="H25" s="398"/>
      <c r="I25" s="432"/>
      <c r="J25" s="865"/>
    </row>
    <row r="26" spans="1:10" ht="12.75" customHeight="1">
      <c r="A26" s="413" t="s">
        <v>26</v>
      </c>
      <c r="B26" s="447" t="s">
        <v>155</v>
      </c>
      <c r="C26" s="398"/>
      <c r="D26" s="398"/>
      <c r="E26" s="398"/>
      <c r="F26" s="444"/>
      <c r="G26" s="398"/>
      <c r="H26" s="398"/>
      <c r="I26" s="432"/>
      <c r="J26" s="865"/>
    </row>
    <row r="27" spans="1:10" ht="12.75" customHeight="1">
      <c r="A27" s="415" t="s">
        <v>27</v>
      </c>
      <c r="B27" s="446" t="s">
        <v>156</v>
      </c>
      <c r="C27" s="398"/>
      <c r="D27" s="398"/>
      <c r="E27" s="398"/>
      <c r="F27" s="433"/>
      <c r="G27" s="398"/>
      <c r="H27" s="398"/>
      <c r="I27" s="432"/>
      <c r="J27" s="865"/>
    </row>
    <row r="28" spans="1:10" ht="12.75" customHeight="1">
      <c r="A28" s="413" t="s">
        <v>28</v>
      </c>
      <c r="B28" s="450" t="s">
        <v>157</v>
      </c>
      <c r="C28" s="398"/>
      <c r="D28" s="398"/>
      <c r="E28" s="398"/>
      <c r="F28" s="7"/>
      <c r="G28" s="398"/>
      <c r="H28" s="398"/>
      <c r="I28" s="432"/>
      <c r="J28" s="865"/>
    </row>
    <row r="29" spans="1:10" ht="12.75" customHeight="1" thickBot="1">
      <c r="A29" s="415" t="s">
        <v>29</v>
      </c>
      <c r="B29" s="451" t="s">
        <v>158</v>
      </c>
      <c r="C29" s="398"/>
      <c r="D29" s="398"/>
      <c r="E29" s="398"/>
      <c r="F29" s="433"/>
      <c r="G29" s="398"/>
      <c r="H29" s="398"/>
      <c r="I29" s="432"/>
      <c r="J29" s="865"/>
    </row>
    <row r="30" spans="1:10" ht="16.5" customHeight="1" thickBot="1">
      <c r="A30" s="418" t="s">
        <v>30</v>
      </c>
      <c r="B30" s="399" t="s">
        <v>476</v>
      </c>
      <c r="C30" s="404">
        <f>+C18+C24</f>
        <v>0</v>
      </c>
      <c r="D30" s="404">
        <f>+D18+D24</f>
        <v>0</v>
      </c>
      <c r="E30" s="404">
        <f>+E18+E24</f>
        <v>0</v>
      </c>
      <c r="F30" s="399" t="s">
        <v>487</v>
      </c>
      <c r="G30" s="404">
        <f>SUM(G18:G29)</f>
        <v>0</v>
      </c>
      <c r="H30" s="404">
        <f>SUM(H18:H29)</f>
        <v>0</v>
      </c>
      <c r="I30" s="436">
        <f>SUM(I18:I29)</f>
        <v>0</v>
      </c>
      <c r="J30" s="865"/>
    </row>
    <row r="31" spans="1:10" ht="16.5" customHeight="1" thickBot="1">
      <c r="A31" s="418" t="s">
        <v>31</v>
      </c>
      <c r="B31" s="424" t="s">
        <v>477</v>
      </c>
      <c r="C31" s="57">
        <f>+C17+C30</f>
        <v>0</v>
      </c>
      <c r="D31" s="57">
        <f>+D17+D30</f>
        <v>2456</v>
      </c>
      <c r="E31" s="425">
        <f>+E17+E30</f>
        <v>2456</v>
      </c>
      <c r="F31" s="424" t="s">
        <v>486</v>
      </c>
      <c r="G31" s="57">
        <f>+G17+G30</f>
        <v>2881</v>
      </c>
      <c r="H31" s="57">
        <f>+H17+H30</f>
        <v>13847</v>
      </c>
      <c r="I31" s="58">
        <f>+I17+I30</f>
        <v>12772</v>
      </c>
      <c r="J31" s="865"/>
    </row>
    <row r="32" spans="1:10" ht="16.5" customHeight="1" thickBot="1">
      <c r="A32" s="418" t="s">
        <v>32</v>
      </c>
      <c r="B32" s="424" t="s">
        <v>102</v>
      </c>
      <c r="C32" s="57"/>
      <c r="D32" s="57"/>
      <c r="E32" s="425"/>
      <c r="F32" s="424" t="s">
        <v>103</v>
      </c>
      <c r="G32" s="57" t="str">
        <f>IF(C17-G17&gt;0,C17-G17,"-")</f>
        <v>-</v>
      </c>
      <c r="H32" s="57" t="str">
        <f>IF(D17-H17&gt;0,D17-H17,"-")</f>
        <v>-</v>
      </c>
      <c r="I32" s="58"/>
      <c r="J32" s="865"/>
    </row>
    <row r="33" spans="1:10" ht="16.5" customHeight="1" thickBot="1">
      <c r="A33" s="418" t="s">
        <v>33</v>
      </c>
      <c r="B33" s="424" t="s">
        <v>146</v>
      </c>
      <c r="C33" s="57" t="str">
        <f>IF(C26-G26&lt;0,G26-C26,"-")</f>
        <v>-</v>
      </c>
      <c r="D33" s="57" t="str">
        <f>IF(D26-H26&lt;0,H26-D26,"-")</f>
        <v>-</v>
      </c>
      <c r="E33" s="425" t="str">
        <f>IF(E26-I26&lt;0,I26-E26,"-")</f>
        <v>-</v>
      </c>
      <c r="F33" s="424" t="s">
        <v>147</v>
      </c>
      <c r="G33" s="57" t="str">
        <f>IF(C26-G26&gt;0,C26-G26,"-")</f>
        <v>-</v>
      </c>
      <c r="H33" s="57" t="str">
        <f>IF(D26-H26&gt;0,D26-H26,"-")</f>
        <v>-</v>
      </c>
      <c r="I33" s="58" t="str">
        <f>IF(E26-I26&gt;0,E26-I26,"-")</f>
        <v>-</v>
      </c>
      <c r="J33" s="865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0"/>
  </sheetPr>
  <dimension ref="A1:E115"/>
  <sheetViews>
    <sheetView workbookViewId="0" topLeftCell="A1">
      <selection activeCell="D76" sqref="D76"/>
    </sheetView>
  </sheetViews>
  <sheetFormatPr defaultColWidth="9.00390625" defaultRowHeight="12.75"/>
  <cols>
    <col min="1" max="1" width="62.50390625" style="664" customWidth="1"/>
    <col min="2" max="2" width="6.625" style="664" customWidth="1"/>
    <col min="3" max="16384" width="9.375" style="664" customWidth="1"/>
  </cols>
  <sheetData>
    <row r="1" spans="1:5" ht="15.75">
      <c r="A1" s="915" t="s">
        <v>864</v>
      </c>
      <c r="B1" s="916"/>
      <c r="C1" s="916"/>
      <c r="D1" s="916"/>
      <c r="E1" s="916"/>
    </row>
    <row r="2" spans="1:5" ht="16.5" thickBot="1">
      <c r="A2" s="196"/>
      <c r="B2" s="196"/>
      <c r="C2" s="917" t="s">
        <v>227</v>
      </c>
      <c r="D2" s="917"/>
      <c r="E2" s="917"/>
    </row>
    <row r="3" spans="1:5" ht="12.75">
      <c r="A3" s="918" t="s">
        <v>228</v>
      </c>
      <c r="B3" s="921" t="s">
        <v>229</v>
      </c>
      <c r="C3" s="924" t="s">
        <v>230</v>
      </c>
      <c r="D3" s="924" t="s">
        <v>231</v>
      </c>
      <c r="E3" s="926" t="s">
        <v>232</v>
      </c>
    </row>
    <row r="4" spans="1:5" ht="12.75">
      <c r="A4" s="919"/>
      <c r="B4" s="922"/>
      <c r="C4" s="925"/>
      <c r="D4" s="925"/>
      <c r="E4" s="927"/>
    </row>
    <row r="5" spans="1:5" ht="12.75">
      <c r="A5" s="920"/>
      <c r="B5" s="923"/>
      <c r="C5" s="928" t="s">
        <v>233</v>
      </c>
      <c r="D5" s="928"/>
      <c r="E5" s="929"/>
    </row>
    <row r="6" spans="1:5" ht="13.5" thickBot="1">
      <c r="A6" s="817">
        <v>1</v>
      </c>
      <c r="B6" s="818">
        <v>2</v>
      </c>
      <c r="C6" s="818">
        <v>3</v>
      </c>
      <c r="D6" s="818">
        <v>4</v>
      </c>
      <c r="E6" s="819">
        <v>5</v>
      </c>
    </row>
    <row r="7" spans="1:5" ht="15.75" customHeight="1">
      <c r="A7" s="820" t="s">
        <v>865</v>
      </c>
      <c r="B7" s="821" t="s">
        <v>234</v>
      </c>
      <c r="C7" s="822">
        <f>C8+C15+C18+C19+C20</f>
        <v>0</v>
      </c>
      <c r="D7" s="822">
        <f>D8+D15+D18+D19+D20</f>
        <v>0</v>
      </c>
      <c r="E7" s="823"/>
    </row>
    <row r="8" spans="1:5" ht="15.75" customHeight="1">
      <c r="A8" s="824" t="s">
        <v>866</v>
      </c>
      <c r="B8" s="825" t="s">
        <v>235</v>
      </c>
      <c r="C8" s="826">
        <f>C9+C12</f>
        <v>0</v>
      </c>
      <c r="D8" s="826">
        <f>D9+D12</f>
        <v>0</v>
      </c>
      <c r="E8" s="827"/>
    </row>
    <row r="9" spans="1:5" ht="15.75" customHeight="1">
      <c r="A9" s="828" t="s">
        <v>867</v>
      </c>
      <c r="B9" s="825" t="s">
        <v>236</v>
      </c>
      <c r="C9" s="829">
        <f>SUM(C10:C11)</f>
        <v>0</v>
      </c>
      <c r="D9" s="829">
        <f>SUM(D10:D11)</f>
        <v>0</v>
      </c>
      <c r="E9" s="830"/>
    </row>
    <row r="10" spans="1:5" ht="15.75" customHeight="1">
      <c r="A10" s="831" t="s">
        <v>868</v>
      </c>
      <c r="B10" s="825" t="s">
        <v>237</v>
      </c>
      <c r="C10" s="197"/>
      <c r="D10" s="197"/>
      <c r="E10" s="830"/>
    </row>
    <row r="11" spans="1:5" ht="15.75" customHeight="1">
      <c r="A11" s="831" t="s">
        <v>869</v>
      </c>
      <c r="B11" s="825" t="s">
        <v>238</v>
      </c>
      <c r="C11" s="197"/>
      <c r="D11" s="197"/>
      <c r="E11" s="830"/>
    </row>
    <row r="12" spans="1:5" ht="15.75" customHeight="1">
      <c r="A12" s="828" t="s">
        <v>870</v>
      </c>
      <c r="B12" s="825" t="s">
        <v>239</v>
      </c>
      <c r="C12" s="829">
        <f>SUM(C13:C14)</f>
        <v>0</v>
      </c>
      <c r="D12" s="829">
        <f>SUM(D13:D14)</f>
        <v>0</v>
      </c>
      <c r="E12" s="830"/>
    </row>
    <row r="13" spans="1:5" ht="15.75" customHeight="1">
      <c r="A13" s="831" t="s">
        <v>871</v>
      </c>
      <c r="B13" s="825" t="s">
        <v>240</v>
      </c>
      <c r="C13" s="197"/>
      <c r="D13" s="197"/>
      <c r="E13" s="830"/>
    </row>
    <row r="14" spans="1:5" ht="15.75" customHeight="1">
      <c r="A14" s="831" t="s">
        <v>872</v>
      </c>
      <c r="B14" s="825" t="s">
        <v>241</v>
      </c>
      <c r="C14" s="197"/>
      <c r="D14" s="197"/>
      <c r="E14" s="830"/>
    </row>
    <row r="15" spans="1:5" ht="15.75" customHeight="1">
      <c r="A15" s="824" t="s">
        <v>873</v>
      </c>
      <c r="B15" s="825" t="s">
        <v>242</v>
      </c>
      <c r="C15" s="829">
        <f>SUM(C16:C17)</f>
        <v>0</v>
      </c>
      <c r="D15" s="829">
        <f>SUM(D16:D17)</f>
        <v>0</v>
      </c>
      <c r="E15" s="830"/>
    </row>
    <row r="16" spans="1:5" ht="15.75" customHeight="1">
      <c r="A16" s="831" t="s">
        <v>874</v>
      </c>
      <c r="B16" s="825" t="s">
        <v>15</v>
      </c>
      <c r="C16" s="197"/>
      <c r="D16" s="197"/>
      <c r="E16" s="830"/>
    </row>
    <row r="17" spans="1:5" ht="15.75" customHeight="1">
      <c r="A17" s="831" t="s">
        <v>875</v>
      </c>
      <c r="B17" s="825" t="s">
        <v>16</v>
      </c>
      <c r="C17" s="197"/>
      <c r="D17" s="197"/>
      <c r="E17" s="830"/>
    </row>
    <row r="18" spans="1:5" ht="15.75" customHeight="1">
      <c r="A18" s="824" t="s">
        <v>876</v>
      </c>
      <c r="B18" s="825" t="s">
        <v>17</v>
      </c>
      <c r="C18" s="197"/>
      <c r="D18" s="197"/>
      <c r="E18" s="830"/>
    </row>
    <row r="19" spans="1:5" ht="15.75" customHeight="1">
      <c r="A19" s="824" t="s">
        <v>877</v>
      </c>
      <c r="B19" s="825" t="s">
        <v>18</v>
      </c>
      <c r="C19" s="197"/>
      <c r="D19" s="832"/>
      <c r="E19" s="830"/>
    </row>
    <row r="20" spans="1:5" ht="15.75" customHeight="1">
      <c r="A20" s="824" t="s">
        <v>878</v>
      </c>
      <c r="B20" s="825" t="s">
        <v>19</v>
      </c>
      <c r="C20" s="832"/>
      <c r="D20" s="197"/>
      <c r="E20" s="830"/>
    </row>
    <row r="21" spans="1:5" ht="15.75" customHeight="1">
      <c r="A21" s="833" t="s">
        <v>879</v>
      </c>
      <c r="B21" s="825" t="s">
        <v>20</v>
      </c>
      <c r="C21" s="834">
        <f>SUM(C22:C24)</f>
        <v>190807</v>
      </c>
      <c r="D21" s="834">
        <f>SUM(D22:D24)</f>
        <v>190807</v>
      </c>
      <c r="E21" s="835"/>
    </row>
    <row r="22" spans="1:5" ht="15.75" customHeight="1">
      <c r="A22" s="833" t="s">
        <v>880</v>
      </c>
      <c r="B22" s="825" t="s">
        <v>21</v>
      </c>
      <c r="C22" s="834">
        <v>181738</v>
      </c>
      <c r="D22" s="834">
        <v>181738</v>
      </c>
      <c r="E22" s="835"/>
    </row>
    <row r="23" spans="1:5" ht="15.75" customHeight="1">
      <c r="A23" s="833" t="s">
        <v>881</v>
      </c>
      <c r="B23" s="825"/>
      <c r="C23" s="834"/>
      <c r="D23" s="834"/>
      <c r="E23" s="835"/>
    </row>
    <row r="24" spans="1:5" ht="15.75" customHeight="1">
      <c r="A24" s="824" t="s">
        <v>882</v>
      </c>
      <c r="B24" s="825" t="s">
        <v>883</v>
      </c>
      <c r="C24" s="834">
        <v>9069</v>
      </c>
      <c r="D24" s="834">
        <v>9069</v>
      </c>
      <c r="E24" s="835"/>
    </row>
    <row r="25" spans="1:5" ht="15.75" customHeight="1">
      <c r="A25" s="824" t="s">
        <v>884</v>
      </c>
      <c r="B25" s="825" t="s">
        <v>885</v>
      </c>
      <c r="C25" s="834"/>
      <c r="D25" s="834"/>
      <c r="E25" s="827"/>
    </row>
    <row r="26" spans="1:5" ht="15.75" customHeight="1">
      <c r="A26" s="824" t="s">
        <v>886</v>
      </c>
      <c r="B26" s="825" t="s">
        <v>887</v>
      </c>
      <c r="C26" s="836"/>
      <c r="D26" s="836"/>
      <c r="E26" s="837"/>
    </row>
    <row r="27" spans="1:5" ht="15.75" customHeight="1">
      <c r="A27" s="833" t="s">
        <v>774</v>
      </c>
      <c r="B27" s="825" t="s">
        <v>888</v>
      </c>
      <c r="C27" s="832"/>
      <c r="D27" s="838"/>
      <c r="E27" s="830"/>
    </row>
    <row r="28" spans="1:5" ht="15.75" customHeight="1">
      <c r="A28" s="824" t="s">
        <v>889</v>
      </c>
      <c r="B28" s="825" t="s">
        <v>890</v>
      </c>
      <c r="C28" s="839"/>
      <c r="D28" s="199"/>
      <c r="E28" s="837"/>
    </row>
    <row r="29" spans="1:5" ht="15.75" customHeight="1">
      <c r="A29" s="833" t="s">
        <v>891</v>
      </c>
      <c r="B29" s="825" t="s">
        <v>892</v>
      </c>
      <c r="C29" s="834"/>
      <c r="D29" s="834"/>
      <c r="E29" s="835"/>
    </row>
    <row r="30" spans="1:5" ht="15.75" customHeight="1">
      <c r="A30" s="833" t="s">
        <v>893</v>
      </c>
      <c r="B30" s="825" t="s">
        <v>894</v>
      </c>
      <c r="C30" s="834">
        <f>C7+C21+C27+C29</f>
        <v>190807</v>
      </c>
      <c r="D30" s="834">
        <f>D7+D21+D27+D29</f>
        <v>190807</v>
      </c>
      <c r="E30" s="835">
        <f>E7+E21+E27+E29</f>
        <v>0</v>
      </c>
    </row>
    <row r="31" spans="1:5" ht="15.75" customHeight="1">
      <c r="A31" s="833" t="s">
        <v>895</v>
      </c>
      <c r="B31" s="825" t="s">
        <v>896</v>
      </c>
      <c r="C31" s="832"/>
      <c r="D31" s="834">
        <f>D32+D40+D50</f>
        <v>0</v>
      </c>
      <c r="E31" s="835">
        <f>E32+E40+E50</f>
        <v>0</v>
      </c>
    </row>
    <row r="32" spans="1:5" ht="15.75" customHeight="1">
      <c r="A32" s="824" t="s">
        <v>897</v>
      </c>
      <c r="B32" s="825" t="s">
        <v>898</v>
      </c>
      <c r="C32" s="839"/>
      <c r="D32" s="836">
        <f>SUM(D33:D39)</f>
        <v>0</v>
      </c>
      <c r="E32" s="837"/>
    </row>
    <row r="33" spans="1:5" ht="15.75" customHeight="1">
      <c r="A33" s="840" t="s">
        <v>899</v>
      </c>
      <c r="B33" s="825" t="s">
        <v>900</v>
      </c>
      <c r="C33" s="832"/>
      <c r="D33" s="197"/>
      <c r="E33" s="830"/>
    </row>
    <row r="34" spans="1:5" ht="15.75" customHeight="1">
      <c r="A34" s="840" t="s">
        <v>901</v>
      </c>
      <c r="B34" s="825" t="s">
        <v>902</v>
      </c>
      <c r="C34" s="832"/>
      <c r="D34" s="197"/>
      <c r="E34" s="830"/>
    </row>
    <row r="35" spans="1:5" ht="15.75" customHeight="1">
      <c r="A35" s="840" t="s">
        <v>903</v>
      </c>
      <c r="B35" s="825" t="s">
        <v>904</v>
      </c>
      <c r="C35" s="832"/>
      <c r="D35" s="197"/>
      <c r="E35" s="830"/>
    </row>
    <row r="36" spans="1:5" ht="15.75" customHeight="1">
      <c r="A36" s="840" t="s">
        <v>905</v>
      </c>
      <c r="B36" s="825" t="s">
        <v>906</v>
      </c>
      <c r="C36" s="832"/>
      <c r="D36" s="197"/>
      <c r="E36" s="830"/>
    </row>
    <row r="37" spans="1:5" ht="15.75" customHeight="1">
      <c r="A37" s="840" t="s">
        <v>907</v>
      </c>
      <c r="B37" s="825" t="s">
        <v>908</v>
      </c>
      <c r="C37" s="832"/>
      <c r="D37" s="197"/>
      <c r="E37" s="830"/>
    </row>
    <row r="38" spans="1:5" ht="15.75" customHeight="1">
      <c r="A38" s="841" t="s">
        <v>909</v>
      </c>
      <c r="B38" s="825" t="s">
        <v>910</v>
      </c>
      <c r="C38" s="832"/>
      <c r="D38" s="197"/>
      <c r="E38" s="830"/>
    </row>
    <row r="39" spans="1:5" ht="15.75" customHeight="1">
      <c r="A39" s="840" t="s">
        <v>911</v>
      </c>
      <c r="B39" s="825" t="s">
        <v>912</v>
      </c>
      <c r="C39" s="832"/>
      <c r="D39" s="197"/>
      <c r="E39" s="830"/>
    </row>
    <row r="40" spans="1:5" ht="15.75" customHeight="1">
      <c r="A40" s="824" t="s">
        <v>913</v>
      </c>
      <c r="B40" s="825" t="s">
        <v>914</v>
      </c>
      <c r="C40" s="839"/>
      <c r="D40" s="836">
        <f>SUM(D41:D44)+D45</f>
        <v>0</v>
      </c>
      <c r="E40" s="842">
        <f>SUM(E41:E44)+E45</f>
        <v>0</v>
      </c>
    </row>
    <row r="41" spans="1:5" ht="15.75" customHeight="1">
      <c r="A41" s="840" t="s">
        <v>915</v>
      </c>
      <c r="B41" s="825" t="s">
        <v>916</v>
      </c>
      <c r="C41" s="832"/>
      <c r="D41" s="197"/>
      <c r="E41" s="830"/>
    </row>
    <row r="42" spans="1:5" ht="15.75" customHeight="1">
      <c r="A42" s="840" t="s">
        <v>917</v>
      </c>
      <c r="B42" s="825" t="s">
        <v>918</v>
      </c>
      <c r="C42" s="832"/>
      <c r="D42" s="197"/>
      <c r="E42" s="830"/>
    </row>
    <row r="43" spans="1:5" ht="15.75" customHeight="1">
      <c r="A43" s="840" t="s">
        <v>919</v>
      </c>
      <c r="B43" s="825" t="s">
        <v>920</v>
      </c>
      <c r="C43" s="832"/>
      <c r="D43" s="197"/>
      <c r="E43" s="830"/>
    </row>
    <row r="44" spans="1:5" ht="15.75" customHeight="1">
      <c r="A44" s="840" t="s">
        <v>921</v>
      </c>
      <c r="B44" s="825" t="s">
        <v>922</v>
      </c>
      <c r="C44" s="832"/>
      <c r="D44" s="197"/>
      <c r="E44" s="830"/>
    </row>
    <row r="45" spans="1:5" ht="15.75" customHeight="1">
      <c r="A45" s="840" t="s">
        <v>923</v>
      </c>
      <c r="B45" s="825" t="s">
        <v>924</v>
      </c>
      <c r="C45" s="832"/>
      <c r="D45" s="829">
        <f>SUM(D46:D49)</f>
        <v>0</v>
      </c>
      <c r="E45" s="843">
        <f>SUM(E46:E49)</f>
        <v>0</v>
      </c>
    </row>
    <row r="46" spans="1:5" ht="15.75" customHeight="1">
      <c r="A46" s="844" t="s">
        <v>925</v>
      </c>
      <c r="B46" s="825" t="s">
        <v>926</v>
      </c>
      <c r="C46" s="832"/>
      <c r="D46" s="197"/>
      <c r="E46" s="198"/>
    </row>
    <row r="47" spans="1:5" ht="15.75" customHeight="1">
      <c r="A47" s="844" t="s">
        <v>927</v>
      </c>
      <c r="B47" s="825" t="s">
        <v>928</v>
      </c>
      <c r="C47" s="832"/>
      <c r="D47" s="197"/>
      <c r="E47" s="830"/>
    </row>
    <row r="48" spans="1:5" ht="15.75" customHeight="1">
      <c r="A48" s="844" t="s">
        <v>929</v>
      </c>
      <c r="B48" s="825" t="s">
        <v>930</v>
      </c>
      <c r="C48" s="832"/>
      <c r="D48" s="197"/>
      <c r="E48" s="830"/>
    </row>
    <row r="49" spans="1:5" ht="15.75" customHeight="1">
      <c r="A49" s="844" t="s">
        <v>931</v>
      </c>
      <c r="B49" s="825" t="s">
        <v>932</v>
      </c>
      <c r="C49" s="832"/>
      <c r="D49" s="197"/>
      <c r="E49" s="830"/>
    </row>
    <row r="50" spans="1:5" ht="15.75" customHeight="1">
      <c r="A50" s="824" t="s">
        <v>933</v>
      </c>
      <c r="B50" s="825" t="s">
        <v>934</v>
      </c>
      <c r="C50" s="839"/>
      <c r="D50" s="836">
        <f>SUM(D51:D53)</f>
        <v>0</v>
      </c>
      <c r="E50" s="837"/>
    </row>
    <row r="51" spans="1:5" ht="15.75" customHeight="1">
      <c r="A51" s="840" t="s">
        <v>935</v>
      </c>
      <c r="B51" s="825" t="s">
        <v>936</v>
      </c>
      <c r="C51" s="832"/>
      <c r="D51" s="197"/>
      <c r="E51" s="830"/>
    </row>
    <row r="52" spans="1:5" ht="15.75" customHeight="1">
      <c r="A52" s="840" t="s">
        <v>937</v>
      </c>
      <c r="B52" s="825" t="s">
        <v>938</v>
      </c>
      <c r="C52" s="832"/>
      <c r="D52" s="197"/>
      <c r="E52" s="830"/>
    </row>
    <row r="53" spans="1:5" ht="15.75" customHeight="1">
      <c r="A53" s="840" t="s">
        <v>939</v>
      </c>
      <c r="B53" s="825" t="s">
        <v>940</v>
      </c>
      <c r="C53" s="832"/>
      <c r="D53" s="197"/>
      <c r="E53" s="830"/>
    </row>
    <row r="54" spans="1:5" ht="15.75" customHeight="1">
      <c r="A54" s="833" t="s">
        <v>941</v>
      </c>
      <c r="B54" s="825" t="s">
        <v>942</v>
      </c>
      <c r="C54" s="832"/>
      <c r="D54" s="834">
        <f>D55+D56+D61+D74+D75+D76</f>
        <v>2393</v>
      </c>
      <c r="E54" s="830"/>
    </row>
    <row r="55" spans="1:5" ht="15.75" customHeight="1">
      <c r="A55" s="824" t="s">
        <v>943</v>
      </c>
      <c r="B55" s="825" t="s">
        <v>944</v>
      </c>
      <c r="C55" s="839"/>
      <c r="D55" s="199"/>
      <c r="E55" s="837"/>
    </row>
    <row r="56" spans="1:5" ht="15.75" customHeight="1">
      <c r="A56" s="824" t="s">
        <v>945</v>
      </c>
      <c r="B56" s="825" t="s">
        <v>946</v>
      </c>
      <c r="C56" s="839"/>
      <c r="D56" s="836">
        <v>931</v>
      </c>
      <c r="E56" s="837"/>
    </row>
    <row r="57" spans="1:5" ht="15.75" customHeight="1">
      <c r="A57" s="840" t="s">
        <v>947</v>
      </c>
      <c r="B57" s="825" t="s">
        <v>948</v>
      </c>
      <c r="C57" s="832"/>
      <c r="D57" s="197"/>
      <c r="E57" s="830"/>
    </row>
    <row r="58" spans="1:5" ht="15.75" customHeight="1">
      <c r="A58" s="840" t="s">
        <v>949</v>
      </c>
      <c r="B58" s="825" t="s">
        <v>950</v>
      </c>
      <c r="C58" s="832"/>
      <c r="D58" s="197"/>
      <c r="E58" s="830"/>
    </row>
    <row r="59" spans="1:5" ht="15.75" customHeight="1">
      <c r="A59" s="840" t="s">
        <v>951</v>
      </c>
      <c r="B59" s="825" t="s">
        <v>952</v>
      </c>
      <c r="C59" s="832" t="s">
        <v>953</v>
      </c>
      <c r="D59" s="197"/>
      <c r="E59" s="830"/>
    </row>
    <row r="60" spans="1:5" ht="15.75" customHeight="1">
      <c r="A60" s="840" t="s">
        <v>954</v>
      </c>
      <c r="B60" s="825" t="s">
        <v>955</v>
      </c>
      <c r="C60" s="832"/>
      <c r="D60" s="197"/>
      <c r="E60" s="830"/>
    </row>
    <row r="61" spans="1:5" ht="15.75" customHeight="1">
      <c r="A61" s="824" t="s">
        <v>956</v>
      </c>
      <c r="B61" s="825" t="s">
        <v>957</v>
      </c>
      <c r="C61" s="839"/>
      <c r="D61" s="836">
        <f>D62+D68</f>
        <v>0</v>
      </c>
      <c r="E61" s="837"/>
    </row>
    <row r="62" spans="1:5" ht="15.75" customHeight="1">
      <c r="A62" s="840" t="s">
        <v>958</v>
      </c>
      <c r="B62" s="825" t="s">
        <v>959</v>
      </c>
      <c r="C62" s="832"/>
      <c r="D62" s="829">
        <f>SUM(D63:D67)</f>
        <v>0</v>
      </c>
      <c r="E62" s="830"/>
    </row>
    <row r="63" spans="1:5" ht="15.75" customHeight="1">
      <c r="A63" s="844" t="s">
        <v>960</v>
      </c>
      <c r="B63" s="825" t="s">
        <v>961</v>
      </c>
      <c r="C63" s="832"/>
      <c r="D63" s="197"/>
      <c r="E63" s="830"/>
    </row>
    <row r="64" spans="1:5" ht="15.75" customHeight="1">
      <c r="A64" s="844" t="s">
        <v>962</v>
      </c>
      <c r="B64" s="825" t="s">
        <v>963</v>
      </c>
      <c r="C64" s="832"/>
      <c r="D64" s="197"/>
      <c r="E64" s="830"/>
    </row>
    <row r="65" spans="1:5" ht="15.75" customHeight="1">
      <c r="A65" s="844" t="s">
        <v>964</v>
      </c>
      <c r="B65" s="825" t="s">
        <v>965</v>
      </c>
      <c r="C65" s="832"/>
      <c r="D65" s="197"/>
      <c r="E65" s="830"/>
    </row>
    <row r="66" spans="1:5" ht="15.75" customHeight="1">
      <c r="A66" s="844" t="s">
        <v>966</v>
      </c>
      <c r="B66" s="825" t="s">
        <v>967</v>
      </c>
      <c r="C66" s="832"/>
      <c r="D66" s="197"/>
      <c r="E66" s="830"/>
    </row>
    <row r="67" spans="1:5" ht="15.75" customHeight="1">
      <c r="A67" s="844" t="s">
        <v>968</v>
      </c>
      <c r="B67" s="825" t="s">
        <v>969</v>
      </c>
      <c r="C67" s="832"/>
      <c r="D67" s="197"/>
      <c r="E67" s="830"/>
    </row>
    <row r="68" spans="1:5" ht="15.75" customHeight="1">
      <c r="A68" s="840" t="s">
        <v>970</v>
      </c>
      <c r="B68" s="825" t="s">
        <v>971</v>
      </c>
      <c r="C68" s="832"/>
      <c r="D68" s="829">
        <f>SUM(D69:D73)</f>
        <v>0</v>
      </c>
      <c r="E68" s="830"/>
    </row>
    <row r="69" spans="1:5" ht="15.75" customHeight="1">
      <c r="A69" s="844" t="s">
        <v>972</v>
      </c>
      <c r="B69" s="825" t="s">
        <v>973</v>
      </c>
      <c r="C69" s="832"/>
      <c r="D69" s="197"/>
      <c r="E69" s="830"/>
    </row>
    <row r="70" spans="1:5" ht="15.75" customHeight="1">
      <c r="A70" s="844" t="s">
        <v>974</v>
      </c>
      <c r="B70" s="825" t="s">
        <v>975</v>
      </c>
      <c r="C70" s="832"/>
      <c r="D70" s="197"/>
      <c r="E70" s="830"/>
    </row>
    <row r="71" spans="1:5" ht="15.75" customHeight="1">
      <c r="A71" s="844" t="s">
        <v>976</v>
      </c>
      <c r="B71" s="825" t="s">
        <v>977</v>
      </c>
      <c r="C71" s="832"/>
      <c r="D71" s="197"/>
      <c r="E71" s="830"/>
    </row>
    <row r="72" spans="1:5" ht="15.75" customHeight="1">
      <c r="A72" s="844" t="s">
        <v>978</v>
      </c>
      <c r="B72" s="825" t="s">
        <v>979</v>
      </c>
      <c r="C72" s="832"/>
      <c r="D72" s="197"/>
      <c r="E72" s="830"/>
    </row>
    <row r="73" spans="1:5" ht="15.75" customHeight="1">
      <c r="A73" s="844" t="s">
        <v>980</v>
      </c>
      <c r="B73" s="825" t="s">
        <v>981</v>
      </c>
      <c r="C73" s="832"/>
      <c r="D73" s="197"/>
      <c r="E73" s="830"/>
    </row>
    <row r="74" spans="1:5" ht="15.75" customHeight="1">
      <c r="A74" s="824" t="s">
        <v>982</v>
      </c>
      <c r="B74" s="825" t="s">
        <v>983</v>
      </c>
      <c r="C74" s="839"/>
      <c r="D74" s="199"/>
      <c r="E74" s="837"/>
    </row>
    <row r="75" spans="1:5" ht="15.75" customHeight="1">
      <c r="A75" s="824" t="s">
        <v>984</v>
      </c>
      <c r="B75" s="825" t="s">
        <v>985</v>
      </c>
      <c r="C75" s="839"/>
      <c r="D75" s="199">
        <v>1462</v>
      </c>
      <c r="E75" s="837"/>
    </row>
    <row r="76" spans="1:5" ht="15.75" customHeight="1">
      <c r="A76" s="824" t="s">
        <v>986</v>
      </c>
      <c r="B76" s="825" t="s">
        <v>987</v>
      </c>
      <c r="C76" s="839"/>
      <c r="D76" s="836">
        <f>SUM(D77:D78)</f>
        <v>0</v>
      </c>
      <c r="E76" s="837"/>
    </row>
    <row r="77" spans="1:5" ht="15.75" customHeight="1">
      <c r="A77" s="840" t="s">
        <v>988</v>
      </c>
      <c r="B77" s="825" t="s">
        <v>989</v>
      </c>
      <c r="C77" s="832"/>
      <c r="D77" s="197"/>
      <c r="E77" s="830"/>
    </row>
    <row r="78" spans="1:5" ht="15.75" customHeight="1">
      <c r="A78" s="840" t="s">
        <v>990</v>
      </c>
      <c r="B78" s="825" t="s">
        <v>991</v>
      </c>
      <c r="C78" s="832"/>
      <c r="D78" s="197"/>
      <c r="E78" s="830"/>
    </row>
    <row r="79" spans="1:5" ht="15.75" customHeight="1">
      <c r="A79" s="840" t="s">
        <v>992</v>
      </c>
      <c r="B79" s="825" t="s">
        <v>993</v>
      </c>
      <c r="C79" s="829"/>
      <c r="D79" s="829"/>
      <c r="E79" s="843"/>
    </row>
    <row r="80" spans="1:5" ht="15.75" customHeight="1">
      <c r="A80" s="840" t="s">
        <v>994</v>
      </c>
      <c r="B80" s="825" t="s">
        <v>995</v>
      </c>
      <c r="C80" s="829"/>
      <c r="D80" s="829"/>
      <c r="E80" s="843"/>
    </row>
    <row r="81" spans="1:5" ht="15.75" customHeight="1">
      <c r="A81" s="833" t="s">
        <v>996</v>
      </c>
      <c r="B81" s="825" t="s">
        <v>997</v>
      </c>
      <c r="C81" s="832"/>
      <c r="D81" s="834">
        <f>SUM(D82:D86)</f>
        <v>0</v>
      </c>
      <c r="E81" s="830"/>
    </row>
    <row r="82" spans="1:5" ht="15.75" customHeight="1">
      <c r="A82" s="824" t="s">
        <v>998</v>
      </c>
      <c r="B82" s="825" t="s">
        <v>999</v>
      </c>
      <c r="C82" s="839"/>
      <c r="D82" s="199"/>
      <c r="E82" s="837"/>
    </row>
    <row r="83" spans="1:5" ht="15.75" customHeight="1">
      <c r="A83" s="824" t="s">
        <v>1000</v>
      </c>
      <c r="B83" s="825" t="s">
        <v>1001</v>
      </c>
      <c r="C83" s="839"/>
      <c r="D83" s="199"/>
      <c r="E83" s="837"/>
    </row>
    <row r="84" spans="1:5" ht="15.75" customHeight="1">
      <c r="A84" s="824" t="s">
        <v>1002</v>
      </c>
      <c r="B84" s="825" t="s">
        <v>1003</v>
      </c>
      <c r="C84" s="839"/>
      <c r="D84" s="199"/>
      <c r="E84" s="837"/>
    </row>
    <row r="85" spans="1:5" ht="15.75" customHeight="1">
      <c r="A85" s="824" t="s">
        <v>1004</v>
      </c>
      <c r="B85" s="825" t="s">
        <v>1005</v>
      </c>
      <c r="C85" s="839"/>
      <c r="D85" s="199"/>
      <c r="E85" s="837"/>
    </row>
    <row r="86" spans="1:5" ht="15.75" customHeight="1">
      <c r="A86" s="824" t="s">
        <v>1006</v>
      </c>
      <c r="B86" s="825" t="s">
        <v>1007</v>
      </c>
      <c r="C86" s="839"/>
      <c r="D86" s="199"/>
      <c r="E86" s="837"/>
    </row>
    <row r="87" spans="1:5" ht="15.75" customHeight="1">
      <c r="A87" s="833" t="s">
        <v>1008</v>
      </c>
      <c r="B87" s="825" t="s">
        <v>1009</v>
      </c>
      <c r="C87" s="832"/>
      <c r="D87" s="834">
        <f>D88+D104+D95</f>
        <v>19242</v>
      </c>
      <c r="E87" s="830"/>
    </row>
    <row r="88" spans="1:5" ht="15.75" customHeight="1">
      <c r="A88" s="824" t="s">
        <v>1010</v>
      </c>
      <c r="B88" s="825" t="s">
        <v>1011</v>
      </c>
      <c r="C88" s="839"/>
      <c r="D88" s="836">
        <f>D89+D92+D93+D94</f>
        <v>176</v>
      </c>
      <c r="E88" s="837"/>
    </row>
    <row r="89" spans="1:5" ht="15.75" customHeight="1">
      <c r="A89" s="828" t="s">
        <v>1012</v>
      </c>
      <c r="B89" s="825" t="s">
        <v>1013</v>
      </c>
      <c r="C89" s="832"/>
      <c r="D89" s="829">
        <f>SUM(D90:D91)</f>
        <v>176</v>
      </c>
      <c r="E89" s="830"/>
    </row>
    <row r="90" spans="1:5" ht="15.75" customHeight="1">
      <c r="A90" s="840" t="s">
        <v>1014</v>
      </c>
      <c r="B90" s="825" t="s">
        <v>1015</v>
      </c>
      <c r="C90" s="832"/>
      <c r="D90" s="197">
        <v>176</v>
      </c>
      <c r="E90" s="830"/>
    </row>
    <row r="91" spans="1:5" ht="15.75" customHeight="1">
      <c r="A91" s="840" t="s">
        <v>1016</v>
      </c>
      <c r="B91" s="825" t="s">
        <v>1017</v>
      </c>
      <c r="C91" s="832"/>
      <c r="D91" s="197"/>
      <c r="E91" s="830"/>
    </row>
    <row r="92" spans="1:5" ht="15.75" customHeight="1">
      <c r="A92" s="828" t="s">
        <v>1018</v>
      </c>
      <c r="B92" s="825" t="s">
        <v>1019</v>
      </c>
      <c r="C92" s="832"/>
      <c r="D92" s="197"/>
      <c r="E92" s="830"/>
    </row>
    <row r="93" spans="1:5" ht="15.75" customHeight="1">
      <c r="A93" s="828" t="s">
        <v>1020</v>
      </c>
      <c r="B93" s="825" t="s">
        <v>1021</v>
      </c>
      <c r="C93" s="832"/>
      <c r="D93" s="197"/>
      <c r="E93" s="830"/>
    </row>
    <row r="94" spans="1:5" ht="15.75" customHeight="1">
      <c r="A94" s="828" t="s">
        <v>1022</v>
      </c>
      <c r="B94" s="825" t="s">
        <v>1023</v>
      </c>
      <c r="C94" s="832"/>
      <c r="D94" s="197"/>
      <c r="E94" s="830"/>
    </row>
    <row r="95" spans="1:5" ht="15.75" customHeight="1">
      <c r="A95" s="824" t="s">
        <v>1024</v>
      </c>
      <c r="B95" s="825" t="s">
        <v>1025</v>
      </c>
      <c r="C95" s="839"/>
      <c r="D95" s="836">
        <f>SUM(D96:D103)</f>
        <v>19066</v>
      </c>
      <c r="E95" s="837"/>
    </row>
    <row r="96" spans="1:5" ht="15.75" customHeight="1">
      <c r="A96" s="828" t="s">
        <v>1026</v>
      </c>
      <c r="B96" s="825" t="s">
        <v>1027</v>
      </c>
      <c r="C96" s="832"/>
      <c r="D96" s="197">
        <v>19066</v>
      </c>
      <c r="E96" s="830"/>
    </row>
    <row r="97" spans="1:5" ht="15.75" customHeight="1">
      <c r="A97" s="828" t="s">
        <v>1028</v>
      </c>
      <c r="B97" s="825" t="s">
        <v>1029</v>
      </c>
      <c r="C97" s="832"/>
      <c r="D97" s="197"/>
      <c r="E97" s="830"/>
    </row>
    <row r="98" spans="1:5" ht="15.75" customHeight="1">
      <c r="A98" s="828" t="s">
        <v>1030</v>
      </c>
      <c r="B98" s="825" t="s">
        <v>1031</v>
      </c>
      <c r="C98" s="832"/>
      <c r="D98" s="197"/>
      <c r="E98" s="830"/>
    </row>
    <row r="99" spans="1:5" ht="15.75" customHeight="1">
      <c r="A99" s="828" t="s">
        <v>1032</v>
      </c>
      <c r="B99" s="825" t="s">
        <v>1033</v>
      </c>
      <c r="C99" s="832"/>
      <c r="D99" s="197"/>
      <c r="E99" s="830"/>
    </row>
    <row r="100" spans="1:5" ht="15.75" customHeight="1">
      <c r="A100" s="828" t="s">
        <v>1034</v>
      </c>
      <c r="B100" s="825" t="s">
        <v>1035</v>
      </c>
      <c r="C100" s="832"/>
      <c r="D100" s="197"/>
      <c r="E100" s="830"/>
    </row>
    <row r="101" spans="1:5" ht="15.75" customHeight="1">
      <c r="A101" s="828" t="s">
        <v>1036</v>
      </c>
      <c r="B101" s="825" t="s">
        <v>1037</v>
      </c>
      <c r="C101" s="832"/>
      <c r="D101" s="197"/>
      <c r="E101" s="830"/>
    </row>
    <row r="102" spans="1:5" ht="15.75" customHeight="1">
      <c r="A102" s="828" t="s">
        <v>1038</v>
      </c>
      <c r="B102" s="825" t="s">
        <v>1039</v>
      </c>
      <c r="C102" s="832"/>
      <c r="D102" s="197"/>
      <c r="E102" s="830"/>
    </row>
    <row r="103" spans="1:5" ht="15.75" customHeight="1">
      <c r="A103" s="828" t="s">
        <v>1040</v>
      </c>
      <c r="B103" s="825" t="s">
        <v>1041</v>
      </c>
      <c r="C103" s="832"/>
      <c r="D103" s="197"/>
      <c r="E103" s="830"/>
    </row>
    <row r="104" spans="1:5" ht="15.75" customHeight="1">
      <c r="A104" s="824" t="s">
        <v>1042</v>
      </c>
      <c r="B104" s="825" t="s">
        <v>1043</v>
      </c>
      <c r="C104" s="839"/>
      <c r="D104" s="845">
        <f>SUM(D105:D113)</f>
        <v>0</v>
      </c>
      <c r="E104" s="837"/>
    </row>
    <row r="105" spans="1:5" ht="15.75" customHeight="1">
      <c r="A105" s="828" t="s">
        <v>1044</v>
      </c>
      <c r="B105" s="825" t="s">
        <v>1045</v>
      </c>
      <c r="C105" s="832"/>
      <c r="D105" s="197"/>
      <c r="E105" s="830"/>
    </row>
    <row r="106" spans="1:5" ht="15.75" customHeight="1">
      <c r="A106" s="828" t="s">
        <v>1046</v>
      </c>
      <c r="B106" s="825" t="s">
        <v>1047</v>
      </c>
      <c r="C106" s="832"/>
      <c r="D106" s="197"/>
      <c r="E106" s="830"/>
    </row>
    <row r="107" spans="1:5" ht="15.75" customHeight="1">
      <c r="A107" s="828" t="s">
        <v>1048</v>
      </c>
      <c r="B107" s="825" t="s">
        <v>1049</v>
      </c>
      <c r="C107" s="832"/>
      <c r="D107" s="197"/>
      <c r="E107" s="830"/>
    </row>
    <row r="108" spans="1:5" ht="15.75" customHeight="1">
      <c r="A108" s="828" t="s">
        <v>1050</v>
      </c>
      <c r="B108" s="825" t="s">
        <v>1051</v>
      </c>
      <c r="C108" s="832"/>
      <c r="D108" s="197"/>
      <c r="E108" s="830"/>
    </row>
    <row r="109" spans="1:5" ht="15.75" customHeight="1">
      <c r="A109" s="828" t="s">
        <v>1052</v>
      </c>
      <c r="B109" s="825" t="s">
        <v>1053</v>
      </c>
      <c r="C109" s="832"/>
      <c r="D109" s="197"/>
      <c r="E109" s="830"/>
    </row>
    <row r="110" spans="1:5" ht="15.75" customHeight="1">
      <c r="A110" s="828" t="s">
        <v>1054</v>
      </c>
      <c r="B110" s="825" t="s">
        <v>1055</v>
      </c>
      <c r="C110" s="832"/>
      <c r="D110" s="197"/>
      <c r="E110" s="830"/>
    </row>
    <row r="111" spans="1:5" ht="15.75" customHeight="1">
      <c r="A111" s="828" t="s">
        <v>1056</v>
      </c>
      <c r="B111" s="825" t="s">
        <v>1057</v>
      </c>
      <c r="C111" s="832"/>
      <c r="D111" s="197"/>
      <c r="E111" s="830"/>
    </row>
    <row r="112" spans="1:5" ht="15.75" customHeight="1">
      <c r="A112" s="828" t="s">
        <v>1058</v>
      </c>
      <c r="B112" s="825" t="s">
        <v>1059</v>
      </c>
      <c r="C112" s="832"/>
      <c r="D112" s="197"/>
      <c r="E112" s="830"/>
    </row>
    <row r="113" spans="1:5" ht="15.75" customHeight="1">
      <c r="A113" s="824" t="s">
        <v>1060</v>
      </c>
      <c r="B113" s="825" t="s">
        <v>1061</v>
      </c>
      <c r="C113" s="839"/>
      <c r="D113" s="199"/>
      <c r="E113" s="837"/>
    </row>
    <row r="114" spans="1:5" ht="15.75" customHeight="1">
      <c r="A114" s="833" t="s">
        <v>1062</v>
      </c>
      <c r="B114" s="825" t="s">
        <v>1063</v>
      </c>
      <c r="C114" s="846"/>
      <c r="D114" s="834">
        <f>D31+D54+D81+D87+D113</f>
        <v>21635</v>
      </c>
      <c r="E114" s="827"/>
    </row>
    <row r="115" spans="1:5" ht="15.75" customHeight="1" thickBot="1">
      <c r="A115" s="847" t="s">
        <v>1064</v>
      </c>
      <c r="B115" s="848" t="s">
        <v>1065</v>
      </c>
      <c r="C115" s="849"/>
      <c r="D115" s="850">
        <f>D30+D114</f>
        <v>212442</v>
      </c>
      <c r="E115" s="851"/>
    </row>
  </sheetData>
  <sheetProtection/>
  <mergeCells count="8">
    <mergeCell ref="A1:E1"/>
    <mergeCell ref="C2:E2"/>
    <mergeCell ref="A3:A5"/>
    <mergeCell ref="B3:B5"/>
    <mergeCell ref="C3:C4"/>
    <mergeCell ref="D3:D4"/>
    <mergeCell ref="E3:E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&amp;R9. melléklet a 4/2016. (V.12. 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workbookViewId="0" topLeftCell="A1">
      <selection activeCell="C2" sqref="C2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45" t="str">
        <f>+CONCATENATE("10. melléklet a 4/",LEFT(ÖSSZEFÜGGÉSEK!A4,4)+1,".(V.12.)  önkormányzati rendelethez")</f>
        <v>10. melléklet a 4/2016.(V.12.)  önkormányzati rendelethez</v>
      </c>
    </row>
    <row r="2" spans="1:3" ht="14.25">
      <c r="A2" s="246"/>
      <c r="B2" s="246"/>
      <c r="C2" s="246"/>
    </row>
    <row r="3" spans="1:3" ht="33.75" customHeight="1">
      <c r="A3" s="930" t="s">
        <v>282</v>
      </c>
      <c r="B3" s="930"/>
      <c r="C3" s="930"/>
    </row>
    <row r="4" ht="13.5" thickBot="1">
      <c r="C4" s="247"/>
    </row>
    <row r="5" spans="1:3" s="251" customFormat="1" ht="43.5" customHeight="1" thickBot="1">
      <c r="A5" s="248" t="s">
        <v>4</v>
      </c>
      <c r="B5" s="249" t="s">
        <v>51</v>
      </c>
      <c r="C5" s="250" t="s">
        <v>283</v>
      </c>
    </row>
    <row r="6" spans="1:3" ht="28.5" customHeight="1">
      <c r="A6" s="252" t="s">
        <v>6</v>
      </c>
      <c r="B6" s="253" t="str">
        <f>+CONCATENATE("Pénzkészlet ",LEFT(ÖSSZEFÜGGÉSEK!A4,4),". január 1-jén",CHAR(10),"ebből:")</f>
        <v>Pénzkészlet 2015. január 1-jén
ebből:</v>
      </c>
      <c r="C6" s="254">
        <f>C7+C8</f>
        <v>16977</v>
      </c>
    </row>
    <row r="7" spans="1:3" ht="18" customHeight="1">
      <c r="A7" s="255" t="s">
        <v>7</v>
      </c>
      <c r="B7" s="256" t="s">
        <v>284</v>
      </c>
      <c r="C7" s="257">
        <v>16842</v>
      </c>
    </row>
    <row r="8" spans="1:3" ht="18" customHeight="1">
      <c r="A8" s="255" t="s">
        <v>8</v>
      </c>
      <c r="B8" s="256" t="s">
        <v>285</v>
      </c>
      <c r="C8" s="257">
        <v>135</v>
      </c>
    </row>
    <row r="9" spans="1:3" ht="18" customHeight="1">
      <c r="A9" s="255" t="s">
        <v>9</v>
      </c>
      <c r="B9" s="258" t="s">
        <v>286</v>
      </c>
      <c r="C9" s="257">
        <v>76476</v>
      </c>
    </row>
    <row r="10" spans="1:3" ht="18" customHeight="1">
      <c r="A10" s="259" t="s">
        <v>10</v>
      </c>
      <c r="B10" s="260" t="s">
        <v>287</v>
      </c>
      <c r="C10" s="261">
        <v>73495</v>
      </c>
    </row>
    <row r="11" spans="1:3" ht="18" customHeight="1" thickBot="1">
      <c r="A11" s="265" t="s">
        <v>11</v>
      </c>
      <c r="B11" s="636" t="s">
        <v>707</v>
      </c>
      <c r="C11" s="267">
        <v>-716</v>
      </c>
    </row>
    <row r="12" spans="1:3" ht="25.5" customHeight="1">
      <c r="A12" s="262" t="s">
        <v>12</v>
      </c>
      <c r="B12" s="263" t="str">
        <f>+CONCATENATE("Záró pénzkészlet ",LEFT(ÖSSZEFÜGGÉSEK!A4,4),". december 31-én",CHAR(10),"ebből:")</f>
        <v>Záró pénzkészlet 2015. december 31-én
ebből:</v>
      </c>
      <c r="C12" s="264">
        <f>C6+C9-C10+C11</f>
        <v>19242</v>
      </c>
    </row>
    <row r="13" spans="1:3" ht="18" customHeight="1">
      <c r="A13" s="255" t="s">
        <v>13</v>
      </c>
      <c r="B13" s="256" t="s">
        <v>284</v>
      </c>
      <c r="C13" s="257">
        <v>19066</v>
      </c>
    </row>
    <row r="14" spans="1:3" ht="18" customHeight="1" thickBot="1">
      <c r="A14" s="265" t="s">
        <v>14</v>
      </c>
      <c r="B14" s="266" t="s">
        <v>285</v>
      </c>
      <c r="C14" s="267">
        <v>176</v>
      </c>
    </row>
  </sheetData>
  <sheetProtection/>
  <mergeCells count="1">
    <mergeCell ref="A3:C3"/>
  </mergeCells>
  <conditionalFormatting sqref="C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 topLeftCell="A1">
      <selection activeCell="E11" sqref="E11"/>
    </sheetView>
  </sheetViews>
  <sheetFormatPr defaultColWidth="9.00390625" defaultRowHeight="12.75"/>
  <cols>
    <col min="1" max="1" width="7.00390625" style="298" customWidth="1"/>
    <col min="2" max="2" width="32.00390625" style="32" customWidth="1"/>
    <col min="3" max="3" width="12.50390625" style="32" customWidth="1"/>
    <col min="4" max="6" width="11.875" style="32" customWidth="1"/>
    <col min="7" max="7" width="12.875" style="32" customWidth="1"/>
    <col min="8" max="16384" width="9.375" style="32" customWidth="1"/>
  </cols>
  <sheetData>
    <row r="1" ht="14.25" thickBot="1">
      <c r="G1" s="39" t="s">
        <v>50</v>
      </c>
    </row>
    <row r="2" spans="1:7" ht="17.25" customHeight="1" thickBot="1">
      <c r="A2" s="935" t="s">
        <v>4</v>
      </c>
      <c r="B2" s="937" t="s">
        <v>288</v>
      </c>
      <c r="C2" s="937" t="s">
        <v>655</v>
      </c>
      <c r="D2" s="937" t="s">
        <v>696</v>
      </c>
      <c r="E2" s="931" t="s">
        <v>656</v>
      </c>
      <c r="F2" s="931"/>
      <c r="G2" s="932"/>
    </row>
    <row r="3" spans="1:7" s="299" customFormat="1" ht="57.75" customHeight="1" thickBot="1">
      <c r="A3" s="936"/>
      <c r="B3" s="938"/>
      <c r="C3" s="938"/>
      <c r="D3" s="938"/>
      <c r="E3" s="30" t="s">
        <v>657</v>
      </c>
      <c r="F3" s="30" t="s">
        <v>658</v>
      </c>
      <c r="G3" s="635" t="s">
        <v>659</v>
      </c>
    </row>
    <row r="4" spans="1:7" s="300" customFormat="1" ht="15" customHeight="1" thickBot="1">
      <c r="A4" s="473" t="s">
        <v>397</v>
      </c>
      <c r="B4" s="474" t="s">
        <v>398</v>
      </c>
      <c r="C4" s="474" t="s">
        <v>399</v>
      </c>
      <c r="D4" s="474" t="s">
        <v>400</v>
      </c>
      <c r="E4" s="474" t="s">
        <v>697</v>
      </c>
      <c r="F4" s="474" t="s">
        <v>478</v>
      </c>
      <c r="G4" s="558" t="s">
        <v>479</v>
      </c>
    </row>
    <row r="5" spans="1:7" ht="15" customHeight="1">
      <c r="A5" s="301" t="s">
        <v>6</v>
      </c>
      <c r="B5" s="302"/>
      <c r="C5" s="303"/>
      <c r="D5" s="303"/>
      <c r="E5" s="304">
        <f>C5+D5</f>
        <v>0</v>
      </c>
      <c r="F5" s="303"/>
      <c r="G5" s="305"/>
    </row>
    <row r="6" spans="1:7" ht="15" customHeight="1">
      <c r="A6" s="306" t="s">
        <v>7</v>
      </c>
      <c r="B6" s="307"/>
      <c r="C6" s="2"/>
      <c r="D6" s="2"/>
      <c r="E6" s="304">
        <f aca="true" t="shared" si="0" ref="E6:E35">C6+D6</f>
        <v>0</v>
      </c>
      <c r="F6" s="2"/>
      <c r="G6" s="137"/>
    </row>
    <row r="7" spans="1:7" ht="15" customHeight="1">
      <c r="A7" s="306" t="s">
        <v>8</v>
      </c>
      <c r="B7" s="307"/>
      <c r="C7" s="2"/>
      <c r="D7" s="2"/>
      <c r="E7" s="304">
        <f t="shared" si="0"/>
        <v>0</v>
      </c>
      <c r="F7" s="2"/>
      <c r="G7" s="137"/>
    </row>
    <row r="8" spans="1:7" ht="15" customHeight="1">
      <c r="A8" s="306" t="s">
        <v>9</v>
      </c>
      <c r="B8" s="307"/>
      <c r="C8" s="2"/>
      <c r="D8" s="2"/>
      <c r="E8" s="304">
        <f t="shared" si="0"/>
        <v>0</v>
      </c>
      <c r="F8" s="2"/>
      <c r="G8" s="137"/>
    </row>
    <row r="9" spans="1:7" ht="15" customHeight="1">
      <c r="A9" s="306" t="s">
        <v>10</v>
      </c>
      <c r="B9" s="307"/>
      <c r="C9" s="2"/>
      <c r="D9" s="2"/>
      <c r="E9" s="304">
        <f t="shared" si="0"/>
        <v>0</v>
      </c>
      <c r="F9" s="2"/>
      <c r="G9" s="137"/>
    </row>
    <row r="10" spans="1:7" ht="15" customHeight="1">
      <c r="A10" s="306" t="s">
        <v>11</v>
      </c>
      <c r="B10" s="307"/>
      <c r="C10" s="2"/>
      <c r="D10" s="2"/>
      <c r="E10" s="304">
        <f t="shared" si="0"/>
        <v>0</v>
      </c>
      <c r="F10" s="2"/>
      <c r="G10" s="137"/>
    </row>
    <row r="11" spans="1:7" ht="15" customHeight="1">
      <c r="A11" s="306" t="s">
        <v>12</v>
      </c>
      <c r="B11" s="307"/>
      <c r="C11" s="2"/>
      <c r="D11" s="2"/>
      <c r="E11" s="304">
        <f t="shared" si="0"/>
        <v>0</v>
      </c>
      <c r="F11" s="2"/>
      <c r="G11" s="137"/>
    </row>
    <row r="12" spans="1:7" ht="15" customHeight="1">
      <c r="A12" s="306" t="s">
        <v>13</v>
      </c>
      <c r="B12" s="307"/>
      <c r="C12" s="2"/>
      <c r="D12" s="2"/>
      <c r="E12" s="304">
        <f t="shared" si="0"/>
        <v>0</v>
      </c>
      <c r="F12" s="2"/>
      <c r="G12" s="137"/>
    </row>
    <row r="13" spans="1:7" ht="15" customHeight="1">
      <c r="A13" s="306" t="s">
        <v>14</v>
      </c>
      <c r="B13" s="307"/>
      <c r="C13" s="2"/>
      <c r="D13" s="2"/>
      <c r="E13" s="304">
        <f t="shared" si="0"/>
        <v>0</v>
      </c>
      <c r="F13" s="2"/>
      <c r="G13" s="137"/>
    </row>
    <row r="14" spans="1:7" ht="15" customHeight="1">
      <c r="A14" s="306" t="s">
        <v>15</v>
      </c>
      <c r="B14" s="307"/>
      <c r="C14" s="2"/>
      <c r="D14" s="2"/>
      <c r="E14" s="304">
        <f t="shared" si="0"/>
        <v>0</v>
      </c>
      <c r="F14" s="2"/>
      <c r="G14" s="137"/>
    </row>
    <row r="15" spans="1:7" ht="15" customHeight="1">
      <c r="A15" s="306" t="s">
        <v>16</v>
      </c>
      <c r="B15" s="307"/>
      <c r="C15" s="2"/>
      <c r="D15" s="2"/>
      <c r="E15" s="304">
        <f t="shared" si="0"/>
        <v>0</v>
      </c>
      <c r="F15" s="2"/>
      <c r="G15" s="137"/>
    </row>
    <row r="16" spans="1:7" ht="15" customHeight="1">
      <c r="A16" s="306" t="s">
        <v>17</v>
      </c>
      <c r="B16" s="307"/>
      <c r="C16" s="2"/>
      <c r="D16" s="2"/>
      <c r="E16" s="304">
        <f t="shared" si="0"/>
        <v>0</v>
      </c>
      <c r="F16" s="2"/>
      <c r="G16" s="137"/>
    </row>
    <row r="17" spans="1:7" ht="15" customHeight="1">
      <c r="A17" s="306" t="s">
        <v>18</v>
      </c>
      <c r="B17" s="307"/>
      <c r="C17" s="2"/>
      <c r="D17" s="2"/>
      <c r="E17" s="304">
        <f t="shared" si="0"/>
        <v>0</v>
      </c>
      <c r="F17" s="2"/>
      <c r="G17" s="137"/>
    </row>
    <row r="18" spans="1:7" ht="15" customHeight="1">
      <c r="A18" s="306" t="s">
        <v>19</v>
      </c>
      <c r="B18" s="307"/>
      <c r="C18" s="2"/>
      <c r="D18" s="2"/>
      <c r="E18" s="304">
        <f t="shared" si="0"/>
        <v>0</v>
      </c>
      <c r="F18" s="2"/>
      <c r="G18" s="137"/>
    </row>
    <row r="19" spans="1:7" ht="15" customHeight="1">
      <c r="A19" s="306" t="s">
        <v>20</v>
      </c>
      <c r="B19" s="307"/>
      <c r="C19" s="2"/>
      <c r="D19" s="2"/>
      <c r="E19" s="304">
        <f t="shared" si="0"/>
        <v>0</v>
      </c>
      <c r="F19" s="2"/>
      <c r="G19" s="137"/>
    </row>
    <row r="20" spans="1:7" ht="15" customHeight="1">
      <c r="A20" s="306" t="s">
        <v>21</v>
      </c>
      <c r="B20" s="307"/>
      <c r="C20" s="2"/>
      <c r="D20" s="2"/>
      <c r="E20" s="304">
        <f t="shared" si="0"/>
        <v>0</v>
      </c>
      <c r="F20" s="2"/>
      <c r="G20" s="137"/>
    </row>
    <row r="21" spans="1:7" ht="15" customHeight="1">
      <c r="A21" s="306" t="s">
        <v>22</v>
      </c>
      <c r="B21" s="307"/>
      <c r="C21" s="2"/>
      <c r="D21" s="2"/>
      <c r="E21" s="304">
        <f t="shared" si="0"/>
        <v>0</v>
      </c>
      <c r="F21" s="2"/>
      <c r="G21" s="137"/>
    </row>
    <row r="22" spans="1:7" ht="15" customHeight="1">
      <c r="A22" s="306" t="s">
        <v>23</v>
      </c>
      <c r="B22" s="307"/>
      <c r="C22" s="2"/>
      <c r="D22" s="2"/>
      <c r="E22" s="304">
        <f t="shared" si="0"/>
        <v>0</v>
      </c>
      <c r="F22" s="2"/>
      <c r="G22" s="137"/>
    </row>
    <row r="23" spans="1:7" ht="15" customHeight="1">
      <c r="A23" s="306" t="s">
        <v>24</v>
      </c>
      <c r="B23" s="307"/>
      <c r="C23" s="2"/>
      <c r="D23" s="2"/>
      <c r="E23" s="304">
        <f t="shared" si="0"/>
        <v>0</v>
      </c>
      <c r="F23" s="2"/>
      <c r="G23" s="137"/>
    </row>
    <row r="24" spans="1:7" ht="15" customHeight="1">
      <c r="A24" s="306" t="s">
        <v>25</v>
      </c>
      <c r="B24" s="307"/>
      <c r="C24" s="2"/>
      <c r="D24" s="2"/>
      <c r="E24" s="304">
        <f t="shared" si="0"/>
        <v>0</v>
      </c>
      <c r="F24" s="2"/>
      <c r="G24" s="137"/>
    </row>
    <row r="25" spans="1:7" ht="15" customHeight="1">
      <c r="A25" s="306" t="s">
        <v>26</v>
      </c>
      <c r="B25" s="307"/>
      <c r="C25" s="2"/>
      <c r="D25" s="2"/>
      <c r="E25" s="304">
        <f t="shared" si="0"/>
        <v>0</v>
      </c>
      <c r="F25" s="2"/>
      <c r="G25" s="137"/>
    </row>
    <row r="26" spans="1:7" ht="15" customHeight="1">
      <c r="A26" s="306" t="s">
        <v>27</v>
      </c>
      <c r="B26" s="307"/>
      <c r="C26" s="2"/>
      <c r="D26" s="2"/>
      <c r="E26" s="304">
        <f t="shared" si="0"/>
        <v>0</v>
      </c>
      <c r="F26" s="2"/>
      <c r="G26" s="137"/>
    </row>
    <row r="27" spans="1:7" ht="15" customHeight="1">
      <c r="A27" s="306" t="s">
        <v>28</v>
      </c>
      <c r="B27" s="307"/>
      <c r="C27" s="2"/>
      <c r="D27" s="2"/>
      <c r="E27" s="304">
        <f t="shared" si="0"/>
        <v>0</v>
      </c>
      <c r="F27" s="2"/>
      <c r="G27" s="137"/>
    </row>
    <row r="28" spans="1:7" ht="15" customHeight="1">
      <c r="A28" s="306" t="s">
        <v>29</v>
      </c>
      <c r="B28" s="307"/>
      <c r="C28" s="2"/>
      <c r="D28" s="2"/>
      <c r="E28" s="304">
        <f t="shared" si="0"/>
        <v>0</v>
      </c>
      <c r="F28" s="2"/>
      <c r="G28" s="137"/>
    </row>
    <row r="29" spans="1:7" ht="15" customHeight="1">
      <c r="A29" s="306" t="s">
        <v>30</v>
      </c>
      <c r="B29" s="307"/>
      <c r="C29" s="2"/>
      <c r="D29" s="2"/>
      <c r="E29" s="304">
        <f t="shared" si="0"/>
        <v>0</v>
      </c>
      <c r="F29" s="2"/>
      <c r="G29" s="137"/>
    </row>
    <row r="30" spans="1:7" ht="15" customHeight="1">
      <c r="A30" s="306" t="s">
        <v>31</v>
      </c>
      <c r="B30" s="307"/>
      <c r="C30" s="2"/>
      <c r="D30" s="2"/>
      <c r="E30" s="304"/>
      <c r="F30" s="2"/>
      <c r="G30" s="137"/>
    </row>
    <row r="31" spans="1:7" ht="15" customHeight="1">
      <c r="A31" s="306" t="s">
        <v>32</v>
      </c>
      <c r="B31" s="307"/>
      <c r="C31" s="2"/>
      <c r="D31" s="2"/>
      <c r="E31" s="304">
        <f t="shared" si="0"/>
        <v>0</v>
      </c>
      <c r="F31" s="2"/>
      <c r="G31" s="137"/>
    </row>
    <row r="32" spans="1:7" ht="15" customHeight="1">
      <c r="A32" s="306" t="s">
        <v>33</v>
      </c>
      <c r="B32" s="307"/>
      <c r="C32" s="2"/>
      <c r="D32" s="2"/>
      <c r="E32" s="304">
        <f t="shared" si="0"/>
        <v>0</v>
      </c>
      <c r="F32" s="2"/>
      <c r="G32" s="137"/>
    </row>
    <row r="33" spans="1:7" ht="15" customHeight="1">
      <c r="A33" s="306" t="s">
        <v>34</v>
      </c>
      <c r="B33" s="307"/>
      <c r="C33" s="2"/>
      <c r="D33" s="2"/>
      <c r="E33" s="304">
        <f t="shared" si="0"/>
        <v>0</v>
      </c>
      <c r="F33" s="2"/>
      <c r="G33" s="137"/>
    </row>
    <row r="34" spans="1:7" ht="15" customHeight="1">
      <c r="A34" s="306" t="s">
        <v>89</v>
      </c>
      <c r="B34" s="307"/>
      <c r="C34" s="2"/>
      <c r="D34" s="2"/>
      <c r="E34" s="304">
        <f t="shared" si="0"/>
        <v>0</v>
      </c>
      <c r="F34" s="2"/>
      <c r="G34" s="137"/>
    </row>
    <row r="35" spans="1:7" ht="15" customHeight="1" thickBot="1">
      <c r="A35" s="306" t="s">
        <v>164</v>
      </c>
      <c r="B35" s="308"/>
      <c r="C35" s="3"/>
      <c r="D35" s="3"/>
      <c r="E35" s="304">
        <f t="shared" si="0"/>
        <v>0</v>
      </c>
      <c r="F35" s="3"/>
      <c r="G35" s="309"/>
    </row>
    <row r="36" spans="1:7" ht="15" customHeight="1" thickBot="1">
      <c r="A36" s="933" t="s">
        <v>38</v>
      </c>
      <c r="B36" s="934"/>
      <c r="C36" s="14">
        <f>SUM(C5:C35)</f>
        <v>0</v>
      </c>
      <c r="D36" s="14">
        <f>SUM(D5:D35)</f>
        <v>0</v>
      </c>
      <c r="E36" s="14">
        <f>SUM(E5:E35)</f>
        <v>0</v>
      </c>
      <c r="F36" s="14">
        <f>SUM(F5:F35)</f>
        <v>0</v>
      </c>
      <c r="G36" s="15">
        <f>SUM(G5:G35)</f>
        <v>0</v>
      </c>
    </row>
  </sheetData>
  <sheetProtection sheet="1"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3/2016. (V.12.) önkormányzati rendelethez&amp;"Times New Roman CE,Dőlt"
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zoomScale="120" zoomScaleNormal="120" zoomScaleSheetLayoutView="100" workbookViewId="0" topLeftCell="A1">
      <selection activeCell="H24" sqref="H24"/>
    </sheetView>
  </sheetViews>
  <sheetFormatPr defaultColWidth="9.00390625" defaultRowHeight="12.75"/>
  <cols>
    <col min="1" max="1" width="9.00390625" style="366" customWidth="1"/>
    <col min="2" max="2" width="64.875" style="366" customWidth="1"/>
    <col min="3" max="3" width="17.375" style="366" customWidth="1"/>
    <col min="4" max="5" width="17.375" style="367" customWidth="1"/>
    <col min="6" max="16384" width="9.375" style="377" customWidth="1"/>
  </cols>
  <sheetData>
    <row r="1" spans="1:5" ht="15.75" customHeight="1">
      <c r="A1" s="853" t="s">
        <v>3</v>
      </c>
      <c r="B1" s="853"/>
      <c r="C1" s="853"/>
      <c r="D1" s="853"/>
      <c r="E1" s="853"/>
    </row>
    <row r="2" spans="1:5" ht="15.75" customHeight="1" thickBot="1">
      <c r="A2" s="45" t="s">
        <v>95</v>
      </c>
      <c r="B2" s="45"/>
      <c r="C2" s="45"/>
      <c r="D2" s="364"/>
      <c r="E2" s="364" t="s">
        <v>140</v>
      </c>
    </row>
    <row r="3" spans="1:5" ht="15.75" customHeight="1">
      <c r="A3" s="854" t="s">
        <v>58</v>
      </c>
      <c r="B3" s="856" t="s">
        <v>5</v>
      </c>
      <c r="C3" s="939" t="str">
        <f>+CONCATENATE(LEFT(ÖSSZEFÜGGÉSEK!A4,4)-1,". évi tény")</f>
        <v>2014. évi tény</v>
      </c>
      <c r="D3" s="858" t="str">
        <f>+CONCATENATE(LEFT(ÖSSZEFÜGGÉSEK!A4,4),". évi")</f>
        <v>2015. évi</v>
      </c>
      <c r="E3" s="859"/>
    </row>
    <row r="4" spans="1:5" ht="37.5" customHeight="1" thickBot="1">
      <c r="A4" s="855"/>
      <c r="B4" s="857"/>
      <c r="C4" s="940"/>
      <c r="D4" s="47" t="s">
        <v>162</v>
      </c>
      <c r="E4" s="48" t="s">
        <v>163</v>
      </c>
    </row>
    <row r="5" spans="1:5" s="378" customFormat="1" ht="12" customHeight="1" thickBot="1">
      <c r="A5" s="342" t="s">
        <v>397</v>
      </c>
      <c r="B5" s="343" t="s">
        <v>398</v>
      </c>
      <c r="C5" s="343" t="s">
        <v>399</v>
      </c>
      <c r="D5" s="343" t="s">
        <v>401</v>
      </c>
      <c r="E5" s="344" t="s">
        <v>478</v>
      </c>
    </row>
    <row r="6" spans="1:5" s="379" customFormat="1" ht="12" customHeight="1" thickBot="1">
      <c r="A6" s="337" t="s">
        <v>6</v>
      </c>
      <c r="B6" s="574" t="s">
        <v>289</v>
      </c>
      <c r="C6" s="369">
        <f>+C7+C8+C9+C10+C11+C12</f>
        <v>0</v>
      </c>
      <c r="D6" s="369">
        <f>+D7+D8+D9+D10+D11+D12</f>
        <v>0</v>
      </c>
      <c r="E6" s="352">
        <f>+E7+E8+E9+E10+E11+E12</f>
        <v>0</v>
      </c>
    </row>
    <row r="7" spans="1:5" s="379" customFormat="1" ht="12" customHeight="1">
      <c r="A7" s="332" t="s">
        <v>70</v>
      </c>
      <c r="B7" s="575" t="s">
        <v>290</v>
      </c>
      <c r="C7" s="371"/>
      <c r="D7" s="371"/>
      <c r="E7" s="354"/>
    </row>
    <row r="8" spans="1:5" s="379" customFormat="1" ht="12" customHeight="1">
      <c r="A8" s="331" t="s">
        <v>71</v>
      </c>
      <c r="B8" s="576" t="s">
        <v>291</v>
      </c>
      <c r="C8" s="370"/>
      <c r="D8" s="370"/>
      <c r="E8" s="353"/>
    </row>
    <row r="9" spans="1:5" s="379" customFormat="1" ht="12" customHeight="1">
      <c r="A9" s="331" t="s">
        <v>72</v>
      </c>
      <c r="B9" s="576" t="s">
        <v>292</v>
      </c>
      <c r="C9" s="370"/>
      <c r="D9" s="370"/>
      <c r="E9" s="353"/>
    </row>
    <row r="10" spans="1:5" s="379" customFormat="1" ht="12" customHeight="1">
      <c r="A10" s="331" t="s">
        <v>73</v>
      </c>
      <c r="B10" s="576" t="s">
        <v>293</v>
      </c>
      <c r="C10" s="370"/>
      <c r="D10" s="370"/>
      <c r="E10" s="353"/>
    </row>
    <row r="11" spans="1:5" s="379" customFormat="1" ht="12" customHeight="1">
      <c r="A11" s="331" t="s">
        <v>91</v>
      </c>
      <c r="B11" s="576" t="s">
        <v>294</v>
      </c>
      <c r="C11" s="564"/>
      <c r="D11" s="370"/>
      <c r="E11" s="353"/>
    </row>
    <row r="12" spans="1:5" s="379" customFormat="1" ht="12" customHeight="1" thickBot="1">
      <c r="A12" s="333" t="s">
        <v>74</v>
      </c>
      <c r="B12" s="577" t="s">
        <v>295</v>
      </c>
      <c r="C12" s="565"/>
      <c r="D12" s="372"/>
      <c r="E12" s="355"/>
    </row>
    <row r="13" spans="1:5" s="379" customFormat="1" ht="12" customHeight="1" thickBot="1">
      <c r="A13" s="337" t="s">
        <v>7</v>
      </c>
      <c r="B13" s="578" t="s">
        <v>296</v>
      </c>
      <c r="C13" s="369">
        <f>+C14+C15+C16+C17+C18</f>
        <v>0</v>
      </c>
      <c r="D13" s="369">
        <f>+D14+D15+D16+D17+D18</f>
        <v>0</v>
      </c>
      <c r="E13" s="352">
        <f>+E14+E15+E16+E17+E18</f>
        <v>0</v>
      </c>
    </row>
    <row r="14" spans="1:5" s="379" customFormat="1" ht="12" customHeight="1">
      <c r="A14" s="332" t="s">
        <v>76</v>
      </c>
      <c r="B14" s="575" t="s">
        <v>297</v>
      </c>
      <c r="C14" s="371"/>
      <c r="D14" s="371"/>
      <c r="E14" s="354"/>
    </row>
    <row r="15" spans="1:5" s="379" customFormat="1" ht="12" customHeight="1">
      <c r="A15" s="331" t="s">
        <v>77</v>
      </c>
      <c r="B15" s="576" t="s">
        <v>298</v>
      </c>
      <c r="C15" s="370"/>
      <c r="D15" s="370"/>
      <c r="E15" s="353"/>
    </row>
    <row r="16" spans="1:5" s="379" customFormat="1" ht="12" customHeight="1">
      <c r="A16" s="331" t="s">
        <v>78</v>
      </c>
      <c r="B16" s="576" t="s">
        <v>299</v>
      </c>
      <c r="C16" s="370"/>
      <c r="D16" s="370"/>
      <c r="E16" s="353"/>
    </row>
    <row r="17" spans="1:5" s="379" customFormat="1" ht="12" customHeight="1">
      <c r="A17" s="331" t="s">
        <v>79</v>
      </c>
      <c r="B17" s="576" t="s">
        <v>300</v>
      </c>
      <c r="C17" s="370"/>
      <c r="D17" s="370"/>
      <c r="E17" s="353"/>
    </row>
    <row r="18" spans="1:5" s="379" customFormat="1" ht="12" customHeight="1">
      <c r="A18" s="331" t="s">
        <v>80</v>
      </c>
      <c r="B18" s="576" t="s">
        <v>301</v>
      </c>
      <c r="C18" s="370"/>
      <c r="D18" s="370"/>
      <c r="E18" s="353"/>
    </row>
    <row r="19" spans="1:5" s="379" customFormat="1" ht="12" customHeight="1" thickBot="1">
      <c r="A19" s="333" t="s">
        <v>86</v>
      </c>
      <c r="B19" s="577" t="s">
        <v>302</v>
      </c>
      <c r="C19" s="372"/>
      <c r="D19" s="372"/>
      <c r="E19" s="355"/>
    </row>
    <row r="20" spans="1:5" s="379" customFormat="1" ht="12" customHeight="1" thickBot="1">
      <c r="A20" s="337" t="s">
        <v>8</v>
      </c>
      <c r="B20" s="574" t="s">
        <v>303</v>
      </c>
      <c r="C20" s="369">
        <f>+C21+C22+C23+C24+C25</f>
        <v>0</v>
      </c>
      <c r="D20" s="369">
        <f>+D21+D22+D23+D24+D25</f>
        <v>0</v>
      </c>
      <c r="E20" s="352">
        <f>+E21+E22+E23+E24+E25</f>
        <v>0</v>
      </c>
    </row>
    <row r="21" spans="1:5" s="379" customFormat="1" ht="12" customHeight="1">
      <c r="A21" s="332" t="s">
        <v>59</v>
      </c>
      <c r="B21" s="575" t="s">
        <v>304</v>
      </c>
      <c r="C21" s="371"/>
      <c r="D21" s="371"/>
      <c r="E21" s="354"/>
    </row>
    <row r="22" spans="1:5" s="379" customFormat="1" ht="12" customHeight="1">
      <c r="A22" s="331" t="s">
        <v>60</v>
      </c>
      <c r="B22" s="576" t="s">
        <v>305</v>
      </c>
      <c r="C22" s="370"/>
      <c r="D22" s="370"/>
      <c r="E22" s="353"/>
    </row>
    <row r="23" spans="1:5" s="379" customFormat="1" ht="12" customHeight="1">
      <c r="A23" s="331" t="s">
        <v>61</v>
      </c>
      <c r="B23" s="576" t="s">
        <v>306</v>
      </c>
      <c r="C23" s="370"/>
      <c r="D23" s="370"/>
      <c r="E23" s="353"/>
    </row>
    <row r="24" spans="1:5" s="379" customFormat="1" ht="12" customHeight="1">
      <c r="A24" s="331" t="s">
        <v>62</v>
      </c>
      <c r="B24" s="576" t="s">
        <v>307</v>
      </c>
      <c r="C24" s="370"/>
      <c r="D24" s="370"/>
      <c r="E24" s="353"/>
    </row>
    <row r="25" spans="1:5" s="379" customFormat="1" ht="12" customHeight="1">
      <c r="A25" s="331" t="s">
        <v>104</v>
      </c>
      <c r="B25" s="576" t="s">
        <v>308</v>
      </c>
      <c r="C25" s="370"/>
      <c r="D25" s="370"/>
      <c r="E25" s="353"/>
    </row>
    <row r="26" spans="1:5" s="379" customFormat="1" ht="12" customHeight="1" thickBot="1">
      <c r="A26" s="333" t="s">
        <v>105</v>
      </c>
      <c r="B26" s="577" t="s">
        <v>309</v>
      </c>
      <c r="C26" s="372"/>
      <c r="D26" s="372"/>
      <c r="E26" s="355"/>
    </row>
    <row r="27" spans="1:5" s="379" customFormat="1" ht="12" customHeight="1" thickBot="1">
      <c r="A27" s="342" t="s">
        <v>106</v>
      </c>
      <c r="B27" s="338" t="s">
        <v>699</v>
      </c>
      <c r="C27" s="375">
        <f>SUM(C28:C33)</f>
        <v>0</v>
      </c>
      <c r="D27" s="375">
        <f>SUM(D28:D33)</f>
        <v>0</v>
      </c>
      <c r="E27" s="388">
        <f>SUM(E28:E33)</f>
        <v>0</v>
      </c>
    </row>
    <row r="28" spans="1:5" s="379" customFormat="1" ht="12" customHeight="1">
      <c r="A28" s="509" t="s">
        <v>310</v>
      </c>
      <c r="B28" s="380" t="s">
        <v>703</v>
      </c>
      <c r="C28" s="371"/>
      <c r="D28" s="371">
        <f>+D29+D30</f>
        <v>0</v>
      </c>
      <c r="E28" s="354">
        <f>+E29+E30</f>
        <v>0</v>
      </c>
    </row>
    <row r="29" spans="1:5" s="379" customFormat="1" ht="12" customHeight="1">
      <c r="A29" s="510" t="s">
        <v>311</v>
      </c>
      <c r="B29" s="381" t="s">
        <v>704</v>
      </c>
      <c r="C29" s="370"/>
      <c r="D29" s="370"/>
      <c r="E29" s="353"/>
    </row>
    <row r="30" spans="1:5" s="379" customFormat="1" ht="12" customHeight="1">
      <c r="A30" s="510" t="s">
        <v>312</v>
      </c>
      <c r="B30" s="381" t="s">
        <v>705</v>
      </c>
      <c r="C30" s="370"/>
      <c r="D30" s="370"/>
      <c r="E30" s="353"/>
    </row>
    <row r="31" spans="1:5" s="379" customFormat="1" ht="12" customHeight="1">
      <c r="A31" s="510" t="s">
        <v>700</v>
      </c>
      <c r="B31" s="381" t="s">
        <v>706</v>
      </c>
      <c r="C31" s="370"/>
      <c r="D31" s="370"/>
      <c r="E31" s="353"/>
    </row>
    <row r="32" spans="1:5" s="379" customFormat="1" ht="12" customHeight="1">
      <c r="A32" s="510" t="s">
        <v>701</v>
      </c>
      <c r="B32" s="381" t="s">
        <v>313</v>
      </c>
      <c r="C32" s="370"/>
      <c r="D32" s="370"/>
      <c r="E32" s="353"/>
    </row>
    <row r="33" spans="1:5" s="379" customFormat="1" ht="12" customHeight="1" thickBot="1">
      <c r="A33" s="511" t="s">
        <v>702</v>
      </c>
      <c r="B33" s="361" t="s">
        <v>314</v>
      </c>
      <c r="C33" s="372"/>
      <c r="D33" s="372"/>
      <c r="E33" s="355"/>
    </row>
    <row r="34" spans="1:5" s="379" customFormat="1" ht="12" customHeight="1" thickBot="1">
      <c r="A34" s="337" t="s">
        <v>10</v>
      </c>
      <c r="B34" s="574" t="s">
        <v>315</v>
      </c>
      <c r="C34" s="369">
        <f>SUM(C35:C44)</f>
        <v>0</v>
      </c>
      <c r="D34" s="369">
        <f>SUM(D35:D44)</f>
        <v>0</v>
      </c>
      <c r="E34" s="352">
        <f>SUM(E35:E44)</f>
        <v>0</v>
      </c>
    </row>
    <row r="35" spans="1:5" s="379" customFormat="1" ht="12" customHeight="1">
      <c r="A35" s="332" t="s">
        <v>63</v>
      </c>
      <c r="B35" s="575" t="s">
        <v>316</v>
      </c>
      <c r="C35" s="371"/>
      <c r="D35" s="371"/>
      <c r="E35" s="354"/>
    </row>
    <row r="36" spans="1:5" s="379" customFormat="1" ht="12" customHeight="1">
      <c r="A36" s="331" t="s">
        <v>64</v>
      </c>
      <c r="B36" s="576" t="s">
        <v>317</v>
      </c>
      <c r="C36" s="370"/>
      <c r="D36" s="370"/>
      <c r="E36" s="353"/>
    </row>
    <row r="37" spans="1:5" s="379" customFormat="1" ht="12" customHeight="1">
      <c r="A37" s="331" t="s">
        <v>65</v>
      </c>
      <c r="B37" s="576" t="s">
        <v>318</v>
      </c>
      <c r="C37" s="370"/>
      <c r="D37" s="370"/>
      <c r="E37" s="353"/>
    </row>
    <row r="38" spans="1:5" s="379" customFormat="1" ht="12" customHeight="1">
      <c r="A38" s="331" t="s">
        <v>108</v>
      </c>
      <c r="B38" s="576" t="s">
        <v>319</v>
      </c>
      <c r="C38" s="370"/>
      <c r="D38" s="370"/>
      <c r="E38" s="353"/>
    </row>
    <row r="39" spans="1:5" s="379" customFormat="1" ht="12" customHeight="1">
      <c r="A39" s="331" t="s">
        <v>109</v>
      </c>
      <c r="B39" s="576" t="s">
        <v>320</v>
      </c>
      <c r="C39" s="370"/>
      <c r="D39" s="370"/>
      <c r="E39" s="353"/>
    </row>
    <row r="40" spans="1:5" s="379" customFormat="1" ht="12" customHeight="1">
      <c r="A40" s="331" t="s">
        <v>110</v>
      </c>
      <c r="B40" s="576" t="s">
        <v>321</v>
      </c>
      <c r="C40" s="370"/>
      <c r="D40" s="370"/>
      <c r="E40" s="353"/>
    </row>
    <row r="41" spans="1:5" s="379" customFormat="1" ht="12" customHeight="1">
      <c r="A41" s="331" t="s">
        <v>111</v>
      </c>
      <c r="B41" s="576" t="s">
        <v>322</v>
      </c>
      <c r="C41" s="370"/>
      <c r="D41" s="370"/>
      <c r="E41" s="353"/>
    </row>
    <row r="42" spans="1:5" s="379" customFormat="1" ht="12" customHeight="1">
      <c r="A42" s="331" t="s">
        <v>112</v>
      </c>
      <c r="B42" s="576" t="s">
        <v>323</v>
      </c>
      <c r="C42" s="370"/>
      <c r="D42" s="370"/>
      <c r="E42" s="353"/>
    </row>
    <row r="43" spans="1:5" s="379" customFormat="1" ht="12" customHeight="1">
      <c r="A43" s="331" t="s">
        <v>324</v>
      </c>
      <c r="B43" s="576" t="s">
        <v>325</v>
      </c>
      <c r="C43" s="373"/>
      <c r="D43" s="373"/>
      <c r="E43" s="356"/>
    </row>
    <row r="44" spans="1:5" s="379" customFormat="1" ht="12" customHeight="1" thickBot="1">
      <c r="A44" s="333" t="s">
        <v>326</v>
      </c>
      <c r="B44" s="577" t="s">
        <v>327</v>
      </c>
      <c r="C44" s="374"/>
      <c r="D44" s="374"/>
      <c r="E44" s="357"/>
    </row>
    <row r="45" spans="1:5" s="379" customFormat="1" ht="12" customHeight="1" thickBot="1">
      <c r="A45" s="337" t="s">
        <v>11</v>
      </c>
      <c r="B45" s="574" t="s">
        <v>328</v>
      </c>
      <c r="C45" s="369">
        <f>SUM(C46:C50)</f>
        <v>0</v>
      </c>
      <c r="D45" s="369">
        <f>SUM(D46:D50)</f>
        <v>0</v>
      </c>
      <c r="E45" s="352">
        <f>SUM(E46:E50)</f>
        <v>0</v>
      </c>
    </row>
    <row r="46" spans="1:5" s="379" customFormat="1" ht="12" customHeight="1">
      <c r="A46" s="332" t="s">
        <v>66</v>
      </c>
      <c r="B46" s="575" t="s">
        <v>329</v>
      </c>
      <c r="C46" s="390"/>
      <c r="D46" s="390"/>
      <c r="E46" s="358"/>
    </row>
    <row r="47" spans="1:5" s="379" customFormat="1" ht="12" customHeight="1">
      <c r="A47" s="331" t="s">
        <v>67</v>
      </c>
      <c r="B47" s="576" t="s">
        <v>330</v>
      </c>
      <c r="C47" s="373"/>
      <c r="D47" s="373"/>
      <c r="E47" s="356"/>
    </row>
    <row r="48" spans="1:5" s="379" customFormat="1" ht="12" customHeight="1">
      <c r="A48" s="331" t="s">
        <v>331</v>
      </c>
      <c r="B48" s="576" t="s">
        <v>332</v>
      </c>
      <c r="C48" s="373"/>
      <c r="D48" s="373"/>
      <c r="E48" s="356"/>
    </row>
    <row r="49" spans="1:5" s="379" customFormat="1" ht="12" customHeight="1">
      <c r="A49" s="331" t="s">
        <v>333</v>
      </c>
      <c r="B49" s="576" t="s">
        <v>334</v>
      </c>
      <c r="C49" s="373"/>
      <c r="D49" s="373"/>
      <c r="E49" s="356"/>
    </row>
    <row r="50" spans="1:5" s="379" customFormat="1" ht="12" customHeight="1" thickBot="1">
      <c r="A50" s="333" t="s">
        <v>335</v>
      </c>
      <c r="B50" s="577" t="s">
        <v>336</v>
      </c>
      <c r="C50" s="374"/>
      <c r="D50" s="374"/>
      <c r="E50" s="357"/>
    </row>
    <row r="51" spans="1:5" s="379" customFormat="1" ht="13.5" thickBot="1">
      <c r="A51" s="337" t="s">
        <v>113</v>
      </c>
      <c r="B51" s="574" t="s">
        <v>337</v>
      </c>
      <c r="C51" s="369">
        <f>SUM(C52:C54)</f>
        <v>0</v>
      </c>
      <c r="D51" s="369">
        <f>SUM(D52:D54)</f>
        <v>0</v>
      </c>
      <c r="E51" s="352">
        <f>SUM(E52:E54)</f>
        <v>0</v>
      </c>
    </row>
    <row r="52" spans="1:5" s="379" customFormat="1" ht="12.75">
      <c r="A52" s="332" t="s">
        <v>68</v>
      </c>
      <c r="B52" s="575" t="s">
        <v>338</v>
      </c>
      <c r="C52" s="371"/>
      <c r="D52" s="371"/>
      <c r="E52" s="354"/>
    </row>
    <row r="53" spans="1:5" s="379" customFormat="1" ht="14.25" customHeight="1">
      <c r="A53" s="331" t="s">
        <v>69</v>
      </c>
      <c r="B53" s="576" t="s">
        <v>553</v>
      </c>
      <c r="C53" s="370"/>
      <c r="D53" s="370"/>
      <c r="E53" s="353"/>
    </row>
    <row r="54" spans="1:5" s="379" customFormat="1" ht="12.75">
      <c r="A54" s="331" t="s">
        <v>340</v>
      </c>
      <c r="B54" s="576" t="s">
        <v>341</v>
      </c>
      <c r="C54" s="370"/>
      <c r="D54" s="370"/>
      <c r="E54" s="353"/>
    </row>
    <row r="55" spans="1:5" s="379" customFormat="1" ht="13.5" thickBot="1">
      <c r="A55" s="333" t="s">
        <v>342</v>
      </c>
      <c r="B55" s="577" t="s">
        <v>343</v>
      </c>
      <c r="C55" s="372"/>
      <c r="D55" s="372"/>
      <c r="E55" s="355"/>
    </row>
    <row r="56" spans="1:5" s="379" customFormat="1" ht="13.5" thickBot="1">
      <c r="A56" s="337" t="s">
        <v>13</v>
      </c>
      <c r="B56" s="578" t="s">
        <v>344</v>
      </c>
      <c r="C56" s="369">
        <f>SUM(C57:C59)</f>
        <v>0</v>
      </c>
      <c r="D56" s="369">
        <f>SUM(D57:D59)</f>
        <v>0</v>
      </c>
      <c r="E56" s="352">
        <f>SUM(E57:E59)</f>
        <v>0</v>
      </c>
    </row>
    <row r="57" spans="1:5" s="379" customFormat="1" ht="12.75">
      <c r="A57" s="331" t="s">
        <v>114</v>
      </c>
      <c r="B57" s="575" t="s">
        <v>345</v>
      </c>
      <c r="C57" s="373"/>
      <c r="D57" s="373"/>
      <c r="E57" s="356"/>
    </row>
    <row r="58" spans="1:5" s="379" customFormat="1" ht="12.75" customHeight="1">
      <c r="A58" s="331" t="s">
        <v>115</v>
      </c>
      <c r="B58" s="576" t="s">
        <v>554</v>
      </c>
      <c r="C58" s="373"/>
      <c r="D58" s="373"/>
      <c r="E58" s="356"/>
    </row>
    <row r="59" spans="1:5" s="379" customFormat="1" ht="12.75">
      <c r="A59" s="331" t="s">
        <v>141</v>
      </c>
      <c r="B59" s="576" t="s">
        <v>347</v>
      </c>
      <c r="C59" s="373"/>
      <c r="D59" s="373"/>
      <c r="E59" s="356"/>
    </row>
    <row r="60" spans="1:5" s="379" customFormat="1" ht="13.5" thickBot="1">
      <c r="A60" s="331" t="s">
        <v>348</v>
      </c>
      <c r="B60" s="577" t="s">
        <v>349</v>
      </c>
      <c r="C60" s="373"/>
      <c r="D60" s="373"/>
      <c r="E60" s="356"/>
    </row>
    <row r="61" spans="1:5" s="379" customFormat="1" ht="13.5" thickBot="1">
      <c r="A61" s="337" t="s">
        <v>14</v>
      </c>
      <c r="B61" s="574" t="s">
        <v>350</v>
      </c>
      <c r="C61" s="375">
        <f>+C6+C13+C20+C27+C34+C45+C51+C56</f>
        <v>0</v>
      </c>
      <c r="D61" s="375">
        <f>+D6+D13+D20+D27+D34+D45+D51+D56</f>
        <v>0</v>
      </c>
      <c r="E61" s="388">
        <f>+E6+E13+E20+E27+E34+E45+E51+E56</f>
        <v>0</v>
      </c>
    </row>
    <row r="62" spans="1:5" s="379" customFormat="1" ht="13.5" thickBot="1">
      <c r="A62" s="391" t="s">
        <v>351</v>
      </c>
      <c r="B62" s="578" t="s">
        <v>660</v>
      </c>
      <c r="C62" s="369">
        <f>SUM(C63:C65)</f>
        <v>0</v>
      </c>
      <c r="D62" s="369">
        <f>SUM(D63:D65)</f>
        <v>0</v>
      </c>
      <c r="E62" s="352">
        <f>SUM(E63:E65)</f>
        <v>0</v>
      </c>
    </row>
    <row r="63" spans="1:5" s="379" customFormat="1" ht="12.75">
      <c r="A63" s="331" t="s">
        <v>353</v>
      </c>
      <c r="B63" s="575" t="s">
        <v>354</v>
      </c>
      <c r="C63" s="373"/>
      <c r="D63" s="373"/>
      <c r="E63" s="356"/>
    </row>
    <row r="64" spans="1:5" s="379" customFormat="1" ht="12.75">
      <c r="A64" s="331" t="s">
        <v>355</v>
      </c>
      <c r="B64" s="576" t="s">
        <v>356</v>
      </c>
      <c r="C64" s="373"/>
      <c r="D64" s="373"/>
      <c r="E64" s="356"/>
    </row>
    <row r="65" spans="1:5" s="379" customFormat="1" ht="13.5" thickBot="1">
      <c r="A65" s="331" t="s">
        <v>357</v>
      </c>
      <c r="B65" s="317" t="s">
        <v>402</v>
      </c>
      <c r="C65" s="373"/>
      <c r="D65" s="373"/>
      <c r="E65" s="356"/>
    </row>
    <row r="66" spans="1:5" s="379" customFormat="1" ht="13.5" thickBot="1">
      <c r="A66" s="391" t="s">
        <v>359</v>
      </c>
      <c r="B66" s="578" t="s">
        <v>360</v>
      </c>
      <c r="C66" s="369">
        <f>SUM(C67:C70)</f>
        <v>0</v>
      </c>
      <c r="D66" s="369">
        <f>SUM(D67:D70)</f>
        <v>0</v>
      </c>
      <c r="E66" s="352">
        <f>SUM(E67:E70)</f>
        <v>0</v>
      </c>
    </row>
    <row r="67" spans="1:5" s="379" customFormat="1" ht="12.75">
      <c r="A67" s="331" t="s">
        <v>92</v>
      </c>
      <c r="B67" s="575" t="s">
        <v>361</v>
      </c>
      <c r="C67" s="373"/>
      <c r="D67" s="373"/>
      <c r="E67" s="356"/>
    </row>
    <row r="68" spans="1:5" s="379" customFormat="1" ht="12.75">
      <c r="A68" s="331" t="s">
        <v>93</v>
      </c>
      <c r="B68" s="576" t="s">
        <v>362</v>
      </c>
      <c r="C68" s="373"/>
      <c r="D68" s="373"/>
      <c r="E68" s="356"/>
    </row>
    <row r="69" spans="1:5" s="379" customFormat="1" ht="12" customHeight="1">
      <c r="A69" s="331" t="s">
        <v>363</v>
      </c>
      <c r="B69" s="576" t="s">
        <v>364</v>
      </c>
      <c r="C69" s="373"/>
      <c r="D69" s="373"/>
      <c r="E69" s="356"/>
    </row>
    <row r="70" spans="1:5" s="379" customFormat="1" ht="12" customHeight="1" thickBot="1">
      <c r="A70" s="331" t="s">
        <v>365</v>
      </c>
      <c r="B70" s="577" t="s">
        <v>366</v>
      </c>
      <c r="C70" s="373"/>
      <c r="D70" s="373"/>
      <c r="E70" s="356"/>
    </row>
    <row r="71" spans="1:5" s="379" customFormat="1" ht="12" customHeight="1" thickBot="1">
      <c r="A71" s="391" t="s">
        <v>367</v>
      </c>
      <c r="B71" s="578" t="s">
        <v>368</v>
      </c>
      <c r="C71" s="369">
        <f>SUM(C72:C73)</f>
        <v>0</v>
      </c>
      <c r="D71" s="369">
        <f>SUM(D72:D73)</f>
        <v>0</v>
      </c>
      <c r="E71" s="352">
        <f>SUM(E72:E73)</f>
        <v>0</v>
      </c>
    </row>
    <row r="72" spans="1:5" s="379" customFormat="1" ht="12" customHeight="1">
      <c r="A72" s="331" t="s">
        <v>369</v>
      </c>
      <c r="B72" s="575" t="s">
        <v>370</v>
      </c>
      <c r="C72" s="373"/>
      <c r="D72" s="373"/>
      <c r="E72" s="356"/>
    </row>
    <row r="73" spans="1:5" s="379" customFormat="1" ht="12" customHeight="1" thickBot="1">
      <c r="A73" s="331" t="s">
        <v>371</v>
      </c>
      <c r="B73" s="577" t="s">
        <v>372</v>
      </c>
      <c r="C73" s="373"/>
      <c r="D73" s="373"/>
      <c r="E73" s="356"/>
    </row>
    <row r="74" spans="1:5" s="379" customFormat="1" ht="12" customHeight="1" thickBot="1">
      <c r="A74" s="391" t="s">
        <v>373</v>
      </c>
      <c r="B74" s="578" t="s">
        <v>374</v>
      </c>
      <c r="C74" s="369">
        <f>SUM(C75:C77)</f>
        <v>0</v>
      </c>
      <c r="D74" s="369">
        <f>SUM(D75:D77)</f>
        <v>0</v>
      </c>
      <c r="E74" s="352">
        <f>SUM(E75:E77)</f>
        <v>0</v>
      </c>
    </row>
    <row r="75" spans="1:5" s="379" customFormat="1" ht="12" customHeight="1">
      <c r="A75" s="331" t="s">
        <v>375</v>
      </c>
      <c r="B75" s="575" t="s">
        <v>376</v>
      </c>
      <c r="C75" s="373"/>
      <c r="D75" s="373"/>
      <c r="E75" s="356"/>
    </row>
    <row r="76" spans="1:5" s="379" customFormat="1" ht="12" customHeight="1">
      <c r="A76" s="331" t="s">
        <v>377</v>
      </c>
      <c r="B76" s="576" t="s">
        <v>378</v>
      </c>
      <c r="C76" s="373"/>
      <c r="D76" s="373"/>
      <c r="E76" s="356"/>
    </row>
    <row r="77" spans="1:5" s="379" customFormat="1" ht="12" customHeight="1" thickBot="1">
      <c r="A77" s="331" t="s">
        <v>379</v>
      </c>
      <c r="B77" s="577" t="s">
        <v>380</v>
      </c>
      <c r="C77" s="373"/>
      <c r="D77" s="373"/>
      <c r="E77" s="356"/>
    </row>
    <row r="78" spans="1:5" s="379" customFormat="1" ht="12" customHeight="1" thickBot="1">
      <c r="A78" s="391" t="s">
        <v>381</v>
      </c>
      <c r="B78" s="578" t="s">
        <v>382</v>
      </c>
      <c r="C78" s="369">
        <f>SUM(C79:C82)</f>
        <v>0</v>
      </c>
      <c r="D78" s="369">
        <f>SUM(D79:D82)</f>
        <v>0</v>
      </c>
      <c r="E78" s="352">
        <f>SUM(E79:E82)</f>
        <v>0</v>
      </c>
    </row>
    <row r="79" spans="1:5" s="379" customFormat="1" ht="12" customHeight="1">
      <c r="A79" s="562" t="s">
        <v>383</v>
      </c>
      <c r="B79" s="575" t="s">
        <v>384</v>
      </c>
      <c r="C79" s="373"/>
      <c r="D79" s="373"/>
      <c r="E79" s="356"/>
    </row>
    <row r="80" spans="1:5" s="379" customFormat="1" ht="12" customHeight="1">
      <c r="A80" s="563" t="s">
        <v>385</v>
      </c>
      <c r="B80" s="576" t="s">
        <v>386</v>
      </c>
      <c r="C80" s="373"/>
      <c r="D80" s="373"/>
      <c r="E80" s="356"/>
    </row>
    <row r="81" spans="1:5" s="379" customFormat="1" ht="12" customHeight="1">
      <c r="A81" s="563" t="s">
        <v>387</v>
      </c>
      <c r="B81" s="576" t="s">
        <v>388</v>
      </c>
      <c r="C81" s="373"/>
      <c r="D81" s="373"/>
      <c r="E81" s="356"/>
    </row>
    <row r="82" spans="1:5" s="379" customFormat="1" ht="12" customHeight="1" thickBot="1">
      <c r="A82" s="392" t="s">
        <v>389</v>
      </c>
      <c r="B82" s="577" t="s">
        <v>390</v>
      </c>
      <c r="C82" s="373"/>
      <c r="D82" s="373"/>
      <c r="E82" s="356"/>
    </row>
    <row r="83" spans="1:5" s="379" customFormat="1" ht="12" customHeight="1" thickBot="1">
      <c r="A83" s="391" t="s">
        <v>391</v>
      </c>
      <c r="B83" s="578" t="s">
        <v>392</v>
      </c>
      <c r="C83" s="394"/>
      <c r="D83" s="394"/>
      <c r="E83" s="395"/>
    </row>
    <row r="84" spans="1:5" s="379" customFormat="1" ht="13.5" customHeight="1" thickBot="1">
      <c r="A84" s="391" t="s">
        <v>393</v>
      </c>
      <c r="B84" s="315" t="s">
        <v>394</v>
      </c>
      <c r="C84" s="375">
        <f>+C62+C66+C71+C74+C78+C83</f>
        <v>0</v>
      </c>
      <c r="D84" s="375">
        <f>+D62+D66+D71+D74+D78+D83</f>
        <v>0</v>
      </c>
      <c r="E84" s="388">
        <f>+E62+E66+E71+E74+E78+E83</f>
        <v>0</v>
      </c>
    </row>
    <row r="85" spans="1:5" s="379" customFormat="1" ht="12" customHeight="1" thickBot="1">
      <c r="A85" s="393" t="s">
        <v>395</v>
      </c>
      <c r="B85" s="318" t="s">
        <v>396</v>
      </c>
      <c r="C85" s="375">
        <f>+C61+C84</f>
        <v>0</v>
      </c>
      <c r="D85" s="375">
        <f>+D61+D84</f>
        <v>0</v>
      </c>
      <c r="E85" s="388">
        <f>+E61+E84</f>
        <v>0</v>
      </c>
    </row>
    <row r="86" spans="1:5" ht="16.5" customHeight="1">
      <c r="A86" s="853" t="s">
        <v>35</v>
      </c>
      <c r="B86" s="853"/>
      <c r="C86" s="853"/>
      <c r="D86" s="853"/>
      <c r="E86" s="853"/>
    </row>
    <row r="87" spans="1:5" s="385" customFormat="1" ht="16.5" customHeight="1" thickBot="1">
      <c r="A87" s="46" t="s">
        <v>96</v>
      </c>
      <c r="B87" s="46"/>
      <c r="C87" s="46"/>
      <c r="D87" s="346"/>
      <c r="E87" s="346" t="s">
        <v>140</v>
      </c>
    </row>
    <row r="88" spans="1:5" s="385" customFormat="1" ht="16.5" customHeight="1">
      <c r="A88" s="854" t="s">
        <v>58</v>
      </c>
      <c r="B88" s="856" t="s">
        <v>160</v>
      </c>
      <c r="C88" s="939" t="str">
        <f>+C3</f>
        <v>2014. évi tény</v>
      </c>
      <c r="D88" s="858" t="str">
        <f>+D3</f>
        <v>2015. évi</v>
      </c>
      <c r="E88" s="859"/>
    </row>
    <row r="89" spans="1:5" ht="37.5" customHeight="1" thickBot="1">
      <c r="A89" s="855"/>
      <c r="B89" s="857"/>
      <c r="C89" s="940"/>
      <c r="D89" s="47" t="s">
        <v>162</v>
      </c>
      <c r="E89" s="48" t="s">
        <v>163</v>
      </c>
    </row>
    <row r="90" spans="1:5" s="378" customFormat="1" ht="12" customHeight="1" thickBot="1">
      <c r="A90" s="342" t="s">
        <v>397</v>
      </c>
      <c r="B90" s="343" t="s">
        <v>398</v>
      </c>
      <c r="C90" s="343" t="s">
        <v>399</v>
      </c>
      <c r="D90" s="343" t="s">
        <v>401</v>
      </c>
      <c r="E90" s="389" t="s">
        <v>478</v>
      </c>
    </row>
    <row r="91" spans="1:5" ht="12" customHeight="1" thickBot="1">
      <c r="A91" s="339" t="s">
        <v>6</v>
      </c>
      <c r="B91" s="341" t="s">
        <v>555</v>
      </c>
      <c r="C91" s="368">
        <f>SUM(C92:C96)</f>
        <v>0</v>
      </c>
      <c r="D91" s="368">
        <f>+D92+D93+D94+D95+D96</f>
        <v>0</v>
      </c>
      <c r="E91" s="323">
        <f>+E92+E93+E94+E95+E96</f>
        <v>0</v>
      </c>
    </row>
    <row r="92" spans="1:5" ht="12" customHeight="1">
      <c r="A92" s="334" t="s">
        <v>70</v>
      </c>
      <c r="B92" s="579" t="s">
        <v>36</v>
      </c>
      <c r="C92" s="54"/>
      <c r="D92" s="54"/>
      <c r="E92" s="322"/>
    </row>
    <row r="93" spans="1:5" ht="12" customHeight="1">
      <c r="A93" s="331" t="s">
        <v>71</v>
      </c>
      <c r="B93" s="580" t="s">
        <v>116</v>
      </c>
      <c r="C93" s="370"/>
      <c r="D93" s="370"/>
      <c r="E93" s="353"/>
    </row>
    <row r="94" spans="1:5" ht="12" customHeight="1">
      <c r="A94" s="331" t="s">
        <v>72</v>
      </c>
      <c r="B94" s="580" t="s">
        <v>90</v>
      </c>
      <c r="C94" s="372"/>
      <c r="D94" s="372"/>
      <c r="E94" s="355"/>
    </row>
    <row r="95" spans="1:5" ht="12" customHeight="1">
      <c r="A95" s="331" t="s">
        <v>73</v>
      </c>
      <c r="B95" s="581" t="s">
        <v>117</v>
      </c>
      <c r="C95" s="372"/>
      <c r="D95" s="372"/>
      <c r="E95" s="355"/>
    </row>
    <row r="96" spans="1:5" ht="12" customHeight="1">
      <c r="A96" s="331" t="s">
        <v>81</v>
      </c>
      <c r="B96" s="582" t="s">
        <v>118</v>
      </c>
      <c r="C96" s="372"/>
      <c r="D96" s="372"/>
      <c r="E96" s="355"/>
    </row>
    <row r="97" spans="1:5" ht="12" customHeight="1">
      <c r="A97" s="331" t="s">
        <v>74</v>
      </c>
      <c r="B97" s="580" t="s">
        <v>404</v>
      </c>
      <c r="C97" s="372"/>
      <c r="D97" s="372"/>
      <c r="E97" s="355"/>
    </row>
    <row r="98" spans="1:5" ht="12" customHeight="1">
      <c r="A98" s="331" t="s">
        <v>75</v>
      </c>
      <c r="B98" s="583" t="s">
        <v>405</v>
      </c>
      <c r="C98" s="372"/>
      <c r="D98" s="372"/>
      <c r="E98" s="355"/>
    </row>
    <row r="99" spans="1:5" ht="12" customHeight="1">
      <c r="A99" s="331" t="s">
        <v>82</v>
      </c>
      <c r="B99" s="580" t="s">
        <v>406</v>
      </c>
      <c r="C99" s="372"/>
      <c r="D99" s="372"/>
      <c r="E99" s="355"/>
    </row>
    <row r="100" spans="1:5" ht="12" customHeight="1">
      <c r="A100" s="331" t="s">
        <v>83</v>
      </c>
      <c r="B100" s="580" t="s">
        <v>407</v>
      </c>
      <c r="C100" s="372"/>
      <c r="D100" s="372"/>
      <c r="E100" s="355"/>
    </row>
    <row r="101" spans="1:5" ht="12" customHeight="1">
      <c r="A101" s="331" t="s">
        <v>84</v>
      </c>
      <c r="B101" s="583" t="s">
        <v>408</v>
      </c>
      <c r="C101" s="372"/>
      <c r="D101" s="372"/>
      <c r="E101" s="355"/>
    </row>
    <row r="102" spans="1:5" ht="12" customHeight="1">
      <c r="A102" s="331" t="s">
        <v>85</v>
      </c>
      <c r="B102" s="583" t="s">
        <v>409</v>
      </c>
      <c r="C102" s="372"/>
      <c r="D102" s="372"/>
      <c r="E102" s="355"/>
    </row>
    <row r="103" spans="1:5" ht="12" customHeight="1">
      <c r="A103" s="331" t="s">
        <v>87</v>
      </c>
      <c r="B103" s="580" t="s">
        <v>410</v>
      </c>
      <c r="C103" s="372"/>
      <c r="D103" s="372"/>
      <c r="E103" s="355"/>
    </row>
    <row r="104" spans="1:5" ht="12" customHeight="1">
      <c r="A104" s="330" t="s">
        <v>119</v>
      </c>
      <c r="B104" s="584" t="s">
        <v>411</v>
      </c>
      <c r="C104" s="372"/>
      <c r="D104" s="372"/>
      <c r="E104" s="355"/>
    </row>
    <row r="105" spans="1:5" ht="12" customHeight="1">
      <c r="A105" s="331" t="s">
        <v>412</v>
      </c>
      <c r="B105" s="584" t="s">
        <v>413</v>
      </c>
      <c r="C105" s="372"/>
      <c r="D105" s="372"/>
      <c r="E105" s="355"/>
    </row>
    <row r="106" spans="1:5" ht="12" customHeight="1" thickBot="1">
      <c r="A106" s="335" t="s">
        <v>414</v>
      </c>
      <c r="B106" s="585" t="s">
        <v>415</v>
      </c>
      <c r="C106" s="55"/>
      <c r="D106" s="55"/>
      <c r="E106" s="316"/>
    </row>
    <row r="107" spans="1:5" ht="12" customHeight="1" thickBot="1">
      <c r="A107" s="337" t="s">
        <v>7</v>
      </c>
      <c r="B107" s="340" t="s">
        <v>556</v>
      </c>
      <c r="C107" s="369">
        <f>+C108+C110+C112</f>
        <v>0</v>
      </c>
      <c r="D107" s="369">
        <f>+D108+D110+D112</f>
        <v>0</v>
      </c>
      <c r="E107" s="352">
        <f>+E108+E110+E112</f>
        <v>0</v>
      </c>
    </row>
    <row r="108" spans="1:5" ht="12" customHeight="1">
      <c r="A108" s="332" t="s">
        <v>76</v>
      </c>
      <c r="B108" s="580" t="s">
        <v>139</v>
      </c>
      <c r="C108" s="371"/>
      <c r="D108" s="371"/>
      <c r="E108" s="354"/>
    </row>
    <row r="109" spans="1:5" ht="12" customHeight="1">
      <c r="A109" s="332" t="s">
        <v>77</v>
      </c>
      <c r="B109" s="584" t="s">
        <v>417</v>
      </c>
      <c r="C109" s="371"/>
      <c r="D109" s="371"/>
      <c r="E109" s="354"/>
    </row>
    <row r="110" spans="1:5" ht="15.75">
      <c r="A110" s="332" t="s">
        <v>78</v>
      </c>
      <c r="B110" s="584" t="s">
        <v>120</v>
      </c>
      <c r="C110" s="370"/>
      <c r="D110" s="370"/>
      <c r="E110" s="353"/>
    </row>
    <row r="111" spans="1:5" ht="12" customHeight="1">
      <c r="A111" s="332" t="s">
        <v>79</v>
      </c>
      <c r="B111" s="584" t="s">
        <v>418</v>
      </c>
      <c r="C111" s="370"/>
      <c r="D111" s="370"/>
      <c r="E111" s="353"/>
    </row>
    <row r="112" spans="1:5" ht="12" customHeight="1">
      <c r="A112" s="332" t="s">
        <v>80</v>
      </c>
      <c r="B112" s="577" t="s">
        <v>142</v>
      </c>
      <c r="C112" s="370"/>
      <c r="D112" s="370"/>
      <c r="E112" s="353"/>
    </row>
    <row r="113" spans="1:5" ht="15.75">
      <c r="A113" s="332" t="s">
        <v>86</v>
      </c>
      <c r="B113" s="576" t="s">
        <v>419</v>
      </c>
      <c r="C113" s="370"/>
      <c r="D113" s="370"/>
      <c r="E113" s="353"/>
    </row>
    <row r="114" spans="1:5" ht="15.75">
      <c r="A114" s="332" t="s">
        <v>88</v>
      </c>
      <c r="B114" s="586" t="s">
        <v>420</v>
      </c>
      <c r="C114" s="370"/>
      <c r="D114" s="370"/>
      <c r="E114" s="353"/>
    </row>
    <row r="115" spans="1:5" ht="12" customHeight="1">
      <c r="A115" s="332" t="s">
        <v>121</v>
      </c>
      <c r="B115" s="580" t="s">
        <v>407</v>
      </c>
      <c r="C115" s="370"/>
      <c r="D115" s="370"/>
      <c r="E115" s="353"/>
    </row>
    <row r="116" spans="1:5" ht="12" customHeight="1">
      <c r="A116" s="332" t="s">
        <v>122</v>
      </c>
      <c r="B116" s="580" t="s">
        <v>421</v>
      </c>
      <c r="C116" s="370"/>
      <c r="D116" s="370"/>
      <c r="E116" s="353"/>
    </row>
    <row r="117" spans="1:5" ht="12" customHeight="1">
      <c r="A117" s="332" t="s">
        <v>123</v>
      </c>
      <c r="B117" s="580" t="s">
        <v>422</v>
      </c>
      <c r="C117" s="370"/>
      <c r="D117" s="370"/>
      <c r="E117" s="353"/>
    </row>
    <row r="118" spans="1:5" s="396" customFormat="1" ht="12" customHeight="1">
      <c r="A118" s="332" t="s">
        <v>423</v>
      </c>
      <c r="B118" s="580" t="s">
        <v>410</v>
      </c>
      <c r="C118" s="370"/>
      <c r="D118" s="370"/>
      <c r="E118" s="353"/>
    </row>
    <row r="119" spans="1:5" ht="12" customHeight="1">
      <c r="A119" s="332" t="s">
        <v>424</v>
      </c>
      <c r="B119" s="580" t="s">
        <v>425</v>
      </c>
      <c r="C119" s="370"/>
      <c r="D119" s="370"/>
      <c r="E119" s="353"/>
    </row>
    <row r="120" spans="1:5" ht="12" customHeight="1" thickBot="1">
      <c r="A120" s="330" t="s">
        <v>426</v>
      </c>
      <c r="B120" s="580" t="s">
        <v>427</v>
      </c>
      <c r="C120" s="372"/>
      <c r="D120" s="372"/>
      <c r="E120" s="355"/>
    </row>
    <row r="121" spans="1:5" ht="12" customHeight="1" thickBot="1">
      <c r="A121" s="337" t="s">
        <v>8</v>
      </c>
      <c r="B121" s="556" t="s">
        <v>428</v>
      </c>
      <c r="C121" s="369">
        <f>+C122+C123</f>
        <v>0</v>
      </c>
      <c r="D121" s="369">
        <f>+D122+D123</f>
        <v>0</v>
      </c>
      <c r="E121" s="352">
        <f>+E122+E123</f>
        <v>0</v>
      </c>
    </row>
    <row r="122" spans="1:5" ht="12" customHeight="1">
      <c r="A122" s="332" t="s">
        <v>59</v>
      </c>
      <c r="B122" s="586" t="s">
        <v>44</v>
      </c>
      <c r="C122" s="371"/>
      <c r="D122" s="371"/>
      <c r="E122" s="354"/>
    </row>
    <row r="123" spans="1:5" ht="12" customHeight="1" thickBot="1">
      <c r="A123" s="333" t="s">
        <v>60</v>
      </c>
      <c r="B123" s="584" t="s">
        <v>45</v>
      </c>
      <c r="C123" s="372"/>
      <c r="D123" s="372"/>
      <c r="E123" s="355"/>
    </row>
    <row r="124" spans="1:5" ht="12" customHeight="1" thickBot="1">
      <c r="A124" s="337" t="s">
        <v>9</v>
      </c>
      <c r="B124" s="556" t="s">
        <v>429</v>
      </c>
      <c r="C124" s="369">
        <f>+C91+C107+C121</f>
        <v>0</v>
      </c>
      <c r="D124" s="369">
        <f>+D91+D107+D121</f>
        <v>0</v>
      </c>
      <c r="E124" s="352">
        <f>+E91+E107+E121</f>
        <v>0</v>
      </c>
    </row>
    <row r="125" spans="1:5" ht="12" customHeight="1" thickBot="1">
      <c r="A125" s="337" t="s">
        <v>10</v>
      </c>
      <c r="B125" s="556" t="s">
        <v>430</v>
      </c>
      <c r="C125" s="369">
        <f>+C126+C127+C128</f>
        <v>0</v>
      </c>
      <c r="D125" s="369">
        <f>+D126+D127+D128</f>
        <v>0</v>
      </c>
      <c r="E125" s="352">
        <f>+E126+E127+E128</f>
        <v>0</v>
      </c>
    </row>
    <row r="126" spans="1:5" ht="12" customHeight="1">
      <c r="A126" s="332" t="s">
        <v>63</v>
      </c>
      <c r="B126" s="586" t="s">
        <v>557</v>
      </c>
      <c r="C126" s="370"/>
      <c r="D126" s="370"/>
      <c r="E126" s="353"/>
    </row>
    <row r="127" spans="1:5" ht="12" customHeight="1">
      <c r="A127" s="332" t="s">
        <v>64</v>
      </c>
      <c r="B127" s="586" t="s">
        <v>558</v>
      </c>
      <c r="C127" s="370"/>
      <c r="D127" s="370"/>
      <c r="E127" s="353"/>
    </row>
    <row r="128" spans="1:5" ht="12" customHeight="1" thickBot="1">
      <c r="A128" s="330" t="s">
        <v>65</v>
      </c>
      <c r="B128" s="587" t="s">
        <v>559</v>
      </c>
      <c r="C128" s="370"/>
      <c r="D128" s="370"/>
      <c r="E128" s="353"/>
    </row>
    <row r="129" spans="1:5" ht="12" customHeight="1" thickBot="1">
      <c r="A129" s="337" t="s">
        <v>11</v>
      </c>
      <c r="B129" s="556" t="s">
        <v>434</v>
      </c>
      <c r="C129" s="369">
        <f>+C130+C131+C132+C133</f>
        <v>0</v>
      </c>
      <c r="D129" s="369">
        <f>+D130+D131+D132+D133</f>
        <v>0</v>
      </c>
      <c r="E129" s="352">
        <f>+E130+E131+E132+E133</f>
        <v>0</v>
      </c>
    </row>
    <row r="130" spans="1:5" ht="12" customHeight="1">
      <c r="A130" s="332" t="s">
        <v>66</v>
      </c>
      <c r="B130" s="586" t="s">
        <v>560</v>
      </c>
      <c r="C130" s="370"/>
      <c r="D130" s="370"/>
      <c r="E130" s="353"/>
    </row>
    <row r="131" spans="1:5" ht="12" customHeight="1">
      <c r="A131" s="332" t="s">
        <v>67</v>
      </c>
      <c r="B131" s="586" t="s">
        <v>561</v>
      </c>
      <c r="C131" s="370"/>
      <c r="D131" s="370"/>
      <c r="E131" s="353"/>
    </row>
    <row r="132" spans="1:5" ht="12" customHeight="1">
      <c r="A132" s="332" t="s">
        <v>331</v>
      </c>
      <c r="B132" s="586" t="s">
        <v>562</v>
      </c>
      <c r="C132" s="370"/>
      <c r="D132" s="370"/>
      <c r="E132" s="353"/>
    </row>
    <row r="133" spans="1:5" ht="12" customHeight="1" thickBot="1">
      <c r="A133" s="330" t="s">
        <v>333</v>
      </c>
      <c r="B133" s="587" t="s">
        <v>563</v>
      </c>
      <c r="C133" s="370"/>
      <c r="D133" s="370"/>
      <c r="E133" s="353"/>
    </row>
    <row r="134" spans="1:5" ht="12" customHeight="1" thickBot="1">
      <c r="A134" s="337" t="s">
        <v>12</v>
      </c>
      <c r="B134" s="556" t="s">
        <v>439</v>
      </c>
      <c r="C134" s="375">
        <f>+C135+C136+C137+C138</f>
        <v>0</v>
      </c>
      <c r="D134" s="375">
        <f>+D135+D136+D137+D138</f>
        <v>0</v>
      </c>
      <c r="E134" s="388">
        <f>+E135+E136+E137+E138</f>
        <v>0</v>
      </c>
    </row>
    <row r="135" spans="1:5" ht="12" customHeight="1">
      <c r="A135" s="332" t="s">
        <v>68</v>
      </c>
      <c r="B135" s="586" t="s">
        <v>440</v>
      </c>
      <c r="C135" s="370"/>
      <c r="D135" s="370"/>
      <c r="E135" s="353"/>
    </row>
    <row r="136" spans="1:5" ht="12" customHeight="1">
      <c r="A136" s="332" t="s">
        <v>69</v>
      </c>
      <c r="B136" s="586" t="s">
        <v>441</v>
      </c>
      <c r="C136" s="370"/>
      <c r="D136" s="370"/>
      <c r="E136" s="353"/>
    </row>
    <row r="137" spans="1:5" ht="12" customHeight="1">
      <c r="A137" s="332" t="s">
        <v>340</v>
      </c>
      <c r="B137" s="586" t="s">
        <v>564</v>
      </c>
      <c r="C137" s="370"/>
      <c r="D137" s="370"/>
      <c r="E137" s="353"/>
    </row>
    <row r="138" spans="1:5" ht="12" customHeight="1" thickBot="1">
      <c r="A138" s="330" t="s">
        <v>342</v>
      </c>
      <c r="B138" s="587" t="s">
        <v>485</v>
      </c>
      <c r="C138" s="370"/>
      <c r="D138" s="370"/>
      <c r="E138" s="353"/>
    </row>
    <row r="139" spans="1:9" ht="15" customHeight="1" thickBot="1">
      <c r="A139" s="337" t="s">
        <v>13</v>
      </c>
      <c r="B139" s="556" t="s">
        <v>531</v>
      </c>
      <c r="C139" s="56">
        <f>+C140+C141+C142+C143</f>
        <v>0</v>
      </c>
      <c r="D139" s="56">
        <f>+D140+D141+D142+D143</f>
        <v>0</v>
      </c>
      <c r="E139" s="321">
        <f>+E140+E141+E142+E143</f>
        <v>0</v>
      </c>
      <c r="F139" s="386"/>
      <c r="G139" s="387"/>
      <c r="H139" s="387"/>
      <c r="I139" s="387"/>
    </row>
    <row r="140" spans="1:5" s="379" customFormat="1" ht="12.75" customHeight="1">
      <c r="A140" s="332" t="s">
        <v>114</v>
      </c>
      <c r="B140" s="586" t="s">
        <v>445</v>
      </c>
      <c r="C140" s="370"/>
      <c r="D140" s="370"/>
      <c r="E140" s="353"/>
    </row>
    <row r="141" spans="1:5" ht="13.5" customHeight="1">
      <c r="A141" s="332" t="s">
        <v>115</v>
      </c>
      <c r="B141" s="586" t="s">
        <v>446</v>
      </c>
      <c r="C141" s="370"/>
      <c r="D141" s="370"/>
      <c r="E141" s="353"/>
    </row>
    <row r="142" spans="1:5" ht="13.5" customHeight="1">
      <c r="A142" s="332" t="s">
        <v>141</v>
      </c>
      <c r="B142" s="586" t="s">
        <v>447</v>
      </c>
      <c r="C142" s="370"/>
      <c r="D142" s="370"/>
      <c r="E142" s="353"/>
    </row>
    <row r="143" spans="1:5" ht="13.5" customHeight="1" thickBot="1">
      <c r="A143" s="332" t="s">
        <v>348</v>
      </c>
      <c r="B143" s="586" t="s">
        <v>448</v>
      </c>
      <c r="C143" s="370"/>
      <c r="D143" s="370"/>
      <c r="E143" s="353"/>
    </row>
    <row r="144" spans="1:5" ht="12.75" customHeight="1" thickBot="1">
      <c r="A144" s="337" t="s">
        <v>14</v>
      </c>
      <c r="B144" s="556" t="s">
        <v>449</v>
      </c>
      <c r="C144" s="319">
        <f>+C125+C129+C134+C139</f>
        <v>0</v>
      </c>
      <c r="D144" s="319">
        <f>+D125+D129+D134+D139</f>
        <v>0</v>
      </c>
      <c r="E144" s="320">
        <f>+E125+E129+E134+E139</f>
        <v>0</v>
      </c>
    </row>
    <row r="145" spans="1:5" ht="13.5" customHeight="1" thickBot="1">
      <c r="A145" s="362" t="s">
        <v>15</v>
      </c>
      <c r="B145" s="588" t="s">
        <v>450</v>
      </c>
      <c r="C145" s="319">
        <f>+C124+C144</f>
        <v>0</v>
      </c>
      <c r="D145" s="319">
        <f>+D124+D144</f>
        <v>0</v>
      </c>
      <c r="E145" s="320">
        <f>+E124+E144</f>
        <v>0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 sheet="1"/>
  <mergeCells count="10">
    <mergeCell ref="A88:A89"/>
    <mergeCell ref="B88:B89"/>
    <mergeCell ref="D88:E88"/>
    <mergeCell ref="C88:C89"/>
    <mergeCell ref="A1:E1"/>
    <mergeCell ref="A3:A4"/>
    <mergeCell ref="B3:B4"/>
    <mergeCell ref="D3:E3"/>
    <mergeCell ref="C3:C4"/>
    <mergeCell ref="A86:E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..............................Önkormányzat
2015. ÉVI ZÁRSZÁMADÁSÁNAK PÉNZÜGYI MÉRLEGE&amp;10
&amp;R&amp;"Times New Roman CE,Félkövér dőlt"&amp;11 1. tájékoztató tábla a ....../2016. (......) önkormányzati rendelethez</oddHeader>
  </headerFooter>
  <rowBreaks count="1" manualBreakCount="1">
    <brk id="85" max="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workbookViewId="0" topLeftCell="A1">
      <selection activeCell="O25" sqref="N25:O25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74"/>
      <c r="B1" s="75"/>
      <c r="C1" s="75"/>
      <c r="D1" s="75"/>
      <c r="E1" s="75"/>
      <c r="F1" s="75"/>
      <c r="G1" s="75"/>
      <c r="H1" s="75"/>
      <c r="I1" s="75"/>
      <c r="J1" s="76" t="s">
        <v>50</v>
      </c>
      <c r="K1" s="869" t="str">
        <f>+CONCATENATE("2. tájékoztató tábla a ......../",LEFT(ÖSSZEFÜGGÉSEK!A4,4)+1,". (........) önkormányzati rendelethez")</f>
        <v>2. tájékoztató tábla a ......../2016. (........) önkormányzati rendelethez</v>
      </c>
    </row>
    <row r="2" spans="1:11" s="80" customFormat="1" ht="26.25" customHeight="1">
      <c r="A2" s="941" t="s">
        <v>58</v>
      </c>
      <c r="B2" s="943" t="s">
        <v>165</v>
      </c>
      <c r="C2" s="943" t="s">
        <v>166</v>
      </c>
      <c r="D2" s="943" t="s">
        <v>167</v>
      </c>
      <c r="E2" s="943" t="str">
        <f>+CONCATENATE(LEFT(ÖSSZEFÜGGÉSEK!A4,4),". évi teljesítés")</f>
        <v>2015. évi teljesítés</v>
      </c>
      <c r="F2" s="77" t="s">
        <v>168</v>
      </c>
      <c r="G2" s="78"/>
      <c r="H2" s="78"/>
      <c r="I2" s="79"/>
      <c r="J2" s="946" t="s">
        <v>169</v>
      </c>
      <c r="K2" s="869"/>
    </row>
    <row r="3" spans="1:11" s="84" customFormat="1" ht="32.25" customHeight="1" thickBot="1">
      <c r="A3" s="942"/>
      <c r="B3" s="944"/>
      <c r="C3" s="944"/>
      <c r="D3" s="945"/>
      <c r="E3" s="945"/>
      <c r="F3" s="81" t="str">
        <f>+CONCATENATE(LEFT(ÖSSZEFÜGGÉSEK!A4,4)+1,".")</f>
        <v>2016.</v>
      </c>
      <c r="G3" s="82" t="str">
        <f>+CONCATENATE(LEFT(ÖSSZEFÜGGÉSEK!A4,4)+2,".")</f>
        <v>2017.</v>
      </c>
      <c r="H3" s="82" t="str">
        <f>+CONCATENATE(LEFT(ÖSSZEFÜGGÉSEK!A4,4)+3,".")</f>
        <v>2018.</v>
      </c>
      <c r="I3" s="83" t="str">
        <f>+CONCATENATE(LEFT(ÖSSZEFÜGGÉSEK!A4,4)+3,". után")</f>
        <v>2018. után</v>
      </c>
      <c r="J3" s="947"/>
      <c r="K3" s="869"/>
    </row>
    <row r="4" spans="1:11" s="86" customFormat="1" ht="13.5" customHeight="1" thickBot="1">
      <c r="A4" s="559" t="s">
        <v>397</v>
      </c>
      <c r="B4" s="85" t="s">
        <v>565</v>
      </c>
      <c r="C4" s="560" t="s">
        <v>399</v>
      </c>
      <c r="D4" s="560" t="s">
        <v>400</v>
      </c>
      <c r="E4" s="560" t="s">
        <v>401</v>
      </c>
      <c r="F4" s="560" t="s">
        <v>478</v>
      </c>
      <c r="G4" s="560" t="s">
        <v>479</v>
      </c>
      <c r="H4" s="560" t="s">
        <v>480</v>
      </c>
      <c r="I4" s="560" t="s">
        <v>481</v>
      </c>
      <c r="J4" s="561" t="s">
        <v>661</v>
      </c>
      <c r="K4" s="869"/>
    </row>
    <row r="5" spans="1:11" ht="33.75" customHeight="1">
      <c r="A5" s="87" t="s">
        <v>6</v>
      </c>
      <c r="B5" s="88" t="s">
        <v>170</v>
      </c>
      <c r="C5" s="89"/>
      <c r="D5" s="90">
        <f aca="true" t="shared" si="0" ref="D5:I5">SUM(D6:D7)</f>
        <v>0</v>
      </c>
      <c r="E5" s="90">
        <f t="shared" si="0"/>
        <v>0</v>
      </c>
      <c r="F5" s="90">
        <f t="shared" si="0"/>
        <v>0</v>
      </c>
      <c r="G5" s="90">
        <f t="shared" si="0"/>
        <v>0</v>
      </c>
      <c r="H5" s="90">
        <f t="shared" si="0"/>
        <v>0</v>
      </c>
      <c r="I5" s="91">
        <f t="shared" si="0"/>
        <v>0</v>
      </c>
      <c r="J5" s="92">
        <f aca="true" t="shared" si="1" ref="J5:J17">SUM(F5:I5)</f>
        <v>0</v>
      </c>
      <c r="K5" s="869"/>
    </row>
    <row r="6" spans="1:11" ht="21" customHeight="1">
      <c r="A6" s="93" t="s">
        <v>7</v>
      </c>
      <c r="B6" s="94" t="s">
        <v>171</v>
      </c>
      <c r="C6" s="95"/>
      <c r="D6" s="2"/>
      <c r="E6" s="2"/>
      <c r="F6" s="2"/>
      <c r="G6" s="2"/>
      <c r="H6" s="2"/>
      <c r="I6" s="50"/>
      <c r="J6" s="96">
        <f t="shared" si="1"/>
        <v>0</v>
      </c>
      <c r="K6" s="869"/>
    </row>
    <row r="7" spans="1:11" ht="21" customHeight="1">
      <c r="A7" s="93" t="s">
        <v>8</v>
      </c>
      <c r="B7" s="94" t="s">
        <v>171</v>
      </c>
      <c r="C7" s="95"/>
      <c r="D7" s="2"/>
      <c r="E7" s="2"/>
      <c r="F7" s="2"/>
      <c r="G7" s="2"/>
      <c r="H7" s="2"/>
      <c r="I7" s="50"/>
      <c r="J7" s="96">
        <f t="shared" si="1"/>
        <v>0</v>
      </c>
      <c r="K7" s="869"/>
    </row>
    <row r="8" spans="1:11" ht="36" customHeight="1">
      <c r="A8" s="93" t="s">
        <v>9</v>
      </c>
      <c r="B8" s="97" t="s">
        <v>172</v>
      </c>
      <c r="C8" s="98"/>
      <c r="D8" s="99">
        <f aca="true" t="shared" si="2" ref="D8:I8">SUM(D9:D10)</f>
        <v>0</v>
      </c>
      <c r="E8" s="99">
        <f t="shared" si="2"/>
        <v>0</v>
      </c>
      <c r="F8" s="99">
        <f t="shared" si="2"/>
        <v>0</v>
      </c>
      <c r="G8" s="99">
        <f t="shared" si="2"/>
        <v>0</v>
      </c>
      <c r="H8" s="99">
        <f t="shared" si="2"/>
        <v>0</v>
      </c>
      <c r="I8" s="100">
        <f t="shared" si="2"/>
        <v>0</v>
      </c>
      <c r="J8" s="101">
        <f t="shared" si="1"/>
        <v>0</v>
      </c>
      <c r="K8" s="869"/>
    </row>
    <row r="9" spans="1:11" ht="21" customHeight="1">
      <c r="A9" s="93" t="s">
        <v>10</v>
      </c>
      <c r="B9" s="94" t="s">
        <v>171</v>
      </c>
      <c r="C9" s="95"/>
      <c r="D9" s="2"/>
      <c r="E9" s="2"/>
      <c r="F9" s="2"/>
      <c r="G9" s="2"/>
      <c r="H9" s="2"/>
      <c r="I9" s="50"/>
      <c r="J9" s="96">
        <f t="shared" si="1"/>
        <v>0</v>
      </c>
      <c r="K9" s="869"/>
    </row>
    <row r="10" spans="1:11" ht="18" customHeight="1">
      <c r="A10" s="93" t="s">
        <v>11</v>
      </c>
      <c r="B10" s="94" t="s">
        <v>171</v>
      </c>
      <c r="C10" s="95"/>
      <c r="D10" s="2"/>
      <c r="E10" s="2"/>
      <c r="F10" s="2"/>
      <c r="G10" s="2"/>
      <c r="H10" s="2"/>
      <c r="I10" s="50"/>
      <c r="J10" s="96">
        <f t="shared" si="1"/>
        <v>0</v>
      </c>
      <c r="K10" s="869"/>
    </row>
    <row r="11" spans="1:11" ht="21" customHeight="1">
      <c r="A11" s="93" t="s">
        <v>12</v>
      </c>
      <c r="B11" s="102" t="s">
        <v>173</v>
      </c>
      <c r="C11" s="98"/>
      <c r="D11" s="99">
        <f aca="true" t="shared" si="3" ref="D11:I11">SUM(D12:D12)</f>
        <v>0</v>
      </c>
      <c r="E11" s="99">
        <f t="shared" si="3"/>
        <v>0</v>
      </c>
      <c r="F11" s="99">
        <f t="shared" si="3"/>
        <v>0</v>
      </c>
      <c r="G11" s="99">
        <f t="shared" si="3"/>
        <v>0</v>
      </c>
      <c r="H11" s="99">
        <f t="shared" si="3"/>
        <v>0</v>
      </c>
      <c r="I11" s="100">
        <f t="shared" si="3"/>
        <v>0</v>
      </c>
      <c r="J11" s="101">
        <f t="shared" si="1"/>
        <v>0</v>
      </c>
      <c r="K11" s="869"/>
    </row>
    <row r="12" spans="1:11" ht="21" customHeight="1">
      <c r="A12" s="93" t="s">
        <v>13</v>
      </c>
      <c r="B12" s="94" t="s">
        <v>171</v>
      </c>
      <c r="C12" s="95"/>
      <c r="D12" s="2"/>
      <c r="E12" s="2"/>
      <c r="F12" s="2"/>
      <c r="G12" s="2"/>
      <c r="H12" s="2"/>
      <c r="I12" s="50"/>
      <c r="J12" s="96">
        <f t="shared" si="1"/>
        <v>0</v>
      </c>
      <c r="K12" s="869"/>
    </row>
    <row r="13" spans="1:11" ht="21" customHeight="1">
      <c r="A13" s="93" t="s">
        <v>14</v>
      </c>
      <c r="B13" s="102" t="s">
        <v>174</v>
      </c>
      <c r="C13" s="98"/>
      <c r="D13" s="99">
        <f aca="true" t="shared" si="4" ref="D13:I13">SUM(D14:D14)</f>
        <v>0</v>
      </c>
      <c r="E13" s="99">
        <f t="shared" si="4"/>
        <v>0</v>
      </c>
      <c r="F13" s="99">
        <f t="shared" si="4"/>
        <v>0</v>
      </c>
      <c r="G13" s="99">
        <f t="shared" si="4"/>
        <v>0</v>
      </c>
      <c r="H13" s="99">
        <f t="shared" si="4"/>
        <v>0</v>
      </c>
      <c r="I13" s="100">
        <f t="shared" si="4"/>
        <v>0</v>
      </c>
      <c r="J13" s="101">
        <f t="shared" si="1"/>
        <v>0</v>
      </c>
      <c r="K13" s="869"/>
    </row>
    <row r="14" spans="1:11" ht="21" customHeight="1">
      <c r="A14" s="93" t="s">
        <v>15</v>
      </c>
      <c r="B14" s="94" t="s">
        <v>171</v>
      </c>
      <c r="C14" s="95"/>
      <c r="D14" s="2"/>
      <c r="E14" s="2"/>
      <c r="F14" s="2"/>
      <c r="G14" s="2"/>
      <c r="H14" s="2"/>
      <c r="I14" s="50"/>
      <c r="J14" s="96">
        <f t="shared" si="1"/>
        <v>0</v>
      </c>
      <c r="K14" s="869"/>
    </row>
    <row r="15" spans="1:11" ht="21" customHeight="1">
      <c r="A15" s="103" t="s">
        <v>16</v>
      </c>
      <c r="B15" s="104" t="s">
        <v>175</v>
      </c>
      <c r="C15" s="105"/>
      <c r="D15" s="106">
        <f aca="true" t="shared" si="5" ref="D15:I15">SUM(D16:D17)</f>
        <v>0</v>
      </c>
      <c r="E15" s="106">
        <f t="shared" si="5"/>
        <v>0</v>
      </c>
      <c r="F15" s="106">
        <f t="shared" si="5"/>
        <v>0</v>
      </c>
      <c r="G15" s="106">
        <f t="shared" si="5"/>
        <v>0</v>
      </c>
      <c r="H15" s="106">
        <f t="shared" si="5"/>
        <v>0</v>
      </c>
      <c r="I15" s="107">
        <f t="shared" si="5"/>
        <v>0</v>
      </c>
      <c r="J15" s="101">
        <f t="shared" si="1"/>
        <v>0</v>
      </c>
      <c r="K15" s="869"/>
    </row>
    <row r="16" spans="1:11" ht="21" customHeight="1">
      <c r="A16" s="103" t="s">
        <v>17</v>
      </c>
      <c r="B16" s="94" t="s">
        <v>171</v>
      </c>
      <c r="C16" s="95"/>
      <c r="D16" s="2"/>
      <c r="E16" s="2"/>
      <c r="F16" s="2"/>
      <c r="G16" s="2"/>
      <c r="H16" s="2"/>
      <c r="I16" s="50"/>
      <c r="J16" s="96">
        <f t="shared" si="1"/>
        <v>0</v>
      </c>
      <c r="K16" s="869"/>
    </row>
    <row r="17" spans="1:11" ht="21" customHeight="1" thickBot="1">
      <c r="A17" s="103" t="s">
        <v>18</v>
      </c>
      <c r="B17" s="94" t="s">
        <v>171</v>
      </c>
      <c r="C17" s="108"/>
      <c r="D17" s="109"/>
      <c r="E17" s="109"/>
      <c r="F17" s="109"/>
      <c r="G17" s="109"/>
      <c r="H17" s="109"/>
      <c r="I17" s="110"/>
      <c r="J17" s="96">
        <f t="shared" si="1"/>
        <v>0</v>
      </c>
      <c r="K17" s="869"/>
    </row>
    <row r="18" spans="1:11" ht="21" customHeight="1" thickBot="1">
      <c r="A18" s="111" t="s">
        <v>19</v>
      </c>
      <c r="B18" s="112" t="s">
        <v>176</v>
      </c>
      <c r="C18" s="113"/>
      <c r="D18" s="114">
        <f aca="true" t="shared" si="6" ref="D18:J18">D5+D8+D11+D13+D15</f>
        <v>0</v>
      </c>
      <c r="E18" s="114">
        <f t="shared" si="6"/>
        <v>0</v>
      </c>
      <c r="F18" s="114">
        <f t="shared" si="6"/>
        <v>0</v>
      </c>
      <c r="G18" s="114">
        <f t="shared" si="6"/>
        <v>0</v>
      </c>
      <c r="H18" s="114">
        <f t="shared" si="6"/>
        <v>0</v>
      </c>
      <c r="I18" s="115">
        <f t="shared" si="6"/>
        <v>0</v>
      </c>
      <c r="J18" s="116">
        <f t="shared" si="6"/>
        <v>0</v>
      </c>
      <c r="K18" s="869"/>
    </row>
  </sheetData>
  <sheetProtection sheet="1" objects="1" scenarios="1"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9" customFormat="1" ht="15.75" thickBot="1">
      <c r="A1" s="117"/>
      <c r="H1" s="118" t="s">
        <v>50</v>
      </c>
      <c r="I1" s="948" t="str">
        <f>+CONCATENATE("3. tájékoztató tábla a ......../",LEFT(ÖSSZEFÜGGÉSEK!A4,4)+1,". (........) önkormányzati rendelethez")</f>
        <v>3. tájékoztató tábla a ......../2016. (........) önkormányzati rendelethez</v>
      </c>
    </row>
    <row r="2" spans="1:9" s="80" customFormat="1" ht="26.25" customHeight="1">
      <c r="A2" s="951" t="s">
        <v>58</v>
      </c>
      <c r="B2" s="953" t="s">
        <v>177</v>
      </c>
      <c r="C2" s="951" t="s">
        <v>178</v>
      </c>
      <c r="D2" s="951" t="s">
        <v>179</v>
      </c>
      <c r="E2" s="955" t="str">
        <f>+CONCATENATE("Hitel, kölcsön állomány ",LEFT(ÖSSZEFÜGGÉSEK!A4,4),". dec. 31-én")</f>
        <v>Hitel, kölcsön állomány 2015. dec. 31-én</v>
      </c>
      <c r="F2" s="957" t="s">
        <v>180</v>
      </c>
      <c r="G2" s="958"/>
      <c r="H2" s="949" t="str">
        <f>+CONCATENATE(LEFT(ÖSSZEFÜGGÉSEK!A4,4)+2,". után")</f>
        <v>2017. után</v>
      </c>
      <c r="I2" s="948"/>
    </row>
    <row r="3" spans="1:9" s="84" customFormat="1" ht="40.5" customHeight="1" thickBot="1">
      <c r="A3" s="952"/>
      <c r="B3" s="954"/>
      <c r="C3" s="954"/>
      <c r="D3" s="952"/>
      <c r="E3" s="956"/>
      <c r="F3" s="119" t="str">
        <f>+CONCATENATE(LEFT(ÖSSZEFÜGGÉSEK!A4,4)+1,".")</f>
        <v>2016.</v>
      </c>
      <c r="G3" s="120" t="str">
        <f>+CONCATENATE(LEFT(ÖSSZEFÜGGÉSEK!A4,4)+2,".")</f>
        <v>2017.</v>
      </c>
      <c r="H3" s="950"/>
      <c r="I3" s="948"/>
    </row>
    <row r="4" spans="1:9" s="124" customFormat="1" ht="12.75" customHeight="1" thickBot="1">
      <c r="A4" s="121" t="s">
        <v>397</v>
      </c>
      <c r="B4" s="73" t="s">
        <v>398</v>
      </c>
      <c r="C4" s="73" t="s">
        <v>399</v>
      </c>
      <c r="D4" s="122" t="s">
        <v>400</v>
      </c>
      <c r="E4" s="121" t="s">
        <v>401</v>
      </c>
      <c r="F4" s="122" t="s">
        <v>478</v>
      </c>
      <c r="G4" s="122" t="s">
        <v>479</v>
      </c>
      <c r="H4" s="123" t="s">
        <v>480</v>
      </c>
      <c r="I4" s="948"/>
    </row>
    <row r="5" spans="1:9" ht="22.5" customHeight="1" thickBot="1">
      <c r="A5" s="125" t="s">
        <v>6</v>
      </c>
      <c r="B5" s="126" t="s">
        <v>181</v>
      </c>
      <c r="C5" s="127"/>
      <c r="D5" s="128"/>
      <c r="E5" s="129">
        <f>SUM(E6:E11)</f>
        <v>0</v>
      </c>
      <c r="F5" s="130">
        <f>SUM(F6:F11)</f>
        <v>0</v>
      </c>
      <c r="G5" s="130">
        <f>SUM(G6:G11)</f>
        <v>0</v>
      </c>
      <c r="H5" s="131">
        <f>SUM(H6:H11)</f>
        <v>0</v>
      </c>
      <c r="I5" s="948"/>
    </row>
    <row r="6" spans="1:9" ht="22.5" customHeight="1">
      <c r="A6" s="132" t="s">
        <v>7</v>
      </c>
      <c r="B6" s="133" t="s">
        <v>171</v>
      </c>
      <c r="C6" s="134"/>
      <c r="D6" s="135"/>
      <c r="E6" s="136"/>
      <c r="F6" s="2"/>
      <c r="G6" s="2"/>
      <c r="H6" s="137"/>
      <c r="I6" s="948"/>
    </row>
    <row r="7" spans="1:9" ht="22.5" customHeight="1">
      <c r="A7" s="132" t="s">
        <v>8</v>
      </c>
      <c r="B7" s="133" t="s">
        <v>171</v>
      </c>
      <c r="C7" s="134"/>
      <c r="D7" s="135"/>
      <c r="E7" s="136"/>
      <c r="F7" s="2"/>
      <c r="G7" s="2"/>
      <c r="H7" s="137"/>
      <c r="I7" s="948"/>
    </row>
    <row r="8" spans="1:9" ht="22.5" customHeight="1">
      <c r="A8" s="132" t="s">
        <v>9</v>
      </c>
      <c r="B8" s="133" t="s">
        <v>171</v>
      </c>
      <c r="C8" s="134"/>
      <c r="D8" s="135"/>
      <c r="E8" s="136"/>
      <c r="F8" s="2"/>
      <c r="G8" s="2"/>
      <c r="H8" s="137"/>
      <c r="I8" s="948"/>
    </row>
    <row r="9" spans="1:9" ht="22.5" customHeight="1">
      <c r="A9" s="132" t="s">
        <v>10</v>
      </c>
      <c r="B9" s="133" t="s">
        <v>171</v>
      </c>
      <c r="C9" s="134"/>
      <c r="D9" s="135"/>
      <c r="E9" s="136"/>
      <c r="F9" s="2"/>
      <c r="G9" s="2"/>
      <c r="H9" s="137"/>
      <c r="I9" s="948"/>
    </row>
    <row r="10" spans="1:9" ht="22.5" customHeight="1">
      <c r="A10" s="132" t="s">
        <v>11</v>
      </c>
      <c r="B10" s="133" t="s">
        <v>171</v>
      </c>
      <c r="C10" s="134"/>
      <c r="D10" s="135"/>
      <c r="E10" s="136"/>
      <c r="F10" s="2"/>
      <c r="G10" s="2"/>
      <c r="H10" s="137"/>
      <c r="I10" s="948"/>
    </row>
    <row r="11" spans="1:9" ht="22.5" customHeight="1" thickBot="1">
      <c r="A11" s="132" t="s">
        <v>12</v>
      </c>
      <c r="B11" s="133" t="s">
        <v>171</v>
      </c>
      <c r="C11" s="134"/>
      <c r="D11" s="135"/>
      <c r="E11" s="136"/>
      <c r="F11" s="2"/>
      <c r="G11" s="2"/>
      <c r="H11" s="137"/>
      <c r="I11" s="948"/>
    </row>
    <row r="12" spans="1:9" ht="22.5" customHeight="1" thickBot="1">
      <c r="A12" s="125" t="s">
        <v>13</v>
      </c>
      <c r="B12" s="126" t="s">
        <v>182</v>
      </c>
      <c r="C12" s="138"/>
      <c r="D12" s="139"/>
      <c r="E12" s="129">
        <f>SUM(E13:E18)</f>
        <v>0</v>
      </c>
      <c r="F12" s="130">
        <f>SUM(F13:F18)</f>
        <v>0</v>
      </c>
      <c r="G12" s="130">
        <f>SUM(G13:G18)</f>
        <v>0</v>
      </c>
      <c r="H12" s="131">
        <f>SUM(H13:H18)</f>
        <v>0</v>
      </c>
      <c r="I12" s="948"/>
    </row>
    <row r="13" spans="1:9" ht="22.5" customHeight="1">
      <c r="A13" s="132" t="s">
        <v>14</v>
      </c>
      <c r="B13" s="133" t="s">
        <v>171</v>
      </c>
      <c r="C13" s="134"/>
      <c r="D13" s="135"/>
      <c r="E13" s="136"/>
      <c r="F13" s="2"/>
      <c r="G13" s="2"/>
      <c r="H13" s="137"/>
      <c r="I13" s="948"/>
    </row>
    <row r="14" spans="1:9" ht="22.5" customHeight="1">
      <c r="A14" s="132" t="s">
        <v>15</v>
      </c>
      <c r="B14" s="133" t="s">
        <v>171</v>
      </c>
      <c r="C14" s="134"/>
      <c r="D14" s="135"/>
      <c r="E14" s="136"/>
      <c r="F14" s="2"/>
      <c r="G14" s="2"/>
      <c r="H14" s="137"/>
      <c r="I14" s="948"/>
    </row>
    <row r="15" spans="1:9" ht="22.5" customHeight="1">
      <c r="A15" s="132" t="s">
        <v>16</v>
      </c>
      <c r="B15" s="133" t="s">
        <v>171</v>
      </c>
      <c r="C15" s="134"/>
      <c r="D15" s="135"/>
      <c r="E15" s="136"/>
      <c r="F15" s="2"/>
      <c r="G15" s="2"/>
      <c r="H15" s="137"/>
      <c r="I15" s="948"/>
    </row>
    <row r="16" spans="1:9" ht="22.5" customHeight="1">
      <c r="A16" s="132" t="s">
        <v>17</v>
      </c>
      <c r="B16" s="133" t="s">
        <v>171</v>
      </c>
      <c r="C16" s="134"/>
      <c r="D16" s="135"/>
      <c r="E16" s="136"/>
      <c r="F16" s="2"/>
      <c r="G16" s="2"/>
      <c r="H16" s="137"/>
      <c r="I16" s="948"/>
    </row>
    <row r="17" spans="1:9" ht="22.5" customHeight="1">
      <c r="A17" s="132" t="s">
        <v>18</v>
      </c>
      <c r="B17" s="133" t="s">
        <v>171</v>
      </c>
      <c r="C17" s="134"/>
      <c r="D17" s="135"/>
      <c r="E17" s="136"/>
      <c r="F17" s="2"/>
      <c r="G17" s="2"/>
      <c r="H17" s="137"/>
      <c r="I17" s="948"/>
    </row>
    <row r="18" spans="1:9" ht="22.5" customHeight="1" thickBot="1">
      <c r="A18" s="132" t="s">
        <v>19</v>
      </c>
      <c r="B18" s="133" t="s">
        <v>171</v>
      </c>
      <c r="C18" s="134"/>
      <c r="D18" s="135"/>
      <c r="E18" s="136"/>
      <c r="F18" s="2"/>
      <c r="G18" s="2"/>
      <c r="H18" s="137"/>
      <c r="I18" s="948"/>
    </row>
    <row r="19" spans="1:9" ht="22.5" customHeight="1" thickBot="1">
      <c r="A19" s="125" t="s">
        <v>20</v>
      </c>
      <c r="B19" s="126" t="s">
        <v>662</v>
      </c>
      <c r="C19" s="127"/>
      <c r="D19" s="128"/>
      <c r="E19" s="129">
        <f>E5+E12</f>
        <v>0</v>
      </c>
      <c r="F19" s="130">
        <f>F5+F12</f>
        <v>0</v>
      </c>
      <c r="G19" s="130">
        <f>G5+G12</f>
        <v>0</v>
      </c>
      <c r="H19" s="131">
        <f>H5+H12</f>
        <v>0</v>
      </c>
      <c r="I19" s="948"/>
    </row>
    <row r="20" ht="19.5" customHeight="1"/>
  </sheetData>
  <sheetProtection sheet="1" objects="1" scenarios="1"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D31" sqref="D31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975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2015. december 31-én</v>
      </c>
      <c r="B1" s="976"/>
      <c r="C1" s="976"/>
      <c r="D1" s="976"/>
      <c r="E1" s="976"/>
      <c r="F1" s="976"/>
      <c r="G1" s="976"/>
      <c r="H1" s="976"/>
      <c r="I1" s="976"/>
      <c r="J1" s="948" t="str">
        <f>+CONCATENATE("4. tájékoztató tábla a ......../",LEFT(ÖSSZEFÜGGÉSEK!A4,4)+1,". (........) önkormányzati rendelethez")</f>
        <v>4. tájékoztató tábla a ......../2016. (........) önkormányzati rendelethez</v>
      </c>
    </row>
    <row r="2" spans="8:10" ht="14.25" thickBot="1">
      <c r="H2" s="977" t="s">
        <v>183</v>
      </c>
      <c r="I2" s="977"/>
      <c r="J2" s="948"/>
    </row>
    <row r="3" spans="1:10" ht="13.5" thickBot="1">
      <c r="A3" s="978" t="s">
        <v>4</v>
      </c>
      <c r="B3" s="980" t="s">
        <v>184</v>
      </c>
      <c r="C3" s="959" t="s">
        <v>185</v>
      </c>
      <c r="D3" s="961" t="s">
        <v>186</v>
      </c>
      <c r="E3" s="962"/>
      <c r="F3" s="962"/>
      <c r="G3" s="962"/>
      <c r="H3" s="962"/>
      <c r="I3" s="963" t="s">
        <v>187</v>
      </c>
      <c r="J3" s="948"/>
    </row>
    <row r="4" spans="1:10" s="20" customFormat="1" ht="42" customHeight="1" thickBot="1">
      <c r="A4" s="979"/>
      <c r="B4" s="981"/>
      <c r="C4" s="960"/>
      <c r="D4" s="140" t="s">
        <v>188</v>
      </c>
      <c r="E4" s="140" t="s">
        <v>189</v>
      </c>
      <c r="F4" s="140" t="s">
        <v>190</v>
      </c>
      <c r="G4" s="141" t="s">
        <v>191</v>
      </c>
      <c r="H4" s="141" t="s">
        <v>192</v>
      </c>
      <c r="I4" s="964"/>
      <c r="J4" s="948"/>
    </row>
    <row r="5" spans="1:10" s="20" customFormat="1" ht="12" customHeight="1" thickBot="1">
      <c r="A5" s="555" t="s">
        <v>397</v>
      </c>
      <c r="B5" s="142" t="s">
        <v>398</v>
      </c>
      <c r="C5" s="142" t="s">
        <v>399</v>
      </c>
      <c r="D5" s="142" t="s">
        <v>400</v>
      </c>
      <c r="E5" s="142" t="s">
        <v>401</v>
      </c>
      <c r="F5" s="142" t="s">
        <v>478</v>
      </c>
      <c r="G5" s="142" t="s">
        <v>479</v>
      </c>
      <c r="H5" s="142" t="s">
        <v>566</v>
      </c>
      <c r="I5" s="143" t="s">
        <v>567</v>
      </c>
      <c r="J5" s="948"/>
    </row>
    <row r="6" spans="1:10" s="20" customFormat="1" ht="18" customHeight="1">
      <c r="A6" s="965" t="s">
        <v>193</v>
      </c>
      <c r="B6" s="966"/>
      <c r="C6" s="966"/>
      <c r="D6" s="966"/>
      <c r="E6" s="966"/>
      <c r="F6" s="966"/>
      <c r="G6" s="966"/>
      <c r="H6" s="966"/>
      <c r="I6" s="967"/>
      <c r="J6" s="948"/>
    </row>
    <row r="7" spans="1:10" ht="15.75" customHeight="1">
      <c r="A7" s="33" t="s">
        <v>6</v>
      </c>
      <c r="B7" s="31" t="s">
        <v>194</v>
      </c>
      <c r="C7" s="23"/>
      <c r="D7" s="23"/>
      <c r="E7" s="23"/>
      <c r="F7" s="23"/>
      <c r="G7" s="145"/>
      <c r="H7" s="146">
        <f aca="true" t="shared" si="0" ref="H7:H13">SUM(D7:G7)</f>
        <v>0</v>
      </c>
      <c r="I7" s="34">
        <f aca="true" t="shared" si="1" ref="I7:I13">C7+H7</f>
        <v>0</v>
      </c>
      <c r="J7" s="948"/>
    </row>
    <row r="8" spans="1:10" ht="22.5">
      <c r="A8" s="33" t="s">
        <v>7</v>
      </c>
      <c r="B8" s="31" t="s">
        <v>132</v>
      </c>
      <c r="C8" s="23"/>
      <c r="D8" s="23"/>
      <c r="E8" s="23"/>
      <c r="F8" s="23"/>
      <c r="G8" s="145"/>
      <c r="H8" s="146">
        <f t="shared" si="0"/>
        <v>0</v>
      </c>
      <c r="I8" s="34">
        <f t="shared" si="1"/>
        <v>0</v>
      </c>
      <c r="J8" s="948"/>
    </row>
    <row r="9" spans="1:10" ht="22.5">
      <c r="A9" s="33" t="s">
        <v>8</v>
      </c>
      <c r="B9" s="31" t="s">
        <v>133</v>
      </c>
      <c r="C9" s="23"/>
      <c r="D9" s="23"/>
      <c r="E9" s="23"/>
      <c r="F9" s="23"/>
      <c r="G9" s="145"/>
      <c r="H9" s="146">
        <f t="shared" si="0"/>
        <v>0</v>
      </c>
      <c r="I9" s="34">
        <f t="shared" si="1"/>
        <v>0</v>
      </c>
      <c r="J9" s="948"/>
    </row>
    <row r="10" spans="1:10" ht="15.75" customHeight="1">
      <c r="A10" s="33" t="s">
        <v>9</v>
      </c>
      <c r="B10" s="31" t="s">
        <v>134</v>
      </c>
      <c r="C10" s="23"/>
      <c r="D10" s="23"/>
      <c r="E10" s="23"/>
      <c r="F10" s="23"/>
      <c r="G10" s="145"/>
      <c r="H10" s="146">
        <f t="shared" si="0"/>
        <v>0</v>
      </c>
      <c r="I10" s="34">
        <f t="shared" si="1"/>
        <v>0</v>
      </c>
      <c r="J10" s="948"/>
    </row>
    <row r="11" spans="1:10" ht="22.5">
      <c r="A11" s="33" t="s">
        <v>10</v>
      </c>
      <c r="B11" s="31" t="s">
        <v>135</v>
      </c>
      <c r="C11" s="23"/>
      <c r="D11" s="23"/>
      <c r="E11" s="23"/>
      <c r="F11" s="23"/>
      <c r="G11" s="145"/>
      <c r="H11" s="146">
        <f t="shared" si="0"/>
        <v>0</v>
      </c>
      <c r="I11" s="34">
        <f t="shared" si="1"/>
        <v>0</v>
      </c>
      <c r="J11" s="948"/>
    </row>
    <row r="12" spans="1:10" ht="15.75" customHeight="1">
      <c r="A12" s="35" t="s">
        <v>11</v>
      </c>
      <c r="B12" s="36" t="s">
        <v>195</v>
      </c>
      <c r="C12" s="24"/>
      <c r="D12" s="24"/>
      <c r="E12" s="24"/>
      <c r="F12" s="24"/>
      <c r="G12" s="147"/>
      <c r="H12" s="146">
        <f t="shared" si="0"/>
        <v>0</v>
      </c>
      <c r="I12" s="34">
        <f t="shared" si="1"/>
        <v>0</v>
      </c>
      <c r="J12" s="948"/>
    </row>
    <row r="13" spans="1:10" ht="15.75" customHeight="1" thickBot="1">
      <c r="A13" s="148" t="s">
        <v>12</v>
      </c>
      <c r="B13" s="149" t="s">
        <v>196</v>
      </c>
      <c r="C13" s="151"/>
      <c r="D13" s="151"/>
      <c r="E13" s="151"/>
      <c r="F13" s="151"/>
      <c r="G13" s="152"/>
      <c r="H13" s="146">
        <f t="shared" si="0"/>
        <v>0</v>
      </c>
      <c r="I13" s="34">
        <f t="shared" si="1"/>
        <v>0</v>
      </c>
      <c r="J13" s="948"/>
    </row>
    <row r="14" spans="1:10" s="25" customFormat="1" ht="18" customHeight="1" thickBot="1">
      <c r="A14" s="968" t="s">
        <v>197</v>
      </c>
      <c r="B14" s="969"/>
      <c r="C14" s="37">
        <f aca="true" t="shared" si="2" ref="C14:I14">SUM(C7:C13)</f>
        <v>0</v>
      </c>
      <c r="D14" s="37">
        <f>SUM(D7:D13)</f>
        <v>0</v>
      </c>
      <c r="E14" s="37">
        <f t="shared" si="2"/>
        <v>0</v>
      </c>
      <c r="F14" s="37">
        <f t="shared" si="2"/>
        <v>0</v>
      </c>
      <c r="G14" s="153">
        <f t="shared" si="2"/>
        <v>0</v>
      </c>
      <c r="H14" s="153">
        <f t="shared" si="2"/>
        <v>0</v>
      </c>
      <c r="I14" s="38">
        <f t="shared" si="2"/>
        <v>0</v>
      </c>
      <c r="J14" s="948"/>
    </row>
    <row r="15" spans="1:10" s="22" customFormat="1" ht="18" customHeight="1">
      <c r="A15" s="970" t="s">
        <v>198</v>
      </c>
      <c r="B15" s="971"/>
      <c r="C15" s="971"/>
      <c r="D15" s="971"/>
      <c r="E15" s="971"/>
      <c r="F15" s="971"/>
      <c r="G15" s="971"/>
      <c r="H15" s="971"/>
      <c r="I15" s="972"/>
      <c r="J15" s="948"/>
    </row>
    <row r="16" spans="1:10" s="22" customFormat="1" ht="12.75">
      <c r="A16" s="33" t="s">
        <v>6</v>
      </c>
      <c r="B16" s="31" t="s">
        <v>199</v>
      </c>
      <c r="C16" s="23"/>
      <c r="D16" s="23"/>
      <c r="E16" s="23"/>
      <c r="F16" s="23"/>
      <c r="G16" s="145"/>
      <c r="H16" s="146">
        <f>SUM(D16:G16)</f>
        <v>0</v>
      </c>
      <c r="I16" s="34">
        <f>C16+H16</f>
        <v>0</v>
      </c>
      <c r="J16" s="948"/>
    </row>
    <row r="17" spans="1:10" ht="13.5" thickBot="1">
      <c r="A17" s="148" t="s">
        <v>7</v>
      </c>
      <c r="B17" s="149" t="s">
        <v>196</v>
      </c>
      <c r="C17" s="151"/>
      <c r="D17" s="151"/>
      <c r="E17" s="151"/>
      <c r="F17" s="151"/>
      <c r="G17" s="152"/>
      <c r="H17" s="146">
        <f>SUM(D17:G17)</f>
        <v>0</v>
      </c>
      <c r="I17" s="154">
        <f>C17+H17</f>
        <v>0</v>
      </c>
      <c r="J17" s="948"/>
    </row>
    <row r="18" spans="1:10" ht="15.75" customHeight="1" thickBot="1">
      <c r="A18" s="968" t="s">
        <v>200</v>
      </c>
      <c r="B18" s="969"/>
      <c r="C18" s="37">
        <f aca="true" t="shared" si="3" ref="C18:I18">SUM(C16:C17)</f>
        <v>0</v>
      </c>
      <c r="D18" s="37">
        <f t="shared" si="3"/>
        <v>0</v>
      </c>
      <c r="E18" s="37">
        <f t="shared" si="3"/>
        <v>0</v>
      </c>
      <c r="F18" s="37">
        <f t="shared" si="3"/>
        <v>0</v>
      </c>
      <c r="G18" s="153">
        <f t="shared" si="3"/>
        <v>0</v>
      </c>
      <c r="H18" s="153">
        <f t="shared" si="3"/>
        <v>0</v>
      </c>
      <c r="I18" s="38">
        <f t="shared" si="3"/>
        <v>0</v>
      </c>
      <c r="J18" s="948"/>
    </row>
    <row r="19" spans="1:10" ht="18" customHeight="1" thickBot="1">
      <c r="A19" s="973" t="s">
        <v>201</v>
      </c>
      <c r="B19" s="974"/>
      <c r="C19" s="155">
        <f aca="true" t="shared" si="4" ref="C19:I19">C14+C18</f>
        <v>0</v>
      </c>
      <c r="D19" s="155">
        <f t="shared" si="4"/>
        <v>0</v>
      </c>
      <c r="E19" s="155">
        <f t="shared" si="4"/>
        <v>0</v>
      </c>
      <c r="F19" s="155">
        <f t="shared" si="4"/>
        <v>0</v>
      </c>
      <c r="G19" s="155">
        <f t="shared" si="4"/>
        <v>0</v>
      </c>
      <c r="H19" s="155">
        <f t="shared" si="4"/>
        <v>0</v>
      </c>
      <c r="I19" s="38">
        <f t="shared" si="4"/>
        <v>0</v>
      </c>
      <c r="J19" s="948"/>
    </row>
  </sheetData>
  <sheetProtection sheet="1" objects="1" scenarios="1"/>
  <mergeCells count="13">
    <mergeCell ref="A18:B18"/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zoomScaleSheetLayoutView="120" workbookViewId="0" topLeftCell="A5">
      <selection activeCell="A1" sqref="A1:E1"/>
    </sheetView>
  </sheetViews>
  <sheetFormatPr defaultColWidth="12.00390625" defaultRowHeight="12.75"/>
  <cols>
    <col min="1" max="1" width="67.125" style="589" customWidth="1"/>
    <col min="2" max="2" width="6.125" style="590" customWidth="1"/>
    <col min="3" max="4" width="12.125" style="589" customWidth="1"/>
    <col min="5" max="5" width="12.125" style="614" customWidth="1"/>
    <col min="6" max="16384" width="12.00390625" style="589" customWidth="1"/>
  </cols>
  <sheetData>
    <row r="1" spans="1:5" ht="49.5" customHeight="1">
      <c r="A1" s="983" t="str">
        <f>+CONCATENATE("VAGYONKIMUTATÁS",CHAR(10),"a könyvviteli mérlegben értékkel szereplő eszközökről",CHAR(10),LEFT(ÖSSZEFÜGGÉSEK!A4,4),".")</f>
        <v>VAGYONKIMUTATÁS
a könyvviteli mérlegben értékkel szereplő eszközökről
2015.</v>
      </c>
      <c r="B1" s="984"/>
      <c r="C1" s="984"/>
      <c r="D1" s="984"/>
      <c r="E1" s="984"/>
    </row>
    <row r="2" spans="3:5" ht="16.5" thickBot="1">
      <c r="C2" s="985" t="s">
        <v>227</v>
      </c>
      <c r="D2" s="985"/>
      <c r="E2" s="985"/>
    </row>
    <row r="3" spans="1:5" ht="15.75" customHeight="1">
      <c r="A3" s="986" t="s">
        <v>228</v>
      </c>
      <c r="B3" s="989" t="s">
        <v>229</v>
      </c>
      <c r="C3" s="992" t="s">
        <v>230</v>
      </c>
      <c r="D3" s="992" t="s">
        <v>231</v>
      </c>
      <c r="E3" s="994" t="s">
        <v>232</v>
      </c>
    </row>
    <row r="4" spans="1:5" ht="11.25" customHeight="1">
      <c r="A4" s="987"/>
      <c r="B4" s="990"/>
      <c r="C4" s="993"/>
      <c r="D4" s="993"/>
      <c r="E4" s="995"/>
    </row>
    <row r="5" spans="1:5" ht="15.75">
      <c r="A5" s="988"/>
      <c r="B5" s="991"/>
      <c r="C5" s="996" t="s">
        <v>233</v>
      </c>
      <c r="D5" s="996"/>
      <c r="E5" s="997"/>
    </row>
    <row r="6" spans="1:5" s="594" customFormat="1" ht="16.5" thickBot="1">
      <c r="A6" s="591" t="s">
        <v>630</v>
      </c>
      <c r="B6" s="592" t="s">
        <v>398</v>
      </c>
      <c r="C6" s="592" t="s">
        <v>399</v>
      </c>
      <c r="D6" s="592" t="s">
        <v>400</v>
      </c>
      <c r="E6" s="593" t="s">
        <v>401</v>
      </c>
    </row>
    <row r="7" spans="1:5" s="599" customFormat="1" ht="15.75">
      <c r="A7" s="595" t="s">
        <v>568</v>
      </c>
      <c r="B7" s="596" t="s">
        <v>234</v>
      </c>
      <c r="C7" s="597"/>
      <c r="D7" s="597"/>
      <c r="E7" s="598"/>
    </row>
    <row r="8" spans="1:5" s="599" customFormat="1" ht="15.75">
      <c r="A8" s="600" t="s">
        <v>569</v>
      </c>
      <c r="B8" s="211" t="s">
        <v>235</v>
      </c>
      <c r="C8" s="601">
        <f>+C9+C14+C19+C24+C29</f>
        <v>0</v>
      </c>
      <c r="D8" s="601">
        <f>+D9+D14+D19+D24+D29</f>
        <v>0</v>
      </c>
      <c r="E8" s="602">
        <f>+E9+E14+E19+E24+E29</f>
        <v>0</v>
      </c>
    </row>
    <row r="9" spans="1:5" s="599" customFormat="1" ht="15.75">
      <c r="A9" s="600" t="s">
        <v>570</v>
      </c>
      <c r="B9" s="211" t="s">
        <v>236</v>
      </c>
      <c r="C9" s="601">
        <f>+C10+C11+C12+C13</f>
        <v>0</v>
      </c>
      <c r="D9" s="601">
        <f>+D10+D11+D12+D13</f>
        <v>0</v>
      </c>
      <c r="E9" s="602">
        <f>+E10+E11+E12+E13</f>
        <v>0</v>
      </c>
    </row>
    <row r="10" spans="1:5" s="599" customFormat="1" ht="15.75">
      <c r="A10" s="603" t="s">
        <v>571</v>
      </c>
      <c r="B10" s="211" t="s">
        <v>237</v>
      </c>
      <c r="C10" s="199"/>
      <c r="D10" s="199"/>
      <c r="E10" s="604"/>
    </row>
    <row r="11" spans="1:5" s="599" customFormat="1" ht="26.25" customHeight="1">
      <c r="A11" s="603" t="s">
        <v>572</v>
      </c>
      <c r="B11" s="211" t="s">
        <v>238</v>
      </c>
      <c r="C11" s="197"/>
      <c r="D11" s="197"/>
      <c r="E11" s="198"/>
    </row>
    <row r="12" spans="1:5" s="599" customFormat="1" ht="22.5">
      <c r="A12" s="603" t="s">
        <v>573</v>
      </c>
      <c r="B12" s="211" t="s">
        <v>239</v>
      </c>
      <c r="C12" s="197"/>
      <c r="D12" s="197"/>
      <c r="E12" s="198"/>
    </row>
    <row r="13" spans="1:5" s="599" customFormat="1" ht="15.75">
      <c r="A13" s="603" t="s">
        <v>574</v>
      </c>
      <c r="B13" s="211" t="s">
        <v>240</v>
      </c>
      <c r="C13" s="197"/>
      <c r="D13" s="197"/>
      <c r="E13" s="198"/>
    </row>
    <row r="14" spans="1:5" s="599" customFormat="1" ht="15.75">
      <c r="A14" s="600" t="s">
        <v>575</v>
      </c>
      <c r="B14" s="211" t="s">
        <v>241</v>
      </c>
      <c r="C14" s="605">
        <f>+C15+C16+C17+C18</f>
        <v>0</v>
      </c>
      <c r="D14" s="605">
        <f>+D15+D16+D17+D18</f>
        <v>0</v>
      </c>
      <c r="E14" s="606">
        <f>+E15+E16+E17+E18</f>
        <v>0</v>
      </c>
    </row>
    <row r="15" spans="1:5" s="599" customFormat="1" ht="15.75">
      <c r="A15" s="603" t="s">
        <v>576</v>
      </c>
      <c r="B15" s="211" t="s">
        <v>242</v>
      </c>
      <c r="C15" s="197"/>
      <c r="D15" s="197"/>
      <c r="E15" s="198"/>
    </row>
    <row r="16" spans="1:5" s="599" customFormat="1" ht="22.5">
      <c r="A16" s="603" t="s">
        <v>577</v>
      </c>
      <c r="B16" s="211" t="s">
        <v>15</v>
      </c>
      <c r="C16" s="197"/>
      <c r="D16" s="197"/>
      <c r="E16" s="198"/>
    </row>
    <row r="17" spans="1:5" s="599" customFormat="1" ht="15.75">
      <c r="A17" s="603" t="s">
        <v>578</v>
      </c>
      <c r="B17" s="211" t="s">
        <v>16</v>
      </c>
      <c r="C17" s="197"/>
      <c r="D17" s="197"/>
      <c r="E17" s="198"/>
    </row>
    <row r="18" spans="1:5" s="599" customFormat="1" ht="15.75">
      <c r="A18" s="603" t="s">
        <v>579</v>
      </c>
      <c r="B18" s="211" t="s">
        <v>17</v>
      </c>
      <c r="C18" s="197"/>
      <c r="D18" s="197"/>
      <c r="E18" s="198"/>
    </row>
    <row r="19" spans="1:5" s="599" customFormat="1" ht="15.75">
      <c r="A19" s="600" t="s">
        <v>580</v>
      </c>
      <c r="B19" s="211" t="s">
        <v>18</v>
      </c>
      <c r="C19" s="605">
        <f>+C20+C21+C22+C23</f>
        <v>0</v>
      </c>
      <c r="D19" s="605">
        <f>+D20+D21+D22+D23</f>
        <v>0</v>
      </c>
      <c r="E19" s="606">
        <f>+E20+E21+E22+E23</f>
        <v>0</v>
      </c>
    </row>
    <row r="20" spans="1:5" s="599" customFormat="1" ht="15.75">
      <c r="A20" s="603" t="s">
        <v>581</v>
      </c>
      <c r="B20" s="211" t="s">
        <v>19</v>
      </c>
      <c r="C20" s="197"/>
      <c r="D20" s="197"/>
      <c r="E20" s="198"/>
    </row>
    <row r="21" spans="1:5" s="599" customFormat="1" ht="15.75">
      <c r="A21" s="603" t="s">
        <v>582</v>
      </c>
      <c r="B21" s="211" t="s">
        <v>20</v>
      </c>
      <c r="C21" s="197"/>
      <c r="D21" s="197"/>
      <c r="E21" s="198"/>
    </row>
    <row r="22" spans="1:5" s="599" customFormat="1" ht="15.75">
      <c r="A22" s="603" t="s">
        <v>583</v>
      </c>
      <c r="B22" s="211" t="s">
        <v>21</v>
      </c>
      <c r="C22" s="197"/>
      <c r="D22" s="197"/>
      <c r="E22" s="198"/>
    </row>
    <row r="23" spans="1:5" s="599" customFormat="1" ht="15.75">
      <c r="A23" s="603" t="s">
        <v>584</v>
      </c>
      <c r="B23" s="211" t="s">
        <v>22</v>
      </c>
      <c r="C23" s="197"/>
      <c r="D23" s="197"/>
      <c r="E23" s="198"/>
    </row>
    <row r="24" spans="1:5" s="599" customFormat="1" ht="15.75">
      <c r="A24" s="600" t="s">
        <v>585</v>
      </c>
      <c r="B24" s="211" t="s">
        <v>23</v>
      </c>
      <c r="C24" s="605">
        <f>+C25+C26+C27+C28</f>
        <v>0</v>
      </c>
      <c r="D24" s="605">
        <f>+D25+D26+D27+D28</f>
        <v>0</v>
      </c>
      <c r="E24" s="606">
        <f>+E25+E26+E27+E28</f>
        <v>0</v>
      </c>
    </row>
    <row r="25" spans="1:5" s="599" customFormat="1" ht="15.75">
      <c r="A25" s="603" t="s">
        <v>586</v>
      </c>
      <c r="B25" s="211" t="s">
        <v>24</v>
      </c>
      <c r="C25" s="197"/>
      <c r="D25" s="197"/>
      <c r="E25" s="198"/>
    </row>
    <row r="26" spans="1:5" s="599" customFormat="1" ht="15.75">
      <c r="A26" s="603" t="s">
        <v>587</v>
      </c>
      <c r="B26" s="211" t="s">
        <v>25</v>
      </c>
      <c r="C26" s="197"/>
      <c r="D26" s="197"/>
      <c r="E26" s="198"/>
    </row>
    <row r="27" spans="1:5" s="599" customFormat="1" ht="15.75">
      <c r="A27" s="603" t="s">
        <v>588</v>
      </c>
      <c r="B27" s="211" t="s">
        <v>26</v>
      </c>
      <c r="C27" s="197"/>
      <c r="D27" s="197"/>
      <c r="E27" s="198"/>
    </row>
    <row r="28" spans="1:5" s="599" customFormat="1" ht="15.75">
      <c r="A28" s="603" t="s">
        <v>589</v>
      </c>
      <c r="B28" s="211" t="s">
        <v>27</v>
      </c>
      <c r="C28" s="197"/>
      <c r="D28" s="197"/>
      <c r="E28" s="198"/>
    </row>
    <row r="29" spans="1:5" s="599" customFormat="1" ht="15.75">
      <c r="A29" s="600" t="s">
        <v>590</v>
      </c>
      <c r="B29" s="211" t="s">
        <v>28</v>
      </c>
      <c r="C29" s="605">
        <f>+C30+C31+C32+C33</f>
        <v>0</v>
      </c>
      <c r="D29" s="605">
        <f>+D30+D31+D32+D33</f>
        <v>0</v>
      </c>
      <c r="E29" s="606">
        <f>+E30+E31+E32+E33</f>
        <v>0</v>
      </c>
    </row>
    <row r="30" spans="1:5" s="599" customFormat="1" ht="15.75">
      <c r="A30" s="603" t="s">
        <v>591</v>
      </c>
      <c r="B30" s="211" t="s">
        <v>29</v>
      </c>
      <c r="C30" s="197"/>
      <c r="D30" s="197"/>
      <c r="E30" s="198"/>
    </row>
    <row r="31" spans="1:5" s="599" customFormat="1" ht="22.5">
      <c r="A31" s="603" t="s">
        <v>592</v>
      </c>
      <c r="B31" s="211" t="s">
        <v>30</v>
      </c>
      <c r="C31" s="197"/>
      <c r="D31" s="197"/>
      <c r="E31" s="198"/>
    </row>
    <row r="32" spans="1:5" s="599" customFormat="1" ht="15.75">
      <c r="A32" s="603" t="s">
        <v>593</v>
      </c>
      <c r="B32" s="211" t="s">
        <v>31</v>
      </c>
      <c r="C32" s="197"/>
      <c r="D32" s="197"/>
      <c r="E32" s="198"/>
    </row>
    <row r="33" spans="1:5" s="599" customFormat="1" ht="15.75">
      <c r="A33" s="603" t="s">
        <v>594</v>
      </c>
      <c r="B33" s="211" t="s">
        <v>32</v>
      </c>
      <c r="C33" s="197"/>
      <c r="D33" s="197"/>
      <c r="E33" s="198"/>
    </row>
    <row r="34" spans="1:5" s="599" customFormat="1" ht="15.75">
      <c r="A34" s="600" t="s">
        <v>595</v>
      </c>
      <c r="B34" s="211" t="s">
        <v>33</v>
      </c>
      <c r="C34" s="605">
        <f>+C35+C40+C45</f>
        <v>0</v>
      </c>
      <c r="D34" s="605">
        <f>+D35+D40+D45</f>
        <v>0</v>
      </c>
      <c r="E34" s="606">
        <f>+E35+E40+E45</f>
        <v>0</v>
      </c>
    </row>
    <row r="35" spans="1:5" s="599" customFormat="1" ht="15.75">
      <c r="A35" s="600" t="s">
        <v>596</v>
      </c>
      <c r="B35" s="211" t="s">
        <v>34</v>
      </c>
      <c r="C35" s="605">
        <f>+C36+C37+C38+C39</f>
        <v>0</v>
      </c>
      <c r="D35" s="605">
        <f>+D36+D37+D38+D39</f>
        <v>0</v>
      </c>
      <c r="E35" s="606">
        <f>+E36+E37+E38+E39</f>
        <v>0</v>
      </c>
    </row>
    <row r="36" spans="1:5" s="599" customFormat="1" ht="15.75">
      <c r="A36" s="603" t="s">
        <v>597</v>
      </c>
      <c r="B36" s="211" t="s">
        <v>89</v>
      </c>
      <c r="C36" s="197"/>
      <c r="D36" s="197"/>
      <c r="E36" s="198"/>
    </row>
    <row r="37" spans="1:5" s="599" customFormat="1" ht="15.75">
      <c r="A37" s="603" t="s">
        <v>598</v>
      </c>
      <c r="B37" s="211" t="s">
        <v>164</v>
      </c>
      <c r="C37" s="197"/>
      <c r="D37" s="197"/>
      <c r="E37" s="198"/>
    </row>
    <row r="38" spans="1:5" s="599" customFormat="1" ht="15.75">
      <c r="A38" s="603" t="s">
        <v>599</v>
      </c>
      <c r="B38" s="211" t="s">
        <v>225</v>
      </c>
      <c r="C38" s="197"/>
      <c r="D38" s="197"/>
      <c r="E38" s="198"/>
    </row>
    <row r="39" spans="1:5" s="599" customFormat="1" ht="15.75">
      <c r="A39" s="603" t="s">
        <v>600</v>
      </c>
      <c r="B39" s="211" t="s">
        <v>226</v>
      </c>
      <c r="C39" s="197"/>
      <c r="D39" s="197"/>
      <c r="E39" s="198"/>
    </row>
    <row r="40" spans="1:5" s="599" customFormat="1" ht="15.75">
      <c r="A40" s="600" t="s">
        <v>601</v>
      </c>
      <c r="B40" s="211" t="s">
        <v>243</v>
      </c>
      <c r="C40" s="605">
        <f>+C41+C42+C43+C44</f>
        <v>0</v>
      </c>
      <c r="D40" s="605">
        <f>+D41+D42+D43+D44</f>
        <v>0</v>
      </c>
      <c r="E40" s="606">
        <f>+E41+E42+E43+E44</f>
        <v>0</v>
      </c>
    </row>
    <row r="41" spans="1:5" s="599" customFormat="1" ht="15.75">
      <c r="A41" s="603" t="s">
        <v>602</v>
      </c>
      <c r="B41" s="211" t="s">
        <v>244</v>
      </c>
      <c r="C41" s="197"/>
      <c r="D41" s="197"/>
      <c r="E41" s="198"/>
    </row>
    <row r="42" spans="1:5" s="599" customFormat="1" ht="22.5">
      <c r="A42" s="603" t="s">
        <v>603</v>
      </c>
      <c r="B42" s="211" t="s">
        <v>245</v>
      </c>
      <c r="C42" s="197"/>
      <c r="D42" s="197"/>
      <c r="E42" s="198"/>
    </row>
    <row r="43" spans="1:5" s="599" customFormat="1" ht="15.75">
      <c r="A43" s="603" t="s">
        <v>604</v>
      </c>
      <c r="B43" s="211" t="s">
        <v>246</v>
      </c>
      <c r="C43" s="197"/>
      <c r="D43" s="197"/>
      <c r="E43" s="198"/>
    </row>
    <row r="44" spans="1:5" s="599" customFormat="1" ht="15.75">
      <c r="A44" s="603" t="s">
        <v>605</v>
      </c>
      <c r="B44" s="211" t="s">
        <v>247</v>
      </c>
      <c r="C44" s="197"/>
      <c r="D44" s="197"/>
      <c r="E44" s="198"/>
    </row>
    <row r="45" spans="1:5" s="599" customFormat="1" ht="15.75">
      <c r="A45" s="600" t="s">
        <v>606</v>
      </c>
      <c r="B45" s="211" t="s">
        <v>248</v>
      </c>
      <c r="C45" s="605">
        <f>+C46+C47+C48+C49</f>
        <v>0</v>
      </c>
      <c r="D45" s="605">
        <f>+D46+D47+D48+D49</f>
        <v>0</v>
      </c>
      <c r="E45" s="606">
        <f>+E46+E47+E48+E49</f>
        <v>0</v>
      </c>
    </row>
    <row r="46" spans="1:5" s="599" customFormat="1" ht="15.75">
      <c r="A46" s="603" t="s">
        <v>607</v>
      </c>
      <c r="B46" s="211" t="s">
        <v>249</v>
      </c>
      <c r="C46" s="197"/>
      <c r="D46" s="197"/>
      <c r="E46" s="198"/>
    </row>
    <row r="47" spans="1:5" s="599" customFormat="1" ht="22.5">
      <c r="A47" s="603" t="s">
        <v>608</v>
      </c>
      <c r="B47" s="211" t="s">
        <v>250</v>
      </c>
      <c r="C47" s="197"/>
      <c r="D47" s="197"/>
      <c r="E47" s="198"/>
    </row>
    <row r="48" spans="1:5" s="599" customFormat="1" ht="15.75">
      <c r="A48" s="603" t="s">
        <v>609</v>
      </c>
      <c r="B48" s="211" t="s">
        <v>251</v>
      </c>
      <c r="C48" s="197"/>
      <c r="D48" s="197"/>
      <c r="E48" s="198"/>
    </row>
    <row r="49" spans="1:5" s="599" customFormat="1" ht="15.75">
      <c r="A49" s="603" t="s">
        <v>610</v>
      </c>
      <c r="B49" s="211" t="s">
        <v>252</v>
      </c>
      <c r="C49" s="197"/>
      <c r="D49" s="197"/>
      <c r="E49" s="198"/>
    </row>
    <row r="50" spans="1:5" s="599" customFormat="1" ht="15.75">
      <c r="A50" s="600" t="s">
        <v>611</v>
      </c>
      <c r="B50" s="211" t="s">
        <v>253</v>
      </c>
      <c r="C50" s="197"/>
      <c r="D50" s="197"/>
      <c r="E50" s="198"/>
    </row>
    <row r="51" spans="1:5" s="599" customFormat="1" ht="21">
      <c r="A51" s="600" t="s">
        <v>612</v>
      </c>
      <c r="B51" s="211" t="s">
        <v>254</v>
      </c>
      <c r="C51" s="605">
        <f>+C7+C8+C34+C50</f>
        <v>0</v>
      </c>
      <c r="D51" s="605">
        <f>+D7+D8+D34+D50</f>
        <v>0</v>
      </c>
      <c r="E51" s="606">
        <f>+E7+E8+E34+E50</f>
        <v>0</v>
      </c>
    </row>
    <row r="52" spans="1:5" s="599" customFormat="1" ht="15.75">
      <c r="A52" s="600" t="s">
        <v>613</v>
      </c>
      <c r="B52" s="211" t="s">
        <v>255</v>
      </c>
      <c r="C52" s="197"/>
      <c r="D52" s="197"/>
      <c r="E52" s="198"/>
    </row>
    <row r="53" spans="1:5" s="599" customFormat="1" ht="15.75">
      <c r="A53" s="600" t="s">
        <v>614</v>
      </c>
      <c r="B53" s="211" t="s">
        <v>256</v>
      </c>
      <c r="C53" s="197"/>
      <c r="D53" s="197"/>
      <c r="E53" s="198"/>
    </row>
    <row r="54" spans="1:5" s="599" customFormat="1" ht="15.75">
      <c r="A54" s="600" t="s">
        <v>615</v>
      </c>
      <c r="B54" s="211" t="s">
        <v>257</v>
      </c>
      <c r="C54" s="605">
        <f>+C52+C53</f>
        <v>0</v>
      </c>
      <c r="D54" s="605">
        <f>+D52+D53</f>
        <v>0</v>
      </c>
      <c r="E54" s="606">
        <f>+E52+E53</f>
        <v>0</v>
      </c>
    </row>
    <row r="55" spans="1:5" s="599" customFormat="1" ht="15.75">
      <c r="A55" s="600" t="s">
        <v>616</v>
      </c>
      <c r="B55" s="211" t="s">
        <v>258</v>
      </c>
      <c r="C55" s="197"/>
      <c r="D55" s="197"/>
      <c r="E55" s="198"/>
    </row>
    <row r="56" spans="1:5" s="599" customFormat="1" ht="15.75">
      <c r="A56" s="600" t="s">
        <v>617</v>
      </c>
      <c r="B56" s="211" t="s">
        <v>259</v>
      </c>
      <c r="C56" s="197"/>
      <c r="D56" s="197"/>
      <c r="E56" s="198"/>
    </row>
    <row r="57" spans="1:5" s="599" customFormat="1" ht="15.75">
      <c r="A57" s="600" t="s">
        <v>618</v>
      </c>
      <c r="B57" s="211" t="s">
        <v>260</v>
      </c>
      <c r="C57" s="197"/>
      <c r="D57" s="197"/>
      <c r="E57" s="198"/>
    </row>
    <row r="58" spans="1:5" s="599" customFormat="1" ht="15.75">
      <c r="A58" s="600" t="s">
        <v>619</v>
      </c>
      <c r="B58" s="211" t="s">
        <v>261</v>
      </c>
      <c r="C58" s="197"/>
      <c r="D58" s="197"/>
      <c r="E58" s="198"/>
    </row>
    <row r="59" spans="1:5" s="599" customFormat="1" ht="15.75">
      <c r="A59" s="600" t="s">
        <v>620</v>
      </c>
      <c r="B59" s="211" t="s">
        <v>262</v>
      </c>
      <c r="C59" s="605">
        <f>+C55+C56+C57+C58</f>
        <v>0</v>
      </c>
      <c r="D59" s="605">
        <f>+D55+D56+D57+D58</f>
        <v>0</v>
      </c>
      <c r="E59" s="606">
        <f>+E55+E56+E57+E58</f>
        <v>0</v>
      </c>
    </row>
    <row r="60" spans="1:5" s="599" customFormat="1" ht="15.75">
      <c r="A60" s="600" t="s">
        <v>621</v>
      </c>
      <c r="B60" s="211" t="s">
        <v>263</v>
      </c>
      <c r="C60" s="197"/>
      <c r="D60" s="197"/>
      <c r="E60" s="198"/>
    </row>
    <row r="61" spans="1:5" s="599" customFormat="1" ht="15.75">
      <c r="A61" s="600" t="s">
        <v>622</v>
      </c>
      <c r="B61" s="211" t="s">
        <v>264</v>
      </c>
      <c r="C61" s="197"/>
      <c r="D61" s="197"/>
      <c r="E61" s="198"/>
    </row>
    <row r="62" spans="1:5" s="599" customFormat="1" ht="15.75">
      <c r="A62" s="600" t="s">
        <v>623</v>
      </c>
      <c r="B62" s="211" t="s">
        <v>265</v>
      </c>
      <c r="C62" s="197"/>
      <c r="D62" s="197"/>
      <c r="E62" s="198"/>
    </row>
    <row r="63" spans="1:5" s="599" customFormat="1" ht="15.75">
      <c r="A63" s="600" t="s">
        <v>624</v>
      </c>
      <c r="B63" s="211" t="s">
        <v>266</v>
      </c>
      <c r="C63" s="605">
        <f>+C60+C61+C62</f>
        <v>0</v>
      </c>
      <c r="D63" s="605">
        <f>+D60+D61+D62</f>
        <v>0</v>
      </c>
      <c r="E63" s="606">
        <f>+E60+E61+E62</f>
        <v>0</v>
      </c>
    </row>
    <row r="64" spans="1:5" s="599" customFormat="1" ht="15.75">
      <c r="A64" s="600" t="s">
        <v>625</v>
      </c>
      <c r="B64" s="211" t="s">
        <v>267</v>
      </c>
      <c r="C64" s="197"/>
      <c r="D64" s="197"/>
      <c r="E64" s="198"/>
    </row>
    <row r="65" spans="1:5" s="599" customFormat="1" ht="21">
      <c r="A65" s="600" t="s">
        <v>626</v>
      </c>
      <c r="B65" s="211" t="s">
        <v>268</v>
      </c>
      <c r="C65" s="197"/>
      <c r="D65" s="197"/>
      <c r="E65" s="198"/>
    </row>
    <row r="66" spans="1:5" s="599" customFormat="1" ht="15.75">
      <c r="A66" s="600" t="s">
        <v>627</v>
      </c>
      <c r="B66" s="211" t="s">
        <v>269</v>
      </c>
      <c r="C66" s="605">
        <f>+C64+C65</f>
        <v>0</v>
      </c>
      <c r="D66" s="605">
        <f>+D64+D65</f>
        <v>0</v>
      </c>
      <c r="E66" s="606">
        <f>+E64+E65</f>
        <v>0</v>
      </c>
    </row>
    <row r="67" spans="1:5" s="599" customFormat="1" ht="15.75">
      <c r="A67" s="600" t="s">
        <v>628</v>
      </c>
      <c r="B67" s="211" t="s">
        <v>270</v>
      </c>
      <c r="C67" s="197"/>
      <c r="D67" s="197"/>
      <c r="E67" s="198"/>
    </row>
    <row r="68" spans="1:5" s="599" customFormat="1" ht="16.5" thickBot="1">
      <c r="A68" s="607" t="s">
        <v>629</v>
      </c>
      <c r="B68" s="215" t="s">
        <v>271</v>
      </c>
      <c r="C68" s="608">
        <f>+C51+C54+C59+C63+C66+C67</f>
        <v>0</v>
      </c>
      <c r="D68" s="608">
        <f>+D51+D54+D59+D63+D66+D67</f>
        <v>0</v>
      </c>
      <c r="E68" s="609">
        <f>+E51+E54+E59+E63+E66+E67</f>
        <v>0</v>
      </c>
    </row>
    <row r="69" spans="1:5" ht="15.75">
      <c r="A69" s="610"/>
      <c r="C69" s="611"/>
      <c r="D69" s="611"/>
      <c r="E69" s="612"/>
    </row>
    <row r="70" spans="1:5" ht="15.75">
      <c r="A70" s="610"/>
      <c r="C70" s="611"/>
      <c r="D70" s="611"/>
      <c r="E70" s="612"/>
    </row>
    <row r="71" spans="1:5" ht="15.75">
      <c r="A71" s="613"/>
      <c r="C71" s="611"/>
      <c r="D71" s="611"/>
      <c r="E71" s="612"/>
    </row>
    <row r="72" spans="1:5" ht="15.75">
      <c r="A72" s="982"/>
      <c r="B72" s="982"/>
      <c r="C72" s="982"/>
      <c r="D72" s="982"/>
      <c r="E72" s="982"/>
    </row>
    <row r="73" spans="1:5" ht="15.75">
      <c r="A73" s="982"/>
      <c r="B73" s="982"/>
      <c r="C73" s="982"/>
      <c r="D73" s="982"/>
      <c r="E73" s="982"/>
    </row>
  </sheetData>
  <sheetProtection sheet="1" objects="1" scenarios="1"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dőlt"............................................Önkormányzat&amp;R&amp;"Times New Roman,Félkövér dőlt"7.1. tájékoztató tábla a ……/2016. (……) önkormányzati rendelethez</oddHeader>
    <oddFooter>&amp;C&amp;P</oddFooter>
  </headerFooter>
  <rowBreaks count="1" manualBreakCount="1">
    <brk id="44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workbookViewId="0" topLeftCell="A1">
      <selection activeCell="A30" sqref="A30"/>
    </sheetView>
  </sheetViews>
  <sheetFormatPr defaultColWidth="9.00390625" defaultRowHeight="12.75"/>
  <cols>
    <col min="1" max="1" width="71.125" style="203" customWidth="1"/>
    <col min="2" max="2" width="6.125" style="218" customWidth="1"/>
    <col min="3" max="3" width="18.00390625" style="615" customWidth="1"/>
    <col min="4" max="16384" width="9.375" style="615" customWidth="1"/>
  </cols>
  <sheetData>
    <row r="1" spans="1:3" ht="32.25" customHeight="1">
      <c r="A1" s="999" t="s">
        <v>272</v>
      </c>
      <c r="B1" s="999"/>
      <c r="C1" s="999"/>
    </row>
    <row r="2" spans="1:3" ht="15.75">
      <c r="A2" s="1000" t="str">
        <f>+CONCATENATE(LEFT(ÖSSZEFÜGGÉSEK!A4,4),". év")</f>
        <v>2015. év</v>
      </c>
      <c r="B2" s="1000"/>
      <c r="C2" s="1000"/>
    </row>
    <row r="4" spans="2:3" ht="13.5" thickBot="1">
      <c r="B4" s="1001" t="s">
        <v>227</v>
      </c>
      <c r="C4" s="1001"/>
    </row>
    <row r="5" spans="1:3" s="204" customFormat="1" ht="31.5" customHeight="1">
      <c r="A5" s="1002" t="s">
        <v>273</v>
      </c>
      <c r="B5" s="1004" t="s">
        <v>229</v>
      </c>
      <c r="C5" s="1006" t="s">
        <v>274</v>
      </c>
    </row>
    <row r="6" spans="1:3" s="204" customFormat="1" ht="12.75">
      <c r="A6" s="1003"/>
      <c r="B6" s="1005"/>
      <c r="C6" s="1007"/>
    </row>
    <row r="7" spans="1:3" s="208" customFormat="1" ht="13.5" thickBot="1">
      <c r="A7" s="205" t="s">
        <v>397</v>
      </c>
      <c r="B7" s="206" t="s">
        <v>398</v>
      </c>
      <c r="C7" s="207" t="s">
        <v>399</v>
      </c>
    </row>
    <row r="8" spans="1:3" ht="15.75" customHeight="1">
      <c r="A8" s="600" t="s">
        <v>631</v>
      </c>
      <c r="B8" s="209" t="s">
        <v>234</v>
      </c>
      <c r="C8" s="210"/>
    </row>
    <row r="9" spans="1:3" ht="15.75" customHeight="1">
      <c r="A9" s="600" t="s">
        <v>632</v>
      </c>
      <c r="B9" s="211" t="s">
        <v>235</v>
      </c>
      <c r="C9" s="210"/>
    </row>
    <row r="10" spans="1:3" ht="15.75" customHeight="1">
      <c r="A10" s="600" t="s">
        <v>633</v>
      </c>
      <c r="B10" s="211" t="s">
        <v>236</v>
      </c>
      <c r="C10" s="210"/>
    </row>
    <row r="11" spans="1:3" ht="15.75" customHeight="1">
      <c r="A11" s="600" t="s">
        <v>634</v>
      </c>
      <c r="B11" s="211" t="s">
        <v>237</v>
      </c>
      <c r="C11" s="212"/>
    </row>
    <row r="12" spans="1:3" ht="15.75" customHeight="1">
      <c r="A12" s="600" t="s">
        <v>635</v>
      </c>
      <c r="B12" s="211" t="s">
        <v>238</v>
      </c>
      <c r="C12" s="212"/>
    </row>
    <row r="13" spans="1:3" ht="15.75" customHeight="1">
      <c r="A13" s="600" t="s">
        <v>636</v>
      </c>
      <c r="B13" s="211" t="s">
        <v>239</v>
      </c>
      <c r="C13" s="212"/>
    </row>
    <row r="14" spans="1:3" ht="15.75" customHeight="1">
      <c r="A14" s="600" t="s">
        <v>637</v>
      </c>
      <c r="B14" s="211" t="s">
        <v>240</v>
      </c>
      <c r="C14" s="213">
        <f>+C8+C9+C10+C11+C12+C13</f>
        <v>0</v>
      </c>
    </row>
    <row r="15" spans="1:3" ht="15.75" customHeight="1">
      <c r="A15" s="600" t="s">
        <v>695</v>
      </c>
      <c r="B15" s="211" t="s">
        <v>241</v>
      </c>
      <c r="C15" s="616"/>
    </row>
    <row r="16" spans="1:3" ht="15.75" customHeight="1">
      <c r="A16" s="600" t="s">
        <v>638</v>
      </c>
      <c r="B16" s="211" t="s">
        <v>242</v>
      </c>
      <c r="C16" s="212"/>
    </row>
    <row r="17" spans="1:3" ht="15.75" customHeight="1">
      <c r="A17" s="600" t="s">
        <v>639</v>
      </c>
      <c r="B17" s="211" t="s">
        <v>15</v>
      </c>
      <c r="C17" s="212"/>
    </row>
    <row r="18" spans="1:3" ht="15.75" customHeight="1">
      <c r="A18" s="600" t="s">
        <v>640</v>
      </c>
      <c r="B18" s="211" t="s">
        <v>16</v>
      </c>
      <c r="C18" s="213">
        <f>+C15+C16+C17</f>
        <v>0</v>
      </c>
    </row>
    <row r="19" spans="1:3" s="617" customFormat="1" ht="15.75" customHeight="1">
      <c r="A19" s="600" t="s">
        <v>641</v>
      </c>
      <c r="B19" s="211" t="s">
        <v>17</v>
      </c>
      <c r="C19" s="212"/>
    </row>
    <row r="20" spans="1:3" ht="15.75" customHeight="1">
      <c r="A20" s="600" t="s">
        <v>642</v>
      </c>
      <c r="B20" s="211" t="s">
        <v>18</v>
      </c>
      <c r="C20" s="212"/>
    </row>
    <row r="21" spans="1:3" ht="15.75" customHeight="1" thickBot="1">
      <c r="A21" s="214" t="s">
        <v>643</v>
      </c>
      <c r="B21" s="215" t="s">
        <v>19</v>
      </c>
      <c r="C21" s="216">
        <f>+C14+C18+C19+C20</f>
        <v>0</v>
      </c>
    </row>
    <row r="22" spans="1:5" ht="15.75">
      <c r="A22" s="610"/>
      <c r="B22" s="613"/>
      <c r="C22" s="611"/>
      <c r="D22" s="611"/>
      <c r="E22" s="611"/>
    </row>
    <row r="23" spans="1:5" ht="15.75">
      <c r="A23" s="610"/>
      <c r="B23" s="613"/>
      <c r="C23" s="611"/>
      <c r="D23" s="611"/>
      <c r="E23" s="611"/>
    </row>
    <row r="24" spans="1:5" ht="15.75">
      <c r="A24" s="613"/>
      <c r="B24" s="613"/>
      <c r="C24" s="611"/>
      <c r="D24" s="611"/>
      <c r="E24" s="611"/>
    </row>
    <row r="25" spans="1:5" ht="15.75">
      <c r="A25" s="998"/>
      <c r="B25" s="998"/>
      <c r="C25" s="998"/>
      <c r="D25" s="618"/>
      <c r="E25" s="618"/>
    </row>
    <row r="26" spans="1:5" ht="15.75">
      <c r="A26" s="998"/>
      <c r="B26" s="998"/>
      <c r="C26" s="998"/>
      <c r="D26" s="618"/>
      <c r="E26" s="618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……/2016. (……) önkormányzati rendelethez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workbookViewId="0" topLeftCell="A1">
      <selection activeCell="D38" sqref="D38"/>
    </sheetView>
  </sheetViews>
  <sheetFormatPr defaultColWidth="12.00390625" defaultRowHeight="12.75"/>
  <cols>
    <col min="1" max="1" width="58.875" style="196" customWidth="1"/>
    <col min="2" max="2" width="6.875" style="196" customWidth="1"/>
    <col min="3" max="3" width="17.125" style="196" customWidth="1"/>
    <col min="4" max="4" width="19.125" style="196" customWidth="1"/>
    <col min="5" max="16384" width="12.00390625" style="196" customWidth="1"/>
  </cols>
  <sheetData>
    <row r="1" spans="1:4" ht="48" customHeight="1">
      <c r="A1" s="915" t="str">
        <f>+CONCATENATE("VAGYONKIMUTATÁS",CHAR(10),"az érték nélkül nyilvántartott eszközökről",CHAR(10),LEFT(ÖSSZEFÜGGÉSEK!A4,4),".")</f>
        <v>VAGYONKIMUTATÁS
az érték nélkül nyilvántartott eszközökről
2015.</v>
      </c>
      <c r="B1" s="916"/>
      <c r="C1" s="916"/>
      <c r="D1" s="916"/>
    </row>
    <row r="2" ht="16.5" thickBot="1"/>
    <row r="3" spans="1:4" ht="43.5" customHeight="1" thickBot="1">
      <c r="A3" s="621" t="s">
        <v>51</v>
      </c>
      <c r="B3" s="312" t="s">
        <v>229</v>
      </c>
      <c r="C3" s="622" t="s">
        <v>275</v>
      </c>
      <c r="D3" s="623" t="s">
        <v>276</v>
      </c>
    </row>
    <row r="4" spans="1:4" ht="16.5" thickBot="1">
      <c r="A4" s="219" t="s">
        <v>397</v>
      </c>
      <c r="B4" s="220" t="s">
        <v>398</v>
      </c>
      <c r="C4" s="220" t="s">
        <v>399</v>
      </c>
      <c r="D4" s="221" t="s">
        <v>400</v>
      </c>
    </row>
    <row r="5" spans="1:4" ht="15.75" customHeight="1">
      <c r="A5" s="230" t="s">
        <v>663</v>
      </c>
      <c r="B5" s="223" t="s">
        <v>6</v>
      </c>
      <c r="C5" s="224"/>
      <c r="D5" s="225"/>
    </row>
    <row r="6" spans="1:4" ht="15.75" customHeight="1">
      <c r="A6" s="230" t="s">
        <v>664</v>
      </c>
      <c r="B6" s="227" t="s">
        <v>7</v>
      </c>
      <c r="C6" s="228"/>
      <c r="D6" s="229"/>
    </row>
    <row r="7" spans="1:4" ht="15.75" customHeight="1">
      <c r="A7" s="230" t="s">
        <v>665</v>
      </c>
      <c r="B7" s="227" t="s">
        <v>8</v>
      </c>
      <c r="C7" s="228"/>
      <c r="D7" s="229"/>
    </row>
    <row r="8" spans="1:4" ht="15.75" customHeight="1" thickBot="1">
      <c r="A8" s="231" t="s">
        <v>666</v>
      </c>
      <c r="B8" s="232" t="s">
        <v>9</v>
      </c>
      <c r="C8" s="233"/>
      <c r="D8" s="234"/>
    </row>
    <row r="9" spans="1:4" ht="15.75" customHeight="1" thickBot="1">
      <c r="A9" s="625" t="s">
        <v>667</v>
      </c>
      <c r="B9" s="626" t="s">
        <v>10</v>
      </c>
      <c r="C9" s="627"/>
      <c r="D9" s="628">
        <f>+D10+D11+D12+D13</f>
        <v>0</v>
      </c>
    </row>
    <row r="10" spans="1:4" ht="15.75" customHeight="1">
      <c r="A10" s="624" t="s">
        <v>668</v>
      </c>
      <c r="B10" s="223" t="s">
        <v>11</v>
      </c>
      <c r="C10" s="224"/>
      <c r="D10" s="225"/>
    </row>
    <row r="11" spans="1:4" ht="15.75" customHeight="1">
      <c r="A11" s="230" t="s">
        <v>669</v>
      </c>
      <c r="B11" s="227" t="s">
        <v>12</v>
      </c>
      <c r="C11" s="228"/>
      <c r="D11" s="229"/>
    </row>
    <row r="12" spans="1:4" ht="15.75" customHeight="1">
      <c r="A12" s="230" t="s">
        <v>670</v>
      </c>
      <c r="B12" s="227" t="s">
        <v>13</v>
      </c>
      <c r="C12" s="228"/>
      <c r="D12" s="229"/>
    </row>
    <row r="13" spans="1:4" ht="15.75" customHeight="1" thickBot="1">
      <c r="A13" s="231" t="s">
        <v>671</v>
      </c>
      <c r="B13" s="232" t="s">
        <v>14</v>
      </c>
      <c r="C13" s="233"/>
      <c r="D13" s="234"/>
    </row>
    <row r="14" spans="1:4" ht="15.75" customHeight="1" thickBot="1">
      <c r="A14" s="625" t="s">
        <v>672</v>
      </c>
      <c r="B14" s="626" t="s">
        <v>15</v>
      </c>
      <c r="C14" s="627"/>
      <c r="D14" s="628">
        <f>+D15+D16+D17</f>
        <v>0</v>
      </c>
    </row>
    <row r="15" spans="1:4" ht="15.75" customHeight="1">
      <c r="A15" s="624" t="s">
        <v>673</v>
      </c>
      <c r="B15" s="223" t="s">
        <v>16</v>
      </c>
      <c r="C15" s="224"/>
      <c r="D15" s="225"/>
    </row>
    <row r="16" spans="1:4" ht="15.75" customHeight="1">
      <c r="A16" s="230" t="s">
        <v>674</v>
      </c>
      <c r="B16" s="227" t="s">
        <v>17</v>
      </c>
      <c r="C16" s="228"/>
      <c r="D16" s="229"/>
    </row>
    <row r="17" spans="1:4" ht="15.75" customHeight="1" thickBot="1">
      <c r="A17" s="231" t="s">
        <v>675</v>
      </c>
      <c r="B17" s="232" t="s">
        <v>18</v>
      </c>
      <c r="C17" s="233"/>
      <c r="D17" s="234"/>
    </row>
    <row r="18" spans="1:4" ht="15.75" customHeight="1" thickBot="1">
      <c r="A18" s="625" t="s">
        <v>681</v>
      </c>
      <c r="B18" s="626" t="s">
        <v>19</v>
      </c>
      <c r="C18" s="627"/>
      <c r="D18" s="628">
        <f>+D19+D20+D21</f>
        <v>0</v>
      </c>
    </row>
    <row r="19" spans="1:4" ht="15.75" customHeight="1">
      <c r="A19" s="624" t="s">
        <v>676</v>
      </c>
      <c r="B19" s="223" t="s">
        <v>20</v>
      </c>
      <c r="C19" s="224"/>
      <c r="D19" s="225"/>
    </row>
    <row r="20" spans="1:4" ht="15.75" customHeight="1">
      <c r="A20" s="230" t="s">
        <v>677</v>
      </c>
      <c r="B20" s="227" t="s">
        <v>21</v>
      </c>
      <c r="C20" s="228"/>
      <c r="D20" s="229"/>
    </row>
    <row r="21" spans="1:4" ht="15.75" customHeight="1">
      <c r="A21" s="230" t="s">
        <v>678</v>
      </c>
      <c r="B21" s="227" t="s">
        <v>22</v>
      </c>
      <c r="C21" s="228"/>
      <c r="D21" s="229"/>
    </row>
    <row r="22" spans="1:4" ht="15.75" customHeight="1">
      <c r="A22" s="230" t="s">
        <v>679</v>
      </c>
      <c r="B22" s="227" t="s">
        <v>23</v>
      </c>
      <c r="C22" s="228"/>
      <c r="D22" s="229"/>
    </row>
    <row r="23" spans="1:4" ht="15.75" customHeight="1">
      <c r="A23" s="230"/>
      <c r="B23" s="227" t="s">
        <v>24</v>
      </c>
      <c r="C23" s="228"/>
      <c r="D23" s="229"/>
    </row>
    <row r="24" spans="1:4" ht="15.75" customHeight="1">
      <c r="A24" s="230"/>
      <c r="B24" s="227" t="s">
        <v>25</v>
      </c>
      <c r="C24" s="228"/>
      <c r="D24" s="229"/>
    </row>
    <row r="25" spans="1:4" ht="15.75" customHeight="1">
      <c r="A25" s="230"/>
      <c r="B25" s="227" t="s">
        <v>26</v>
      </c>
      <c r="C25" s="228"/>
      <c r="D25" s="229"/>
    </row>
    <row r="26" spans="1:4" ht="15.75" customHeight="1">
      <c r="A26" s="230"/>
      <c r="B26" s="227" t="s">
        <v>27</v>
      </c>
      <c r="C26" s="228"/>
      <c r="D26" s="229"/>
    </row>
    <row r="27" spans="1:4" ht="15.75" customHeight="1">
      <c r="A27" s="230"/>
      <c r="B27" s="227" t="s">
        <v>28</v>
      </c>
      <c r="C27" s="228"/>
      <c r="D27" s="229"/>
    </row>
    <row r="28" spans="1:4" ht="15.75" customHeight="1">
      <c r="A28" s="230"/>
      <c r="B28" s="227" t="s">
        <v>29</v>
      </c>
      <c r="C28" s="228"/>
      <c r="D28" s="229"/>
    </row>
    <row r="29" spans="1:4" ht="15.75" customHeight="1">
      <c r="A29" s="230"/>
      <c r="B29" s="227" t="s">
        <v>30</v>
      </c>
      <c r="C29" s="228"/>
      <c r="D29" s="229"/>
    </row>
    <row r="30" spans="1:4" ht="15.75" customHeight="1">
      <c r="A30" s="230"/>
      <c r="B30" s="227" t="s">
        <v>31</v>
      </c>
      <c r="C30" s="228"/>
      <c r="D30" s="229"/>
    </row>
    <row r="31" spans="1:4" ht="15.75" customHeight="1">
      <c r="A31" s="230"/>
      <c r="B31" s="227" t="s">
        <v>32</v>
      </c>
      <c r="C31" s="228"/>
      <c r="D31" s="229"/>
    </row>
    <row r="32" spans="1:4" ht="15.75" customHeight="1">
      <c r="A32" s="230"/>
      <c r="B32" s="227" t="s">
        <v>33</v>
      </c>
      <c r="C32" s="228"/>
      <c r="D32" s="229"/>
    </row>
    <row r="33" spans="1:4" ht="15.75" customHeight="1">
      <c r="A33" s="230"/>
      <c r="B33" s="227" t="s">
        <v>34</v>
      </c>
      <c r="C33" s="228"/>
      <c r="D33" s="229"/>
    </row>
    <row r="34" spans="1:4" ht="15.75" customHeight="1">
      <c r="A34" s="230"/>
      <c r="B34" s="227" t="s">
        <v>89</v>
      </c>
      <c r="C34" s="228"/>
      <c r="D34" s="229"/>
    </row>
    <row r="35" spans="1:4" ht="15.75" customHeight="1">
      <c r="A35" s="230"/>
      <c r="B35" s="227" t="s">
        <v>164</v>
      </c>
      <c r="C35" s="228"/>
      <c r="D35" s="229"/>
    </row>
    <row r="36" spans="1:4" ht="15.75" customHeight="1">
      <c r="A36" s="230"/>
      <c r="B36" s="227" t="s">
        <v>225</v>
      </c>
      <c r="C36" s="228"/>
      <c r="D36" s="229"/>
    </row>
    <row r="37" spans="1:4" ht="15.75" customHeight="1" thickBot="1">
      <c r="A37" s="231"/>
      <c r="B37" s="232" t="s">
        <v>226</v>
      </c>
      <c r="C37" s="233"/>
      <c r="D37" s="234"/>
    </row>
    <row r="38" spans="1:6" ht="15.75" customHeight="1" thickBot="1">
      <c r="A38" s="1008" t="s">
        <v>680</v>
      </c>
      <c r="B38" s="1009"/>
      <c r="C38" s="235"/>
      <c r="D38" s="628">
        <f>+D5+D6+D7+D8+D9+D14+D18+D22+D23+D24+D25+D26+D27+D28+D29+D30+D31+D32+D33+D34+D35+D36+D37</f>
        <v>0</v>
      </c>
      <c r="F38" s="236"/>
    </row>
    <row r="39" ht="15.75">
      <c r="A39" s="629" t="s">
        <v>682</v>
      </c>
    </row>
    <row r="40" spans="1:4" ht="15.75">
      <c r="A40" s="200"/>
      <c r="B40" s="201"/>
      <c r="C40" s="1010"/>
      <c r="D40" s="1010"/>
    </row>
    <row r="41" spans="1:4" ht="15.75">
      <c r="A41" s="200"/>
      <c r="B41" s="201"/>
      <c r="C41" s="202"/>
      <c r="D41" s="202"/>
    </row>
    <row r="42" spans="1:4" ht="15.75">
      <c r="A42" s="201"/>
      <c r="B42" s="201"/>
      <c r="C42" s="1010"/>
      <c r="D42" s="1010"/>
    </row>
    <row r="43" spans="1:2" ht="15.75">
      <c r="A43" s="217"/>
      <c r="B43" s="217"/>
    </row>
    <row r="44" spans="1:3" ht="15.75">
      <c r="A44" s="217"/>
      <c r="B44" s="217"/>
      <c r="C44" s="217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dőlt"......................Önkormányzat&amp;R&amp;"Times New Roman,Félkövér dőlt"7.3. tájékoztató tábla a ……/2016. (……)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C44" sqref="C44"/>
    </sheetView>
  </sheetViews>
  <sheetFormatPr defaultColWidth="9.00390625" defaultRowHeight="12.75"/>
  <cols>
    <col min="1" max="1" width="46.375" style="272" customWidth="1"/>
    <col min="2" max="2" width="13.875" style="272" customWidth="1"/>
    <col min="3" max="3" width="66.125" style="272" customWidth="1"/>
    <col min="4" max="5" width="13.875" style="272" customWidth="1"/>
    <col min="6" max="16384" width="9.375" style="272" customWidth="1"/>
  </cols>
  <sheetData>
    <row r="1" spans="1:5" ht="18.75">
      <c r="A1" s="460" t="s">
        <v>94</v>
      </c>
      <c r="E1" s="466" t="s">
        <v>97</v>
      </c>
    </row>
    <row r="3" spans="1:5" ht="12.75">
      <c r="A3" s="461"/>
      <c r="B3" s="467"/>
      <c r="C3" s="461"/>
      <c r="D3" s="468"/>
      <c r="E3" s="467"/>
    </row>
    <row r="4" spans="1:5" ht="15.75">
      <c r="A4" s="435" t="str">
        <f>+ÖSSZEFÜGGÉSEK!A4</f>
        <v>2015. évi eredeti előirányzat BEVÉTELEK</v>
      </c>
      <c r="B4" s="469"/>
      <c r="C4" s="462"/>
      <c r="D4" s="468"/>
      <c r="E4" s="467"/>
    </row>
    <row r="5" spans="1:5" ht="12.75">
      <c r="A5" s="461"/>
      <c r="B5" s="467"/>
      <c r="C5" s="461"/>
      <c r="D5" s="468"/>
      <c r="E5" s="467"/>
    </row>
    <row r="6" spans="1:5" ht="12.75">
      <c r="A6" s="461" t="s">
        <v>491</v>
      </c>
      <c r="B6" s="467">
        <f>+'1.mell.'!C61</f>
        <v>52490</v>
      </c>
      <c r="C6" s="461" t="s">
        <v>492</v>
      </c>
      <c r="D6" s="468">
        <f>+'2.1.mell  '!C18+'2.2.mell  '!C17</f>
        <v>52490</v>
      </c>
      <c r="E6" s="467">
        <f>+B6-D6</f>
        <v>0</v>
      </c>
    </row>
    <row r="7" spans="1:5" ht="12.75">
      <c r="A7" s="461" t="s">
        <v>493</v>
      </c>
      <c r="B7" s="467">
        <f>+'1.mell.'!C84</f>
        <v>17512</v>
      </c>
      <c r="C7" s="461" t="s">
        <v>494</v>
      </c>
      <c r="D7" s="468">
        <f>+'2.1.mell  '!C27+'2.2.mell  '!C30</f>
        <v>17512</v>
      </c>
      <c r="E7" s="467">
        <f>+B7-D7</f>
        <v>0</v>
      </c>
    </row>
    <row r="8" spans="1:5" ht="12.75">
      <c r="A8" s="461" t="s">
        <v>495</v>
      </c>
      <c r="B8" s="467">
        <f>+'1.mell.'!C85</f>
        <v>70002</v>
      </c>
      <c r="C8" s="461" t="s">
        <v>496</v>
      </c>
      <c r="D8" s="468">
        <f>+'2.1.mell  '!C28+'2.2.mell  '!C31</f>
        <v>70002</v>
      </c>
      <c r="E8" s="467">
        <f>+B8-D8</f>
        <v>0</v>
      </c>
    </row>
    <row r="9" spans="1:5" ht="12.75">
      <c r="A9" s="461"/>
      <c r="B9" s="467"/>
      <c r="C9" s="461"/>
      <c r="D9" s="468"/>
      <c r="E9" s="467"/>
    </row>
    <row r="10" spans="1:5" ht="15.75">
      <c r="A10" s="435" t="str">
        <f>+ÖSSZEFÜGGÉSEK!A10</f>
        <v>2015. évi módosított előirányzat BEVÉTELEK</v>
      </c>
      <c r="B10" s="469"/>
      <c r="C10" s="462"/>
      <c r="D10" s="468"/>
      <c r="E10" s="467"/>
    </row>
    <row r="11" spans="1:5" ht="12.75">
      <c r="A11" s="461"/>
      <c r="B11" s="467"/>
      <c r="C11" s="461"/>
      <c r="D11" s="468"/>
      <c r="E11" s="467"/>
    </row>
    <row r="12" spans="1:5" ht="12.75">
      <c r="A12" s="461" t="s">
        <v>497</v>
      </c>
      <c r="B12" s="467">
        <f>+'1.mell.'!D61</f>
        <v>73731</v>
      </c>
      <c r="C12" s="461" t="s">
        <v>503</v>
      </c>
      <c r="D12" s="468">
        <f>+'2.1.mell  '!D18+'2.2.mell  '!D17</f>
        <v>73731</v>
      </c>
      <c r="E12" s="467">
        <f>+B12-D12</f>
        <v>0</v>
      </c>
    </row>
    <row r="13" spans="1:5" ht="12.75">
      <c r="A13" s="461" t="s">
        <v>498</v>
      </c>
      <c r="B13" s="467">
        <f>+'1.mell.'!D84</f>
        <v>21150</v>
      </c>
      <c r="C13" s="461" t="s">
        <v>504</v>
      </c>
      <c r="D13" s="468">
        <f>+'2.1.mell  '!D27+'2.2.mell  '!D30</f>
        <v>21150</v>
      </c>
      <c r="E13" s="467">
        <f>+B13-D13</f>
        <v>0</v>
      </c>
    </row>
    <row r="14" spans="1:5" ht="12.75">
      <c r="A14" s="461" t="s">
        <v>499</v>
      </c>
      <c r="B14" s="467">
        <f>+'1.mell.'!D85</f>
        <v>94881</v>
      </c>
      <c r="C14" s="461" t="s">
        <v>505</v>
      </c>
      <c r="D14" s="468">
        <f>+'2.1.mell  '!D28+'2.2.mell  '!D31</f>
        <v>94881</v>
      </c>
      <c r="E14" s="467">
        <f>+B14-D14</f>
        <v>0</v>
      </c>
    </row>
    <row r="15" spans="1:5" ht="12.75">
      <c r="A15" s="461"/>
      <c r="B15" s="467"/>
      <c r="C15" s="461"/>
      <c r="D15" s="468"/>
      <c r="E15" s="467"/>
    </row>
    <row r="16" spans="1:5" ht="14.25">
      <c r="A16" s="470" t="str">
        <f>+ÖSSZEFÜGGÉSEK!A16</f>
        <v>2015. évi teljesítés BEVÉTELEK</v>
      </c>
      <c r="B16" s="434"/>
      <c r="C16" s="462"/>
      <c r="D16" s="468"/>
      <c r="E16" s="467"/>
    </row>
    <row r="17" spans="1:5" ht="12.75">
      <c r="A17" s="461"/>
      <c r="B17" s="467"/>
      <c r="C17" s="461"/>
      <c r="D17" s="468"/>
      <c r="E17" s="467"/>
    </row>
    <row r="18" spans="1:5" ht="12.75">
      <c r="A18" s="461" t="s">
        <v>500</v>
      </c>
      <c r="B18" s="467">
        <f>+'1.mell.'!E61</f>
        <v>72838</v>
      </c>
      <c r="C18" s="461" t="s">
        <v>506</v>
      </c>
      <c r="D18" s="468">
        <f>+'2.1.mell  '!E18+'2.2.mell  '!E17</f>
        <v>72838</v>
      </c>
      <c r="E18" s="467">
        <f>+B18-D18</f>
        <v>0</v>
      </c>
    </row>
    <row r="19" spans="1:5" ht="12.75">
      <c r="A19" s="461" t="s">
        <v>501</v>
      </c>
      <c r="B19" s="467">
        <f>+'1.mell.'!E84</f>
        <v>21150</v>
      </c>
      <c r="C19" s="461" t="s">
        <v>507</v>
      </c>
      <c r="D19" s="468">
        <f>+'2.1.mell  '!E27+'2.2.mell  '!E30</f>
        <v>21150</v>
      </c>
      <c r="E19" s="467">
        <f>+B19-D19</f>
        <v>0</v>
      </c>
    </row>
    <row r="20" spans="1:5" ht="12.75">
      <c r="A20" s="461" t="s">
        <v>502</v>
      </c>
      <c r="B20" s="467">
        <f>+'1.mell.'!E85</f>
        <v>93988</v>
      </c>
      <c r="C20" s="461" t="s">
        <v>508</v>
      </c>
      <c r="D20" s="468">
        <f>+'2.1.mell  '!E28+'2.2.mell  '!E31</f>
        <v>93988</v>
      </c>
      <c r="E20" s="467">
        <f>+B20-D20</f>
        <v>0</v>
      </c>
    </row>
    <row r="21" spans="1:5" ht="12.75">
      <c r="A21" s="461"/>
      <c r="B21" s="467"/>
      <c r="C21" s="461"/>
      <c r="D21" s="468"/>
      <c r="E21" s="467"/>
    </row>
    <row r="22" spans="1:5" ht="15.75">
      <c r="A22" s="435" t="str">
        <f>+ÖSSZEFÜGGÉSEK!A22</f>
        <v>2015. évi eredeti előirányzat KIADÁSOK</v>
      </c>
      <c r="B22" s="469"/>
      <c r="C22" s="462"/>
      <c r="D22" s="468"/>
      <c r="E22" s="467"/>
    </row>
    <row r="23" spans="1:5" ht="12.75">
      <c r="A23" s="461"/>
      <c r="B23" s="467"/>
      <c r="C23" s="461"/>
      <c r="D23" s="468"/>
      <c r="E23" s="467"/>
    </row>
    <row r="24" spans="1:5" ht="12.75">
      <c r="A24" s="461" t="s">
        <v>509</v>
      </c>
      <c r="B24" s="467">
        <f>+'1.mell.'!C125</f>
        <v>68978</v>
      </c>
      <c r="C24" s="461" t="s">
        <v>515</v>
      </c>
      <c r="D24" s="468">
        <f>+'2.1.mell  '!G18+'2.2.mell  '!G17</f>
        <v>68978</v>
      </c>
      <c r="E24" s="467">
        <f>+B24-D24</f>
        <v>0</v>
      </c>
    </row>
    <row r="25" spans="1:5" ht="12.75">
      <c r="A25" s="461" t="s">
        <v>488</v>
      </c>
      <c r="B25" s="467">
        <f>+'1.mell.'!C145</f>
        <v>1024</v>
      </c>
      <c r="C25" s="461" t="s">
        <v>516</v>
      </c>
      <c r="D25" s="468">
        <f>+'2.1.mell  '!G27+'2.2.mell  '!G30</f>
        <v>1024</v>
      </c>
      <c r="E25" s="467">
        <f>+B25-D25</f>
        <v>0</v>
      </c>
    </row>
    <row r="26" spans="1:5" ht="12.75">
      <c r="A26" s="461" t="s">
        <v>510</v>
      </c>
      <c r="B26" s="467">
        <f>+'1.mell.'!C146</f>
        <v>70002</v>
      </c>
      <c r="C26" s="461" t="s">
        <v>517</v>
      </c>
      <c r="D26" s="468">
        <f>+'2.1.mell  '!G28+'2.2.mell  '!G31</f>
        <v>70002</v>
      </c>
      <c r="E26" s="467">
        <f>+B26-D26</f>
        <v>0</v>
      </c>
    </row>
    <row r="27" spans="1:5" ht="12.75">
      <c r="A27" s="461"/>
      <c r="B27" s="467"/>
      <c r="C27" s="461"/>
      <c r="D27" s="468"/>
      <c r="E27" s="467"/>
    </row>
    <row r="28" spans="1:5" ht="15.75">
      <c r="A28" s="435" t="str">
        <f>+ÖSSZEFÜGGÉSEK!A28</f>
        <v>2015. évi módosított előirányzat KIADÁSOK</v>
      </c>
      <c r="B28" s="469"/>
      <c r="C28" s="462"/>
      <c r="D28" s="468"/>
      <c r="E28" s="467"/>
    </row>
    <row r="29" spans="1:5" ht="12.75">
      <c r="A29" s="461"/>
      <c r="B29" s="467"/>
      <c r="C29" s="461"/>
      <c r="D29" s="468"/>
      <c r="E29" s="467"/>
    </row>
    <row r="30" spans="1:5" ht="12.75">
      <c r="A30" s="461" t="s">
        <v>511</v>
      </c>
      <c r="B30" s="467">
        <f>+'1.mell.'!D125</f>
        <v>90219</v>
      </c>
      <c r="C30" s="461" t="s">
        <v>522</v>
      </c>
      <c r="D30" s="468">
        <f>+'2.1.mell  '!H18+'2.2.mell  '!H17</f>
        <v>90219</v>
      </c>
      <c r="E30" s="467">
        <f>+B30-D30</f>
        <v>0</v>
      </c>
    </row>
    <row r="31" spans="1:5" ht="12.75">
      <c r="A31" s="461" t="s">
        <v>489</v>
      </c>
      <c r="B31" s="467">
        <f>+'1.mell.'!D145</f>
        <v>4662</v>
      </c>
      <c r="C31" s="461" t="s">
        <v>519</v>
      </c>
      <c r="D31" s="468">
        <f>+'2.1.mell  '!H27+'2.2.mell  '!H30</f>
        <v>4662</v>
      </c>
      <c r="E31" s="467">
        <f>+B31-D31</f>
        <v>0</v>
      </c>
    </row>
    <row r="32" spans="1:5" ht="12.75">
      <c r="A32" s="461" t="s">
        <v>512</v>
      </c>
      <c r="B32" s="467">
        <f>+'1.mell.'!D146</f>
        <v>94881</v>
      </c>
      <c r="C32" s="461" t="s">
        <v>518</v>
      </c>
      <c r="D32" s="468">
        <f>+'2.1.mell  '!H28+'2.2.mell  '!H31</f>
        <v>94881</v>
      </c>
      <c r="E32" s="467">
        <f>+B32-D32</f>
        <v>0</v>
      </c>
    </row>
    <row r="33" spans="1:5" ht="12.75">
      <c r="A33" s="461"/>
      <c r="B33" s="467"/>
      <c r="C33" s="461"/>
      <c r="D33" s="468"/>
      <c r="E33" s="467"/>
    </row>
    <row r="34" spans="1:5" ht="15.75">
      <c r="A34" s="465" t="str">
        <f>+ÖSSZEFÜGGÉSEK!A34</f>
        <v>2015. évi teljesítés KIADÁSOK</v>
      </c>
      <c r="B34" s="469"/>
      <c r="C34" s="462"/>
      <c r="D34" s="468"/>
      <c r="E34" s="467"/>
    </row>
    <row r="35" spans="1:5" ht="12.75">
      <c r="A35" s="461"/>
      <c r="B35" s="467"/>
      <c r="C35" s="461"/>
      <c r="D35" s="468"/>
      <c r="E35" s="467"/>
    </row>
    <row r="36" spans="1:5" ht="12.75">
      <c r="A36" s="461" t="s">
        <v>513</v>
      </c>
      <c r="B36" s="467">
        <f>+'1.mell.'!E125</f>
        <v>69980</v>
      </c>
      <c r="C36" s="461" t="s">
        <v>523</v>
      </c>
      <c r="D36" s="468">
        <f>+'2.1.mell  '!I18+'2.2.mell  '!I17</f>
        <v>69980</v>
      </c>
      <c r="E36" s="467">
        <f>+B36-D36</f>
        <v>0</v>
      </c>
    </row>
    <row r="37" spans="1:5" ht="12.75">
      <c r="A37" s="461" t="s">
        <v>490</v>
      </c>
      <c r="B37" s="467">
        <f>+'1.mell.'!E145</f>
        <v>3515</v>
      </c>
      <c r="C37" s="461" t="s">
        <v>521</v>
      </c>
      <c r="D37" s="468">
        <f>+'2.1.mell  '!I27+'2.2.mell  '!I30</f>
        <v>3515</v>
      </c>
      <c r="E37" s="467">
        <f>+B37-D37</f>
        <v>0</v>
      </c>
    </row>
    <row r="38" spans="1:5" ht="12.75">
      <c r="A38" s="461" t="s">
        <v>514</v>
      </c>
      <c r="B38" s="467">
        <f>+'1.mell.'!E146</f>
        <v>73495</v>
      </c>
      <c r="C38" s="461" t="s">
        <v>520</v>
      </c>
      <c r="D38" s="468">
        <f>+'2.1.mell  '!I28+'2.2.mell  '!I31</f>
        <v>73495</v>
      </c>
      <c r="E38" s="467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1">
      <selection activeCell="I16" sqref="I16"/>
    </sheetView>
  </sheetViews>
  <sheetFormatPr defaultColWidth="12.00390625" defaultRowHeight="12.75"/>
  <cols>
    <col min="1" max="1" width="56.125" style="196" customWidth="1"/>
    <col min="2" max="2" width="6.875" style="196" customWidth="1"/>
    <col min="3" max="3" width="17.125" style="196" customWidth="1"/>
    <col min="4" max="4" width="19.125" style="196" customWidth="1"/>
    <col min="5" max="16384" width="12.00390625" style="196" customWidth="1"/>
  </cols>
  <sheetData>
    <row r="1" spans="1:4" ht="48.75" customHeight="1">
      <c r="A1" s="1011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2015.</v>
      </c>
      <c r="B1" s="1012"/>
      <c r="C1" s="1012"/>
      <c r="D1" s="1012"/>
    </row>
    <row r="2" ht="16.5" thickBot="1"/>
    <row r="3" spans="1:4" ht="64.5" thickBot="1">
      <c r="A3" s="630" t="s">
        <v>51</v>
      </c>
      <c r="B3" s="312" t="s">
        <v>229</v>
      </c>
      <c r="C3" s="631" t="s">
        <v>683</v>
      </c>
      <c r="D3" s="632" t="s">
        <v>276</v>
      </c>
    </row>
    <row r="4" spans="1:4" ht="16.5" thickBot="1">
      <c r="A4" s="237" t="s">
        <v>397</v>
      </c>
      <c r="B4" s="238" t="s">
        <v>398</v>
      </c>
      <c r="C4" s="238" t="s">
        <v>399</v>
      </c>
      <c r="D4" s="239" t="s">
        <v>400</v>
      </c>
    </row>
    <row r="5" spans="1:4" ht="15.75" customHeight="1">
      <c r="A5" s="226" t="s">
        <v>684</v>
      </c>
      <c r="B5" s="223" t="s">
        <v>6</v>
      </c>
      <c r="C5" s="224"/>
      <c r="D5" s="225"/>
    </row>
    <row r="6" spans="1:4" ht="15.75" customHeight="1">
      <c r="A6" s="226" t="s">
        <v>685</v>
      </c>
      <c r="B6" s="227" t="s">
        <v>7</v>
      </c>
      <c r="C6" s="228"/>
      <c r="D6" s="229"/>
    </row>
    <row r="7" spans="1:4" ht="15.75" customHeight="1" thickBot="1">
      <c r="A7" s="633" t="s">
        <v>686</v>
      </c>
      <c r="B7" s="232" t="s">
        <v>8</v>
      </c>
      <c r="C7" s="233"/>
      <c r="D7" s="234"/>
    </row>
    <row r="8" spans="1:4" ht="15.75" customHeight="1" thickBot="1">
      <c r="A8" s="625" t="s">
        <v>687</v>
      </c>
      <c r="B8" s="626" t="s">
        <v>9</v>
      </c>
      <c r="C8" s="627"/>
      <c r="D8" s="628">
        <f>+D5+D6+D7</f>
        <v>0</v>
      </c>
    </row>
    <row r="9" spans="1:4" ht="15.75" customHeight="1">
      <c r="A9" s="222" t="s">
        <v>688</v>
      </c>
      <c r="B9" s="223" t="s">
        <v>10</v>
      </c>
      <c r="C9" s="224"/>
      <c r="D9" s="225"/>
    </row>
    <row r="10" spans="1:4" ht="15.75" customHeight="1">
      <c r="A10" s="226" t="s">
        <v>689</v>
      </c>
      <c r="B10" s="227" t="s">
        <v>11</v>
      </c>
      <c r="C10" s="228"/>
      <c r="D10" s="229"/>
    </row>
    <row r="11" spans="1:4" ht="15.75" customHeight="1">
      <c r="A11" s="226" t="s">
        <v>690</v>
      </c>
      <c r="B11" s="227" t="s">
        <v>12</v>
      </c>
      <c r="C11" s="228"/>
      <c r="D11" s="229"/>
    </row>
    <row r="12" spans="1:4" ht="15.75" customHeight="1">
      <c r="A12" s="226" t="s">
        <v>691</v>
      </c>
      <c r="B12" s="227" t="s">
        <v>13</v>
      </c>
      <c r="C12" s="228"/>
      <c r="D12" s="229"/>
    </row>
    <row r="13" spans="1:4" ht="15.75" customHeight="1" thickBot="1">
      <c r="A13" s="633" t="s">
        <v>692</v>
      </c>
      <c r="B13" s="232" t="s">
        <v>14</v>
      </c>
      <c r="C13" s="233"/>
      <c r="D13" s="234"/>
    </row>
    <row r="14" spans="1:4" ht="15.75" customHeight="1" thickBot="1">
      <c r="A14" s="625" t="s">
        <v>693</v>
      </c>
      <c r="B14" s="626" t="s">
        <v>15</v>
      </c>
      <c r="C14" s="634"/>
      <c r="D14" s="628">
        <f>+D9+D10+D11+D12+D13</f>
        <v>0</v>
      </c>
    </row>
    <row r="15" spans="1:4" ht="15.75" customHeight="1">
      <c r="A15" s="222"/>
      <c r="B15" s="223" t="s">
        <v>16</v>
      </c>
      <c r="C15" s="224"/>
      <c r="D15" s="225"/>
    </row>
    <row r="16" spans="1:4" ht="15.75" customHeight="1">
      <c r="A16" s="226"/>
      <c r="B16" s="227" t="s">
        <v>17</v>
      </c>
      <c r="C16" s="228"/>
      <c r="D16" s="229"/>
    </row>
    <row r="17" spans="1:4" ht="15.75" customHeight="1">
      <c r="A17" s="226"/>
      <c r="B17" s="227" t="s">
        <v>18</v>
      </c>
      <c r="C17" s="228"/>
      <c r="D17" s="229"/>
    </row>
    <row r="18" spans="1:4" ht="15.75" customHeight="1">
      <c r="A18" s="226"/>
      <c r="B18" s="227" t="s">
        <v>19</v>
      </c>
      <c r="C18" s="228"/>
      <c r="D18" s="229"/>
    </row>
    <row r="19" spans="1:4" ht="15.75" customHeight="1">
      <c r="A19" s="226"/>
      <c r="B19" s="227" t="s">
        <v>20</v>
      </c>
      <c r="C19" s="228"/>
      <c r="D19" s="229"/>
    </row>
    <row r="20" spans="1:4" ht="15.75" customHeight="1">
      <c r="A20" s="226"/>
      <c r="B20" s="227" t="s">
        <v>21</v>
      </c>
      <c r="C20" s="228"/>
      <c r="D20" s="229"/>
    </row>
    <row r="21" spans="1:4" ht="15.75" customHeight="1">
      <c r="A21" s="226"/>
      <c r="B21" s="227" t="s">
        <v>22</v>
      </c>
      <c r="C21" s="228"/>
      <c r="D21" s="229"/>
    </row>
    <row r="22" spans="1:4" ht="15.75" customHeight="1">
      <c r="A22" s="226"/>
      <c r="B22" s="227" t="s">
        <v>23</v>
      </c>
      <c r="C22" s="228"/>
      <c r="D22" s="229"/>
    </row>
    <row r="23" spans="1:4" ht="15.75" customHeight="1">
      <c r="A23" s="226"/>
      <c r="B23" s="227" t="s">
        <v>24</v>
      </c>
      <c r="C23" s="228"/>
      <c r="D23" s="229"/>
    </row>
    <row r="24" spans="1:4" ht="15.75" customHeight="1">
      <c r="A24" s="226"/>
      <c r="B24" s="227" t="s">
        <v>25</v>
      </c>
      <c r="C24" s="228"/>
      <c r="D24" s="229"/>
    </row>
    <row r="25" spans="1:4" ht="15.75" customHeight="1">
      <c r="A25" s="226"/>
      <c r="B25" s="227" t="s">
        <v>26</v>
      </c>
      <c r="C25" s="228"/>
      <c r="D25" s="229"/>
    </row>
    <row r="26" spans="1:4" ht="15.75" customHeight="1">
      <c r="A26" s="226"/>
      <c r="B26" s="227" t="s">
        <v>27</v>
      </c>
      <c r="C26" s="228"/>
      <c r="D26" s="229"/>
    </row>
    <row r="27" spans="1:4" ht="15.75" customHeight="1">
      <c r="A27" s="226"/>
      <c r="B27" s="227" t="s">
        <v>28</v>
      </c>
      <c r="C27" s="228"/>
      <c r="D27" s="229"/>
    </row>
    <row r="28" spans="1:4" ht="15.75" customHeight="1">
      <c r="A28" s="226"/>
      <c r="B28" s="227" t="s">
        <v>29</v>
      </c>
      <c r="C28" s="228"/>
      <c r="D28" s="229"/>
    </row>
    <row r="29" spans="1:4" ht="15.75" customHeight="1">
      <c r="A29" s="226"/>
      <c r="B29" s="227" t="s">
        <v>30</v>
      </c>
      <c r="C29" s="228"/>
      <c r="D29" s="229"/>
    </row>
    <row r="30" spans="1:4" ht="15.75" customHeight="1">
      <c r="A30" s="226"/>
      <c r="B30" s="227" t="s">
        <v>31</v>
      </c>
      <c r="C30" s="228"/>
      <c r="D30" s="229"/>
    </row>
    <row r="31" spans="1:4" ht="15.75" customHeight="1">
      <c r="A31" s="226"/>
      <c r="B31" s="227" t="s">
        <v>32</v>
      </c>
      <c r="C31" s="228"/>
      <c r="D31" s="229"/>
    </row>
    <row r="32" spans="1:4" ht="15.75" customHeight="1">
      <c r="A32" s="226"/>
      <c r="B32" s="227" t="s">
        <v>33</v>
      </c>
      <c r="C32" s="228"/>
      <c r="D32" s="229"/>
    </row>
    <row r="33" spans="1:4" ht="15.75" customHeight="1">
      <c r="A33" s="226"/>
      <c r="B33" s="227" t="s">
        <v>34</v>
      </c>
      <c r="C33" s="228"/>
      <c r="D33" s="229"/>
    </row>
    <row r="34" spans="1:4" ht="15.75" customHeight="1">
      <c r="A34" s="226"/>
      <c r="B34" s="227" t="s">
        <v>89</v>
      </c>
      <c r="C34" s="228"/>
      <c r="D34" s="229"/>
    </row>
    <row r="35" spans="1:4" ht="15.75" customHeight="1">
      <c r="A35" s="226"/>
      <c r="B35" s="227" t="s">
        <v>164</v>
      </c>
      <c r="C35" s="228"/>
      <c r="D35" s="229"/>
    </row>
    <row r="36" spans="1:4" ht="15.75" customHeight="1">
      <c r="A36" s="226"/>
      <c r="B36" s="227" t="s">
        <v>225</v>
      </c>
      <c r="C36" s="228"/>
      <c r="D36" s="229"/>
    </row>
    <row r="37" spans="1:4" ht="15.75" customHeight="1" thickBot="1">
      <c r="A37" s="240"/>
      <c r="B37" s="241" t="s">
        <v>226</v>
      </c>
      <c r="C37" s="242"/>
      <c r="D37" s="243"/>
    </row>
    <row r="38" spans="1:6" ht="15.75" customHeight="1" thickBot="1">
      <c r="A38" s="1013" t="s">
        <v>694</v>
      </c>
      <c r="B38" s="1014"/>
      <c r="C38" s="235"/>
      <c r="D38" s="628">
        <f>+D8+D14+SUM(D15:D37)</f>
        <v>0</v>
      </c>
      <c r="F38" s="244"/>
    </row>
  </sheetData>
  <sheetProtection sheet="1" objects="1" scenarios="1"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dőlt"7.4. tájékoztató tábla a ……/2016. (……) önkormányzati rendelethez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9.375" style="272" customWidth="1"/>
    <col min="2" max="2" width="58.375" style="272" customWidth="1"/>
    <col min="3" max="5" width="25.00390625" style="272" customWidth="1"/>
    <col min="6" max="6" width="5.50390625" style="272" customWidth="1"/>
    <col min="7" max="16384" width="9.375" style="272" customWidth="1"/>
  </cols>
  <sheetData>
    <row r="1" spans="1:6" ht="12.75">
      <c r="A1" s="273"/>
      <c r="F1" s="1018" t="str">
        <f>+CONCATENATE("8. tájékoztató tábla a ......../",LEFT(ÖSSZEFÜGGÉSEK!A4,4)+1,". (........) önkormányzati rendelethez")</f>
        <v>8. tájékoztató tábla a ......../2016. (........) önkormányzati rendelethez</v>
      </c>
    </row>
    <row r="2" spans="1:6" ht="33" customHeight="1">
      <c r="A2" s="1015" t="str">
        <f>+CONCATENATE("A ………Önkormányzat tulajdonában álló gazdálkodó szervezetek működéséből származó",CHAR(10),"kötelezettségek és részesedések alakulása a ",LEFT(ÖSSZEFÜGGÉSEK!A4,4),". évben")</f>
        <v>A ………Önkormányzat tulajdonában álló gazdálkodó szervezetek működéséből származó
kötelezettségek és részesedések alakulása a 2015. évben</v>
      </c>
      <c r="B2" s="1015"/>
      <c r="C2" s="1015"/>
      <c r="D2" s="1015"/>
      <c r="E2" s="1015"/>
      <c r="F2" s="1018"/>
    </row>
    <row r="3" spans="1:6" ht="16.5" thickBot="1">
      <c r="A3" s="274"/>
      <c r="F3" s="1018"/>
    </row>
    <row r="4" spans="1:6" ht="79.5" thickBot="1">
      <c r="A4" s="275" t="s">
        <v>229</v>
      </c>
      <c r="B4" s="276" t="s">
        <v>277</v>
      </c>
      <c r="C4" s="276" t="s">
        <v>278</v>
      </c>
      <c r="D4" s="276" t="s">
        <v>279</v>
      </c>
      <c r="E4" s="277" t="s">
        <v>280</v>
      </c>
      <c r="F4" s="1018"/>
    </row>
    <row r="5" spans="1:6" ht="15.75">
      <c r="A5" s="278" t="s">
        <v>6</v>
      </c>
      <c r="B5" s="282"/>
      <c r="C5" s="285"/>
      <c r="D5" s="288"/>
      <c r="E5" s="292"/>
      <c r="F5" s="1018"/>
    </row>
    <row r="6" spans="1:6" ht="15.75">
      <c r="A6" s="279" t="s">
        <v>7</v>
      </c>
      <c r="B6" s="283"/>
      <c r="C6" s="286"/>
      <c r="D6" s="289"/>
      <c r="E6" s="293"/>
      <c r="F6" s="1018"/>
    </row>
    <row r="7" spans="1:6" ht="15.75">
      <c r="A7" s="279" t="s">
        <v>8</v>
      </c>
      <c r="B7" s="283"/>
      <c r="C7" s="286"/>
      <c r="D7" s="289"/>
      <c r="E7" s="293"/>
      <c r="F7" s="1018"/>
    </row>
    <row r="8" spans="1:6" ht="15.75">
      <c r="A8" s="279" t="s">
        <v>9</v>
      </c>
      <c r="B8" s="283"/>
      <c r="C8" s="286"/>
      <c r="D8" s="289"/>
      <c r="E8" s="293"/>
      <c r="F8" s="1018"/>
    </row>
    <row r="9" spans="1:6" ht="15.75">
      <c r="A9" s="279" t="s">
        <v>10</v>
      </c>
      <c r="B9" s="283"/>
      <c r="C9" s="286"/>
      <c r="D9" s="289"/>
      <c r="E9" s="293"/>
      <c r="F9" s="1018"/>
    </row>
    <row r="10" spans="1:6" ht="15.75">
      <c r="A10" s="279" t="s">
        <v>11</v>
      </c>
      <c r="B10" s="283"/>
      <c r="C10" s="286"/>
      <c r="D10" s="289"/>
      <c r="E10" s="293"/>
      <c r="F10" s="1018"/>
    </row>
    <row r="11" spans="1:6" ht="15.75">
      <c r="A11" s="279" t="s">
        <v>12</v>
      </c>
      <c r="B11" s="283"/>
      <c r="C11" s="286"/>
      <c r="D11" s="289"/>
      <c r="E11" s="293"/>
      <c r="F11" s="1018"/>
    </row>
    <row r="12" spans="1:6" ht="15.75">
      <c r="A12" s="279" t="s">
        <v>13</v>
      </c>
      <c r="B12" s="283"/>
      <c r="C12" s="286"/>
      <c r="D12" s="289"/>
      <c r="E12" s="293"/>
      <c r="F12" s="1018"/>
    </row>
    <row r="13" spans="1:6" ht="15.75">
      <c r="A13" s="279" t="s">
        <v>14</v>
      </c>
      <c r="B13" s="283"/>
      <c r="C13" s="286"/>
      <c r="D13" s="289"/>
      <c r="E13" s="293"/>
      <c r="F13" s="1018"/>
    </row>
    <row r="14" spans="1:6" ht="15.75">
      <c r="A14" s="279" t="s">
        <v>15</v>
      </c>
      <c r="B14" s="283"/>
      <c r="C14" s="286"/>
      <c r="D14" s="289"/>
      <c r="E14" s="293"/>
      <c r="F14" s="1018"/>
    </row>
    <row r="15" spans="1:6" ht="15.75">
      <c r="A15" s="279" t="s">
        <v>16</v>
      </c>
      <c r="B15" s="283"/>
      <c r="C15" s="286"/>
      <c r="D15" s="289"/>
      <c r="E15" s="293"/>
      <c r="F15" s="1018"/>
    </row>
    <row r="16" spans="1:6" ht="15.75">
      <c r="A16" s="279" t="s">
        <v>17</v>
      </c>
      <c r="B16" s="283"/>
      <c r="C16" s="286"/>
      <c r="D16" s="289"/>
      <c r="E16" s="293"/>
      <c r="F16" s="1018"/>
    </row>
    <row r="17" spans="1:6" ht="15.75">
      <c r="A17" s="279" t="s">
        <v>18</v>
      </c>
      <c r="B17" s="283"/>
      <c r="C17" s="286"/>
      <c r="D17" s="289"/>
      <c r="E17" s="293"/>
      <c r="F17" s="1018"/>
    </row>
    <row r="18" spans="1:6" ht="15.75">
      <c r="A18" s="279" t="s">
        <v>19</v>
      </c>
      <c r="B18" s="283"/>
      <c r="C18" s="286"/>
      <c r="D18" s="289"/>
      <c r="E18" s="293"/>
      <c r="F18" s="1018"/>
    </row>
    <row r="19" spans="1:6" ht="15.75">
      <c r="A19" s="279" t="s">
        <v>20</v>
      </c>
      <c r="B19" s="283"/>
      <c r="C19" s="286"/>
      <c r="D19" s="289"/>
      <c r="E19" s="293"/>
      <c r="F19" s="1018"/>
    </row>
    <row r="20" spans="1:6" ht="15.75">
      <c r="A20" s="279" t="s">
        <v>21</v>
      </c>
      <c r="B20" s="283"/>
      <c r="C20" s="286"/>
      <c r="D20" s="289"/>
      <c r="E20" s="293"/>
      <c r="F20" s="1018"/>
    </row>
    <row r="21" spans="1:6" ht="16.5" thickBot="1">
      <c r="A21" s="280" t="s">
        <v>22</v>
      </c>
      <c r="B21" s="284"/>
      <c r="C21" s="287"/>
      <c r="D21" s="290"/>
      <c r="E21" s="294"/>
      <c r="F21" s="1018"/>
    </row>
    <row r="22" spans="1:6" ht="16.5" thickBot="1">
      <c r="A22" s="1016" t="s">
        <v>281</v>
      </c>
      <c r="B22" s="1017"/>
      <c r="C22" s="281"/>
      <c r="D22" s="291">
        <f>IF(SUM(D5:D21)=0,"",SUM(D5:D21))</f>
      </c>
      <c r="E22" s="295">
        <f>IF(SUM(E5:E21)=0,"",SUM(E5:E21))</f>
      </c>
      <c r="F22" s="1018"/>
    </row>
    <row r="23" ht="15.75">
      <c r="A23" s="274"/>
    </row>
  </sheetData>
  <sheetProtection sheet="1" objects="1" scenarios="1"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2">
      <selection activeCell="H1" sqref="H1:H24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867" t="s">
        <v>0</v>
      </c>
      <c r="B1" s="867"/>
      <c r="C1" s="867"/>
      <c r="D1" s="867"/>
      <c r="E1" s="867"/>
      <c r="F1" s="867"/>
      <c r="G1" s="867"/>
      <c r="H1" s="868" t="str">
        <f>+CONCATENATE("4. melléklet a 4/",LEFT(ÖSSZEFÜGGÉSEK!A4,4)+1,". (V.12.) önkormányzati rendelethez")</f>
        <v>4. melléklet a 4/2016. (V.12.) önkormányzati rendelethez</v>
      </c>
    </row>
    <row r="2" spans="1:8" ht="22.5" customHeight="1" thickBot="1">
      <c r="A2" s="26"/>
      <c r="B2" s="9"/>
      <c r="C2" s="9"/>
      <c r="D2" s="9"/>
      <c r="E2" s="9"/>
      <c r="F2" s="866" t="s">
        <v>50</v>
      </c>
      <c r="G2" s="866"/>
      <c r="H2" s="868"/>
    </row>
    <row r="3" spans="1:8" s="6" customFormat="1" ht="50.25" customHeight="1" thickBot="1">
      <c r="A3" s="27" t="s">
        <v>54</v>
      </c>
      <c r="B3" s="28" t="s">
        <v>55</v>
      </c>
      <c r="C3" s="28" t="s">
        <v>56</v>
      </c>
      <c r="D3" s="28" t="str">
        <f>+CONCATENATE("Felhasználás ",LEFT(ÖSSZEFÜGGÉSEK!A4,4)-1,". XII.31-ig")</f>
        <v>Felhasználás 2014. XII.31-ig</v>
      </c>
      <c r="E3" s="28" t="str">
        <f>+CONCATENATE(LEFT(ÖSSZEFÜGGÉSEK!A4,4),". évi módosított előirányzat")</f>
        <v>2015. évi módosított előirányzat</v>
      </c>
      <c r="F3" s="61" t="str">
        <f>+CONCATENATE(LEFT(ÖSSZEFÜGGÉSEK!A4,4),". évi teljesítés")</f>
        <v>2015. évi teljesítés</v>
      </c>
      <c r="G3" s="60" t="str">
        <f>+CONCATENATE("Összes teljesítés ",LEFT(ÖSSZEFÜGGÉSEK!A4,4),". dec. 31-ig")</f>
        <v>Összes teljesítés 2015. dec. 31-ig</v>
      </c>
      <c r="H3" s="868"/>
    </row>
    <row r="4" spans="1:8" s="9" customFormat="1" ht="12" customHeight="1" thickBot="1">
      <c r="A4" s="428" t="s">
        <v>397</v>
      </c>
      <c r="B4" s="429" t="s">
        <v>398</v>
      </c>
      <c r="C4" s="429" t="s">
        <v>399</v>
      </c>
      <c r="D4" s="429" t="s">
        <v>400</v>
      </c>
      <c r="E4" s="429" t="s">
        <v>401</v>
      </c>
      <c r="F4" s="49" t="s">
        <v>478</v>
      </c>
      <c r="G4" s="430" t="s">
        <v>524</v>
      </c>
      <c r="H4" s="868"/>
    </row>
    <row r="5" spans="1:8" ht="15.75" customHeight="1">
      <c r="A5" s="7" t="s">
        <v>717</v>
      </c>
      <c r="B5" s="2">
        <v>338</v>
      </c>
      <c r="C5" s="10">
        <v>2015</v>
      </c>
      <c r="D5" s="2"/>
      <c r="E5" s="2">
        <v>381</v>
      </c>
      <c r="F5" s="50">
        <v>338</v>
      </c>
      <c r="G5" s="51">
        <f>+D5+F5</f>
        <v>338</v>
      </c>
      <c r="H5" s="868"/>
    </row>
    <row r="6" spans="1:8" ht="15.75" customHeight="1">
      <c r="A6" s="7" t="s">
        <v>718</v>
      </c>
      <c r="B6" s="2">
        <v>551</v>
      </c>
      <c r="C6" s="10">
        <v>2015</v>
      </c>
      <c r="D6" s="2"/>
      <c r="E6" s="2">
        <v>551</v>
      </c>
      <c r="F6" s="50">
        <v>551</v>
      </c>
      <c r="G6" s="51">
        <f aca="true" t="shared" si="0" ref="G6:G23">+D6+F6</f>
        <v>551</v>
      </c>
      <c r="H6" s="868"/>
    </row>
    <row r="7" spans="1:8" ht="15.75" customHeight="1">
      <c r="A7" s="7" t="s">
        <v>719</v>
      </c>
      <c r="B7" s="2">
        <v>10111</v>
      </c>
      <c r="C7" s="10">
        <v>2015</v>
      </c>
      <c r="D7" s="2"/>
      <c r="E7" s="2">
        <v>10111</v>
      </c>
      <c r="F7" s="50">
        <v>10111</v>
      </c>
      <c r="G7" s="51">
        <f t="shared" si="0"/>
        <v>10111</v>
      </c>
      <c r="H7" s="868"/>
    </row>
    <row r="8" spans="1:8" ht="15.75" customHeight="1">
      <c r="A8" s="11"/>
      <c r="B8" s="2"/>
      <c r="C8" s="10"/>
      <c r="D8" s="2"/>
      <c r="E8" s="2"/>
      <c r="F8" s="50"/>
      <c r="G8" s="51">
        <f t="shared" si="0"/>
        <v>0</v>
      </c>
      <c r="H8" s="868"/>
    </row>
    <row r="9" spans="1:8" ht="15.75" customHeight="1">
      <c r="A9" s="7"/>
      <c r="B9" s="2"/>
      <c r="C9" s="10"/>
      <c r="D9" s="2"/>
      <c r="E9" s="2"/>
      <c r="F9" s="50"/>
      <c r="G9" s="51">
        <f t="shared" si="0"/>
        <v>0</v>
      </c>
      <c r="H9" s="868"/>
    </row>
    <row r="10" spans="1:8" ht="15.75" customHeight="1">
      <c r="A10" s="11"/>
      <c r="B10" s="2"/>
      <c r="C10" s="10"/>
      <c r="D10" s="2"/>
      <c r="E10" s="2"/>
      <c r="F10" s="50"/>
      <c r="G10" s="51">
        <f t="shared" si="0"/>
        <v>0</v>
      </c>
      <c r="H10" s="868"/>
    </row>
    <row r="11" spans="1:8" ht="15.75" customHeight="1">
      <c r="A11" s="7"/>
      <c r="B11" s="2"/>
      <c r="C11" s="10"/>
      <c r="D11" s="2"/>
      <c r="E11" s="2"/>
      <c r="F11" s="50"/>
      <c r="G11" s="51">
        <f t="shared" si="0"/>
        <v>0</v>
      </c>
      <c r="H11" s="868"/>
    </row>
    <row r="12" spans="1:8" ht="15.75" customHeight="1">
      <c r="A12" s="7"/>
      <c r="B12" s="2"/>
      <c r="C12" s="10"/>
      <c r="D12" s="2"/>
      <c r="E12" s="2"/>
      <c r="F12" s="50"/>
      <c r="G12" s="51">
        <f t="shared" si="0"/>
        <v>0</v>
      </c>
      <c r="H12" s="868"/>
    </row>
    <row r="13" spans="1:8" ht="15.75" customHeight="1">
      <c r="A13" s="7"/>
      <c r="B13" s="2"/>
      <c r="C13" s="10"/>
      <c r="D13" s="2"/>
      <c r="E13" s="2"/>
      <c r="F13" s="50"/>
      <c r="G13" s="51">
        <f t="shared" si="0"/>
        <v>0</v>
      </c>
      <c r="H13" s="868"/>
    </row>
    <row r="14" spans="1:8" ht="15.75" customHeight="1">
      <c r="A14" s="7"/>
      <c r="B14" s="2"/>
      <c r="C14" s="10"/>
      <c r="D14" s="2"/>
      <c r="E14" s="2"/>
      <c r="F14" s="50"/>
      <c r="G14" s="51">
        <f t="shared" si="0"/>
        <v>0</v>
      </c>
      <c r="H14" s="868"/>
    </row>
    <row r="15" spans="1:8" ht="15.75" customHeight="1">
      <c r="A15" s="7"/>
      <c r="B15" s="2"/>
      <c r="C15" s="10"/>
      <c r="D15" s="2"/>
      <c r="E15" s="2"/>
      <c r="F15" s="50"/>
      <c r="G15" s="51">
        <f t="shared" si="0"/>
        <v>0</v>
      </c>
      <c r="H15" s="868"/>
    </row>
    <row r="16" spans="1:8" ht="15.75" customHeight="1">
      <c r="A16" s="7"/>
      <c r="B16" s="2"/>
      <c r="C16" s="10"/>
      <c r="D16" s="2"/>
      <c r="E16" s="2"/>
      <c r="F16" s="50"/>
      <c r="G16" s="51">
        <f t="shared" si="0"/>
        <v>0</v>
      </c>
      <c r="H16" s="868"/>
    </row>
    <row r="17" spans="1:8" ht="15.75" customHeight="1">
      <c r="A17" s="7"/>
      <c r="B17" s="2"/>
      <c r="C17" s="10"/>
      <c r="D17" s="2"/>
      <c r="E17" s="2"/>
      <c r="F17" s="50"/>
      <c r="G17" s="51">
        <f t="shared" si="0"/>
        <v>0</v>
      </c>
      <c r="H17" s="868"/>
    </row>
    <row r="18" spans="1:8" ht="15.75" customHeight="1">
      <c r="A18" s="7"/>
      <c r="B18" s="2"/>
      <c r="C18" s="10"/>
      <c r="D18" s="2"/>
      <c r="E18" s="2"/>
      <c r="F18" s="50"/>
      <c r="G18" s="51">
        <f t="shared" si="0"/>
        <v>0</v>
      </c>
      <c r="H18" s="868"/>
    </row>
    <row r="19" spans="1:8" ht="15.75" customHeight="1">
      <c r="A19" s="7"/>
      <c r="B19" s="2"/>
      <c r="C19" s="10"/>
      <c r="D19" s="2"/>
      <c r="E19" s="2"/>
      <c r="F19" s="50"/>
      <c r="G19" s="51">
        <f t="shared" si="0"/>
        <v>0</v>
      </c>
      <c r="H19" s="868"/>
    </row>
    <row r="20" spans="1:8" ht="15.75" customHeight="1">
      <c r="A20" s="7"/>
      <c r="B20" s="2"/>
      <c r="C20" s="10"/>
      <c r="D20" s="2"/>
      <c r="E20" s="2"/>
      <c r="F20" s="50"/>
      <c r="G20" s="51">
        <f t="shared" si="0"/>
        <v>0</v>
      </c>
      <c r="H20" s="868"/>
    </row>
    <row r="21" spans="1:8" ht="15.75" customHeight="1">
      <c r="A21" s="7"/>
      <c r="B21" s="2"/>
      <c r="C21" s="10"/>
      <c r="D21" s="2"/>
      <c r="E21" s="2"/>
      <c r="F21" s="50"/>
      <c r="G21" s="51">
        <f t="shared" si="0"/>
        <v>0</v>
      </c>
      <c r="H21" s="868"/>
    </row>
    <row r="22" spans="1:8" ht="15.75" customHeight="1">
      <c r="A22" s="7"/>
      <c r="B22" s="2"/>
      <c r="C22" s="10"/>
      <c r="D22" s="2"/>
      <c r="E22" s="2"/>
      <c r="F22" s="50"/>
      <c r="G22" s="51">
        <f t="shared" si="0"/>
        <v>0</v>
      </c>
      <c r="H22" s="868"/>
    </row>
    <row r="23" spans="1:8" ht="15.75" customHeight="1" thickBot="1">
      <c r="A23" s="12"/>
      <c r="B23" s="3"/>
      <c r="C23" s="13"/>
      <c r="D23" s="3"/>
      <c r="E23" s="3"/>
      <c r="F23" s="52"/>
      <c r="G23" s="51">
        <f t="shared" si="0"/>
        <v>0</v>
      </c>
      <c r="H23" s="868"/>
    </row>
    <row r="24" spans="1:8" s="16" customFormat="1" ht="18" customHeight="1" thickBot="1">
      <c r="A24" s="29" t="s">
        <v>53</v>
      </c>
      <c r="B24" s="14">
        <f>SUM(B5:B23)</f>
        <v>11000</v>
      </c>
      <c r="C24" s="21"/>
      <c r="D24" s="14">
        <f>SUM(D5:D23)</f>
        <v>0</v>
      </c>
      <c r="E24" s="14">
        <f>SUM(E5:E23)</f>
        <v>11043</v>
      </c>
      <c r="F24" s="14">
        <f>SUM(F5:F23)</f>
        <v>11000</v>
      </c>
      <c r="G24" s="15">
        <f>SUM(G5:G23)</f>
        <v>11000</v>
      </c>
      <c r="H24" s="868"/>
    </row>
    <row r="25" spans="6:8" ht="12.75">
      <c r="F25" s="16"/>
      <c r="G25" s="16"/>
      <c r="H25" s="619"/>
    </row>
    <row r="26" ht="12.75">
      <c r="H26" s="619"/>
    </row>
    <row r="27" ht="12.75">
      <c r="H27" s="619"/>
    </row>
    <row r="28" ht="12.75">
      <c r="H28" s="619"/>
    </row>
    <row r="29" ht="12.75">
      <c r="H29" s="619"/>
    </row>
    <row r="30" ht="12.75">
      <c r="H30" s="619"/>
    </row>
    <row r="31" ht="12.75">
      <c r="H31" s="619"/>
    </row>
    <row r="32" ht="12.75">
      <c r="H32" s="619"/>
    </row>
    <row r="33" ht="12.75">
      <c r="H33" s="619"/>
    </row>
  </sheetData>
  <sheetProtection sheet="1" objects="1" scenarios="1"/>
  <mergeCells count="3">
    <mergeCell ref="F2:G2"/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A1" sqref="A1:G1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867" t="s">
        <v>1</v>
      </c>
      <c r="B1" s="867"/>
      <c r="C1" s="867"/>
      <c r="D1" s="867"/>
      <c r="E1" s="867"/>
      <c r="F1" s="867"/>
      <c r="G1" s="867"/>
      <c r="H1" s="869" t="str">
        <f>+CONCATENATE("5. melléklet a 4/",LEFT(ÖSSZEFÜGGÉSEK!A4,4)+1,". (V.12.) önkormányzati rendelethez")</f>
        <v>5. melléklet a 4/2016. (V.12.) önkormányzati rendelethez</v>
      </c>
    </row>
    <row r="2" spans="1:8" ht="23.25" customHeight="1" thickBot="1">
      <c r="A2" s="26"/>
      <c r="B2" s="9"/>
      <c r="C2" s="9"/>
      <c r="D2" s="9"/>
      <c r="E2" s="9"/>
      <c r="F2" s="866" t="s">
        <v>50</v>
      </c>
      <c r="G2" s="866"/>
      <c r="H2" s="869"/>
    </row>
    <row r="3" spans="1:8" s="6" customFormat="1" ht="48.75" customHeight="1" thickBot="1">
      <c r="A3" s="27" t="s">
        <v>57</v>
      </c>
      <c r="B3" s="28" t="s">
        <v>55</v>
      </c>
      <c r="C3" s="28" t="s">
        <v>56</v>
      </c>
      <c r="D3" s="28" t="str">
        <f>+'4. mell.'!D3</f>
        <v>Felhasználás 2014. XII.31-ig</v>
      </c>
      <c r="E3" s="28" t="str">
        <f>+'4. mell.'!E3</f>
        <v>2015. évi módosított előirányzat</v>
      </c>
      <c r="F3" s="61" t="str">
        <f>+'4. mell.'!F3</f>
        <v>2015. évi teljesítés</v>
      </c>
      <c r="G3" s="60" t="str">
        <f>+'4. mell.'!G3</f>
        <v>Összes teljesítés 2015. dec. 31-ig</v>
      </c>
      <c r="H3" s="869"/>
    </row>
    <row r="4" spans="1:8" s="9" customFormat="1" ht="15" customHeight="1" thickBot="1">
      <c r="A4" s="428" t="s">
        <v>397</v>
      </c>
      <c r="B4" s="429" t="s">
        <v>398</v>
      </c>
      <c r="C4" s="429" t="s">
        <v>399</v>
      </c>
      <c r="D4" s="429" t="s">
        <v>400</v>
      </c>
      <c r="E4" s="429" t="s">
        <v>401</v>
      </c>
      <c r="F4" s="49" t="s">
        <v>478</v>
      </c>
      <c r="G4" s="430" t="s">
        <v>524</v>
      </c>
      <c r="H4" s="869"/>
    </row>
    <row r="5" spans="1:8" ht="15.75" customHeight="1">
      <c r="A5" s="17" t="s">
        <v>720</v>
      </c>
      <c r="B5" s="2">
        <v>1772</v>
      </c>
      <c r="C5" s="296">
        <v>2015</v>
      </c>
      <c r="D5" s="2"/>
      <c r="E5" s="2">
        <v>2804</v>
      </c>
      <c r="F5" s="50">
        <v>1772</v>
      </c>
      <c r="G5" s="51">
        <f>+D5+F5</f>
        <v>1772</v>
      </c>
      <c r="H5" s="869"/>
    </row>
    <row r="6" spans="1:8" ht="15.75" customHeight="1">
      <c r="A6" s="17"/>
      <c r="B6" s="2"/>
      <c r="C6" s="296"/>
      <c r="D6" s="2"/>
      <c r="E6" s="2"/>
      <c r="F6" s="50"/>
      <c r="G6" s="51">
        <f aca="true" t="shared" si="0" ref="G6:G23">+D6+F6</f>
        <v>0</v>
      </c>
      <c r="H6" s="869"/>
    </row>
    <row r="7" spans="1:8" ht="15.75" customHeight="1">
      <c r="A7" s="17"/>
      <c r="B7" s="2"/>
      <c r="C7" s="296"/>
      <c r="D7" s="2"/>
      <c r="E7" s="2"/>
      <c r="F7" s="50"/>
      <c r="G7" s="51">
        <f t="shared" si="0"/>
        <v>0</v>
      </c>
      <c r="H7" s="869"/>
    </row>
    <row r="8" spans="1:8" ht="15.75" customHeight="1">
      <c r="A8" s="17"/>
      <c r="B8" s="2"/>
      <c r="C8" s="296"/>
      <c r="D8" s="2"/>
      <c r="E8" s="2"/>
      <c r="F8" s="50"/>
      <c r="G8" s="51">
        <f t="shared" si="0"/>
        <v>0</v>
      </c>
      <c r="H8" s="869"/>
    </row>
    <row r="9" spans="1:8" ht="15.75" customHeight="1">
      <c r="A9" s="17"/>
      <c r="B9" s="2"/>
      <c r="C9" s="296"/>
      <c r="D9" s="2"/>
      <c r="E9" s="2"/>
      <c r="F9" s="50"/>
      <c r="G9" s="51">
        <f t="shared" si="0"/>
        <v>0</v>
      </c>
      <c r="H9" s="869"/>
    </row>
    <row r="10" spans="1:8" ht="15.75" customHeight="1">
      <c r="A10" s="17"/>
      <c r="B10" s="2"/>
      <c r="C10" s="296"/>
      <c r="D10" s="2"/>
      <c r="E10" s="2"/>
      <c r="F10" s="50"/>
      <c r="G10" s="51">
        <f t="shared" si="0"/>
        <v>0</v>
      </c>
      <c r="H10" s="869"/>
    </row>
    <row r="11" spans="1:8" ht="15.75" customHeight="1">
      <c r="A11" s="17"/>
      <c r="B11" s="2"/>
      <c r="C11" s="296"/>
      <c r="D11" s="2"/>
      <c r="E11" s="2"/>
      <c r="F11" s="50"/>
      <c r="G11" s="51">
        <f t="shared" si="0"/>
        <v>0</v>
      </c>
      <c r="H11" s="869"/>
    </row>
    <row r="12" spans="1:8" ht="15.75" customHeight="1">
      <c r="A12" s="17"/>
      <c r="B12" s="2"/>
      <c r="C12" s="296"/>
      <c r="D12" s="2"/>
      <c r="E12" s="2"/>
      <c r="F12" s="50"/>
      <c r="G12" s="51">
        <f t="shared" si="0"/>
        <v>0</v>
      </c>
      <c r="H12" s="869"/>
    </row>
    <row r="13" spans="1:8" ht="15.75" customHeight="1">
      <c r="A13" s="17"/>
      <c r="B13" s="2"/>
      <c r="C13" s="296"/>
      <c r="D13" s="2"/>
      <c r="E13" s="2"/>
      <c r="F13" s="50"/>
      <c r="G13" s="51">
        <f t="shared" si="0"/>
        <v>0</v>
      </c>
      <c r="H13" s="869"/>
    </row>
    <row r="14" spans="1:8" ht="15.75" customHeight="1">
      <c r="A14" s="17"/>
      <c r="B14" s="2"/>
      <c r="C14" s="296"/>
      <c r="D14" s="2"/>
      <c r="E14" s="2"/>
      <c r="F14" s="50"/>
      <c r="G14" s="51">
        <f t="shared" si="0"/>
        <v>0</v>
      </c>
      <c r="H14" s="869"/>
    </row>
    <row r="15" spans="1:8" ht="15.75" customHeight="1">
      <c r="A15" s="17"/>
      <c r="B15" s="2"/>
      <c r="C15" s="296"/>
      <c r="D15" s="2"/>
      <c r="E15" s="2"/>
      <c r="F15" s="50"/>
      <c r="G15" s="51">
        <f t="shared" si="0"/>
        <v>0</v>
      </c>
      <c r="H15" s="869"/>
    </row>
    <row r="16" spans="1:8" ht="15.75" customHeight="1">
      <c r="A16" s="17"/>
      <c r="B16" s="2"/>
      <c r="C16" s="296"/>
      <c r="D16" s="2"/>
      <c r="E16" s="2"/>
      <c r="F16" s="50"/>
      <c r="G16" s="51">
        <f t="shared" si="0"/>
        <v>0</v>
      </c>
      <c r="H16" s="869"/>
    </row>
    <row r="17" spans="1:8" ht="15.75" customHeight="1">
      <c r="A17" s="17"/>
      <c r="B17" s="2"/>
      <c r="C17" s="296"/>
      <c r="D17" s="2"/>
      <c r="E17" s="2"/>
      <c r="F17" s="50"/>
      <c r="G17" s="51">
        <f t="shared" si="0"/>
        <v>0</v>
      </c>
      <c r="H17" s="869"/>
    </row>
    <row r="18" spans="1:8" ht="15.75" customHeight="1">
      <c r="A18" s="17"/>
      <c r="B18" s="2"/>
      <c r="C18" s="296"/>
      <c r="D18" s="2"/>
      <c r="E18" s="2"/>
      <c r="F18" s="50"/>
      <c r="G18" s="51">
        <f t="shared" si="0"/>
        <v>0</v>
      </c>
      <c r="H18" s="869"/>
    </row>
    <row r="19" spans="1:8" ht="15.75" customHeight="1">
      <c r="A19" s="17"/>
      <c r="B19" s="2"/>
      <c r="C19" s="296"/>
      <c r="D19" s="2"/>
      <c r="E19" s="2"/>
      <c r="F19" s="50"/>
      <c r="G19" s="51">
        <f t="shared" si="0"/>
        <v>0</v>
      </c>
      <c r="H19" s="869"/>
    </row>
    <row r="20" spans="1:8" ht="15.75" customHeight="1">
      <c r="A20" s="17"/>
      <c r="B20" s="2"/>
      <c r="C20" s="296"/>
      <c r="D20" s="2"/>
      <c r="E20" s="2"/>
      <c r="F20" s="50"/>
      <c r="G20" s="51">
        <f t="shared" si="0"/>
        <v>0</v>
      </c>
      <c r="H20" s="869"/>
    </row>
    <row r="21" spans="1:8" ht="15.75" customHeight="1">
      <c r="A21" s="17"/>
      <c r="B21" s="2"/>
      <c r="C21" s="296"/>
      <c r="D21" s="2"/>
      <c r="E21" s="2"/>
      <c r="F21" s="50"/>
      <c r="G21" s="51">
        <f t="shared" si="0"/>
        <v>0</v>
      </c>
      <c r="H21" s="869"/>
    </row>
    <row r="22" spans="1:8" ht="15.75" customHeight="1">
      <c r="A22" s="17"/>
      <c r="B22" s="2"/>
      <c r="C22" s="296"/>
      <c r="D22" s="2"/>
      <c r="E22" s="2"/>
      <c r="F22" s="50"/>
      <c r="G22" s="51">
        <f t="shared" si="0"/>
        <v>0</v>
      </c>
      <c r="H22" s="869"/>
    </row>
    <row r="23" spans="1:8" ht="15.75" customHeight="1" thickBot="1">
      <c r="A23" s="18"/>
      <c r="B23" s="3"/>
      <c r="C23" s="297"/>
      <c r="D23" s="3"/>
      <c r="E23" s="3"/>
      <c r="F23" s="52"/>
      <c r="G23" s="51">
        <f t="shared" si="0"/>
        <v>0</v>
      </c>
      <c r="H23" s="869"/>
    </row>
    <row r="24" spans="1:8" s="16" customFormat="1" ht="18" customHeight="1" thickBot="1">
      <c r="A24" s="29" t="s">
        <v>53</v>
      </c>
      <c r="B24" s="14">
        <f>SUM(B5:B23)</f>
        <v>1772</v>
      </c>
      <c r="C24" s="21"/>
      <c r="D24" s="14">
        <f>SUM(D5:D23)</f>
        <v>0</v>
      </c>
      <c r="E24" s="14">
        <f>SUM(E5:E23)</f>
        <v>2804</v>
      </c>
      <c r="F24" s="14">
        <f>SUM(F5:F23)</f>
        <v>1772</v>
      </c>
      <c r="G24" s="15">
        <f>SUM(G5:G23)</f>
        <v>1772</v>
      </c>
      <c r="H24" s="869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2" sqref="E2"/>
    </sheetView>
  </sheetViews>
  <sheetFormatPr defaultColWidth="9.00390625" defaultRowHeight="12.75"/>
  <cols>
    <col min="1" max="1" width="16.00390625" style="541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+CONCATENATE("3.1. melléklet a 4/",LEFT(ÖSSZEFÜGGÉSEK!A4,4)+1,". (V.12.) önkormányzati rendelethez")</f>
        <v>3.1.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46</v>
      </c>
    </row>
    <row r="3" spans="1:5" s="523" customFormat="1" ht="24.75" thickBot="1">
      <c r="A3" s="521" t="s">
        <v>532</v>
      </c>
      <c r="B3" s="876" t="s">
        <v>721</v>
      </c>
      <c r="C3" s="877"/>
      <c r="D3" s="878"/>
      <c r="E3" s="547" t="s">
        <v>39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0</v>
      </c>
      <c r="D8" s="404">
        <f>SUM(D9:D18)</f>
        <v>0</v>
      </c>
      <c r="E8" s="543">
        <f>SUM(E9:E18)</f>
        <v>0</v>
      </c>
    </row>
    <row r="9" spans="1:5" s="499" customFormat="1" ht="12" customHeight="1">
      <c r="A9" s="548" t="s">
        <v>70</v>
      </c>
      <c r="B9" s="327" t="s">
        <v>316</v>
      </c>
      <c r="C9" s="62"/>
      <c r="D9" s="62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401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401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401"/>
      <c r="E12" s="71"/>
    </row>
    <row r="13" spans="1:5" s="499" customFormat="1" ht="12" customHeight="1">
      <c r="A13" s="549" t="s">
        <v>91</v>
      </c>
      <c r="B13" s="325" t="s">
        <v>320</v>
      </c>
      <c r="C13" s="401"/>
      <c r="D13" s="401"/>
      <c r="E13" s="71"/>
    </row>
    <row r="14" spans="1:5" s="499" customFormat="1" ht="12" customHeight="1">
      <c r="A14" s="549" t="s">
        <v>74</v>
      </c>
      <c r="B14" s="325" t="s">
        <v>534</v>
      </c>
      <c r="C14" s="401"/>
      <c r="D14" s="401"/>
      <c r="E14" s="71"/>
    </row>
    <row r="15" spans="1:5" s="526" customFormat="1" ht="12" customHeight="1">
      <c r="A15" s="549" t="s">
        <v>75</v>
      </c>
      <c r="B15" s="324" t="s">
        <v>535</v>
      </c>
      <c r="C15" s="401"/>
      <c r="D15" s="401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63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401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403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0</v>
      </c>
      <c r="D19" s="404">
        <f>SUM(D20:D22)</f>
        <v>0</v>
      </c>
      <c r="E19" s="543">
        <f>SUM(E20:E22)</f>
        <v>0</v>
      </c>
    </row>
    <row r="20" spans="1:5" s="526" customFormat="1" ht="12" customHeight="1">
      <c r="A20" s="549" t="s">
        <v>76</v>
      </c>
      <c r="B20" s="326" t="s">
        <v>297</v>
      </c>
      <c r="C20" s="401"/>
      <c r="D20" s="401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401"/>
      <c r="E21" s="71"/>
    </row>
    <row r="22" spans="1:5" s="526" customFormat="1" ht="12" customHeight="1">
      <c r="A22" s="549" t="s">
        <v>78</v>
      </c>
      <c r="B22" s="325" t="s">
        <v>538</v>
      </c>
      <c r="C22" s="401"/>
      <c r="D22" s="401"/>
      <c r="E22" s="71"/>
    </row>
    <row r="23" spans="1:5" s="526" customFormat="1" ht="12" customHeight="1" thickBot="1">
      <c r="A23" s="549" t="s">
        <v>79</v>
      </c>
      <c r="B23" s="325" t="s">
        <v>648</v>
      </c>
      <c r="C23" s="401"/>
      <c r="D23" s="401"/>
      <c r="E23" s="71"/>
    </row>
    <row r="24" spans="1:5" s="526" customFormat="1" ht="12" customHeight="1" thickBot="1">
      <c r="A24" s="536" t="s">
        <v>8</v>
      </c>
      <c r="B24" s="345" t="s">
        <v>107</v>
      </c>
      <c r="C24" s="41"/>
      <c r="D24" s="41"/>
      <c r="E24" s="542"/>
    </row>
    <row r="25" spans="1:5" s="526" customFormat="1" ht="12" customHeight="1" thickBot="1">
      <c r="A25" s="536" t="s">
        <v>9</v>
      </c>
      <c r="B25" s="345" t="s">
        <v>539</v>
      </c>
      <c r="C25" s="404">
        <f>SUM(C26:C27)</f>
        <v>0</v>
      </c>
      <c r="D25" s="404">
        <f>SUM(D26:D27)</f>
        <v>0</v>
      </c>
      <c r="E25" s="543">
        <f>SUM(E26:E27)</f>
        <v>0</v>
      </c>
    </row>
    <row r="26" spans="1:5" s="526" customFormat="1" ht="12" customHeight="1">
      <c r="A26" s="550" t="s">
        <v>310</v>
      </c>
      <c r="B26" s="551" t="s">
        <v>537</v>
      </c>
      <c r="C26" s="59"/>
      <c r="D26" s="59"/>
      <c r="E26" s="530"/>
    </row>
    <row r="27" spans="1:5" s="526" customFormat="1" ht="12" customHeight="1">
      <c r="A27" s="550" t="s">
        <v>311</v>
      </c>
      <c r="B27" s="552" t="s">
        <v>540</v>
      </c>
      <c r="C27" s="405"/>
      <c r="D27" s="405"/>
      <c r="E27" s="529"/>
    </row>
    <row r="28" spans="1:5" s="526" customFormat="1" ht="12" customHeight="1" thickBot="1">
      <c r="A28" s="549" t="s">
        <v>312</v>
      </c>
      <c r="B28" s="553" t="s">
        <v>649</v>
      </c>
      <c r="C28" s="533"/>
      <c r="D28" s="533"/>
      <c r="E28" s="528"/>
    </row>
    <row r="29" spans="1:5" s="526" customFormat="1" ht="12" customHeight="1" thickBot="1">
      <c r="A29" s="536" t="s">
        <v>10</v>
      </c>
      <c r="B29" s="345" t="s">
        <v>541</v>
      </c>
      <c r="C29" s="404">
        <f>SUM(C30:C32)</f>
        <v>0</v>
      </c>
      <c r="D29" s="404">
        <f>SUM(D30:D32)</f>
        <v>0</v>
      </c>
      <c r="E29" s="543">
        <f>SUM(E30:E32)</f>
        <v>0</v>
      </c>
    </row>
    <row r="30" spans="1:5" s="526" customFormat="1" ht="12" customHeight="1">
      <c r="A30" s="550" t="s">
        <v>63</v>
      </c>
      <c r="B30" s="551" t="s">
        <v>329</v>
      </c>
      <c r="C30" s="59"/>
      <c r="D30" s="59"/>
      <c r="E30" s="530"/>
    </row>
    <row r="31" spans="1:5" s="526" customFormat="1" ht="12" customHeight="1">
      <c r="A31" s="550" t="s">
        <v>64</v>
      </c>
      <c r="B31" s="552" t="s">
        <v>330</v>
      </c>
      <c r="C31" s="405"/>
      <c r="D31" s="405"/>
      <c r="E31" s="529"/>
    </row>
    <row r="32" spans="1:5" s="526" customFormat="1" ht="12" customHeight="1" thickBot="1">
      <c r="A32" s="549" t="s">
        <v>65</v>
      </c>
      <c r="B32" s="535" t="s">
        <v>332</v>
      </c>
      <c r="C32" s="533"/>
      <c r="D32" s="533"/>
      <c r="E32" s="528"/>
    </row>
    <row r="33" spans="1:5" s="526" customFormat="1" ht="12" customHeight="1" thickBot="1">
      <c r="A33" s="536" t="s">
        <v>11</v>
      </c>
      <c r="B33" s="345" t="s">
        <v>457</v>
      </c>
      <c r="C33" s="41"/>
      <c r="D33" s="41"/>
      <c r="E33" s="542"/>
    </row>
    <row r="34" spans="1:5" s="499" customFormat="1" ht="12" customHeight="1" thickBot="1">
      <c r="A34" s="536" t="s">
        <v>12</v>
      </c>
      <c r="B34" s="345" t="s">
        <v>542</v>
      </c>
      <c r="C34" s="41"/>
      <c r="D34" s="41"/>
      <c r="E34" s="542"/>
    </row>
    <row r="35" spans="1:5" s="499" customFormat="1" ht="12" customHeight="1" thickBot="1">
      <c r="A35" s="473" t="s">
        <v>13</v>
      </c>
      <c r="B35" s="345" t="s">
        <v>650</v>
      </c>
      <c r="C35" s="404">
        <f>+C8+C19+C24+C25+C29+C33+C34</f>
        <v>0</v>
      </c>
      <c r="D35" s="404">
        <f>+D8+D19+D24+D25+D29+D33+D34</f>
        <v>0</v>
      </c>
      <c r="E35" s="543">
        <f>+E8+E19+E24+E25+E29+E33+E34</f>
        <v>0</v>
      </c>
    </row>
    <row r="36" spans="1:5" s="499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404">
        <f>+D37+D38+D39</f>
        <v>0</v>
      </c>
      <c r="E36" s="543">
        <f>+E37+E38+E39</f>
        <v>0</v>
      </c>
    </row>
    <row r="37" spans="1:5" s="499" customFormat="1" ht="12" customHeight="1">
      <c r="A37" s="550" t="s">
        <v>545</v>
      </c>
      <c r="B37" s="551" t="s">
        <v>148</v>
      </c>
      <c r="C37" s="59"/>
      <c r="D37" s="59"/>
      <c r="E37" s="530"/>
    </row>
    <row r="38" spans="1:5" s="526" customFormat="1" ht="12" customHeight="1">
      <c r="A38" s="550" t="s">
        <v>546</v>
      </c>
      <c r="B38" s="552" t="s">
        <v>2</v>
      </c>
      <c r="C38" s="405"/>
      <c r="D38" s="405"/>
      <c r="E38" s="529"/>
    </row>
    <row r="39" spans="1:5" s="526" customFormat="1" ht="12" customHeight="1" thickBot="1">
      <c r="A39" s="549" t="s">
        <v>547</v>
      </c>
      <c r="B39" s="535" t="s">
        <v>548</v>
      </c>
      <c r="C39" s="533"/>
      <c r="D39" s="533"/>
      <c r="E39" s="528"/>
    </row>
    <row r="40" spans="1:5" s="526" customFormat="1" ht="15" customHeight="1" thickBot="1">
      <c r="A40" s="538" t="s">
        <v>15</v>
      </c>
      <c r="B40" s="539" t="s">
        <v>549</v>
      </c>
      <c r="C40" s="65">
        <f>+C35+C36</f>
        <v>0</v>
      </c>
      <c r="D40" s="65">
        <f>+D35+D36</f>
        <v>0</v>
      </c>
      <c r="E40" s="544">
        <f>+E35+E36</f>
        <v>0</v>
      </c>
    </row>
    <row r="41" spans="1:5" s="526" customFormat="1" ht="15" customHeight="1">
      <c r="A41" s="481"/>
      <c r="B41" s="482"/>
      <c r="C41" s="497"/>
      <c r="D41" s="497"/>
      <c r="E41" s="497"/>
    </row>
    <row r="42" spans="1:5" ht="13.5" thickBot="1">
      <c r="A42" s="483"/>
      <c r="B42" s="484"/>
      <c r="C42" s="498"/>
      <c r="D42" s="498"/>
      <c r="E42" s="498"/>
    </row>
    <row r="43" spans="1:5" s="525" customFormat="1" ht="16.5" customHeight="1" thickBot="1">
      <c r="A43" s="870" t="s">
        <v>42</v>
      </c>
      <c r="B43" s="871"/>
      <c r="C43" s="871"/>
      <c r="D43" s="871"/>
      <c r="E43" s="872"/>
    </row>
    <row r="44" spans="1:5" s="300" customFormat="1" ht="12" customHeight="1" thickBot="1">
      <c r="A44" s="536" t="s">
        <v>6</v>
      </c>
      <c r="B44" s="345" t="s">
        <v>550</v>
      </c>
      <c r="C44" s="404">
        <f>SUM(C45:C49)</f>
        <v>2020</v>
      </c>
      <c r="D44" s="404">
        <f>SUM(D45:D49)</f>
        <v>2020</v>
      </c>
      <c r="E44" s="436">
        <f>SUM(E45:E49)</f>
        <v>6</v>
      </c>
    </row>
    <row r="45" spans="1:5" ht="12" customHeight="1">
      <c r="A45" s="549" t="s">
        <v>70</v>
      </c>
      <c r="B45" s="326" t="s">
        <v>36</v>
      </c>
      <c r="C45" s="59"/>
      <c r="D45" s="59"/>
      <c r="E45" s="431"/>
    </row>
    <row r="46" spans="1:5" ht="12" customHeight="1">
      <c r="A46" s="549" t="s">
        <v>71</v>
      </c>
      <c r="B46" s="325" t="s">
        <v>116</v>
      </c>
      <c r="C46" s="398"/>
      <c r="D46" s="398"/>
      <c r="E46" s="432"/>
    </row>
    <row r="47" spans="1:5" ht="12" customHeight="1">
      <c r="A47" s="549" t="s">
        <v>72</v>
      </c>
      <c r="B47" s="325" t="s">
        <v>90</v>
      </c>
      <c r="C47" s="398">
        <v>2020</v>
      </c>
      <c r="D47" s="398">
        <v>2020</v>
      </c>
      <c r="E47" s="432">
        <v>6</v>
      </c>
    </row>
    <row r="48" spans="1:5" ht="12" customHeight="1">
      <c r="A48" s="549" t="s">
        <v>73</v>
      </c>
      <c r="B48" s="325" t="s">
        <v>117</v>
      </c>
      <c r="C48" s="398"/>
      <c r="D48" s="398"/>
      <c r="E48" s="432"/>
    </row>
    <row r="49" spans="1:5" ht="12" customHeight="1" thickBot="1">
      <c r="A49" s="549" t="s">
        <v>91</v>
      </c>
      <c r="B49" s="325" t="s">
        <v>118</v>
      </c>
      <c r="C49" s="398"/>
      <c r="D49" s="398"/>
      <c r="E49" s="432"/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0</v>
      </c>
      <c r="E50" s="436">
        <f>SUM(E51:E53)</f>
        <v>0</v>
      </c>
    </row>
    <row r="51" spans="1:5" s="300" customFormat="1" ht="12" customHeight="1">
      <c r="A51" s="549" t="s">
        <v>76</v>
      </c>
      <c r="B51" s="326" t="s">
        <v>139</v>
      </c>
      <c r="C51" s="59"/>
      <c r="D51" s="59"/>
      <c r="E51" s="431"/>
    </row>
    <row r="52" spans="1:5" ht="12" customHeight="1">
      <c r="A52" s="549" t="s">
        <v>77</v>
      </c>
      <c r="B52" s="325" t="s">
        <v>120</v>
      </c>
      <c r="C52" s="398"/>
      <c r="D52" s="398"/>
      <c r="E52" s="432"/>
    </row>
    <row r="53" spans="1:5" ht="12" customHeight="1">
      <c r="A53" s="549" t="s">
        <v>78</v>
      </c>
      <c r="B53" s="325" t="s">
        <v>43</v>
      </c>
      <c r="C53" s="398"/>
      <c r="D53" s="398"/>
      <c r="E53" s="432"/>
    </row>
    <row r="54" spans="1:5" ht="12" customHeight="1" thickBot="1">
      <c r="A54" s="549" t="s">
        <v>79</v>
      </c>
      <c r="B54" s="325" t="s">
        <v>651</v>
      </c>
      <c r="C54" s="398"/>
      <c r="D54" s="398"/>
      <c r="E54" s="432"/>
    </row>
    <row r="55" spans="1:5" ht="12" customHeight="1" thickBot="1">
      <c r="A55" s="536" t="s">
        <v>8</v>
      </c>
      <c r="B55" s="540" t="s">
        <v>552</v>
      </c>
      <c r="C55" s="404">
        <f>+C44+C50</f>
        <v>2020</v>
      </c>
      <c r="D55" s="404">
        <f>+D44+D50</f>
        <v>2020</v>
      </c>
      <c r="E55" s="436">
        <f>+E44+E50</f>
        <v>6</v>
      </c>
    </row>
    <row r="56" spans="3:5" ht="13.5" thickBot="1">
      <c r="C56" s="545"/>
      <c r="D56" s="545"/>
      <c r="E56" s="545"/>
    </row>
    <row r="57" spans="1:5" ht="15" customHeight="1" thickBot="1">
      <c r="A57" s="637" t="s">
        <v>710</v>
      </c>
      <c r="B57" s="638"/>
      <c r="C57" s="69"/>
      <c r="D57" s="69"/>
      <c r="E57" s="534"/>
    </row>
    <row r="58" spans="1:5" ht="14.25" customHeight="1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2" sqref="E2"/>
    </sheetView>
  </sheetViews>
  <sheetFormatPr defaultColWidth="9.00390625" defaultRowHeight="12.75"/>
  <cols>
    <col min="1" max="1" width="16.00390625" style="541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76" customFormat="1" ht="21" customHeight="1" thickBot="1">
      <c r="A1" s="475"/>
      <c r="B1" s="477"/>
      <c r="C1" s="522"/>
      <c r="D1" s="522"/>
      <c r="E1" s="620" t="str">
        <f>+CONCATENATE("3.2. melléklet a 4/",LEFT(ÖSSZEFÜGGÉSEK!A4,4)+1,". (V.12.) önkormányzati rendelethez")</f>
        <v>3.2. melléklet a 4/2016. (V.12.) önkormányzati rendelethez</v>
      </c>
    </row>
    <row r="2" spans="1:5" s="523" customFormat="1" ht="25.5" customHeight="1">
      <c r="A2" s="503" t="s">
        <v>130</v>
      </c>
      <c r="B2" s="873" t="s">
        <v>136</v>
      </c>
      <c r="C2" s="874"/>
      <c r="D2" s="875"/>
      <c r="E2" s="546" t="s">
        <v>46</v>
      </c>
    </row>
    <row r="3" spans="1:5" s="523" customFormat="1" ht="24.75" thickBot="1">
      <c r="A3" s="521" t="s">
        <v>532</v>
      </c>
      <c r="B3" s="876" t="s">
        <v>722</v>
      </c>
      <c r="C3" s="877"/>
      <c r="D3" s="878"/>
      <c r="E3" s="547" t="s">
        <v>46</v>
      </c>
    </row>
    <row r="4" spans="1:5" s="524" customFormat="1" ht="15.75" customHeight="1" thickBot="1">
      <c r="A4" s="478"/>
      <c r="B4" s="478"/>
      <c r="C4" s="479"/>
      <c r="D4" s="479"/>
      <c r="E4" s="479" t="s">
        <v>40</v>
      </c>
    </row>
    <row r="5" spans="1:5" ht="24.75" thickBot="1">
      <c r="A5" s="310" t="s">
        <v>131</v>
      </c>
      <c r="B5" s="311" t="s">
        <v>708</v>
      </c>
      <c r="C5" s="53" t="s">
        <v>161</v>
      </c>
      <c r="D5" s="53" t="s">
        <v>162</v>
      </c>
      <c r="E5" s="480" t="s">
        <v>163</v>
      </c>
    </row>
    <row r="6" spans="1:5" s="525" customFormat="1" ht="12.75" customHeight="1" thickBot="1">
      <c r="A6" s="473" t="s">
        <v>397</v>
      </c>
      <c r="B6" s="474" t="s">
        <v>398</v>
      </c>
      <c r="C6" s="474" t="s">
        <v>399</v>
      </c>
      <c r="D6" s="68" t="s">
        <v>400</v>
      </c>
      <c r="E6" s="66" t="s">
        <v>401</v>
      </c>
    </row>
    <row r="7" spans="1:5" s="525" customFormat="1" ht="15.75" customHeight="1" thickBot="1">
      <c r="A7" s="870" t="s">
        <v>41</v>
      </c>
      <c r="B7" s="871"/>
      <c r="C7" s="871"/>
      <c r="D7" s="871"/>
      <c r="E7" s="872"/>
    </row>
    <row r="8" spans="1:5" s="499" customFormat="1" ht="12" customHeight="1" thickBot="1">
      <c r="A8" s="473" t="s">
        <v>6</v>
      </c>
      <c r="B8" s="537" t="s">
        <v>533</v>
      </c>
      <c r="C8" s="404">
        <f>SUM(C9:C18)</f>
        <v>600</v>
      </c>
      <c r="D8" s="404">
        <f>SUM(D9:D18)</f>
        <v>371</v>
      </c>
      <c r="E8" s="543">
        <f>SUM(E9:E18)</f>
        <v>371</v>
      </c>
    </row>
    <row r="9" spans="1:5" s="499" customFormat="1" ht="12" customHeight="1">
      <c r="A9" s="548" t="s">
        <v>70</v>
      </c>
      <c r="B9" s="327" t="s">
        <v>316</v>
      </c>
      <c r="C9" s="62"/>
      <c r="D9" s="62"/>
      <c r="E9" s="532"/>
    </row>
    <row r="10" spans="1:5" s="499" customFormat="1" ht="12" customHeight="1">
      <c r="A10" s="549" t="s">
        <v>71</v>
      </c>
      <c r="B10" s="325" t="s">
        <v>317</v>
      </c>
      <c r="C10" s="401"/>
      <c r="D10" s="401"/>
      <c r="E10" s="71"/>
    </row>
    <row r="11" spans="1:5" s="499" customFormat="1" ht="12" customHeight="1">
      <c r="A11" s="549" t="s">
        <v>72</v>
      </c>
      <c r="B11" s="325" t="s">
        <v>318</v>
      </c>
      <c r="C11" s="401"/>
      <c r="D11" s="401"/>
      <c r="E11" s="71"/>
    </row>
    <row r="12" spans="1:5" s="499" customFormat="1" ht="12" customHeight="1">
      <c r="A12" s="549" t="s">
        <v>73</v>
      </c>
      <c r="B12" s="325" t="s">
        <v>319</v>
      </c>
      <c r="C12" s="401"/>
      <c r="D12" s="401"/>
      <c r="E12" s="71"/>
    </row>
    <row r="13" spans="1:5" s="499" customFormat="1" ht="12" customHeight="1">
      <c r="A13" s="549" t="s">
        <v>91</v>
      </c>
      <c r="B13" s="325" t="s">
        <v>320</v>
      </c>
      <c r="C13" s="401">
        <v>473</v>
      </c>
      <c r="D13" s="401">
        <v>292</v>
      </c>
      <c r="E13" s="71">
        <v>292</v>
      </c>
    </row>
    <row r="14" spans="1:5" s="499" customFormat="1" ht="12" customHeight="1">
      <c r="A14" s="549" t="s">
        <v>74</v>
      </c>
      <c r="B14" s="325" t="s">
        <v>534</v>
      </c>
      <c r="C14" s="401">
        <v>127</v>
      </c>
      <c r="D14" s="401">
        <v>79</v>
      </c>
      <c r="E14" s="71">
        <v>79</v>
      </c>
    </row>
    <row r="15" spans="1:5" s="526" customFormat="1" ht="12" customHeight="1">
      <c r="A15" s="549" t="s">
        <v>75</v>
      </c>
      <c r="B15" s="324" t="s">
        <v>535</v>
      </c>
      <c r="C15" s="401"/>
      <c r="D15" s="401"/>
      <c r="E15" s="71"/>
    </row>
    <row r="16" spans="1:5" s="526" customFormat="1" ht="12" customHeight="1">
      <c r="A16" s="549" t="s">
        <v>82</v>
      </c>
      <c r="B16" s="325" t="s">
        <v>323</v>
      </c>
      <c r="C16" s="63"/>
      <c r="D16" s="63"/>
      <c r="E16" s="531"/>
    </row>
    <row r="17" spans="1:5" s="499" customFormat="1" ht="12" customHeight="1">
      <c r="A17" s="549" t="s">
        <v>83</v>
      </c>
      <c r="B17" s="325" t="s">
        <v>325</v>
      </c>
      <c r="C17" s="401"/>
      <c r="D17" s="401"/>
      <c r="E17" s="71"/>
    </row>
    <row r="18" spans="1:5" s="526" customFormat="1" ht="12" customHeight="1" thickBot="1">
      <c r="A18" s="549" t="s">
        <v>84</v>
      </c>
      <c r="B18" s="324" t="s">
        <v>327</v>
      </c>
      <c r="C18" s="403"/>
      <c r="D18" s="403"/>
      <c r="E18" s="527"/>
    </row>
    <row r="19" spans="1:5" s="526" customFormat="1" ht="12" customHeight="1" thickBot="1">
      <c r="A19" s="473" t="s">
        <v>7</v>
      </c>
      <c r="B19" s="537" t="s">
        <v>536</v>
      </c>
      <c r="C19" s="404">
        <f>SUM(C20:C22)</f>
        <v>0</v>
      </c>
      <c r="D19" s="404">
        <f>SUM(D20:D22)</f>
        <v>0</v>
      </c>
      <c r="E19" s="543">
        <f>SUM(E20:E22)</f>
        <v>0</v>
      </c>
    </row>
    <row r="20" spans="1:5" s="526" customFormat="1" ht="12" customHeight="1">
      <c r="A20" s="549" t="s">
        <v>76</v>
      </c>
      <c r="B20" s="326" t="s">
        <v>297</v>
      </c>
      <c r="C20" s="401"/>
      <c r="D20" s="401"/>
      <c r="E20" s="71"/>
    </row>
    <row r="21" spans="1:5" s="526" customFormat="1" ht="12" customHeight="1">
      <c r="A21" s="549" t="s">
        <v>77</v>
      </c>
      <c r="B21" s="325" t="s">
        <v>537</v>
      </c>
      <c r="C21" s="401"/>
      <c r="D21" s="401"/>
      <c r="E21" s="71"/>
    </row>
    <row r="22" spans="1:5" s="526" customFormat="1" ht="12" customHeight="1">
      <c r="A22" s="549" t="s">
        <v>78</v>
      </c>
      <c r="B22" s="325" t="s">
        <v>538</v>
      </c>
      <c r="C22" s="401"/>
      <c r="D22" s="401"/>
      <c r="E22" s="71"/>
    </row>
    <row r="23" spans="1:5" s="526" customFormat="1" ht="12" customHeight="1" thickBot="1">
      <c r="A23" s="549" t="s">
        <v>79</v>
      </c>
      <c r="B23" s="325" t="s">
        <v>648</v>
      </c>
      <c r="C23" s="401"/>
      <c r="D23" s="401"/>
      <c r="E23" s="71"/>
    </row>
    <row r="24" spans="1:5" s="526" customFormat="1" ht="12" customHeight="1" thickBot="1">
      <c r="A24" s="536" t="s">
        <v>8</v>
      </c>
      <c r="B24" s="345" t="s">
        <v>107</v>
      </c>
      <c r="C24" s="41"/>
      <c r="D24" s="41"/>
      <c r="E24" s="542"/>
    </row>
    <row r="25" spans="1:5" s="526" customFormat="1" ht="12" customHeight="1" thickBot="1">
      <c r="A25" s="536" t="s">
        <v>9</v>
      </c>
      <c r="B25" s="345" t="s">
        <v>539</v>
      </c>
      <c r="C25" s="404">
        <f>SUM(C26:C27)</f>
        <v>0</v>
      </c>
      <c r="D25" s="404">
        <f>SUM(D26:D27)</f>
        <v>0</v>
      </c>
      <c r="E25" s="543">
        <f>SUM(E26:E27)</f>
        <v>0</v>
      </c>
    </row>
    <row r="26" spans="1:5" s="526" customFormat="1" ht="12" customHeight="1">
      <c r="A26" s="550" t="s">
        <v>310</v>
      </c>
      <c r="B26" s="551" t="s">
        <v>537</v>
      </c>
      <c r="C26" s="59"/>
      <c r="D26" s="59"/>
      <c r="E26" s="530"/>
    </row>
    <row r="27" spans="1:5" s="526" customFormat="1" ht="12" customHeight="1">
      <c r="A27" s="550" t="s">
        <v>311</v>
      </c>
      <c r="B27" s="552" t="s">
        <v>540</v>
      </c>
      <c r="C27" s="405"/>
      <c r="D27" s="405"/>
      <c r="E27" s="529"/>
    </row>
    <row r="28" spans="1:5" s="526" customFormat="1" ht="12" customHeight="1" thickBot="1">
      <c r="A28" s="549" t="s">
        <v>312</v>
      </c>
      <c r="B28" s="553" t="s">
        <v>649</v>
      </c>
      <c r="C28" s="533"/>
      <c r="D28" s="533"/>
      <c r="E28" s="528"/>
    </row>
    <row r="29" spans="1:5" s="526" customFormat="1" ht="12" customHeight="1" thickBot="1">
      <c r="A29" s="536" t="s">
        <v>10</v>
      </c>
      <c r="B29" s="345" t="s">
        <v>541</v>
      </c>
      <c r="C29" s="404">
        <f>SUM(C30:C32)</f>
        <v>0</v>
      </c>
      <c r="D29" s="404">
        <f>SUM(D30:D32)</f>
        <v>0</v>
      </c>
      <c r="E29" s="543">
        <f>SUM(E30:E32)</f>
        <v>0</v>
      </c>
    </row>
    <row r="30" spans="1:5" s="526" customFormat="1" ht="12" customHeight="1">
      <c r="A30" s="550" t="s">
        <v>63</v>
      </c>
      <c r="B30" s="551" t="s">
        <v>329</v>
      </c>
      <c r="C30" s="59"/>
      <c r="D30" s="59"/>
      <c r="E30" s="530"/>
    </row>
    <row r="31" spans="1:5" s="526" customFormat="1" ht="12" customHeight="1">
      <c r="A31" s="550" t="s">
        <v>64</v>
      </c>
      <c r="B31" s="552" t="s">
        <v>330</v>
      </c>
      <c r="C31" s="405"/>
      <c r="D31" s="405"/>
      <c r="E31" s="529"/>
    </row>
    <row r="32" spans="1:5" s="526" customFormat="1" ht="12" customHeight="1" thickBot="1">
      <c r="A32" s="549" t="s">
        <v>65</v>
      </c>
      <c r="B32" s="535" t="s">
        <v>332</v>
      </c>
      <c r="C32" s="533"/>
      <c r="D32" s="533"/>
      <c r="E32" s="528"/>
    </row>
    <row r="33" spans="1:5" s="526" customFormat="1" ht="12" customHeight="1" thickBot="1">
      <c r="A33" s="536" t="s">
        <v>11</v>
      </c>
      <c r="B33" s="345" t="s">
        <v>457</v>
      </c>
      <c r="C33" s="41"/>
      <c r="D33" s="41">
        <v>1897</v>
      </c>
      <c r="E33" s="542">
        <v>1897</v>
      </c>
    </row>
    <row r="34" spans="1:5" s="499" customFormat="1" ht="12" customHeight="1" thickBot="1">
      <c r="A34" s="536" t="s">
        <v>12</v>
      </c>
      <c r="B34" s="345" t="s">
        <v>542</v>
      </c>
      <c r="C34" s="41"/>
      <c r="D34" s="41"/>
      <c r="E34" s="542"/>
    </row>
    <row r="35" spans="1:5" s="499" customFormat="1" ht="12" customHeight="1" thickBot="1">
      <c r="A35" s="473" t="s">
        <v>13</v>
      </c>
      <c r="B35" s="345" t="s">
        <v>650</v>
      </c>
      <c r="C35" s="404">
        <f>+C8+C19+C24+C25+C29+C33+C34</f>
        <v>600</v>
      </c>
      <c r="D35" s="404">
        <f>+D8+D19+D24+D25+D29+D33+D34</f>
        <v>2268</v>
      </c>
      <c r="E35" s="543">
        <f>+E8+E19+E24+E25+E29+E33+E34</f>
        <v>2268</v>
      </c>
    </row>
    <row r="36" spans="1:5" s="499" customFormat="1" ht="12" customHeight="1" thickBot="1">
      <c r="A36" s="538" t="s">
        <v>14</v>
      </c>
      <c r="B36" s="345" t="s">
        <v>544</v>
      </c>
      <c r="C36" s="404">
        <f>+C37+C38+C39</f>
        <v>0</v>
      </c>
      <c r="D36" s="404">
        <f>+D37+D38+D39</f>
        <v>0</v>
      </c>
      <c r="E36" s="543">
        <f>+E37+E38+E39</f>
        <v>0</v>
      </c>
    </row>
    <row r="37" spans="1:5" s="499" customFormat="1" ht="12" customHeight="1">
      <c r="A37" s="550" t="s">
        <v>545</v>
      </c>
      <c r="B37" s="551" t="s">
        <v>148</v>
      </c>
      <c r="C37" s="59"/>
      <c r="D37" s="59"/>
      <c r="E37" s="530"/>
    </row>
    <row r="38" spans="1:5" s="526" customFormat="1" ht="12" customHeight="1">
      <c r="A38" s="550" t="s">
        <v>546</v>
      </c>
      <c r="B38" s="552" t="s">
        <v>2</v>
      </c>
      <c r="C38" s="405"/>
      <c r="D38" s="405"/>
      <c r="E38" s="529"/>
    </row>
    <row r="39" spans="1:5" s="526" customFormat="1" ht="12" customHeight="1" thickBot="1">
      <c r="A39" s="549" t="s">
        <v>547</v>
      </c>
      <c r="B39" s="535" t="s">
        <v>548</v>
      </c>
      <c r="C39" s="533"/>
      <c r="D39" s="533"/>
      <c r="E39" s="528"/>
    </row>
    <row r="40" spans="1:5" s="526" customFormat="1" ht="15" customHeight="1" thickBot="1">
      <c r="A40" s="538" t="s">
        <v>15</v>
      </c>
      <c r="B40" s="539" t="s">
        <v>549</v>
      </c>
      <c r="C40" s="65">
        <f>+C35+C36</f>
        <v>600</v>
      </c>
      <c r="D40" s="65">
        <f>+D35+D36</f>
        <v>2268</v>
      </c>
      <c r="E40" s="544">
        <f>+E35+E36</f>
        <v>2268</v>
      </c>
    </row>
    <row r="41" spans="1:5" s="526" customFormat="1" ht="15" customHeight="1">
      <c r="A41" s="481"/>
      <c r="B41" s="482"/>
      <c r="C41" s="497"/>
      <c r="D41" s="497"/>
      <c r="E41" s="497"/>
    </row>
    <row r="42" spans="1:5" ht="13.5" thickBot="1">
      <c r="A42" s="483"/>
      <c r="B42" s="484"/>
      <c r="C42" s="498"/>
      <c r="D42" s="498"/>
      <c r="E42" s="498"/>
    </row>
    <row r="43" spans="1:5" s="525" customFormat="1" ht="16.5" customHeight="1" thickBot="1">
      <c r="A43" s="870" t="s">
        <v>42</v>
      </c>
      <c r="B43" s="871"/>
      <c r="C43" s="871"/>
      <c r="D43" s="871"/>
      <c r="E43" s="872"/>
    </row>
    <row r="44" spans="1:5" s="300" customFormat="1" ht="12" customHeight="1" thickBot="1">
      <c r="A44" s="536" t="s">
        <v>6</v>
      </c>
      <c r="B44" s="345" t="s">
        <v>550</v>
      </c>
      <c r="C44" s="404">
        <f>SUM(C45:C49)</f>
        <v>5861</v>
      </c>
      <c r="D44" s="404">
        <f>SUM(D45:D49)</f>
        <v>5641</v>
      </c>
      <c r="E44" s="436">
        <f>SUM(E45:E49)</f>
        <v>4822</v>
      </c>
    </row>
    <row r="45" spans="1:5" ht="12" customHeight="1">
      <c r="A45" s="549" t="s">
        <v>70</v>
      </c>
      <c r="B45" s="326" t="s">
        <v>36</v>
      </c>
      <c r="C45" s="59"/>
      <c r="D45" s="59"/>
      <c r="E45" s="431"/>
    </row>
    <row r="46" spans="1:5" ht="12" customHeight="1">
      <c r="A46" s="549" t="s">
        <v>71</v>
      </c>
      <c r="B46" s="325" t="s">
        <v>116</v>
      </c>
      <c r="C46" s="398"/>
      <c r="D46" s="398"/>
      <c r="E46" s="432"/>
    </row>
    <row r="47" spans="1:5" ht="12" customHeight="1">
      <c r="A47" s="549" t="s">
        <v>72</v>
      </c>
      <c r="B47" s="325" t="s">
        <v>90</v>
      </c>
      <c r="C47" s="398">
        <v>5861</v>
      </c>
      <c r="D47" s="398">
        <v>5641</v>
      </c>
      <c r="E47" s="432">
        <v>4822</v>
      </c>
    </row>
    <row r="48" spans="1:5" ht="12" customHeight="1">
      <c r="A48" s="549" t="s">
        <v>73</v>
      </c>
      <c r="B48" s="325" t="s">
        <v>117</v>
      </c>
      <c r="C48" s="398"/>
      <c r="D48" s="398"/>
      <c r="E48" s="432"/>
    </row>
    <row r="49" spans="1:5" ht="12" customHeight="1" thickBot="1">
      <c r="A49" s="549" t="s">
        <v>91</v>
      </c>
      <c r="B49" s="325" t="s">
        <v>118</v>
      </c>
      <c r="C49" s="398"/>
      <c r="D49" s="398"/>
      <c r="E49" s="432"/>
    </row>
    <row r="50" spans="1:5" ht="12" customHeight="1" thickBot="1">
      <c r="A50" s="536" t="s">
        <v>7</v>
      </c>
      <c r="B50" s="345" t="s">
        <v>551</v>
      </c>
      <c r="C50" s="404">
        <f>SUM(C51:C53)</f>
        <v>0</v>
      </c>
      <c r="D50" s="404">
        <f>SUM(D51:D53)</f>
        <v>0</v>
      </c>
      <c r="E50" s="436">
        <f>SUM(E51:E53)</f>
        <v>0</v>
      </c>
    </row>
    <row r="51" spans="1:5" s="300" customFormat="1" ht="12" customHeight="1">
      <c r="A51" s="549" t="s">
        <v>76</v>
      </c>
      <c r="B51" s="326" t="s">
        <v>139</v>
      </c>
      <c r="C51" s="59"/>
      <c r="D51" s="59"/>
      <c r="E51" s="431"/>
    </row>
    <row r="52" spans="1:5" ht="12" customHeight="1">
      <c r="A52" s="549" t="s">
        <v>77</v>
      </c>
      <c r="B52" s="325" t="s">
        <v>120</v>
      </c>
      <c r="C52" s="398"/>
      <c r="D52" s="398"/>
      <c r="E52" s="432"/>
    </row>
    <row r="53" spans="1:5" ht="12" customHeight="1">
      <c r="A53" s="549" t="s">
        <v>78</v>
      </c>
      <c r="B53" s="325" t="s">
        <v>43</v>
      </c>
      <c r="C53" s="398"/>
      <c r="D53" s="398"/>
      <c r="E53" s="432"/>
    </row>
    <row r="54" spans="1:5" ht="12" customHeight="1" thickBot="1">
      <c r="A54" s="549" t="s">
        <v>79</v>
      </c>
      <c r="B54" s="325" t="s">
        <v>651</v>
      </c>
      <c r="C54" s="398"/>
      <c r="D54" s="398"/>
      <c r="E54" s="432"/>
    </row>
    <row r="55" spans="1:5" ht="12" customHeight="1" thickBot="1">
      <c r="A55" s="536" t="s">
        <v>8</v>
      </c>
      <c r="B55" s="540" t="s">
        <v>552</v>
      </c>
      <c r="C55" s="404">
        <f>+C44+C50</f>
        <v>5861</v>
      </c>
      <c r="D55" s="404">
        <f>+D44+D50</f>
        <v>5641</v>
      </c>
      <c r="E55" s="436">
        <f>+E44+E50</f>
        <v>4822</v>
      </c>
    </row>
    <row r="56" spans="3:5" ht="13.5" thickBot="1">
      <c r="C56" s="545"/>
      <c r="D56" s="545"/>
      <c r="E56" s="545"/>
    </row>
    <row r="57" spans="1:5" ht="15" customHeight="1" thickBot="1">
      <c r="A57" s="637" t="s">
        <v>710</v>
      </c>
      <c r="B57" s="638"/>
      <c r="C57" s="69"/>
      <c r="D57" s="69"/>
      <c r="E57" s="534"/>
    </row>
    <row r="58" spans="1:5" ht="14.25" customHeight="1" thickBot="1">
      <c r="A58" s="639" t="s">
        <v>709</v>
      </c>
      <c r="B58" s="640"/>
      <c r="C58" s="69"/>
      <c r="D58" s="69"/>
      <c r="E58" s="53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PT Vanyola</cp:lastModifiedBy>
  <cp:lastPrinted>2016-01-08T16:49:54Z</cp:lastPrinted>
  <dcterms:created xsi:type="dcterms:W3CDTF">1999-10-30T10:30:45Z</dcterms:created>
  <dcterms:modified xsi:type="dcterms:W3CDTF">2016-05-10T08:05:33Z</dcterms:modified>
  <cp:category/>
  <cp:version/>
  <cp:contentType/>
  <cp:contentStatus/>
</cp:coreProperties>
</file>