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osi.gabi\Desktop\PVFB_KT_2020. június 29\"/>
    </mc:Choice>
  </mc:AlternateContent>
  <bookViews>
    <workbookView xWindow="0" yWindow="0" windowWidth="16380" windowHeight="8190" tabRatio="670"/>
  </bookViews>
  <sheets>
    <sheet name="1.Bev-kiad." sheetId="1" r:id="rId1"/>
    <sheet name="2.Műk." sheetId="2" r:id="rId2"/>
    <sheet name="3.Felh." sheetId="3" r:id="rId3"/>
    <sheet name="4. Átadott p.eszk." sheetId="4" r:id="rId4"/>
    <sheet name="5.finanszírozás" sheetId="5" r:id="rId5"/>
    <sheet name="6.Bev.össz." sheetId="6" r:id="rId6"/>
    <sheet name="7.Kiad.össz." sheetId="7" r:id="rId7"/>
    <sheet name="8.Többéves" sheetId="8" r:id="rId8"/>
    <sheet name="9. EU projekt" sheetId="19" r:id="rId9"/>
    <sheet name="10. Maradványkimutatás" sheetId="23" r:id="rId10"/>
    <sheet name="11. Mérleg" sheetId="20" r:id="rId11"/>
    <sheet name="12. Eredménykimutatás" sheetId="21" r:id="rId12"/>
    <sheet name="13. Pénzeszköz változás" sheetId="30" r:id="rId13"/>
    <sheet name="14. Vagyonkimutatás" sheetId="22" r:id="rId14"/>
    <sheet name="14. Konsz.besz kiad." sheetId="24" r:id="rId15"/>
    <sheet name="15. Konsz. besz. bevétel" sheetId="25" r:id="rId16"/>
    <sheet name="16. Konsz. finansz. kiadás" sheetId="26" r:id="rId17"/>
    <sheet name="17.Konsz. finansz. bevétel" sheetId="27" r:id="rId18"/>
    <sheet name="18. Konsz. mérleg" sheetId="28" r:id="rId19"/>
    <sheet name="19. Konsz eredménykimutatás" sheetId="29" r:id="rId20"/>
    <sheet name="13.MANKOHivatal" sheetId="15" state="hidden" r:id="rId21"/>
  </sheets>
  <externalReferences>
    <externalReference r:id="rId22"/>
    <externalReference r:id="rId23"/>
  </externalReferences>
  <definedNames>
    <definedName name="beruh" localSheetId="20">'[1]4.1. táj.'!#REF!</definedName>
    <definedName name="beruh">'[1]4.1. táj.'!#REF!</definedName>
    <definedName name="Excel_BuiltIn__FilterDatabase" localSheetId="0">'1.Bev-kiad.'!$B$1:$B$29</definedName>
    <definedName name="Excel_BuiltIn__FilterDatabase" localSheetId="1">'2.Műk.'!$B$1:$B$74</definedName>
    <definedName name="Excel_BuiltIn_Print_Area" localSheetId="0">'1.Bev-kiad.'!$B$1:$B$51</definedName>
    <definedName name="Excel_BuiltIn_Print_Area" localSheetId="1">'2.Műk.'!$B$1:$C$79</definedName>
    <definedName name="Excel_BuiltIn_Print_Area" localSheetId="2">'3.Felh.'!$B$1:$C$147</definedName>
    <definedName name="Excel_BuiltIn_Print_Area" localSheetId="3">'4. Átadott p.eszk.'!$B$1:$C$42</definedName>
    <definedName name="intézmények" localSheetId="6">NA()</definedName>
    <definedName name="intézmények">'[2]4.1. táj.'!#REF!</definedName>
    <definedName name="_xlnm.Print_Area" localSheetId="0">'1.Bev-kiad.'!$A$1:$L$29</definedName>
    <definedName name="_xlnm.Print_Area" localSheetId="20">'13.MANKOHivatal'!$A$1</definedName>
    <definedName name="_xlnm.Print_Area" localSheetId="1">'2.Műk.'!$A$1:$F$79</definedName>
    <definedName name="_xlnm.Print_Area" localSheetId="2">'3.Felh.'!$A$1:$F$131</definedName>
    <definedName name="_xlnm.Print_Area" localSheetId="3">'4. Átadott p.eszk.'!$A$1:$F$51</definedName>
    <definedName name="_xlnm.Print_Area" localSheetId="4">'5.finanszírozás'!$A$1:$H$125</definedName>
    <definedName name="_xlnm.Print_Area" localSheetId="5">'6.Bev.össz.'!$A$1:$N$30</definedName>
    <definedName name="_xlnm.Print_Area" localSheetId="6">'7.Kiad.össz.'!$A$1:$Q$34</definedName>
    <definedName name="_xlnm.Print_Area" localSheetId="7">'8.Többéves'!$A$1:$E$22</definedName>
    <definedName name="qewrqewr" localSheetId="20">'[1]4.1. táj.'!#REF!</definedName>
    <definedName name="qewrqewr">'[1]4.1. táj.'!#REF!</definedName>
    <definedName name="Z_ABF21C5C_6078_4D03_96DF_78390D4F8F84_.wvu.Cols" localSheetId="3">('4. Átadott p.eszk.'!#REF!,'4. Átadott p.eszk.'!$A$1:$HK$65510)</definedName>
    <definedName name="Z_ABF21C5C_6078_4D03_96DF_78390D4F8F84_.wvu.FilterData" localSheetId="0">'1.Bev-kiad.'!$B$1:$B$29</definedName>
    <definedName name="Z_ABF21C5C_6078_4D03_96DF_78390D4F8F84_.wvu.FilterData" localSheetId="1">'2.Műk.'!$B$1:$B$74</definedName>
    <definedName name="Z_ABF21C5C_6078_4D03_96DF_78390D4F8F84_.wvu.PrintArea" localSheetId="0">'1.Bev-kiad.'!$B$1:$B$49</definedName>
    <definedName name="Z_ABF21C5C_6078_4D03_96DF_78390D4F8F84_.wvu.PrintArea" localSheetId="20">'13.MANKOHivatal'!$B$1:$B$91</definedName>
    <definedName name="Z_ABF21C5C_6078_4D03_96DF_78390D4F8F84_.wvu.PrintArea" localSheetId="1">'2.Műk.'!$B$1:$B$74</definedName>
    <definedName name="Z_ABF21C5C_6078_4D03_96DF_78390D4F8F84_.wvu.PrintArea" localSheetId="2">'3.Felh.'!$B$1:$B$120</definedName>
    <definedName name="Z_ABF21C5C_6078_4D03_96DF_78390D4F8F84_.wvu.PrintArea" localSheetId="3">'4. Átadott p.eszk.'!$B$1:$B$4</definedName>
    <definedName name="Z_ABF21C5C_6078_4D03_96DF_78390D4F8F84_.wvu.Rows" localSheetId="0">'1.Bev-kiad.'!#REF!</definedName>
    <definedName name="Z_ABF21C5C_6078_4D03_96DF_78390D4F8F84_.wvu.Rows" localSheetId="20">('13.MANKOHivatal'!#REF!,'13.MANKOHivatal'!$A$30:$IU$30)</definedName>
    <definedName name="Z_ABF21C5C_6078_4D03_96DF_78390D4F8F84_.wvu.Rows" localSheetId="1">('2.Műk.'!$B$2:$IM$2,'2.Műk.'!$B$43:$IM$47,'2.Műk.'!#REF!,'2.Műk.'!#REF!,'2.Műk.'!#REF!,'2.Műk.'!#REF!,'2.Műk.'!#REF!,'2.Műk.'!#REF!,'2.Műk.'!#REF!)</definedName>
    <definedName name="Z_ABF21C5C_6078_4D03_96DF_78390D4F8F84_.wvu.Rows" localSheetId="2">('3.Felh.'!#REF!,'3.Felh.'!#REF!,'3.Felh.'!#REF!,'3.Felh.'!#REF!)</definedName>
    <definedName name="Z_ABF21C5C_6078_4D03_96DF_78390D4F8F84_.wvu.Rows" localSheetId="3">('4. Átadott p.eszk.'!#REF!,'4. Átadott p.eszk.'!#REF!,'4. Átadott p.eszk.'!#REF!,'4. Átadott p.eszk.'!#REF!,'4. Átadott p.eszk.'!#REF!)</definedName>
  </definedNames>
  <calcPr calcId="152511"/>
</workbook>
</file>

<file path=xl/calcChain.xml><?xml version="1.0" encoding="utf-8"?>
<calcChain xmlns="http://schemas.openxmlformats.org/spreadsheetml/2006/main">
  <c r="C11" i="23" l="1"/>
  <c r="C10" i="23"/>
  <c r="C12" i="23" s="1"/>
  <c r="C7" i="23"/>
  <c r="C17" i="8" l="1"/>
  <c r="D17" i="8"/>
  <c r="E17" i="8"/>
  <c r="B21" i="8"/>
  <c r="C92" i="19" l="1"/>
  <c r="B92" i="19"/>
  <c r="B87" i="19"/>
  <c r="C83" i="19"/>
  <c r="C85" i="19" s="1"/>
  <c r="B83" i="19"/>
  <c r="B85" i="19" s="1"/>
  <c r="B20" i="8" l="1"/>
  <c r="B19" i="8"/>
  <c r="B18" i="8"/>
  <c r="B16" i="8"/>
  <c r="B15" i="8"/>
  <c r="B14" i="8"/>
  <c r="E12" i="8"/>
  <c r="D12" i="8"/>
  <c r="C12" i="8"/>
  <c r="C22" i="8"/>
  <c r="B17" i="8" l="1"/>
  <c r="B12" i="8"/>
  <c r="B22" i="8" s="1"/>
  <c r="D22" i="8"/>
  <c r="E22" i="8"/>
  <c r="C19" i="19" l="1"/>
  <c r="C70" i="19"/>
  <c r="C41" i="19"/>
  <c r="C48" i="19"/>
  <c r="C26" i="19"/>
  <c r="C21" i="19"/>
  <c r="B21" i="19"/>
  <c r="B70" i="19" l="1"/>
  <c r="B65" i="19"/>
  <c r="B63" i="19"/>
  <c r="B48" i="19"/>
  <c r="B41" i="19"/>
  <c r="B25" i="19"/>
  <c r="B26" i="19" s="1"/>
  <c r="B19" i="19"/>
  <c r="G22" i="7" l="1"/>
  <c r="G10" i="7"/>
  <c r="J19" i="7" l="1"/>
  <c r="J23" i="7"/>
  <c r="G26" i="6"/>
  <c r="G22" i="6"/>
  <c r="G18" i="6"/>
  <c r="K26" i="6"/>
  <c r="K22" i="6"/>
  <c r="K18" i="6"/>
  <c r="K14" i="6"/>
  <c r="K13" i="6" s="1"/>
  <c r="G14" i="6"/>
  <c r="G13" i="6" s="1"/>
  <c r="G30" i="6" s="1"/>
  <c r="H30" i="6" s="1"/>
  <c r="H10" i="6"/>
  <c r="H9" i="6"/>
  <c r="G9" i="6"/>
  <c r="G10" i="6"/>
  <c r="L10" i="6"/>
  <c r="F10" i="6" s="1"/>
  <c r="E28" i="6" l="1"/>
  <c r="B27" i="6"/>
  <c r="K11" i="6" l="1"/>
  <c r="E22" i="3"/>
  <c r="E7" i="3"/>
  <c r="I10" i="6"/>
  <c r="J10" i="6"/>
  <c r="C23" i="6"/>
  <c r="B23" i="6"/>
  <c r="F27" i="6"/>
  <c r="F23" i="6"/>
  <c r="D23" i="6"/>
  <c r="F19" i="6"/>
  <c r="D19" i="6"/>
  <c r="B19" i="6"/>
  <c r="D23" i="7"/>
  <c r="C23" i="7"/>
  <c r="B23" i="7"/>
  <c r="D19" i="7"/>
  <c r="C19" i="7"/>
  <c r="B19" i="7"/>
  <c r="E38" i="3"/>
  <c r="J11" i="7" s="1"/>
  <c r="M11" i="7"/>
  <c r="L11" i="7"/>
  <c r="K11" i="7"/>
  <c r="E10" i="7"/>
  <c r="C10" i="7"/>
  <c r="B10" i="7"/>
  <c r="F15" i="6" l="1"/>
  <c r="D15" i="6"/>
  <c r="C15" i="6"/>
  <c r="B15" i="6"/>
  <c r="E10" i="6"/>
  <c r="D10" i="6"/>
  <c r="C10" i="6"/>
  <c r="B10" i="6"/>
  <c r="D38" i="3" l="1"/>
  <c r="C37" i="3"/>
  <c r="C38" i="3"/>
  <c r="D49" i="3"/>
  <c r="E49" i="3"/>
  <c r="C49" i="3"/>
  <c r="C100" i="3"/>
  <c r="D100" i="3"/>
  <c r="D37" i="3" s="1"/>
  <c r="B103" i="5"/>
  <c r="B22" i="5"/>
  <c r="B23" i="5"/>
  <c r="B24" i="5"/>
  <c r="D55" i="2"/>
  <c r="E55" i="2"/>
  <c r="C55" i="2"/>
  <c r="D34" i="2" l="1"/>
  <c r="C34" i="2"/>
  <c r="E65" i="3" l="1"/>
  <c r="E57" i="3"/>
  <c r="E60" i="3"/>
  <c r="B12" i="30" l="1"/>
  <c r="B11" i="30"/>
  <c r="B6" i="30"/>
  <c r="F70" i="2" l="1"/>
  <c r="F71" i="2"/>
  <c r="F74" i="2"/>
  <c r="E36" i="2"/>
  <c r="D9" i="2"/>
  <c r="F45" i="2"/>
  <c r="C43" i="2"/>
  <c r="E34" i="2" l="1"/>
  <c r="E8" i="2" s="1"/>
  <c r="B9" i="5" s="1"/>
  <c r="C110" i="5"/>
  <c r="C105" i="5"/>
  <c r="D105" i="5"/>
  <c r="F105" i="5"/>
  <c r="C90" i="5"/>
  <c r="D90" i="5"/>
  <c r="F90" i="5"/>
  <c r="C85" i="5"/>
  <c r="D85" i="5"/>
  <c r="F85" i="5"/>
  <c r="C80" i="5"/>
  <c r="D80" i="5"/>
  <c r="F80" i="5"/>
  <c r="F45" i="5"/>
  <c r="E45" i="5"/>
  <c r="D45" i="5"/>
  <c r="C45" i="5"/>
  <c r="F40" i="5"/>
  <c r="E40" i="5"/>
  <c r="D40" i="5"/>
  <c r="C40" i="5"/>
  <c r="B40" i="5"/>
  <c r="C33" i="5"/>
  <c r="C20" i="5"/>
  <c r="D20" i="5"/>
  <c r="E20" i="5"/>
  <c r="F20" i="5"/>
  <c r="B20" i="5"/>
  <c r="F40" i="3"/>
  <c r="F41" i="3"/>
  <c r="F42" i="3"/>
  <c r="F43" i="3"/>
  <c r="F45" i="3"/>
  <c r="F46" i="3"/>
  <c r="F47" i="3"/>
  <c r="F48" i="3"/>
  <c r="F50" i="3"/>
  <c r="F51" i="3"/>
  <c r="F52" i="3"/>
  <c r="F53" i="3"/>
  <c r="F54" i="3"/>
  <c r="F55" i="3"/>
  <c r="F56" i="3"/>
  <c r="F57" i="3"/>
  <c r="F59" i="3"/>
  <c r="F60" i="3"/>
  <c r="F61" i="3"/>
  <c r="F62" i="3"/>
  <c r="F63" i="3"/>
  <c r="F64" i="3"/>
  <c r="F65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11" i="3"/>
  <c r="F112" i="3"/>
  <c r="F113" i="3"/>
  <c r="F114" i="3"/>
  <c r="F115" i="3"/>
  <c r="F116" i="3"/>
  <c r="F117" i="3"/>
  <c r="F118" i="3"/>
  <c r="F120" i="3"/>
  <c r="F121" i="3"/>
  <c r="F122" i="3"/>
  <c r="F124" i="3"/>
  <c r="F125" i="3"/>
  <c r="F126" i="3"/>
  <c r="F127" i="3"/>
  <c r="F32" i="3"/>
  <c r="F23" i="3"/>
  <c r="F26" i="3"/>
  <c r="F28" i="3"/>
  <c r="F10" i="3"/>
  <c r="F12" i="3"/>
  <c r="F15" i="3"/>
  <c r="F18" i="3"/>
  <c r="F9" i="3"/>
  <c r="F11" i="2"/>
  <c r="F13" i="2"/>
  <c r="F14" i="2"/>
  <c r="F15" i="2"/>
  <c r="F16" i="2"/>
  <c r="F17" i="2"/>
  <c r="F18" i="2"/>
  <c r="F19" i="2"/>
  <c r="F20" i="2"/>
  <c r="F21" i="2"/>
  <c r="F22" i="2"/>
  <c r="F23" i="2"/>
  <c r="F25" i="2"/>
  <c r="F26" i="2"/>
  <c r="F27" i="2"/>
  <c r="F28" i="2"/>
  <c r="F29" i="2"/>
  <c r="F30" i="2"/>
  <c r="F31" i="2"/>
  <c r="F32" i="2"/>
  <c r="F35" i="2"/>
  <c r="F36" i="2"/>
  <c r="F37" i="2"/>
  <c r="F38" i="2"/>
  <c r="F39" i="2"/>
  <c r="F44" i="2"/>
  <c r="F48" i="2"/>
  <c r="F49" i="2"/>
  <c r="F51" i="2"/>
  <c r="F52" i="2"/>
  <c r="F53" i="2"/>
  <c r="F56" i="2"/>
  <c r="F61" i="2"/>
  <c r="F78" i="2"/>
  <c r="F9" i="4"/>
  <c r="F10" i="4"/>
  <c r="F11" i="4"/>
  <c r="F12" i="4"/>
  <c r="F13" i="4"/>
  <c r="F14" i="4"/>
  <c r="F15" i="4"/>
  <c r="F16" i="4"/>
  <c r="F17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7" i="4"/>
  <c r="F34" i="2" l="1"/>
  <c r="E12" i="2" l="1"/>
  <c r="C8" i="5" l="1"/>
  <c r="C13" i="3" l="1"/>
  <c r="E51" i="4" l="1"/>
  <c r="D51" i="4"/>
  <c r="C51" i="4"/>
  <c r="F51" i="4" l="1"/>
  <c r="C10" i="5"/>
  <c r="D44" i="3" l="1"/>
  <c r="E44" i="3"/>
  <c r="F44" i="3" s="1"/>
  <c r="C44" i="3"/>
  <c r="D110" i="3" l="1"/>
  <c r="E110" i="3"/>
  <c r="F110" i="3" s="1"/>
  <c r="C110" i="3"/>
  <c r="D25" i="3"/>
  <c r="D22" i="3" s="1"/>
  <c r="E25" i="3"/>
  <c r="C25" i="3"/>
  <c r="C22" i="3" s="1"/>
  <c r="E24" i="2"/>
  <c r="F22" i="3" l="1"/>
  <c r="F25" i="3"/>
  <c r="G113" i="5" l="1"/>
  <c r="G118" i="5"/>
  <c r="G123" i="5"/>
  <c r="G98" i="5"/>
  <c r="G93" i="5"/>
  <c r="B33" i="5" l="1"/>
  <c r="D33" i="5"/>
  <c r="E33" i="5"/>
  <c r="E48" i="5" s="1"/>
  <c r="F33" i="5"/>
  <c r="F48" i="5" s="1"/>
  <c r="G43" i="5"/>
  <c r="H43" i="5" s="1"/>
  <c r="B118" i="5" s="1"/>
  <c r="H118" i="5" s="1"/>
  <c r="G38" i="5"/>
  <c r="H38" i="5" s="1"/>
  <c r="G28" i="5"/>
  <c r="G23" i="5"/>
  <c r="C13" i="5"/>
  <c r="G13" i="5" s="1"/>
  <c r="C7" i="5"/>
  <c r="D8" i="5"/>
  <c r="G8" i="5" s="1"/>
  <c r="G18" i="5"/>
  <c r="H18" i="5" s="1"/>
  <c r="D54" i="2" s="1"/>
  <c r="H10" i="7"/>
  <c r="J13" i="1"/>
  <c r="J14" i="1"/>
  <c r="J24" i="1"/>
  <c r="J23" i="1" s="1"/>
  <c r="D25" i="1"/>
  <c r="D26" i="1"/>
  <c r="D19" i="1"/>
  <c r="D120" i="3"/>
  <c r="D123" i="3"/>
  <c r="B113" i="5" s="1"/>
  <c r="H113" i="5" s="1"/>
  <c r="D117" i="3"/>
  <c r="D108" i="3"/>
  <c r="F49" i="3"/>
  <c r="D39" i="3"/>
  <c r="D33" i="3"/>
  <c r="D31" i="3" s="1"/>
  <c r="D30" i="3" s="1"/>
  <c r="E33" i="3"/>
  <c r="C33" i="3"/>
  <c r="D10" i="1" l="1"/>
  <c r="C48" i="5"/>
  <c r="H53" i="5"/>
  <c r="H68" i="5"/>
  <c r="D48" i="5"/>
  <c r="D24" i="1"/>
  <c r="D23" i="1" s="1"/>
  <c r="D119" i="3"/>
  <c r="B123" i="5"/>
  <c r="H123" i="5" s="1"/>
  <c r="J20" i="1"/>
  <c r="D107" i="3"/>
  <c r="J18" i="1" s="1"/>
  <c r="B108" i="5"/>
  <c r="J21" i="1"/>
  <c r="G33" i="5"/>
  <c r="H33" i="5" s="1"/>
  <c r="E13" i="3"/>
  <c r="F13" i="3" s="1"/>
  <c r="D16" i="3"/>
  <c r="D18" i="1" s="1"/>
  <c r="D13" i="3"/>
  <c r="D8" i="3"/>
  <c r="D24" i="2"/>
  <c r="F24" i="2" s="1"/>
  <c r="D12" i="2"/>
  <c r="E76" i="2"/>
  <c r="F76" i="2" s="1"/>
  <c r="D76" i="2"/>
  <c r="D73" i="2"/>
  <c r="D60" i="2"/>
  <c r="E60" i="2"/>
  <c r="D50" i="2"/>
  <c r="D47" i="2"/>
  <c r="D43" i="2"/>
  <c r="B85" i="5"/>
  <c r="H93" i="5" l="1"/>
  <c r="B95" i="5"/>
  <c r="E59" i="2"/>
  <c r="F59" i="2" s="1"/>
  <c r="F60" i="2"/>
  <c r="D10" i="2"/>
  <c r="D8" i="2" s="1"/>
  <c r="B8" i="5" s="1"/>
  <c r="F12" i="2"/>
  <c r="G48" i="5"/>
  <c r="D59" i="2"/>
  <c r="H23" i="5"/>
  <c r="D11" i="1"/>
  <c r="D72" i="2"/>
  <c r="J19" i="1"/>
  <c r="D7" i="3"/>
  <c r="D6" i="3" s="1"/>
  <c r="D42" i="2"/>
  <c r="B90" i="5" l="1"/>
  <c r="B80" i="5"/>
  <c r="D9" i="1"/>
  <c r="B13" i="5"/>
  <c r="H13" i="5" s="1"/>
  <c r="B98" i="5"/>
  <c r="J15" i="1"/>
  <c r="D69" i="2"/>
  <c r="B28" i="5"/>
  <c r="H28" i="5" s="1"/>
  <c r="D35" i="3"/>
  <c r="H8" i="5"/>
  <c r="D17" i="1"/>
  <c r="D16" i="1" s="1"/>
  <c r="D7" i="2"/>
  <c r="D8" i="1"/>
  <c r="J12" i="1" l="1"/>
  <c r="B48" i="5"/>
  <c r="H48" i="5" s="1"/>
  <c r="H58" i="5" s="1"/>
  <c r="D63" i="2"/>
  <c r="D7" i="1"/>
  <c r="D6" i="1" s="1"/>
  <c r="D29" i="1" s="1"/>
  <c r="H98" i="5"/>
  <c r="B63" i="5"/>
  <c r="C63" i="5"/>
  <c r="D63" i="5" l="1"/>
  <c r="G108" i="5" l="1"/>
  <c r="H108" i="5" s="1"/>
  <c r="F63" i="5" l="1"/>
  <c r="E39" i="3" l="1"/>
  <c r="F39" i="3" s="1"/>
  <c r="C39" i="3"/>
  <c r="E8" i="3" l="1"/>
  <c r="F8" i="3" s="1"/>
  <c r="C8" i="3"/>
  <c r="C7" i="3" s="1"/>
  <c r="C24" i="2" l="1"/>
  <c r="I14" i="1" l="1"/>
  <c r="K14" i="1"/>
  <c r="L14" i="1" s="1"/>
  <c r="D10" i="5" l="1"/>
  <c r="C15" i="5"/>
  <c r="F73" i="2"/>
  <c r="G124" i="5"/>
  <c r="G119" i="5"/>
  <c r="G114" i="5"/>
  <c r="G99" i="5"/>
  <c r="G94" i="5"/>
  <c r="C34" i="5"/>
  <c r="D34" i="5"/>
  <c r="D35" i="5" s="1"/>
  <c r="E34" i="5"/>
  <c r="F34" i="5"/>
  <c r="B34" i="5"/>
  <c r="B35" i="5" s="1"/>
  <c r="G39" i="5"/>
  <c r="G40" i="5" s="1"/>
  <c r="G44" i="5"/>
  <c r="G45" i="5" s="1"/>
  <c r="G29" i="5"/>
  <c r="G24" i="5"/>
  <c r="G19" i="5"/>
  <c r="G20" i="5" s="1"/>
  <c r="G14" i="5"/>
  <c r="G15" i="5" s="1"/>
  <c r="G9" i="5"/>
  <c r="G10" i="5" s="1"/>
  <c r="C49" i="5" l="1"/>
  <c r="C50" i="5" s="1"/>
  <c r="C35" i="5"/>
  <c r="F49" i="5"/>
  <c r="F50" i="5" s="1"/>
  <c r="F35" i="5"/>
  <c r="E49" i="5"/>
  <c r="E50" i="5" s="1"/>
  <c r="E35" i="5"/>
  <c r="H19" i="5"/>
  <c r="H20" i="5" s="1"/>
  <c r="E72" i="2"/>
  <c r="F72" i="2" s="1"/>
  <c r="G34" i="5"/>
  <c r="H44" i="5"/>
  <c r="H45" i="5" s="1"/>
  <c r="D49" i="5"/>
  <c r="H39" i="5"/>
  <c r="H40" i="5" s="1"/>
  <c r="E69" i="2" l="1"/>
  <c r="F69" i="2" s="1"/>
  <c r="H34" i="5"/>
  <c r="H35" i="5" s="1"/>
  <c r="G35" i="5"/>
  <c r="G49" i="5"/>
  <c r="G50" i="5" s="1"/>
  <c r="D50" i="5"/>
  <c r="E54" i="2"/>
  <c r="H54" i="5"/>
  <c r="H55" i="5" s="1"/>
  <c r="B119" i="5"/>
  <c r="B120" i="5" s="1"/>
  <c r="B99" i="5"/>
  <c r="B100" i="5" s="1"/>
  <c r="H69" i="5"/>
  <c r="H70" i="5" s="1"/>
  <c r="K13" i="1"/>
  <c r="K15" i="1"/>
  <c r="K24" i="1"/>
  <c r="E25" i="1"/>
  <c r="F25" i="1" s="1"/>
  <c r="E26" i="1"/>
  <c r="F26" i="1" s="1"/>
  <c r="E19" i="1"/>
  <c r="F19" i="1" s="1"/>
  <c r="L15" i="1" l="1"/>
  <c r="K23" i="1"/>
  <c r="L23" i="1" s="1"/>
  <c r="L24" i="1"/>
  <c r="K12" i="1"/>
  <c r="L12" i="1" s="1"/>
  <c r="L13" i="1"/>
  <c r="E10" i="1"/>
  <c r="F54" i="2"/>
  <c r="H99" i="5"/>
  <c r="H119" i="5"/>
  <c r="E24" i="1"/>
  <c r="E23" i="1" s="1"/>
  <c r="F55" i="2"/>
  <c r="F11" i="1" s="1"/>
  <c r="E50" i="2"/>
  <c r="F50" i="2" s="1"/>
  <c r="E47" i="2"/>
  <c r="F47" i="2" s="1"/>
  <c r="E43" i="2"/>
  <c r="F43" i="2" s="1"/>
  <c r="E10" i="2"/>
  <c r="F10" i="2" s="1"/>
  <c r="E123" i="3"/>
  <c r="F123" i="3" s="1"/>
  <c r="E120" i="3"/>
  <c r="B124" i="5" s="1"/>
  <c r="B125" i="5" s="1"/>
  <c r="E117" i="3"/>
  <c r="E108" i="3"/>
  <c r="F108" i="3" s="1"/>
  <c r="E31" i="3"/>
  <c r="E16" i="3"/>
  <c r="H120" i="5" l="1"/>
  <c r="H100" i="5"/>
  <c r="F24" i="1"/>
  <c r="E30" i="3"/>
  <c r="F30" i="3" s="1"/>
  <c r="F31" i="3"/>
  <c r="E18" i="1"/>
  <c r="F18" i="1" s="1"/>
  <c r="F16" i="3"/>
  <c r="E9" i="2"/>
  <c r="H124" i="5"/>
  <c r="E42" i="2"/>
  <c r="K21" i="1"/>
  <c r="L21" i="1" s="1"/>
  <c r="B114" i="5"/>
  <c r="B115" i="5" s="1"/>
  <c r="F7" i="3"/>
  <c r="E107" i="3"/>
  <c r="B109" i="5"/>
  <c r="B110" i="5" s="1"/>
  <c r="B25" i="5"/>
  <c r="E11" i="1"/>
  <c r="F38" i="3"/>
  <c r="E119" i="3"/>
  <c r="F119" i="3" s="1"/>
  <c r="K20" i="1"/>
  <c r="L20" i="1" s="1"/>
  <c r="H125" i="5" l="1"/>
  <c r="F23" i="1"/>
  <c r="K18" i="1"/>
  <c r="L18" i="1" s="1"/>
  <c r="F107" i="3"/>
  <c r="B14" i="5"/>
  <c r="B15" i="5" s="1"/>
  <c r="F42" i="2"/>
  <c r="F9" i="1" s="1"/>
  <c r="F8" i="2"/>
  <c r="F9" i="2"/>
  <c r="E9" i="1"/>
  <c r="E8" i="1"/>
  <c r="H24" i="5"/>
  <c r="H25" i="5" s="1"/>
  <c r="K19" i="1"/>
  <c r="L19" i="1" s="1"/>
  <c r="H114" i="5"/>
  <c r="H115" i="5" s="1"/>
  <c r="B104" i="5"/>
  <c r="B105" i="5" s="1"/>
  <c r="E6" i="3"/>
  <c r="B29" i="5"/>
  <c r="B30" i="5" s="1"/>
  <c r="E17" i="1"/>
  <c r="B10" i="5" l="1"/>
  <c r="E16" i="1"/>
  <c r="F17" i="1"/>
  <c r="H14" i="5"/>
  <c r="H15" i="5" s="1"/>
  <c r="E35" i="3"/>
  <c r="F35" i="3" s="1"/>
  <c r="F6" i="3"/>
  <c r="E7" i="2"/>
  <c r="E63" i="2" s="1"/>
  <c r="F63" i="2" s="1"/>
  <c r="E7" i="1"/>
  <c r="H9" i="5"/>
  <c r="H29" i="5"/>
  <c r="H30" i="5" s="1"/>
  <c r="B49" i="5"/>
  <c r="H10" i="5" l="1"/>
  <c r="F16" i="1"/>
  <c r="E6" i="1"/>
  <c r="F7" i="1"/>
  <c r="F7" i="2"/>
  <c r="H49" i="5"/>
  <c r="H59" i="5" s="1"/>
  <c r="B50" i="5"/>
  <c r="H94" i="5"/>
  <c r="B64" i="5"/>
  <c r="B65" i="5" s="1"/>
  <c r="E29" i="1" l="1"/>
  <c r="F6" i="1"/>
  <c r="B7" i="30"/>
  <c r="H60" i="5"/>
  <c r="H50" i="5"/>
  <c r="G109" i="5"/>
  <c r="G110" i="5" s="1"/>
  <c r="K15" i="7"/>
  <c r="F101" i="3"/>
  <c r="F29" i="1" l="1"/>
  <c r="H109" i="5"/>
  <c r="F102" i="3"/>
  <c r="C64" i="5"/>
  <c r="C65" i="5" s="1"/>
  <c r="H110" i="5" l="1"/>
  <c r="D64" i="5"/>
  <c r="D65" i="5" s="1"/>
  <c r="F104" i="3" l="1"/>
  <c r="F64" i="5" l="1"/>
  <c r="F65" i="5" s="1"/>
  <c r="Q22" i="7" l="1"/>
  <c r="H9" i="7"/>
  <c r="C123" i="3"/>
  <c r="I21" i="1" s="1"/>
  <c r="I13" i="1"/>
  <c r="C25" i="1"/>
  <c r="Q9" i="7"/>
  <c r="N27" i="7"/>
  <c r="N28" i="7"/>
  <c r="I27" i="7"/>
  <c r="I28" i="7"/>
  <c r="F32" i="5"/>
  <c r="C12" i="5"/>
  <c r="C11" i="1"/>
  <c r="D7" i="5"/>
  <c r="G122" i="5"/>
  <c r="G117" i="5"/>
  <c r="C50" i="2"/>
  <c r="C47" i="2"/>
  <c r="L9" i="6"/>
  <c r="C26" i="1"/>
  <c r="L9" i="7"/>
  <c r="I24" i="1"/>
  <c r="I23" i="1" s="1"/>
  <c r="B22" i="6"/>
  <c r="I9" i="6"/>
  <c r="C73" i="2"/>
  <c r="G17" i="5"/>
  <c r="B14" i="6"/>
  <c r="C7" i="15"/>
  <c r="D7" i="15"/>
  <c r="E7" i="15"/>
  <c r="F7" i="15"/>
  <c r="G7" i="15"/>
  <c r="H8" i="15"/>
  <c r="H9" i="15"/>
  <c r="H10" i="15"/>
  <c r="H11" i="15"/>
  <c r="H12" i="15"/>
  <c r="H13" i="15"/>
  <c r="H14" i="15"/>
  <c r="H15" i="15"/>
  <c r="H16" i="15"/>
  <c r="H17" i="15"/>
  <c r="H18" i="15"/>
  <c r="C19" i="15"/>
  <c r="C28" i="15" s="1"/>
  <c r="D19" i="15"/>
  <c r="D28" i="15" s="1"/>
  <c r="E19" i="15"/>
  <c r="F19" i="15"/>
  <c r="G19" i="15"/>
  <c r="G28" i="15"/>
  <c r="H20" i="15"/>
  <c r="H21" i="15"/>
  <c r="H22" i="15"/>
  <c r="H23" i="15"/>
  <c r="H24" i="15"/>
  <c r="H25" i="15"/>
  <c r="H26" i="15"/>
  <c r="H27" i="15"/>
  <c r="H29" i="15"/>
  <c r="F30" i="15"/>
  <c r="G30" i="15"/>
  <c r="F31" i="15"/>
  <c r="G31" i="15"/>
  <c r="F32" i="15"/>
  <c r="F33" i="15" s="1"/>
  <c r="G32" i="15"/>
  <c r="C33" i="15"/>
  <c r="D33" i="15"/>
  <c r="E33" i="15"/>
  <c r="H35" i="15"/>
  <c r="C36" i="15"/>
  <c r="C34" i="15" s="1"/>
  <c r="D36" i="15"/>
  <c r="D34" i="15"/>
  <c r="E36" i="15"/>
  <c r="E34" i="15" s="1"/>
  <c r="F36" i="15"/>
  <c r="F34" i="15" s="1"/>
  <c r="G36" i="15"/>
  <c r="G34" i="15" s="1"/>
  <c r="H37" i="15"/>
  <c r="H38" i="15"/>
  <c r="H39" i="15"/>
  <c r="H40" i="15"/>
  <c r="H41" i="15"/>
  <c r="H42" i="15"/>
  <c r="H43" i="15"/>
  <c r="C45" i="15"/>
  <c r="D45" i="15"/>
  <c r="D44" i="15" s="1"/>
  <c r="E45" i="15"/>
  <c r="E44" i="15" s="1"/>
  <c r="F45" i="15"/>
  <c r="F44" i="15"/>
  <c r="G45" i="15"/>
  <c r="G44" i="15" s="1"/>
  <c r="H46" i="15"/>
  <c r="H47" i="15"/>
  <c r="H48" i="15"/>
  <c r="H49" i="15"/>
  <c r="H50" i="15"/>
  <c r="H51" i="15"/>
  <c r="H52" i="15"/>
  <c r="H53" i="15"/>
  <c r="H54" i="15"/>
  <c r="H56" i="15"/>
  <c r="H57" i="15"/>
  <c r="H58" i="15"/>
  <c r="H59" i="15"/>
  <c r="H60" i="15"/>
  <c r="C61" i="15"/>
  <c r="D61" i="15"/>
  <c r="E61" i="15"/>
  <c r="F61" i="15"/>
  <c r="G61" i="15"/>
  <c r="H62" i="15"/>
  <c r="H63" i="15"/>
  <c r="H64" i="15"/>
  <c r="H65" i="15"/>
  <c r="C66" i="15"/>
  <c r="D66" i="15"/>
  <c r="E66" i="15"/>
  <c r="E55" i="15" s="1"/>
  <c r="F66" i="15"/>
  <c r="G66" i="15"/>
  <c r="H67" i="15"/>
  <c r="H68" i="15"/>
  <c r="H69" i="15"/>
  <c r="H70" i="15"/>
  <c r="H71" i="15"/>
  <c r="H72" i="15"/>
  <c r="C73" i="15"/>
  <c r="D73" i="15"/>
  <c r="E73" i="15"/>
  <c r="F73" i="15"/>
  <c r="G73" i="15"/>
  <c r="H74" i="15"/>
  <c r="I73" i="15" s="1"/>
  <c r="H75" i="15"/>
  <c r="C78" i="15"/>
  <c r="C76" i="15" s="1"/>
  <c r="D78" i="15"/>
  <c r="E78" i="15"/>
  <c r="E76" i="15" s="1"/>
  <c r="F78" i="15"/>
  <c r="G78" i="15"/>
  <c r="H79" i="15"/>
  <c r="H80" i="15"/>
  <c r="H81" i="15"/>
  <c r="H83" i="15"/>
  <c r="H84" i="15"/>
  <c r="C86" i="15"/>
  <c r="D86" i="15"/>
  <c r="E86" i="15"/>
  <c r="F86" i="15"/>
  <c r="G86" i="15"/>
  <c r="H87" i="15"/>
  <c r="H88" i="15"/>
  <c r="H89" i="15"/>
  <c r="H91" i="15"/>
  <c r="C12" i="2"/>
  <c r="C60" i="2"/>
  <c r="C76" i="2"/>
  <c r="C16" i="3"/>
  <c r="J9" i="6" s="1"/>
  <c r="C19" i="1"/>
  <c r="C31" i="3"/>
  <c r="C30" i="3" s="1"/>
  <c r="C108" i="3"/>
  <c r="B107" i="5" s="1"/>
  <c r="C117" i="3"/>
  <c r="C120" i="3"/>
  <c r="I20" i="1" s="1"/>
  <c r="G22" i="5"/>
  <c r="G27" i="5"/>
  <c r="B32" i="5"/>
  <c r="C32" i="5"/>
  <c r="D32" i="5"/>
  <c r="E32" i="5"/>
  <c r="F47" i="5"/>
  <c r="G37" i="5"/>
  <c r="H37" i="5" s="1"/>
  <c r="G42" i="5"/>
  <c r="H42" i="5" s="1"/>
  <c r="G92" i="5"/>
  <c r="G97" i="5"/>
  <c r="G112" i="5"/>
  <c r="D9" i="6"/>
  <c r="F9" i="6"/>
  <c r="M11" i="6"/>
  <c r="N11" i="6" s="1"/>
  <c r="H12" i="6"/>
  <c r="M12" i="6"/>
  <c r="E14" i="6"/>
  <c r="I14" i="6"/>
  <c r="J14" i="6"/>
  <c r="L14" i="6"/>
  <c r="D14" i="6"/>
  <c r="F14" i="6"/>
  <c r="M15" i="6"/>
  <c r="H16" i="6"/>
  <c r="M16" i="6"/>
  <c r="N16" i="6" s="1"/>
  <c r="H17" i="6"/>
  <c r="M17" i="6"/>
  <c r="C18" i="6"/>
  <c r="E18" i="6"/>
  <c r="I18" i="6"/>
  <c r="J18" i="6"/>
  <c r="L18" i="6"/>
  <c r="D18" i="6"/>
  <c r="F18" i="6"/>
  <c r="M19" i="6"/>
  <c r="H20" i="6"/>
  <c r="M20" i="6"/>
  <c r="H21" i="6"/>
  <c r="M21" i="6"/>
  <c r="C22" i="6"/>
  <c r="E22" i="6"/>
  <c r="I22" i="6"/>
  <c r="J22" i="6"/>
  <c r="M22" i="6" s="1"/>
  <c r="L22" i="6"/>
  <c r="D22" i="6"/>
  <c r="F22" i="6"/>
  <c r="M23" i="6"/>
  <c r="H24" i="6"/>
  <c r="M24" i="6"/>
  <c r="H25" i="6"/>
  <c r="M25" i="6"/>
  <c r="B26" i="6"/>
  <c r="C26" i="6"/>
  <c r="D26" i="6"/>
  <c r="E26" i="6"/>
  <c r="I26" i="6"/>
  <c r="J26" i="6"/>
  <c r="L26" i="6"/>
  <c r="F26" i="6"/>
  <c r="M27" i="6"/>
  <c r="H28" i="6"/>
  <c r="M28" i="6"/>
  <c r="H29" i="6"/>
  <c r="M29" i="6"/>
  <c r="D9" i="7"/>
  <c r="F9" i="7"/>
  <c r="P9" i="7"/>
  <c r="I11" i="7"/>
  <c r="I12" i="7"/>
  <c r="N12" i="7"/>
  <c r="E14" i="7"/>
  <c r="F14" i="7"/>
  <c r="G14" i="7"/>
  <c r="H14" i="7"/>
  <c r="H13" i="7" s="1"/>
  <c r="L14" i="7"/>
  <c r="M14" i="7"/>
  <c r="P14" i="7"/>
  <c r="Q14" i="7"/>
  <c r="N16" i="7"/>
  <c r="I17" i="7"/>
  <c r="N17" i="7"/>
  <c r="E18" i="7"/>
  <c r="F18" i="7"/>
  <c r="G18" i="7"/>
  <c r="H18" i="7"/>
  <c r="K18" i="7"/>
  <c r="L18" i="7"/>
  <c r="M18" i="7"/>
  <c r="Q18" i="7"/>
  <c r="I20" i="7"/>
  <c r="N20" i="7"/>
  <c r="I21" i="7"/>
  <c r="N21" i="7"/>
  <c r="E22" i="7"/>
  <c r="F22" i="7"/>
  <c r="H22" i="7"/>
  <c r="K22" i="7"/>
  <c r="L22" i="7"/>
  <c r="M22" i="7"/>
  <c r="I24" i="7"/>
  <c r="N24" i="7"/>
  <c r="I25" i="7"/>
  <c r="N25" i="7"/>
  <c r="O25" i="7" s="1"/>
  <c r="E26" i="7"/>
  <c r="F26" i="7"/>
  <c r="G26" i="7"/>
  <c r="G13" i="7" s="1"/>
  <c r="H26" i="7"/>
  <c r="K26" i="7"/>
  <c r="L26" i="7"/>
  <c r="M26" i="7"/>
  <c r="P26" i="7"/>
  <c r="Q26" i="7"/>
  <c r="I29" i="7"/>
  <c r="N29" i="7"/>
  <c r="O29" i="7" s="1"/>
  <c r="Q34" i="7"/>
  <c r="F28" i="15"/>
  <c r="N10" i="7"/>
  <c r="C44" i="15"/>
  <c r="H31" i="15"/>
  <c r="B27" i="5"/>
  <c r="K10" i="6"/>
  <c r="K9" i="6" s="1"/>
  <c r="K30" i="6" s="1"/>
  <c r="E47" i="5"/>
  <c r="H36" i="15" l="1"/>
  <c r="I34" i="15" s="1"/>
  <c r="O17" i="7"/>
  <c r="I13" i="6"/>
  <c r="N29" i="6"/>
  <c r="L13" i="6"/>
  <c r="H7" i="15"/>
  <c r="O24" i="7"/>
  <c r="O21" i="7"/>
  <c r="M18" i="6"/>
  <c r="H30" i="15"/>
  <c r="M13" i="7"/>
  <c r="O20" i="7"/>
  <c r="F13" i="7"/>
  <c r="F30" i="7" s="1"/>
  <c r="L13" i="7"/>
  <c r="L30" i="7" s="1"/>
  <c r="H78" i="15"/>
  <c r="H73" i="15"/>
  <c r="H52" i="5"/>
  <c r="H67" i="5"/>
  <c r="H45" i="15"/>
  <c r="I44" i="15" s="1"/>
  <c r="E13" i="7"/>
  <c r="O12" i="7"/>
  <c r="D76" i="15"/>
  <c r="G55" i="15"/>
  <c r="G77" i="15" s="1"/>
  <c r="G76" i="15" s="1"/>
  <c r="G82" i="15" s="1"/>
  <c r="N28" i="6"/>
  <c r="E13" i="6"/>
  <c r="F55" i="15"/>
  <c r="F77" i="15" s="1"/>
  <c r="I7" i="15"/>
  <c r="M26" i="6"/>
  <c r="J13" i="6"/>
  <c r="D55" i="15"/>
  <c r="H66" i="15"/>
  <c r="I19" i="15"/>
  <c r="N20" i="6"/>
  <c r="H86" i="15"/>
  <c r="G33" i="15"/>
  <c r="H33" i="15" s="1"/>
  <c r="N25" i="6"/>
  <c r="D82" i="15"/>
  <c r="D85" i="15" s="1"/>
  <c r="D90" i="15" s="1"/>
  <c r="M14" i="6"/>
  <c r="H44" i="15"/>
  <c r="E28" i="15"/>
  <c r="H28" i="15" s="1"/>
  <c r="H34" i="15"/>
  <c r="I33" i="15"/>
  <c r="E82" i="15"/>
  <c r="E85" i="15" s="1"/>
  <c r="E90" i="15" s="1"/>
  <c r="H19" i="15"/>
  <c r="H61" i="15"/>
  <c r="I55" i="15" s="1"/>
  <c r="I30" i="6"/>
  <c r="H30" i="7"/>
  <c r="N24" i="6"/>
  <c r="N17" i="6"/>
  <c r="H32" i="15"/>
  <c r="N21" i="6"/>
  <c r="C55" i="15"/>
  <c r="N12" i="6"/>
  <c r="L30" i="6"/>
  <c r="C17" i="1"/>
  <c r="C18" i="1"/>
  <c r="M9" i="7"/>
  <c r="B122" i="5"/>
  <c r="F8" i="1"/>
  <c r="C10" i="2"/>
  <c r="G32" i="5"/>
  <c r="H32" i="5" s="1"/>
  <c r="H17" i="5"/>
  <c r="B117" i="5"/>
  <c r="H117" i="5" s="1"/>
  <c r="D47" i="5"/>
  <c r="Q13" i="7"/>
  <c r="Q30" i="7" s="1"/>
  <c r="C42" i="2"/>
  <c r="B12" i="5" s="1"/>
  <c r="C6" i="3"/>
  <c r="C35" i="3" s="1"/>
  <c r="C59" i="2"/>
  <c r="G9" i="7"/>
  <c r="G30" i="7" s="1"/>
  <c r="C72" i="2"/>
  <c r="B97" i="5" s="1"/>
  <c r="B112" i="5"/>
  <c r="H112" i="5" s="1"/>
  <c r="C119" i="3"/>
  <c r="J18" i="7"/>
  <c r="C9" i="7"/>
  <c r="C18" i="7"/>
  <c r="H27" i="5"/>
  <c r="H27" i="6"/>
  <c r="N27" i="6" s="1"/>
  <c r="B18" i="6"/>
  <c r="C14" i="6"/>
  <c r="H14" i="6" s="1"/>
  <c r="H22" i="6"/>
  <c r="N22" i="6" s="1"/>
  <c r="F13" i="6"/>
  <c r="F30" i="6" s="1"/>
  <c r="D13" i="6"/>
  <c r="D30" i="6" s="1"/>
  <c r="H23" i="6"/>
  <c r="N23" i="6" s="1"/>
  <c r="M10" i="6"/>
  <c r="I19" i="1"/>
  <c r="J9" i="7"/>
  <c r="K9" i="7"/>
  <c r="C107" i="3"/>
  <c r="I18" i="1" s="1"/>
  <c r="M9" i="6"/>
  <c r="C24" i="1"/>
  <c r="C23" i="1" s="1"/>
  <c r="C14" i="7"/>
  <c r="B14" i="7"/>
  <c r="C26" i="7"/>
  <c r="D14" i="7"/>
  <c r="D26" i="7"/>
  <c r="O28" i="7"/>
  <c r="I16" i="7"/>
  <c r="O16" i="7" s="1"/>
  <c r="I26" i="7"/>
  <c r="G12" i="5"/>
  <c r="C47" i="5"/>
  <c r="G7" i="5"/>
  <c r="B26" i="7"/>
  <c r="K14" i="7"/>
  <c r="K13" i="7" s="1"/>
  <c r="G107" i="5"/>
  <c r="I15" i="7"/>
  <c r="E9" i="7"/>
  <c r="H92" i="5"/>
  <c r="O27" i="7"/>
  <c r="N26" i="7"/>
  <c r="J26" i="7"/>
  <c r="N14" i="6" l="1"/>
  <c r="E30" i="7"/>
  <c r="G85" i="15"/>
  <c r="G90" i="15" s="1"/>
  <c r="M30" i="7"/>
  <c r="M13" i="6"/>
  <c r="H55" i="15"/>
  <c r="J30" i="6"/>
  <c r="M30" i="6" s="1"/>
  <c r="C9" i="2"/>
  <c r="C8" i="2" s="1"/>
  <c r="C9" i="1"/>
  <c r="H77" i="15"/>
  <c r="I76" i="15" s="1"/>
  <c r="I82" i="15" s="1"/>
  <c r="F76" i="15"/>
  <c r="C82" i="15"/>
  <c r="B102" i="5"/>
  <c r="N9" i="7"/>
  <c r="C16" i="1"/>
  <c r="C54" i="2"/>
  <c r="C69" i="2"/>
  <c r="C9" i="6"/>
  <c r="N19" i="7"/>
  <c r="N18" i="7" s="1"/>
  <c r="I15" i="1"/>
  <c r="H122" i="5"/>
  <c r="H97" i="5"/>
  <c r="B9" i="7"/>
  <c r="B18" i="7"/>
  <c r="D18" i="7"/>
  <c r="H107" i="5"/>
  <c r="C13" i="6"/>
  <c r="H19" i="6"/>
  <c r="N19" i="6" s="1"/>
  <c r="H26" i="6"/>
  <c r="N26" i="6" s="1"/>
  <c r="H12" i="5"/>
  <c r="H15" i="6"/>
  <c r="N15" i="6" s="1"/>
  <c r="G47" i="5"/>
  <c r="O26" i="7"/>
  <c r="N11" i="7"/>
  <c r="O11" i="7" s="1"/>
  <c r="K30" i="7"/>
  <c r="F62" i="5"/>
  <c r="I14" i="7"/>
  <c r="D62" i="5"/>
  <c r="E9" i="6"/>
  <c r="E30" i="6" s="1"/>
  <c r="H22" i="5"/>
  <c r="H18" i="6"/>
  <c r="N18" i="6" s="1"/>
  <c r="B13" i="6"/>
  <c r="C62" i="5"/>
  <c r="I12" i="1" l="1"/>
  <c r="C8" i="1"/>
  <c r="B7" i="5"/>
  <c r="B47" i="5" s="1"/>
  <c r="H47" i="5" s="1"/>
  <c r="H57" i="5" s="1"/>
  <c r="C7" i="2"/>
  <c r="C63" i="2" s="1"/>
  <c r="F82" i="15"/>
  <c r="F85" i="15" s="1"/>
  <c r="F90" i="15" s="1"/>
  <c r="H76" i="15"/>
  <c r="H82" i="15"/>
  <c r="C85" i="15"/>
  <c r="C10" i="1"/>
  <c r="N10" i="6"/>
  <c r="C30" i="6"/>
  <c r="H7" i="5"/>
  <c r="B62" i="5"/>
  <c r="I10" i="7"/>
  <c r="O10" i="7" s="1"/>
  <c r="I19" i="7"/>
  <c r="I18" i="7" s="1"/>
  <c r="H13" i="6"/>
  <c r="N13" i="6" s="1"/>
  <c r="J14" i="7"/>
  <c r="N15" i="7"/>
  <c r="I9" i="7"/>
  <c r="C7" i="1" l="1"/>
  <c r="C6" i="1" s="1"/>
  <c r="C29" i="1" s="1"/>
  <c r="C90" i="15"/>
  <c r="H90" i="15" s="1"/>
  <c r="H85" i="15"/>
  <c r="F10" i="1"/>
  <c r="B9" i="6"/>
  <c r="N9" i="6" s="1"/>
  <c r="O19" i="7"/>
  <c r="O18" i="7" s="1"/>
  <c r="N14" i="7"/>
  <c r="O15" i="7"/>
  <c r="O14" i="7" s="1"/>
  <c r="O9" i="7"/>
  <c r="P18" i="7" l="1"/>
  <c r="P13" i="7" s="1"/>
  <c r="P30" i="7" s="1"/>
  <c r="B30" i="6"/>
  <c r="N30" i="6" s="1"/>
  <c r="G103" i="5" l="1"/>
  <c r="H103" i="5" s="1"/>
  <c r="J11" i="1"/>
  <c r="G83" i="5"/>
  <c r="H83" i="5" s="1"/>
  <c r="J9" i="1"/>
  <c r="D36" i="3" l="1"/>
  <c r="D131" i="3" s="1"/>
  <c r="J17" i="1"/>
  <c r="J16" i="1" l="1"/>
  <c r="J10" i="1"/>
  <c r="G88" i="5"/>
  <c r="H88" i="5" s="1"/>
  <c r="D64" i="2" l="1"/>
  <c r="D79" i="2" s="1"/>
  <c r="J8" i="1"/>
  <c r="E63" i="5"/>
  <c r="G78" i="5"/>
  <c r="J7" i="1" l="1"/>
  <c r="J6" i="1" s="1"/>
  <c r="J29" i="1" s="1"/>
  <c r="G82" i="5"/>
  <c r="H82" i="5" s="1"/>
  <c r="I9" i="1"/>
  <c r="H78" i="5"/>
  <c r="G63" i="5"/>
  <c r="H63" i="5" s="1"/>
  <c r="H73" i="5" s="1"/>
  <c r="K11" i="1" l="1"/>
  <c r="F68" i="2"/>
  <c r="G102" i="5"/>
  <c r="H102" i="5" s="1"/>
  <c r="F103" i="3"/>
  <c r="E105" i="5"/>
  <c r="E85" i="5"/>
  <c r="I11" i="1"/>
  <c r="L11" i="1" l="1"/>
  <c r="K9" i="1"/>
  <c r="F66" i="2"/>
  <c r="C36" i="3"/>
  <c r="C131" i="3" s="1"/>
  <c r="I17" i="1"/>
  <c r="E100" i="3"/>
  <c r="E37" i="3" s="1"/>
  <c r="G104" i="5"/>
  <c r="G105" i="5" s="1"/>
  <c r="C22" i="7"/>
  <c r="C13" i="7" s="1"/>
  <c r="C30" i="7" s="1"/>
  <c r="G84" i="5"/>
  <c r="G85" i="5" s="1"/>
  <c r="E80" i="5"/>
  <c r="I16" i="1" l="1"/>
  <c r="L9" i="1"/>
  <c r="K8" i="1"/>
  <c r="F65" i="2"/>
  <c r="F37" i="3"/>
  <c r="F100" i="3"/>
  <c r="I8" i="1"/>
  <c r="E90" i="5"/>
  <c r="G77" i="5"/>
  <c r="G79" i="5"/>
  <c r="H104" i="5"/>
  <c r="N23" i="7"/>
  <c r="N22" i="7" s="1"/>
  <c r="N13" i="7" s="1"/>
  <c r="J22" i="7"/>
  <c r="J13" i="7" s="1"/>
  <c r="J30" i="7" s="1"/>
  <c r="N30" i="7" s="1"/>
  <c r="H84" i="5"/>
  <c r="H85" i="5" s="1"/>
  <c r="G80" i="5" l="1"/>
  <c r="E36" i="3"/>
  <c r="E131" i="3" s="1"/>
  <c r="F131" i="3" s="1"/>
  <c r="H105" i="5"/>
  <c r="L8" i="1"/>
  <c r="K10" i="1"/>
  <c r="F67" i="2"/>
  <c r="K17" i="1"/>
  <c r="F36" i="3"/>
  <c r="E64" i="2"/>
  <c r="F64" i="2" s="1"/>
  <c r="H77" i="5"/>
  <c r="G89" i="5"/>
  <c r="G90" i="5" s="1"/>
  <c r="E64" i="5"/>
  <c r="E65" i="5" s="1"/>
  <c r="H79" i="5"/>
  <c r="H80" i="5" s="1"/>
  <c r="B22" i="7"/>
  <c r="B13" i="7" s="1"/>
  <c r="B30" i="7" s="1"/>
  <c r="K16" i="1" l="1"/>
  <c r="K7" i="1"/>
  <c r="L10" i="1"/>
  <c r="L16" i="1"/>
  <c r="L17" i="1"/>
  <c r="E79" i="2"/>
  <c r="F79" i="2" s="1"/>
  <c r="H89" i="5"/>
  <c r="H90" i="5" s="1"/>
  <c r="G64" i="5"/>
  <c r="G65" i="5" s="1"/>
  <c r="K6" i="1" l="1"/>
  <c r="L7" i="1"/>
  <c r="L6" i="1"/>
  <c r="I10" i="1"/>
  <c r="C64" i="2"/>
  <c r="C79" i="2" s="1"/>
  <c r="H64" i="5"/>
  <c r="D22" i="7"/>
  <c r="D13" i="7" s="1"/>
  <c r="D30" i="7" s="1"/>
  <c r="I23" i="7"/>
  <c r="G87" i="5"/>
  <c r="E62" i="5"/>
  <c r="K29" i="1" l="1"/>
  <c r="C8" i="23"/>
  <c r="C9" i="23" s="1"/>
  <c r="C13" i="23" s="1"/>
  <c r="C14" i="23" s="1"/>
  <c r="C15" i="23" s="1"/>
  <c r="L29" i="1"/>
  <c r="B8" i="30"/>
  <c r="B9" i="30" s="1"/>
  <c r="I7" i="1"/>
  <c r="I6" i="1" s="1"/>
  <c r="I29" i="1" s="1"/>
  <c r="H74" i="5"/>
  <c r="H65" i="5"/>
  <c r="H87" i="5"/>
  <c r="G62" i="5"/>
  <c r="H62" i="5" s="1"/>
  <c r="H72" i="5" s="1"/>
  <c r="I22" i="7"/>
  <c r="I13" i="7" s="1"/>
  <c r="I30" i="7" s="1"/>
  <c r="O30" i="7" s="1"/>
  <c r="O23" i="7"/>
  <c r="O22" i="7" s="1"/>
  <c r="O13" i="7" l="1"/>
  <c r="H75" i="5"/>
</calcChain>
</file>

<file path=xl/sharedStrings.xml><?xml version="1.0" encoding="utf-8"?>
<sst xmlns="http://schemas.openxmlformats.org/spreadsheetml/2006/main" count="1757" uniqueCount="1134">
  <si>
    <t>1. melléklet</t>
  </si>
  <si>
    <t xml:space="preserve">Zamárdi Város Önkormányzatának </t>
  </si>
  <si>
    <t>ezer Ft-ban</t>
  </si>
  <si>
    <t>B1-B7</t>
  </si>
  <si>
    <t xml:space="preserve">A. Költségvetési bevételek </t>
  </si>
  <si>
    <t>I. Működési költségvetési bevételek</t>
  </si>
  <si>
    <t>B1</t>
  </si>
  <si>
    <t>1.Működési célú támogatások államháztartáson belülről</t>
  </si>
  <si>
    <t>B3</t>
  </si>
  <si>
    <t>2. Közhatalmi bevételek</t>
  </si>
  <si>
    <t>B4</t>
  </si>
  <si>
    <t>3. Működési bevételek</t>
  </si>
  <si>
    <t>B6</t>
  </si>
  <si>
    <t>4. Működési célú átvett pénzeszközök</t>
  </si>
  <si>
    <t>II. Felhalmozási költségvetési bevételek</t>
  </si>
  <si>
    <t>B2</t>
  </si>
  <si>
    <t>1. Felhalmozási célú támogatások államháztartáson belülről</t>
  </si>
  <si>
    <t>B5</t>
  </si>
  <si>
    <t>2. Felhalmozási bevételek</t>
  </si>
  <si>
    <t>B7</t>
  </si>
  <si>
    <t>3. Felhalmozási célú átvett pénzeszközök</t>
  </si>
  <si>
    <t>B8</t>
  </si>
  <si>
    <t>B. Finanszírozási bevételek</t>
  </si>
  <si>
    <t>1. Belföldi finanszírozás bevételei</t>
  </si>
  <si>
    <t xml:space="preserve">1.1. Előző év költségvetési maradványának igénybevétele (belső finanszírozás) </t>
  </si>
  <si>
    <t>Működési célú maradvány</t>
  </si>
  <si>
    <t>Felhalmozási célú maradvány</t>
  </si>
  <si>
    <t>2. Költségvetési hiány külső finanszírozására szolgáló eszközök</t>
  </si>
  <si>
    <t>Bevételek összesen</t>
  </si>
  <si>
    <t>K1-K8</t>
  </si>
  <si>
    <t xml:space="preserve">A. Költségvetési kiadások </t>
  </si>
  <si>
    <t xml:space="preserve">I. Működési költségvetési kiadások </t>
  </si>
  <si>
    <t>K1</t>
  </si>
  <si>
    <t>1. Személyi juttatások</t>
  </si>
  <si>
    <t>K2</t>
  </si>
  <si>
    <t>2.  Munkaadókat terhelő járulékok és szociális hozzájárulási adó</t>
  </si>
  <si>
    <t>K3</t>
  </si>
  <si>
    <t>3. Dologi kiadások</t>
  </si>
  <si>
    <t>K4</t>
  </si>
  <si>
    <t>4. Ellátottak pénzbeli juttatásai</t>
  </si>
  <si>
    <t>K5</t>
  </si>
  <si>
    <t>5. Egyéb működési célú kiadások</t>
  </si>
  <si>
    <t xml:space="preserve">II. Felhalmozási költségvetési kiadások </t>
  </si>
  <si>
    <t>K6</t>
  </si>
  <si>
    <t>1. Beruházások</t>
  </si>
  <si>
    <t>K7</t>
  </si>
  <si>
    <t>2. Felújítások</t>
  </si>
  <si>
    <t>K8</t>
  </si>
  <si>
    <t>3. Egyéb felhalmozási célú kiadások</t>
  </si>
  <si>
    <t>3.1. Felhalmozási célú tartalék</t>
  </si>
  <si>
    <t>K9</t>
  </si>
  <si>
    <t>B. Finanszírozási kiadások</t>
  </si>
  <si>
    <t>1. Belföldi finanszírozás kiadásai</t>
  </si>
  <si>
    <t>K914</t>
  </si>
  <si>
    <t>ÁHB megelőlegezések visszafizetése</t>
  </si>
  <si>
    <t>2. Külföldi finanszírozás kiadásai</t>
  </si>
  <si>
    <t>Kiadások összesen</t>
  </si>
  <si>
    <t>2. melléklet</t>
  </si>
  <si>
    <t xml:space="preserve">                                                                                              </t>
  </si>
  <si>
    <t>Működési bevételek - kiadások</t>
  </si>
  <si>
    <t>A. Működési költségvetési bevételek</t>
  </si>
  <si>
    <t>I. Működési célú támogatások államháztartáson belülről</t>
  </si>
  <si>
    <t>B11</t>
  </si>
  <si>
    <t>1. Önkormányzatok működési támogatásai</t>
  </si>
  <si>
    <t>B111</t>
  </si>
  <si>
    <t>1.1. Helyi önkormányzatok működésének általános támogatása</t>
  </si>
  <si>
    <t>1.1.1. Hivatal működésének támogatása</t>
  </si>
  <si>
    <t>1.1.2. Településüzemeltetéshez kapcsolódó feladatellátás támogatása</t>
  </si>
  <si>
    <t>1.1.2.1. Zöldterület gazdálkodással kapcsolatos feladatok támogatása</t>
  </si>
  <si>
    <t>1.1.2.2. Közvilágítás fenntartásának támogatása</t>
  </si>
  <si>
    <t>1.1.2.3. Köztemető fenntartással kapcsolatos feladatok</t>
  </si>
  <si>
    <t>1.1.2.4. Közutak fenntartásának támogatása</t>
  </si>
  <si>
    <t>1.1.3. Egyéb önkormányzati feladatok támogatása</t>
  </si>
  <si>
    <t>1.1.4. Üdülőhelyi feladatok támogatása</t>
  </si>
  <si>
    <t>1.1.5. Lakott külterülettel kapcsolatos feladatok</t>
  </si>
  <si>
    <t>Beszámítás</t>
  </si>
  <si>
    <t>B112</t>
  </si>
  <si>
    <t xml:space="preserve">1.2. Települési önkormányzatok egyes köznevelési feladatainak támogatása </t>
  </si>
  <si>
    <t>B113</t>
  </si>
  <si>
    <t xml:space="preserve">1.3. Települési önkormányzatok szociális gyermekjóléti és gyermekétkeztetési  feladatainak támogatása </t>
  </si>
  <si>
    <t xml:space="preserve">                        Házi segítségnyújtás </t>
  </si>
  <si>
    <t xml:space="preserve">                        Család és Gyermekjóléti Szolgálat </t>
  </si>
  <si>
    <r>
      <t xml:space="preserve">                        Gyermekétkeztetés - elismert dolgozók bértámogatása</t>
    </r>
    <r>
      <rPr>
        <sz val="8"/>
        <rFont val="Times New Roman"/>
        <family val="1"/>
        <charset val="238"/>
      </rPr>
      <t xml:space="preserve"> </t>
    </r>
  </si>
  <si>
    <t xml:space="preserve">                        Gyermekétkeztetés - üzemeltetési támogatás</t>
  </si>
  <si>
    <t>B114</t>
  </si>
  <si>
    <t xml:space="preserve">1.4. Települési önkormányzatok kulturális feladatainak támogatása </t>
  </si>
  <si>
    <t>B16</t>
  </si>
  <si>
    <t>2.1. OEP finanszírozás (védőnői szolgálat)</t>
  </si>
  <si>
    <t>II. Közhatalmi bevételek</t>
  </si>
  <si>
    <t>B34</t>
  </si>
  <si>
    <t>1. Vagyoni típusú adók</t>
  </si>
  <si>
    <t xml:space="preserve">1.1. Építményadó </t>
  </si>
  <si>
    <t>B351</t>
  </si>
  <si>
    <t>2. Értékesítési és forgalmi adók</t>
  </si>
  <si>
    <t>2.1 Iparűzési adó</t>
  </si>
  <si>
    <t>B354</t>
  </si>
  <si>
    <t>3. Gépjárműadó (40 %-a)</t>
  </si>
  <si>
    <t>B355</t>
  </si>
  <si>
    <t xml:space="preserve">4. Egyéb áruhasználati és szolgáltatási adók </t>
  </si>
  <si>
    <t xml:space="preserve">4.1. Idegenforgalmi adó tartózkodás után </t>
  </si>
  <si>
    <t>B36</t>
  </si>
  <si>
    <t>5. Egyéb közhatalmi bevételek (igazgatási szolgáltatási díj, bírságok)</t>
  </si>
  <si>
    <t>III. Működési bevételek</t>
  </si>
  <si>
    <t>IV. Működési célú átvett pénzeszközök</t>
  </si>
  <si>
    <t>1.  Belföldi finanszírozás bevételei</t>
  </si>
  <si>
    <t>1. Előző év működési célú maradvány igénybevétele (belső finanszírozás)</t>
  </si>
  <si>
    <t>Működési bevételek összesen</t>
  </si>
  <si>
    <t xml:space="preserve">A. Működési költségvetési kiadások </t>
  </si>
  <si>
    <t>I. Személyi juttatások</t>
  </si>
  <si>
    <t>II. Munkaadókat terhelő járulékok és szociális hozzájárulási adó</t>
  </si>
  <si>
    <t>III. Dologi kiadások</t>
  </si>
  <si>
    <t>IV. Ellátottak pénzbeli juttatásai</t>
  </si>
  <si>
    <t>V. Egyéb működési célú kiadások</t>
  </si>
  <si>
    <t>I. Belföldi finanszírozás kiadásai</t>
  </si>
  <si>
    <t>Működési kiadások összesen</t>
  </si>
  <si>
    <t>3. melléklet</t>
  </si>
  <si>
    <t>Felhalmozási bevételek - kiadások</t>
  </si>
  <si>
    <t xml:space="preserve">A. Felhalmozási költségvetési bevételek </t>
  </si>
  <si>
    <t>I. Felhalmozási célú támogatások államháztartáson belülről</t>
  </si>
  <si>
    <t xml:space="preserve">1. Európai Uniós forrásból származó bevételek </t>
  </si>
  <si>
    <t>2. Hazai forrásból származó bevételek</t>
  </si>
  <si>
    <t xml:space="preserve">II. Felhalmozási bevételek </t>
  </si>
  <si>
    <t>B51</t>
  </si>
  <si>
    <t xml:space="preserve">1. Immateriális javak értékesítése </t>
  </si>
  <si>
    <t>B52</t>
  </si>
  <si>
    <t>B53</t>
  </si>
  <si>
    <t>3. Egyéb tárgyi eszközök értékesítése</t>
  </si>
  <si>
    <t>B54</t>
  </si>
  <si>
    <t>4. Részesedések értékesítése</t>
  </si>
  <si>
    <t>B55</t>
  </si>
  <si>
    <t xml:space="preserve">5. Részesedések megszűnéséhez kapcsolódó bevételek </t>
  </si>
  <si>
    <t>III. Felhalmozási célú átvett pénzeszközök</t>
  </si>
  <si>
    <t>B74</t>
  </si>
  <si>
    <t>1. Felhalmozási célú visszatérítendő támogatások, kölcsönök visszatérülése Áht-n kívülről</t>
  </si>
  <si>
    <t>1. Előző év felhalmozási célú maradvány igénybevétele (belső finanszírozás)</t>
  </si>
  <si>
    <t>2. Felhalmozási célú hitel</t>
  </si>
  <si>
    <t>Felhalmozási bevételek összesen</t>
  </si>
  <si>
    <t xml:space="preserve">A. Felhalmozási költségvetési kiadások </t>
  </si>
  <si>
    <t>I. Beruházások</t>
  </si>
  <si>
    <t>1. Önkormányzati beruházások</t>
  </si>
  <si>
    <t>1.1. Európai Uniós támogatásból megvalósuló beruházások</t>
  </si>
  <si>
    <t>1.2. Hazai támogatásból megvalósuló beruházások</t>
  </si>
  <si>
    <t>1.3. Saját forrásból megvalósítandó beruházások</t>
  </si>
  <si>
    <r>
      <t>2. Intézményi beruházások</t>
    </r>
    <r>
      <rPr>
        <sz val="10"/>
        <rFont val="Times New Roman"/>
        <family val="1"/>
        <charset val="238"/>
      </rPr>
      <t xml:space="preserve"> (tárgyi eszközök beszerzése)</t>
    </r>
  </si>
  <si>
    <t xml:space="preserve">2.1. Hivatal </t>
  </si>
  <si>
    <t>2.2. Gamesz</t>
  </si>
  <si>
    <t>2.3. Óvoda</t>
  </si>
  <si>
    <t>2.4. Tourinform Iroda, Közösségi Ház és Városi Könyvtár</t>
  </si>
  <si>
    <t xml:space="preserve">2.5. Háziorvosi szolgálat (önkormányzati kormányzati funkció) </t>
  </si>
  <si>
    <t>2.6. Védőnői szolgálat (önkormányzati kormányzati funkció)</t>
  </si>
  <si>
    <t>II. Felújítások</t>
  </si>
  <si>
    <t>1. Önkormányzati felújítások</t>
  </si>
  <si>
    <t>1.1. Európai Uniós támogatásból megvalósuló felújítások</t>
  </si>
  <si>
    <t>1.2. Saját forrásból megvalósítandó felújítások</t>
  </si>
  <si>
    <t>Útburkolat felújítások*</t>
  </si>
  <si>
    <t>2. Intézményi felújítás</t>
  </si>
  <si>
    <t>III. Egyéb felhalmozási célú kiadások</t>
  </si>
  <si>
    <t>1. Felhalmozási célú tartalék</t>
  </si>
  <si>
    <t>Felhalmozási kiadások összesen</t>
  </si>
  <si>
    <t>4. melléklet</t>
  </si>
  <si>
    <t xml:space="preserve">Zamárdi Város Önkormányzata </t>
  </si>
  <si>
    <t>Működési célú támogatások, pénzeszközátadások</t>
  </si>
  <si>
    <t>Petőfi Sportegyesület támogatása</t>
  </si>
  <si>
    <t>Civil szervezetek működési támogatása</t>
  </si>
  <si>
    <t>Magyar Máltai Szeretetszolgálat Egyesület</t>
  </si>
  <si>
    <t>Zamárdi Egészségőr Egyesület</t>
  </si>
  <si>
    <t>Nők a Balatonért Közhasznú Egyesület</t>
  </si>
  <si>
    <t>Zamárdi Vitorlás és Vízimentő Egyesület</t>
  </si>
  <si>
    <t>Fehérgyűrű Közhasznú Egyesület</t>
  </si>
  <si>
    <t>„Berkenye Zamárdi Alkotókör” Egyesület</t>
  </si>
  <si>
    <t>Nyári művészeti tábor (Színjáték Drámastúdió Közkereseti Társaság)</t>
  </si>
  <si>
    <t>Kézműves foglalkozások a Közösségi Házban (Bodrogi Éva)</t>
  </si>
  <si>
    <t xml:space="preserve">Lurkók Vitorlára, "Zamárdió" Parti programok (Váci Autó SE) </t>
  </si>
  <si>
    <t xml:space="preserve">Zenepaviloni programok (Bácska utcai vállalkozók) </t>
  </si>
  <si>
    <t>Balaton Fejlesztési Tanács (Mozdulj Balaton programsorozat)</t>
  </si>
  <si>
    <t xml:space="preserve">Fogorvosi körzet támogatása (Leder Dental Kft) </t>
  </si>
  <si>
    <t xml:space="preserve">Siófoki Állatvédő Alapítvány </t>
  </si>
  <si>
    <t>Dél Balatoni Szennyvízelvezetés és Tisztítás Megvalósítását Célzó Önkormányzati Társulásnak fizetendő működési hozzájár.</t>
  </si>
  <si>
    <t>Egyéb működési célú kiadások összesen</t>
  </si>
  <si>
    <t>5. melléklet</t>
  </si>
  <si>
    <t>Bevételek / kiadások</t>
  </si>
  <si>
    <t>Önkormányzat</t>
  </si>
  <si>
    <t>Intézmények</t>
  </si>
  <si>
    <t>Intézmények 
összesen</t>
  </si>
  <si>
    <t>Önkormányzat 
mindösszesen</t>
  </si>
  <si>
    <t>Polgármesteri
 hivatal</t>
  </si>
  <si>
    <t>GAMESZ</t>
  </si>
  <si>
    <t xml:space="preserve">Óvoda </t>
  </si>
  <si>
    <t>Tourinform Iroda</t>
  </si>
  <si>
    <t>Működési célú támogatások áht-n belülről</t>
  </si>
  <si>
    <t>Közhatalmi bevételek</t>
  </si>
  <si>
    <t>Működési bevételek</t>
  </si>
  <si>
    <t>Működési célú átvett pénzeszközök</t>
  </si>
  <si>
    <t>Felhalmozási bevételek</t>
  </si>
  <si>
    <t>Finanszírozási bevételek</t>
  </si>
  <si>
    <t>Előző évi maradvány</t>
  </si>
  <si>
    <t xml:space="preserve">Intézményfinanszírozás </t>
  </si>
  <si>
    <t xml:space="preserve">Bevételek összesen </t>
  </si>
  <si>
    <t xml:space="preserve">Bevételek nettósítva összesen </t>
  </si>
  <si>
    <t>Intézményfinanszírozás</t>
  </si>
  <si>
    <t>Kiadások nettósítva összesen</t>
  </si>
  <si>
    <t>Személyi juttatások</t>
  </si>
  <si>
    <t>Munkaadókat terhelő jár., szoc. hozzájárulási adó</t>
  </si>
  <si>
    <t>Dologi kiadások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</si>
  <si>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</si>
  <si>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</si>
  <si>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</si>
  <si>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</si>
  <si>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</si>
  <si>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Finanszírozási kiadások</t>
  </si>
  <si>
    <t>Tartalékok (működési + felhalmozási célú)</t>
  </si>
  <si>
    <t xml:space="preserve"> </t>
  </si>
  <si>
    <t>6. melléklet</t>
  </si>
  <si>
    <t>Működési célú támogatások áht-on belülről</t>
  </si>
  <si>
    <t>Működési célú átvett pénzeszköz</t>
  </si>
  <si>
    <t>Összesen</t>
  </si>
  <si>
    <t>Felhalmozási célú támogatások áht-on belülről</t>
  </si>
  <si>
    <t xml:space="preserve"> Felhalmozási bevételek</t>
  </si>
  <si>
    <t>Felhalmozási célú átvett pénzeszközök</t>
  </si>
  <si>
    <t>Felhalmozási célú 
maradvány</t>
  </si>
  <si>
    <t xml:space="preserve">Kötelező </t>
  </si>
  <si>
    <t xml:space="preserve">Önként vállalt </t>
  </si>
  <si>
    <t>Államigazgatási</t>
  </si>
  <si>
    <t>Polgármesteri Hivatal</t>
  </si>
  <si>
    <t xml:space="preserve">GAMESZ </t>
  </si>
  <si>
    <t>Óvoda</t>
  </si>
  <si>
    <t>Önkormányzat
mindösszesen</t>
  </si>
  <si>
    <t>7. melléklet</t>
  </si>
  <si>
    <t>Önkormányzat/
intézmények/feladatok szerinti bontásban</t>
  </si>
  <si>
    <t>Létszám</t>
  </si>
  <si>
    <t>Engedély
ezett
 létszám</t>
  </si>
  <si>
    <t>Működési kiadások</t>
  </si>
  <si>
    <t>Felhalmozási kiadások</t>
  </si>
  <si>
    <t>Költségvetési kiadások összesen</t>
  </si>
  <si>
    <t>Munkaadókat terhelő járulékok és szociális hozzájárulási adó</t>
  </si>
  <si>
    <t>Finanszírozási kiadások (belföldi finanszírozás kiadásai)</t>
  </si>
  <si>
    <t>Működési célú tartalék</t>
  </si>
  <si>
    <t>Beruházás</t>
  </si>
  <si>
    <t>Felújítás</t>
  </si>
  <si>
    <t>Egyéb felhalmozási célú kiadás</t>
  </si>
  <si>
    <t>Felhalmozási célú tartalék</t>
  </si>
  <si>
    <t>közfoglalkoztatottak létszáma (önkormányzat)</t>
  </si>
  <si>
    <t>közfoglalkoztatottak létszáma PMH</t>
  </si>
  <si>
    <t>közfoglalkoztatottak létszáma GAMESZ</t>
  </si>
  <si>
    <t>közfoglalkoztatottak létszáma összesen</t>
  </si>
  <si>
    <t>Az önkormányzat önként vállalt feladatai</t>
  </si>
  <si>
    <t>3. Időszaki lap megjelentetése.</t>
  </si>
  <si>
    <t>5. Közterület-felügyelet létrehozása a Polgármesteri Hivatalban.</t>
  </si>
  <si>
    <t>6. Egyes helyi fejlesztési feladatok megvalósítása európai uniós támogatással, a megvalósított projektek és a projektekhez kapcsolódóan tett vállalások fenntartása.</t>
  </si>
  <si>
    <t>7. Egyesületek, alapítványok, egyházak és további lakossági önszerveződő közösségek tevékenységének segítése, támogatása, az együttműködés biztosítása, Városi Közösségi ház működtetése, fejlesztése.</t>
  </si>
  <si>
    <t>8. A helytörténeti emlékek gyűjtésének és gondozásának, helytörténeti gyűjtemény fenntartásának támogatása.</t>
  </si>
  <si>
    <t>9. Városi rendezvények és kulturális programok szervezése, lebonyolítása, helyszíneinek biztosítása és folyamatos fejlesztése.</t>
  </si>
  <si>
    <t>10. Szilárd hulladék szelektív gyűjtésének szervezése, zöldhulladék gyűjtése és ártalmatlanítása.</t>
  </si>
  <si>
    <t>8. melléklet</t>
  </si>
  <si>
    <t>Zamárdi Város Önkormányzatának  több éves kihatással járó feladatai</t>
  </si>
  <si>
    <t>Zamárdi Város Önkormányzatának többéves kihatással járó feladatai</t>
  </si>
  <si>
    <t>Összes kiadás</t>
  </si>
  <si>
    <t>Rovat</t>
  </si>
  <si>
    <t>Kiadások</t>
  </si>
  <si>
    <t>011130 Önk. és önk.-i hivatalok 
jogalkotói és ált. igazgatási tevékenysége</t>
  </si>
  <si>
    <t>K11</t>
  </si>
  <si>
    <t>Foglalkoztatottak személyi juttatásai</t>
  </si>
  <si>
    <t>Egyéb költségtérítés (védőszemüveg juttatás)</t>
  </si>
  <si>
    <t>K12</t>
  </si>
  <si>
    <t>Polgármester cafeteria</t>
  </si>
  <si>
    <t>Személyi juttatások összesen</t>
  </si>
  <si>
    <t>Munkaadót terhelő járulékok és szociális hozzájárulási adó</t>
  </si>
  <si>
    <t>K 31</t>
  </si>
  <si>
    <t>Készletbeszerzés</t>
  </si>
  <si>
    <t>K 311</t>
  </si>
  <si>
    <t>K 312</t>
  </si>
  <si>
    <t>Üzemeltetési anyagok</t>
  </si>
  <si>
    <t>Festékpatron</t>
  </si>
  <si>
    <t>Munkaruha</t>
  </si>
  <si>
    <t>K 32</t>
  </si>
  <si>
    <t>Kommunikációs szolgáltatások</t>
  </si>
  <si>
    <t>K 321</t>
  </si>
  <si>
    <t>K 322</t>
  </si>
  <si>
    <t>K 33</t>
  </si>
  <si>
    <t>Szolgáltatási kiadások</t>
  </si>
  <si>
    <t>K 331</t>
  </si>
  <si>
    <t>K 332</t>
  </si>
  <si>
    <t>K 333</t>
  </si>
  <si>
    <t>K 334</t>
  </si>
  <si>
    <t>K 335</t>
  </si>
  <si>
    <t>K 336</t>
  </si>
  <si>
    <t>K 337</t>
  </si>
  <si>
    <t>Egyéb szolgáltatások</t>
  </si>
  <si>
    <t>K 34</t>
  </si>
  <si>
    <t>Kiküldetések, reklám- és propagandakiadások</t>
  </si>
  <si>
    <t>K 341</t>
  </si>
  <si>
    <t xml:space="preserve">     Kiküldetések </t>
  </si>
  <si>
    <t>K 342</t>
  </si>
  <si>
    <t xml:space="preserve">     Reklám- és propagandakiadások </t>
  </si>
  <si>
    <t>K 35</t>
  </si>
  <si>
    <t>Különféle befizetések és egyéb dologi kiadások</t>
  </si>
  <si>
    <t>K 351</t>
  </si>
  <si>
    <t xml:space="preserve">    Működési célú előzetesen felszámított ÁFA</t>
  </si>
  <si>
    <t>K 355</t>
  </si>
  <si>
    <t xml:space="preserve">    Egyéb dologi kiadások</t>
  </si>
  <si>
    <t xml:space="preserve">K3 </t>
  </si>
  <si>
    <t>Dologi kiadások összesen</t>
  </si>
  <si>
    <t xml:space="preserve">K4 </t>
  </si>
  <si>
    <t xml:space="preserve">K5 </t>
  </si>
  <si>
    <t>Működési célú kiadások összesen</t>
  </si>
  <si>
    <t xml:space="preserve">K6 </t>
  </si>
  <si>
    <t>Létszám (fő)</t>
  </si>
  <si>
    <t>011220 Adó-, vám- és jövedéki igazgatás</t>
  </si>
  <si>
    <t>031030 Közterület-felügyelet</t>
  </si>
  <si>
    <t>Béren kívüli juttatás (cafeteria)</t>
  </si>
  <si>
    <t>Közlekedési költségtérítés (munkába járás)</t>
  </si>
  <si>
    <t>Egyéb költségtérítés (bankszámla hozzájárulás)</t>
  </si>
  <si>
    <t>Foglak. Egyéb személyi juttatás (szabadságmegváltás)</t>
  </si>
  <si>
    <t>Szociális támogatások (temetési segély)</t>
  </si>
  <si>
    <t>Külső személyi juttatások</t>
  </si>
  <si>
    <t>Szakmai anyagok beszerzése (könyv, folyóirat, napilap, egyéb)</t>
  </si>
  <si>
    <t>Nyomtatvány, papír, irodaszer</t>
  </si>
  <si>
    <t>Üzemanyag (KKM)</t>
  </si>
  <si>
    <t>Egyéb anyagbeszerzés</t>
  </si>
  <si>
    <t>Informatikai szolgáltatások igénybevétele</t>
  </si>
  <si>
    <t xml:space="preserve">     Közüzemi díjak</t>
  </si>
  <si>
    <t xml:space="preserve">     Vásárolt élelmezés</t>
  </si>
  <si>
    <t xml:space="preserve">     Karbantartási, kisjavítási szolgáltatások</t>
  </si>
  <si>
    <t xml:space="preserve">     Közvetített szolgáltatások</t>
  </si>
  <si>
    <t xml:space="preserve">     Szakmai tevékenységet segítő szolgáltatások</t>
  </si>
  <si>
    <t xml:space="preserve">        Továbbképzés, oktatás</t>
  </si>
  <si>
    <t>Tanulmányi kirándulás, csapatépítés</t>
  </si>
  <si>
    <t xml:space="preserve">Foglalkozás egészségügyi vizsgálat </t>
  </si>
  <si>
    <t xml:space="preserve">     Egyéb szolgáltatások</t>
  </si>
  <si>
    <t>Postaköltség</t>
  </si>
  <si>
    <t xml:space="preserve">Bankköltség </t>
  </si>
  <si>
    <t>Biztosítási díjak (KKM, segédmotor)</t>
  </si>
  <si>
    <t>Iratkezelési szolgáltatás, iratrendezés</t>
  </si>
  <si>
    <t xml:space="preserve">Munka és tűzvédelmi szolg. díj </t>
  </si>
  <si>
    <t>Beruházások (tárgyi eszköz beszerzés)</t>
  </si>
  <si>
    <t>Kisértékű tárgyi eszközök Irodai bútor, porszívó, hűtő stb.)</t>
  </si>
  <si>
    <t xml:space="preserve">Informatikai eszközök </t>
  </si>
  <si>
    <t>Eho (cafeteria1,19*14%)</t>
  </si>
  <si>
    <t>Eho (telefon 1,19*27%)</t>
  </si>
  <si>
    <t>Tisztítószer</t>
  </si>
  <si>
    <t>13. melléklet</t>
  </si>
  <si>
    <t>Zamárdi Polgármesteri Hivatal 2016. évi költségvetési kiadásainak részletezése kormányzati funkciók szerint</t>
  </si>
  <si>
    <t>2016. évi eredeti előirányzat</t>
  </si>
  <si>
    <t>041237 Közfoglalkoztatás</t>
  </si>
  <si>
    <t>011130 Képviselő-testület, bizottságok működése</t>
  </si>
  <si>
    <t>Köztisztviselők illetménye, illetménykiegészítése 21 fő</t>
  </si>
  <si>
    <t>Fizikai alkalmazottak  illetménye, illetménykiegészítése 2 fő</t>
  </si>
  <si>
    <t>Normatív jutalom (2015. évet érintő)</t>
  </si>
  <si>
    <t>Egyéb természetbeni juttatás  (2015. évet érintő)</t>
  </si>
  <si>
    <t>Megbízási díj (saját dolgozónak)</t>
  </si>
  <si>
    <t>Polgármester illetménye</t>
  </si>
  <si>
    <t>Alpolgármester illetménye</t>
  </si>
  <si>
    <t>Költségtérítés (polgármester,alpolgármester)+pm bankszámla hozzájár.</t>
  </si>
  <si>
    <t>Képviselői, bizottsági tagi tiszteletdíjak</t>
  </si>
  <si>
    <t>Reprezentáció (köztisztviselői nap, helyszíni ellenőrzések, Kt ülések)</t>
  </si>
  <si>
    <t>Szociális hozzájárulási adó (27%)</t>
  </si>
  <si>
    <t>Munkáltatót terhelő szja (1,19*15%)</t>
  </si>
  <si>
    <t>Karácsonyi dísz</t>
  </si>
  <si>
    <t>Informatikai eszközök karbantartása (Team Comp Kft. )</t>
  </si>
  <si>
    <t>Opten jogtár előfizetési díj</t>
  </si>
  <si>
    <t>Kommunáldata Kft (szálláshely, telephely eng, műk.eng. program karbantartás, adóbevall. )</t>
  </si>
  <si>
    <t>Pénzügyi Tájékoztató Iroda vagyonnyilatkozat nyilv. prog. szoftver haszn.díj</t>
  </si>
  <si>
    <t>Abacus Kft (winszoc program karbantartás 2015. IV. negyedévi)</t>
  </si>
  <si>
    <t xml:space="preserve">FloridoNet Webstúdió ebnyilvántartó program </t>
  </si>
  <si>
    <t xml:space="preserve">Vizuál regiszter licenszdíj és üzemeltetés </t>
  </si>
  <si>
    <t>Internet előfzetési díj</t>
  </si>
  <si>
    <t>Egyéb kommunikációs szolgáltatások (telefon, riasztó)</t>
  </si>
  <si>
    <t xml:space="preserve">     Bérleti és lízingdíjak (szőnyeg, kávégép)</t>
  </si>
  <si>
    <t>Saldo konzultáció, szakmai nap</t>
  </si>
  <si>
    <t>Saldo tagdíj</t>
  </si>
  <si>
    <t>KKM autópályadíj</t>
  </si>
  <si>
    <t xml:space="preserve">KKM cégautóadó </t>
  </si>
  <si>
    <t>Füstjelző kiépítése tervek</t>
  </si>
  <si>
    <t>Fuss Zamárdiért (Zamárdi Egészségőr Egyesület)</t>
  </si>
  <si>
    <t>Magyar Vöröskereszt Egyesület</t>
  </si>
  <si>
    <t>Tálos Ágota- VIII. Zamárdi Művésztelep és Kiállítás, Nyitott műtermi alkotónap</t>
  </si>
  <si>
    <t>2. Felhalmozási célú pénzeszközátadás</t>
  </si>
  <si>
    <t>Pályázatírás, pályázati tervezések</t>
  </si>
  <si>
    <t>Szamárkő közvilágítás kiépítése</t>
  </si>
  <si>
    <t>Tóközi utca közvilágítás bővítés</t>
  </si>
  <si>
    <t>1.1. TOP-3.2.1-15-S01-2016-00006 "Fekete István Általános Iskola energetikai korszerűsítése" pályázat</t>
  </si>
  <si>
    <t>1.2. TOP-1.2.1-15-SO1-2016-00010 "Többfunkciós kiállító és bemutatótér létrehozása Zamárdiban" pályázat</t>
  </si>
  <si>
    <t>1.1.1. TOP-3.2.1-15-S01-2016-00006 "Fekete István Általános Iskola energetikai korszerűsítése" pályázat</t>
  </si>
  <si>
    <t>1.1.2. TOP-1.2.1-15-SO1-2016-00010 "Többfunkciós kiállító és bemutatótér létrehozása Zamárdiban" pályázat</t>
  </si>
  <si>
    <t>1.1.3. TOP-1.1.3-15-SO1-2016-00004 "Helyi termelők helyi piacra jutásának támogatása Zamárdiban" pályázat</t>
  </si>
  <si>
    <t>Zamárdi Településfejlesztési Koncepciójának és Településrendezési Eszközeinek felülvizsgálata a Környezeti értékeléssel és az Örökségvédelmi Hatástanulmánnyal 93/2017. (III.27.) KT hat.</t>
  </si>
  <si>
    <t>3.2.Felhalmozási célú pénzeszközátadás</t>
  </si>
  <si>
    <t>B116</t>
  </si>
  <si>
    <t>1.2. Telekadó</t>
  </si>
  <si>
    <t>Rétföldi utcai közvilágítás bővítése</t>
  </si>
  <si>
    <t>11. Idegenforgalmi, turisztika-fejlesztési tevékenység, a tourinform iroda működtetése.</t>
  </si>
  <si>
    <t>1.3. TOP-1.1.3-16-SO1-2017-00005 "Helyi termelők helyi piacra jutásának támogatása Zamárdiban" pályázat</t>
  </si>
  <si>
    <t>Intézmények, szolgálati lakások felújítása (Fő u. 105-106. tetőjavítás, erkélyburk. szolgálati lakás felújítás, Kossuth L. u. 16. pótmunkák)</t>
  </si>
  <si>
    <t>2019. évi működési bevételei és kiadásai</t>
  </si>
  <si>
    <t>2019. évi eredeti előirányzat</t>
  </si>
  <si>
    <t>1.1.6. Polgármester illetmény támogatása</t>
  </si>
  <si>
    <t xml:space="preserve">                        A települési önkormányzatok szociális feladatainak egyéb támogatása</t>
  </si>
  <si>
    <t>2019. évi működési célú támogatásai, pénzeszközátadásai</t>
  </si>
  <si>
    <t>XX. Balatonkör kerékpártúra (Balatonkör Sportegyesület)</t>
  </si>
  <si>
    <t>Pümkösdölés a Jegenye téren (Bandi 2000 Bt)</t>
  </si>
  <si>
    <t>Helyi értékek-helyi alkotók 2019. évi kulturális támogatás „Berkenye Zamárdi Alkotókör” Egyesület</t>
  </si>
  <si>
    <t>Fehér Imre alkotótábor</t>
  </si>
  <si>
    <t>Nők a Balatonért Közhasznú Egyesület Kulturális és szakmai programok</t>
  </si>
  <si>
    <t>Református Egyházközség Zamárdi (kerítés és szennyvíz elvezetés felújítása)</t>
  </si>
  <si>
    <t>Svert Kupa Vitorlás Egyesület- IV. Svert Kupa 2019</t>
  </si>
  <si>
    <t>Tálos Ágota- 3 Napos Akció Festészet a Zamárdi rajzkörben</t>
  </si>
  <si>
    <t>Tarr Péter saját könyv megjelenése</t>
  </si>
  <si>
    <t>Zamárdi Női Kar 2019. évi működési támogatása</t>
  </si>
  <si>
    <t>Zamárdi Női Kar 2019. évi kulturális porgramok</t>
  </si>
  <si>
    <t xml:space="preserve"> Ft-ban</t>
  </si>
  <si>
    <t>I. és II. sz háziorvosi körzet 2019. évi támogatása</t>
  </si>
  <si>
    <t>DBRHÖT 2019 tagdíj</t>
  </si>
  <si>
    <t xml:space="preserve">Siófoki Tankerületi Központnak a 2019. tanév művészeti oktatás térítési díj és tandíj összege </t>
  </si>
  <si>
    <t xml:space="preserve">2019. évi kulturális programokhoz, rendezvényekhez nyújtott támogatás (civil szervezeteknek, vállalkozásoknak, háztartásoknak) </t>
  </si>
  <si>
    <t>Rákóczi Szövettség</t>
  </si>
  <si>
    <t>Berzsenyi Dániel Irodalmi és Művészeti társaság</t>
  </si>
  <si>
    <t>I. sz háziorvosi körzet 2018. évi támogatása (Unatrév Kft.)</t>
  </si>
  <si>
    <t>Akácfa utcai csatorna</t>
  </si>
  <si>
    <t>Endrédi u. Fő u. és Rétföldi közötti szakaszon ároklefedés + járda engedélyezési díj</t>
  </si>
  <si>
    <t>Energiatakarékossági terv végrehajtása</t>
  </si>
  <si>
    <t>Fekete István Általános Iskola térvilágítási hálózat kiépítése</t>
  </si>
  <si>
    <t>Fekete István Általános Iskola osztályterem kialakítás</t>
  </si>
  <si>
    <t>Fekete I. Ált. Isk. konyha nyílászáró csere</t>
  </si>
  <si>
    <t>Felsőpincesor közvilágítás tervezése, építése</t>
  </si>
  <si>
    <t>Fogorvosi rendelőbe új fogászati szék</t>
  </si>
  <si>
    <t>Harcsa u. Vízibázis közművek + kapubejáró</t>
  </si>
  <si>
    <t>Honvéd u. tervezése</t>
  </si>
  <si>
    <t>Jegenye tér Ustrzyki Dolne emlékpark kiviteli terv, építés</t>
  </si>
  <si>
    <t>Jelzőlámpák korszerűsítése</t>
  </si>
  <si>
    <t>Keszeg és Kilátó utca között a 30m-es parti sávban Lidó tervezése + engedélyezése</t>
  </si>
  <si>
    <t>Kikötő fejlesztésével kapcsolatos koncepció terv</t>
  </si>
  <si>
    <t>Kilátó díszkivilágítás</t>
  </si>
  <si>
    <t>Kiss E. átépítése korszerűsítése a Leiningen és Eötvös utcák közötti szakaszon + közvilágítás terv és kivitelezés</t>
  </si>
  <si>
    <t>Kiss E. u. Sirály társasház előtti parkoló murvás bővítése</t>
  </si>
  <si>
    <t xml:space="preserve">Közbiztonsági kamerák </t>
  </si>
  <si>
    <t>Mobil ház bejárat és sétány összekötése díszburkolattal</t>
  </si>
  <si>
    <t>Mobil ház terasz bővítés</t>
  </si>
  <si>
    <t xml:space="preserve">Mobil ház 2019. évet terhelő utolsó részlet </t>
  </si>
  <si>
    <t xml:space="preserve">Orgona u. tervezés </t>
  </si>
  <si>
    <t>Rendezvény téren lévő faházak tetőszerkezetének átépítésére, javítására + 5 db új faház vásárlására, térkövezés faházak környezetében, és Kossuth L. u. becsatlakozásánál, valamint a színpad alatt új térkövezés készítése kb: 50 m2</t>
  </si>
  <si>
    <t>Siófoki u. autóbuszmegállónál járda és telekhatárok közötti terület térkövezése + hirdetőtábla + pad kihelyezés</t>
  </si>
  <si>
    <t>Sirály Hotel mellett térvilágítás kiépítése ( 3db )</t>
  </si>
  <si>
    <t>Sport tér közvilágítás tervezés + kivitelezés</t>
  </si>
  <si>
    <t xml:space="preserve">Szakértői, műszaki ellenőri, tervezési feladatok: </t>
  </si>
  <si>
    <t>Szent I. utca tereprendezés</t>
  </si>
  <si>
    <t>Települési üdvözlő táblák. 2db</t>
  </si>
  <si>
    <t>Vadkacsa-sor járda tervezése</t>
  </si>
  <si>
    <t>Zamárdi – Villány nagyméretű táblák</t>
  </si>
  <si>
    <t xml:space="preserve">    Alsópincesor utca közvilágításkiépítése</t>
  </si>
  <si>
    <t>TOP-3.2.1-15-S01-2016-00006 "Fekete István Általános Iskola energetikai korszerűsítése" pályázat saját forrás</t>
  </si>
  <si>
    <t>TOP-1.2.1-15-SO1-2016-00010 "Többfunkciós kiállító és bemutatótér létrehozása Zamárdiban" pályázat saját forrás</t>
  </si>
  <si>
    <t>TOP-1.1.3-15-SO1-2016-00004 "Helyi termelők helyi piacra jutásának támogatása Zamárdiban" pályázat saját forrás</t>
  </si>
  <si>
    <t>Költségvetési bevételek</t>
  </si>
  <si>
    <t>Költségvetési kiadások</t>
  </si>
  <si>
    <t xml:space="preserve">2019. évi felhalmozási bevételei és kiadásai </t>
  </si>
  <si>
    <t>2019. évi összevont mérlege</t>
  </si>
  <si>
    <t>2.1. Ovi - Foci Közhasznú alapítvány</t>
  </si>
  <si>
    <t xml:space="preserve">Fekete I. Ált. Isk. néptáncosainak fellépő ruhái </t>
  </si>
  <si>
    <t>Zamárdi Város Önkormányzatának 2019. évi intézményi szintű bevételei, kiadásai, intézményfinanszírozása</t>
  </si>
  <si>
    <t>Ft-ban</t>
  </si>
  <si>
    <t>Módosított előirányzat</t>
  </si>
  <si>
    <t>1</t>
  </si>
  <si>
    <t>2</t>
  </si>
  <si>
    <t>3</t>
  </si>
  <si>
    <t>4</t>
  </si>
  <si>
    <t>5</t>
  </si>
  <si>
    <t>Értéktípus: Forint</t>
  </si>
  <si>
    <t>2019. évi előirányzat</t>
  </si>
  <si>
    <t>II. sz. háziorvosi rendelő asszisztens bér támogatása 2019-ben</t>
  </si>
  <si>
    <t xml:space="preserve">  1. Működési célú visszatérítendő kölcsön visszafizetése (Parkolási Kft.)</t>
  </si>
  <si>
    <t>Hivatal</t>
  </si>
  <si>
    <t>Zamárdi teniszpálya tervezése</t>
  </si>
  <si>
    <t>2. Ingatlanok értékesítése (Szent István út déli oldal)</t>
  </si>
  <si>
    <t>Tartalék</t>
  </si>
  <si>
    <t>Római Katrolikus Plébánia Zamárdi orgona hangolása karbantartás</t>
  </si>
  <si>
    <t xml:space="preserve">2.2 Petőfi Sportegyesület támogatása (Tao- pályázathoz önrész) </t>
  </si>
  <si>
    <t>2.3. Zamárdi Plébánia kerítés építéséhez hozzájárulás</t>
  </si>
  <si>
    <t>Zamárdi Város Önkormányzatának 2019. évi bevételei kiemelt előirányzatonként, feladatonként</t>
  </si>
  <si>
    <t>2019. évi eredeti előirányzat (kiemelt előirányzatok)</t>
  </si>
  <si>
    <t>Zamárdi Város Önkormányzatának 2019. évi kiadásai intézményenként, kiemelt előirányzatonként, 
feladatonkénti bontásban</t>
  </si>
  <si>
    <t>1. Működési célú tartalék</t>
  </si>
  <si>
    <t xml:space="preserve">        1. Működési célú támogatások (civilek támogatása)</t>
  </si>
  <si>
    <t xml:space="preserve">    2. Működési célú visszatérítendő kölcsön nyújtása (Parkolási Kft.)</t>
  </si>
  <si>
    <t>5.1. Működési célú tartalék</t>
  </si>
  <si>
    <t>2.4. Felhalmozási célú garancia- és kezességvállalásból származó kifizetés</t>
  </si>
  <si>
    <t>Fecske köz útfelújítása</t>
  </si>
  <si>
    <t>Szőlőhegyi utca járda építése</t>
  </si>
  <si>
    <t xml:space="preserve">Zamárdi Polgárőr Egyesület </t>
  </si>
  <si>
    <t>Szabadstrand 2019. évi pályázat saját forrás</t>
  </si>
  <si>
    <t>Szabadstrand 2019. évi pályázat pályázati forrás</t>
  </si>
  <si>
    <t xml:space="preserve">2. Egyéb működési célú támogatások bevételei államháztartáson belülről </t>
  </si>
  <si>
    <t>2.2.  Közfoglalkoztatás támogatása SMJH Munkaügyi Kirendeltségtől (Gamesz)</t>
  </si>
  <si>
    <t>Media Solutions Kft.</t>
  </si>
  <si>
    <t>Hungarovox Bt. (Germán Ágnes Kapcsolat című könyvének kiadása)</t>
  </si>
  <si>
    <t>Unatrév Egészségügyi és Szolgáltató Kft. 2018. évi támogatása</t>
  </si>
  <si>
    <t>Színpad (színpadelem, teleszkóp)</t>
  </si>
  <si>
    <t>Egyéb tárgyi eszköz</t>
  </si>
  <si>
    <t xml:space="preserve">2.4. Európai Parlamenti választások </t>
  </si>
  <si>
    <t xml:space="preserve">    3. Működési célú támogatások, pénzeszközátadások</t>
  </si>
  <si>
    <t>5.3. Működési célú támogatások, pénzeszközátadások</t>
  </si>
  <si>
    <t>2. Helyi önkormányzatok előző évi elszámolásából származó kiadások teljesítése</t>
  </si>
  <si>
    <t xml:space="preserve"> 5.2 Helyi önkormányzatok előző évi elszámolásából származó kiadások teljesítése</t>
  </si>
  <si>
    <t>Mobil házba bútor</t>
  </si>
  <si>
    <t>16. melléklet</t>
  </si>
  <si>
    <t>15. melléklet</t>
  </si>
  <si>
    <t>12. melléklet</t>
  </si>
  <si>
    <t>14. melléklet</t>
  </si>
  <si>
    <t>B115</t>
  </si>
  <si>
    <t>1.6. Elszámolásból származó bevételek</t>
  </si>
  <si>
    <t xml:space="preserve">1.5. Működési célú költségvetési támogatások és kiegészítő támogatások </t>
  </si>
  <si>
    <t xml:space="preserve">                        Szociális ágazati pótlék</t>
  </si>
  <si>
    <t>1.4. GINOP-7.1.2-15-2016-0008 "Vízitúra megállóhely létesítése Zamárdiban" pályázat</t>
  </si>
  <si>
    <t>1.1.4. GINOP-7.1.2-15-2016-0008 "Vízitúra megállóhely létesítése Zamárdiban" pályázat</t>
  </si>
  <si>
    <t>B71</t>
  </si>
  <si>
    <t xml:space="preserve">1. Felhalmozási célú garancia- és kezességvállalásból származó megtérülések államháztartáson kívülről </t>
  </si>
  <si>
    <t>B75</t>
  </si>
  <si>
    <t>2.1. Zamárdi teniszpálya tervezése</t>
  </si>
  <si>
    <t>Egyéb felhalmozás célú átvett pénteszköz</t>
  </si>
  <si>
    <t>Szabadstrand 2019. évi pályázat</t>
  </si>
  <si>
    <t>Miniszterelnöki Kabinetiroda (Red Bull)</t>
  </si>
  <si>
    <t>Rendezvény téren lévő faházak tetőszerkezetének felújítása</t>
  </si>
  <si>
    <t>Fekete I. Ált. Isk. bútor</t>
  </si>
  <si>
    <t xml:space="preserve">        Miniszterelnöki Kabinetiroda (Red Bull)</t>
  </si>
  <si>
    <t xml:space="preserve">2.5. Önkormányzati képviselő és polgármester választás </t>
  </si>
  <si>
    <t>DRV víz és csatorna támogatása</t>
  </si>
  <si>
    <t>1.1.7. Bér kompenzáció</t>
  </si>
  <si>
    <t>2.2. Magyar Faluprogram (orvosi eszközök)</t>
  </si>
  <si>
    <t>Magyar Faluprogram (orvosi eszközök)</t>
  </si>
  <si>
    <t>Vadkamera</t>
  </si>
  <si>
    <t>Endrédi út közvilágítási lámpa</t>
  </si>
  <si>
    <t>Rétföldi utca sebességcsökkentő küszöb</t>
  </si>
  <si>
    <t>Sirály - Kiss E. - Fűzfa apartmanházak előtti parkoló; Keszeg u -Margó E. sétány közötti sétány kiviteli terv</t>
  </si>
  <si>
    <t>Teljesítés 2018.12.31</t>
  </si>
  <si>
    <t>Teljesítés 2019.12.31</t>
  </si>
  <si>
    <t>Teljesítés %-ban</t>
  </si>
  <si>
    <t>Megnevezés</t>
  </si>
  <si>
    <t>Konszolidálás előtti összeg</t>
  </si>
  <si>
    <t>Konszolidálás</t>
  </si>
  <si>
    <t>Konszolidált összeg</t>
  </si>
  <si>
    <t>01</t>
  </si>
  <si>
    <t>Törvény szerinti illetmények, munkabérek (K1101)</t>
  </si>
  <si>
    <t>02</t>
  </si>
  <si>
    <t>Normatív jutalmak (K1102)</t>
  </si>
  <si>
    <t>03</t>
  </si>
  <si>
    <t>Céljuttatás, projektprémium (K1103)</t>
  </si>
  <si>
    <t>04</t>
  </si>
  <si>
    <t>Készenléti, ügyeleti, helyettesítési díj, túlóra, túlszolgálat (K1104)</t>
  </si>
  <si>
    <t>06</t>
  </si>
  <si>
    <t>Jubileumi jutalom (K1106)</t>
  </si>
  <si>
    <t>07</t>
  </si>
  <si>
    <t>Béren kívüli juttatások (K1107)</t>
  </si>
  <si>
    <t>09</t>
  </si>
  <si>
    <t>Közlekedési költségtérítés (K1109)</t>
  </si>
  <si>
    <t>10</t>
  </si>
  <si>
    <t>Egyéb költségtérítések (K1110)</t>
  </si>
  <si>
    <t>12</t>
  </si>
  <si>
    <t>Szociális támogatások (K1112)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</si>
  <si>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</si>
  <si>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</si>
  <si>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</si>
  <si>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</si>
  <si>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</si>
  <si>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</si>
  <si>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</si>
  <si>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</si>
  <si>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</si>
  <si>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</si>
  <si>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</si>
  <si>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</si>
  <si>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</si>
  <si>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</si>
  <si>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</si>
  <si>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22</t>
  </si>
  <si>
    <t>ebből: szociális hozzájárulási adó (K2)</t>
  </si>
  <si>
    <t>23</t>
  </si>
  <si>
    <t>ebből: rehabilitációs hozzájárulás (K2)</t>
  </si>
  <si>
    <t>24</t>
  </si>
  <si>
    <t>ebből: egészségügyi hozzájárulás (K2)</t>
  </si>
  <si>
    <t>25</t>
  </si>
  <si>
    <t>ebből: táppénz hozzájárulás (K2)</t>
  </si>
  <si>
    <t>27</t>
  </si>
  <si>
    <t>ebből: munkáltatót terhelő személyi jövedelemadó (K2)</t>
  </si>
  <si>
    <t>28</t>
  </si>
  <si>
    <t>Szakmai anyagok beszerzése (K311)</t>
  </si>
  <si>
    <t>29</t>
  </si>
  <si>
    <t>Üzemeltetési anyagok beszerzése (K312)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</si>
  <si>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</si>
  <si>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</si>
  <si>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</si>
  <si>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</si>
  <si>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</si>
  <si>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</si>
  <si>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</si>
  <si>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</si>
  <si>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</si>
  <si>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</si>
  <si>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36</t>
  </si>
  <si>
    <t>Vásárolt élelmezés (K332)</t>
  </si>
  <si>
    <t>37</t>
  </si>
  <si>
    <t>Bérleti és lízing díjak (&gt;=38) (K333)</t>
  </si>
  <si>
    <t>39</t>
  </si>
  <si>
    <t>Karbantartási, kisjavítási szolgáltatások (K334)</t>
  </si>
  <si>
    <t>40</t>
  </si>
  <si>
    <t>Közvetített szolgáltatások  (&gt;=41) (K335)</t>
  </si>
  <si>
    <t>41</t>
  </si>
  <si>
    <t>ebből: államháztartáson belül (K335)</t>
  </si>
  <si>
    <t>42</t>
  </si>
  <si>
    <t>Szakmai tevékenységet segítő szolgáltatások  (K336)</t>
  </si>
  <si>
    <t>43</t>
  </si>
  <si>
    <t>Egyéb szolgáltatások (&gt;=44) (K337)</t>
  </si>
  <si>
    <t>44</t>
  </si>
  <si>
    <t>ebből: biztosítási díjak (K337)</t>
  </si>
  <si>
    <t>45</t>
  </si>
  <si>
    <t>Szolgáltatási kiadások (=35+36+37+39+40+42+43) (K33)</t>
  </si>
  <si>
    <t>46</t>
  </si>
  <si>
    <t>Kiküldetések kiadásai (K341)</t>
  </si>
  <si>
    <t>47</t>
  </si>
  <si>
    <t>Reklám- és propagandakiadások (K342)</t>
  </si>
  <si>
    <t>48</t>
  </si>
  <si>
    <t>Kiküldetések, reklám- és propagandakiadások (=46+47) (K34)</t>
  </si>
  <si>
    <t>49</t>
  </si>
  <si>
    <t>Működési célú előzetesen felszámított általános forgalmi adó (K351)</t>
  </si>
  <si>
    <t>50</t>
  </si>
  <si>
    <t>Fizetendő általános forgalmi adó  (K352)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</si>
  <si>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</si>
  <si>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</si>
  <si>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</si>
  <si>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</si>
  <si>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</si>
  <si>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</si>
  <si>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Intézményi ellátottak pénzbeli juttatásai (&gt;=97+98) (K47)</t>
  </si>
  <si>
    <t>ebből: oktatásban résztvevők pénzbeli juttatásai (K47)</t>
  </si>
  <si>
    <t>Egyéb nem intézményi ellátások (&gt;=100+…+118) (K48)</t>
  </si>
  <si>
    <t>ebből: egyéb, az önkormányzat rendeletében megállapított juttatás (K48)</t>
  </si>
  <si>
    <t>ebből: önkormányzat által saját hatáskörben (nem szociális és gyermekvédelmi előírások alapján) adott más ellátás (K48)</t>
  </si>
  <si>
    <t>Ellátottak pénzbeli juttatásai (=61+62+73+74+84+93+96+99) (K4)</t>
  </si>
  <si>
    <t>A helyi önkormányzatok előző évi elszámolásából származó kiadások (K5021)</t>
  </si>
  <si>
    <t>Elvonások és befizetések (=122+123+124) (K502)</t>
  </si>
  <si>
    <t>Egyéb működési célú támogatások államháztartáson belülre (=150+…+159) (K506)</t>
  </si>
  <si>
    <t>ebből: központi költségvetési szervek (K506)</t>
  </si>
  <si>
    <t>Működési célú visszatérítendő támogatások, kölcsönök nyújtása államháztartáson kívülre (=163+…+173) (K508)</t>
  </si>
  <si>
    <t>ebből: pénzügyi vállalkozások (K508)</t>
  </si>
  <si>
    <t>Egyéb működési célú támogatások államháztartáson kívülre (=178+…+187) (K512)</t>
  </si>
  <si>
    <t>ebből: nonprofit gazdasági társaságok (K512)</t>
  </si>
  <si>
    <t>ebből: egyéb civil szervezetek (K512)</t>
  </si>
  <si>
    <t>ebből: háztartások (K512)</t>
  </si>
  <si>
    <t>ebből: önkormányzati többségi tulajdonú nem pénzügyi vállalkozások (K512)</t>
  </si>
  <si>
    <t>ebből: egyéb vállalkozások (K512)</t>
  </si>
  <si>
    <t>Egyéb működési célú kiadások (=120+125+126+127+138+149+160+162+174+175+176+177+188) (K5)</t>
  </si>
  <si>
    <t>Immateriális javak beszerzése, létesítése (K61)</t>
  </si>
  <si>
    <t>Ingatlanok beszerzése, létesítése (&gt;=192) (K62)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</si>
  <si>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</si>
  <si>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</si>
  <si>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</si>
  <si>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Beruházások (=190+191+193+…+197) (K6)</t>
  </si>
  <si>
    <t>Ingatlanok felújítása (K71)</t>
  </si>
  <si>
    <t>Egyéb tárgyi eszközök felújítása  (K73)</t>
  </si>
  <si>
    <t>Felújítási célú előzetesen felszámított általános forgalmi adó (K74)</t>
  </si>
  <si>
    <t>Felújítások (=199+...+202) (K7)</t>
  </si>
  <si>
    <t>Egyéb felhalmozási célú támogatások államháztartáson kívülre (=255+…+264) (K89)</t>
  </si>
  <si>
    <t>ebből: egyházi jogi személyek (K89)</t>
  </si>
  <si>
    <t>ebből: egyéb civil szervezetek (K89)</t>
  </si>
  <si>
    <t>ebből: egyéb vállalkozások (K89)</t>
  </si>
  <si>
    <t>Egyéb felhalmozási célú kiadások (=204+205+216+227+238+240+252+253+254) (K8)</t>
  </si>
  <si>
    <t>Költségvetési kiadások (=20+21+60+119+189+198+203+265) (K1-K8)</t>
  </si>
  <si>
    <t xml:space="preserve"> Önkormányzati (irányító szervi) konszolidált beszámoló - Költségvetési kiadások</t>
  </si>
  <si>
    <t>Munkaadókat terhelő járulékok és szociális hozzájárulási adó (=22+…+27) (K2)</t>
  </si>
  <si>
    <t>#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</si>
  <si>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</si>
  <si>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</si>
  <si>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</si>
  <si>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</si>
  <si>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05</t>
  </si>
  <si>
    <t>Működési célú költségvetési támogatások és kiegészítő támogatások (B115)</t>
  </si>
  <si>
    <t>Önkormányzatok működési támogatásai (=01+…+06) (B11)</t>
  </si>
  <si>
    <t>Egyéb működési célú támogatások bevételei államháztartáson belülről (=33+…+42) (B16)</t>
  </si>
  <si>
    <t>ebből: központi kezelésű előirányzatok (B16)</t>
  </si>
  <si>
    <t>ebből: egyéb fejezeti kezelésű előirányzatok (B16)</t>
  </si>
  <si>
    <t>ebből: társadalombiztosítás pénzügyi alapjai (B16)</t>
  </si>
  <si>
    <t>38</t>
  </si>
  <si>
    <t>ebből: elkülönített állami pénzalapok (B16)</t>
  </si>
  <si>
    <t>ebből: helyi önkormányzatok és költségvetési szerveik (B16)</t>
  </si>
  <si>
    <t>Működési célú támogatások államháztartáson belülről (=07+...+10+21+32) (B1)</t>
  </si>
  <si>
    <t>68</t>
  </si>
  <si>
    <t>Egyéb felhalmozási célú támogatások bevételei államháztartáson belülről (=69+…+78) (B25)</t>
  </si>
  <si>
    <t>71</t>
  </si>
  <si>
    <t>ebből: fejezeti kezelésű előirányzatok EU-s programokra és azok hazai társfinanszírozása (B25)</t>
  </si>
  <si>
    <t>79</t>
  </si>
  <si>
    <t>Felhalmozási célú támogatások államháztartáson belülről (=44+45+46+57+68) (B2)</t>
  </si>
  <si>
    <t>Vagyoni tipusú adók (=109+…+114) (B34)</t>
  </si>
  <si>
    <t>ebből: építményadó  (B34)</t>
  </si>
  <si>
    <t>ebből: magánszemélyek kommunális adója (B34)</t>
  </si>
  <si>
    <t>ebből: telekadó (B34)</t>
  </si>
  <si>
    <t>Értékesítési és forgalmi adók (=116+…+136) (B351)</t>
  </si>
  <si>
    <t>ebből: állandó jelleggel végzett iparűzési tevékenység után fizetett helyi iparűzési adó (B351)</t>
  </si>
  <si>
    <t>Gépjárműadók (=143+…+146) (B354)</t>
  </si>
  <si>
    <t>ebből: belföldi gépjárművek adójának a helyi önkormányzatot megillető része (B354)</t>
  </si>
  <si>
    <t>Egyéb áruhasználati és szolgáltatási adók  (=148+…+163) (B355)</t>
  </si>
  <si>
    <t>ebből: tartózkodás után fizetett idegenforgalmi adó  (B355)</t>
  </si>
  <si>
    <t>Termékek és szolgáltatások adói (=115+137+141+142+147)  (B35)</t>
  </si>
  <si>
    <t>Egyéb közhatalmi bevételek (&gt;=166+…+183) (B36)</t>
  </si>
  <si>
    <t>ebből: igazgatási szolgáltatási díjak (B36)</t>
  </si>
  <si>
    <t>ebből:ebrendészeti hozzájárulás (B36)</t>
  </si>
  <si>
    <t>ebből: környezetvédelmi bírság (B36)</t>
  </si>
  <si>
    <t>ebből: egyéb bírság (B36)</t>
  </si>
  <si>
    <t>ebből: egyéb települési adók (B36)</t>
  </si>
  <si>
    <t>ebből: önkormányzat által beszedett talajterhelési díj (B36)</t>
  </si>
  <si>
    <t>Közhatalmi bevételek (=92+93+103+108+164+165) (B3)</t>
  </si>
  <si>
    <t>Készletértékesítés ellenértéke (B401)</t>
  </si>
  <si>
    <t>Szolgáltatások ellenértéke (&gt;=187+188) (B402)</t>
  </si>
  <si>
    <t>ebből: tárgyi eszközök bérbeadásából származó bevétel (B402)</t>
  </si>
  <si>
    <t>Közvetített szolgáltatások ellenértéke  (&gt;=190) (B403)</t>
  </si>
  <si>
    <t>ebből: államháztartáson belül (B403)</t>
  </si>
  <si>
    <t>Tulajdonosi bevételek (&gt;=192+…+197) (B404)</t>
  </si>
  <si>
    <t>Ellátási díjak (B405)</t>
  </si>
  <si>
    <t>Kiszámlázott általános forgalmi adó (B406)</t>
  </si>
  <si>
    <t>Általános forgalmi adó visszatérítése (B407)</t>
  </si>
  <si>
    <t>Egyéb kapott (járó) kamatok és kamatjellegű bevételek (&gt;=205+206) (B4082)</t>
  </si>
  <si>
    <t>Kamatbevételek és más nyereségjellegű bevételek (=201+204) (B408)</t>
  </si>
  <si>
    <t>Egyéb működési bevételek (&gt;=218+219) (B411)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</si>
  <si>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</si>
  <si>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kiadások visszatérítései (B411)</t>
  </si>
  <si>
    <t>Működési bevételek (=185+186+189+191+198+…+200+207+215+216+217) (B4)</t>
  </si>
  <si>
    <t>Ingatlanok értékesítése (&gt;=224) (B52)</t>
  </si>
  <si>
    <t>Felhalmozási bevételek (=221+223+225+226+228) (B5)</t>
  </si>
  <si>
    <t>Működési célú visszatérítendő támogatások, kölcsönök visszatérülése államháztartáson kívülről (=234+…+242) (B64)</t>
  </si>
  <si>
    <t>ebből: pénzügyi vállalkozások (B64)</t>
  </si>
  <si>
    <t>Egyéb működési célú átvett pénzeszközök (=244+…+254) (B65)</t>
  </si>
  <si>
    <t>ebből: önkormányzati többségi tulajdonú nem pénzügyi vállalkozások (B65)</t>
  </si>
  <si>
    <t>Működési célú átvett pénzeszközök (=230+...+233+243) (B6)</t>
  </si>
  <si>
    <t>Felhalmozási célú garancia- és kezességvállalásból származó megtérülések államháztartáson kívülről (B71)</t>
  </si>
  <si>
    <t>Egyéb felhalmozási célú átvett pénzeszközök (=270+…+280) (B75)</t>
  </si>
  <si>
    <t>ebből: egyéb civil szervezetek (B75)</t>
  </si>
  <si>
    <t>ebből: háztartások (B75)</t>
  </si>
  <si>
    <t>ebből: pénzügyi vállalkozások (B75)</t>
  </si>
  <si>
    <t>ebből: önkormányzati többségi tulajdonú nem pénzügyi vállalkozások (B75)</t>
  </si>
  <si>
    <t>Felhalmozási célú átvett pénzeszközök (=256+…+259+269) (B7)</t>
  </si>
  <si>
    <t>Költségvetési bevételek (=43+79+184+220+229+255+281) (B1-B7)</t>
  </si>
  <si>
    <t>Államháztartáson belüli megelőlegezések visszafizetése (K914)</t>
  </si>
  <si>
    <t>Központi, irányító szervi támogatások folyósítása (K915)</t>
  </si>
  <si>
    <t>Belföldi finanszírozás kiadásai (=06+19+…+25+28) (K91)</t>
  </si>
  <si>
    <t>Finanszírozási kiadások (=29+37+38+39) (K9)</t>
  </si>
  <si>
    <t>Előző év költségvetési maradványának igénybevétele (B8131)</t>
  </si>
  <si>
    <t>14</t>
  </si>
  <si>
    <t>Maradvány igénybevétele (=12+13) (B813)</t>
  </si>
  <si>
    <t>Államháztartáson belüli megelőlegezések (B814)</t>
  </si>
  <si>
    <t>Központi, irányító szervi támogatás (B816)</t>
  </si>
  <si>
    <t>Belföldi finanszírozás bevételei (=04+11+14+…+19+22) (B81)</t>
  </si>
  <si>
    <t>Finanszírozási bevételek (=23+29+30+31) (B8)</t>
  </si>
  <si>
    <t>A/I Immateriális javak (=A/I/1+A/I/2+A/I/3)</t>
  </si>
  <si>
    <t>A/II Tárgyi eszközök  (=A/II/1+...+A/II/5)</t>
  </si>
  <si>
    <t>A/III Befektetett pénzügyi eszközök (=A/III/1+A/III/2+A/III/3)</t>
  </si>
  <si>
    <t>A) NEMZETI VAGYONBA TARTOZÓ BEFEKTETETT ESZKÖZÖK (=A/I+A/II+A/III+A/IV)</t>
  </si>
  <si>
    <t>B/I Készletek (=B/I/1+…+B/I/5)</t>
  </si>
  <si>
    <t>08</t>
  </si>
  <si>
    <t>B) NEMZETI VAGYONBA TARTOZÓ FORGÓESZKÖZÖK (= B/I+B/II)</t>
  </si>
  <si>
    <t>C/II Pénztárak, csekkek, betétkönyvek (=C/II/1+C/II/2+C/II/3)</t>
  </si>
  <si>
    <t>11</t>
  </si>
  <si>
    <t>C/III-IV. Forintszámlák és Devizaszámlák (=C/III/1+C/III/2+CIV/1+C/IV/2)</t>
  </si>
  <si>
    <t>C) PÉNZESZKÖZÖK (=C/I+…+C/IV)</t>
  </si>
  <si>
    <t>D/I Költségvetési évben esedékes követelések (=D/I/1+…+D/I/8)</t>
  </si>
  <si>
    <t>D/II Költségvetési évet követően esedékes követelések (=D/II/1+…+D/II/8)</t>
  </si>
  <si>
    <t>D/III Követelés jellegű sajátos elszámolások (=D/III/1+…+D/III/9)</t>
  </si>
  <si>
    <t>D) KÖVETELÉSEK  (=D/I+D/II+D/III)</t>
  </si>
  <si>
    <t>E) EGYÉB SAJÁTOS ELSZÁMOLÁSOK (=E/I+…+E/II)</t>
  </si>
  <si>
    <t>ESZKÖZÖK ÖSSZESEN (=A+B+C+D+E+F)</t>
  </si>
  <si>
    <t>G/I-III Nemzeti vagyon és egyéb eszközök induláskori értéke és változásai</t>
  </si>
  <si>
    <t>G/IV Felhalmozott eredmény</t>
  </si>
  <si>
    <t>G/VI Mérleg szerinti eredmény</t>
  </si>
  <si>
    <t>G/ SAJÁT TŐKE  (= G/I+…+G/VI)</t>
  </si>
  <si>
    <t>H/I Költségvetési évben esedékes kötelezettségek (=H/I/1+…+H/I/9)</t>
  </si>
  <si>
    <t>26</t>
  </si>
  <si>
    <t>H/II Költségvetési évet követően esedékes kötelezettségek (=H/II/1+…+H/II/9)</t>
  </si>
  <si>
    <t>H/III Kötelezettség jellegű sajátos elszámolások (=H/III/1+…+H/III/10)</t>
  </si>
  <si>
    <t>H) KÖTELEZETTSÉGEK (=H/I+H/II+H/III)</t>
  </si>
  <si>
    <t>30</t>
  </si>
  <si>
    <t>J) PASSZÍV IDŐBELI ELHATÁROLÁSOK (=J/1+J/2+J/3)</t>
  </si>
  <si>
    <t>FORRÁSOK ÖSSZESEN (=G+H+I+J)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</si>
  <si>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</si>
  <si>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</si>
  <si>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</si>
  <si>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</si>
  <si>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</si>
  <si>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</si>
  <si>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</si>
  <si>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</si>
  <si>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</si>
  <si>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</si>
  <si>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</si>
  <si>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</si>
  <si>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</si>
  <si>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</si>
  <si>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</si>
  <si>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</si>
  <si>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</si>
  <si>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</si>
  <si>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</si>
  <si>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</si>
  <si>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20 Egyéb kapott (járó) kamatok és kamatjellegű eredményszemléletű bevételek</t>
  </si>
  <si>
    <t>VIII Pénzügyi műveletek eredményszemléletű bevételei (=17+18+19+20+21)</t>
  </si>
  <si>
    <t>B)  PÉNZÜGYI MŰVELETEK EREDMÉNYE (=VIII-IX)</t>
  </si>
  <si>
    <t>C) MÉRLEG SZERINTI EREDMÉNY (=±A±B)</t>
  </si>
  <si>
    <t>Összeg</t>
  </si>
  <si>
    <t>Előző időszak</t>
  </si>
  <si>
    <t>Módosítások (+/-)</t>
  </si>
  <si>
    <t>Tárgyi időszak</t>
  </si>
  <si>
    <t>A/I/1 Vagyoni értékű jogok</t>
  </si>
  <si>
    <t>A/I/2 Szellemi termékek</t>
  </si>
  <si>
    <t>A/II/1 Ingatlanok és a kapcsolódó vagyoni értékű jogok</t>
  </si>
  <si>
    <t>A/II/2 Gépek, berendezések, felszerelések, járművek</t>
  </si>
  <si>
    <t>A/II/4 Beruházások, felújítások</t>
  </si>
  <si>
    <t>A/III/1 Tartós részesedések (=A/III/1a+…+A/III/1e)</t>
  </si>
  <si>
    <t>A/III/1b - ebből: tartós részesedések nem pénzügyi vállalkozásban</t>
  </si>
  <si>
    <t>A/III/1c - ebből: tartós részesedésel pénzügyi vállalkozásban</t>
  </si>
  <si>
    <t>A/III/1e - ebből: egyéb tartós részesedések</t>
  </si>
  <si>
    <t>C/II/1 Forintpénztár</t>
  </si>
  <si>
    <t>51</t>
  </si>
  <si>
    <t>C/III/1 Kincstáron kívüli forintszámlák</t>
  </si>
  <si>
    <t>53</t>
  </si>
  <si>
    <t>C/III Forintszámlák (=C/III/1+C/III/2)</t>
  </si>
  <si>
    <t>57</t>
  </si>
  <si>
    <t>62</t>
  </si>
  <si>
    <t>D/I/3 Költségvetési évben esedékes követelések közhatalmi bevételre (=D/I/3a+…+D/I/3f)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</si>
  <si>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</si>
  <si>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</si>
  <si>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</si>
  <si>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</si>
  <si>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</si>
  <si>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</si>
  <si>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</si>
  <si>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</si>
  <si>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</si>
  <si>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</si>
  <si>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D/I/7 Költségvetési évben esedékes követelések felhalmozási célú átvett pénzeszközre (&gt;=D/I/7a+D/I/7b+D/I/7c)</t>
  </si>
  <si>
    <t>D/I/7c - ebből: költségvetési évben esedékes követelések felhalmozási célú visszatérítendő támogatások, kölcsönök visszatérülésére államháztartáson kívülről</t>
  </si>
  <si>
    <t>D/II/3 Költségvetési évet követően esedékes követelések közhatalmi bevételre (=D/II/3a+…+D/II/3f)</t>
  </si>
  <si>
    <t>D/II/3d - ebből: költségvetési évet követően esedékes követelések vagyoni típusú adókra</t>
  </si>
  <si>
    <t>D/II/3e - ebből: költségvetési évet követően esedékes követelések termékek és szolgáltatások adóira</t>
  </si>
  <si>
    <t>D/II/3f - ebből: költségvetési évet követően esedékes követelések egyéb közhatalmi bevételekre</t>
  </si>
  <si>
    <t>D/II/7 Költségvetési évet követően esedékes követelések felhalmozási célú átvett pénzeszközre (&gt;=D/II/7a+D/II/7b+D/II/7c)</t>
  </si>
  <si>
    <t>D/II/7c - ebből: költségvetési évet követően esedékes követelések felhalmozási célú visszatérítendő támogatások, kölcsönök visszatérülésére államháztartáson kívülről</t>
  </si>
  <si>
    <t>D/III/1 Adott előlegek (=D/III/1a+…+D/III/1f)</t>
  </si>
  <si>
    <t>D/III/1e - ebből: foglalkoztatottaknak adott előlegek</t>
  </si>
  <si>
    <t>D/III/1f - ebből: túlfizetések, téves és visszajáró kifizetések</t>
  </si>
  <si>
    <t>D/III/4 Forgótőke elszámolása</t>
  </si>
  <si>
    <t>E/II/2 Más fizetendő általános forgalmi adó</t>
  </si>
  <si>
    <t>E/II Fizetendő általános forgalmi adó elszámolása (=E/II/1+E/II/2)</t>
  </si>
  <si>
    <t>E) EGYÉB SAJÁTOS ELSZÁMOLÁSOK (=E/I+E/II+E/III)</t>
  </si>
  <si>
    <t>G/I  Nemzeti vagyon induláskori értéke</t>
  </si>
  <si>
    <t>G/II Nemzeti vagyon változásai</t>
  </si>
  <si>
    <t>G/III Egyéb eszközök induláskori értéke és változásai</t>
  </si>
  <si>
    <t>H/I/3 Költségvetési évben esedékes kötelezettségek dologi kiadásokra</t>
  </si>
  <si>
    <t>H/I/8 Költségvetési évben esedékes kötelezettségek egyéb felhalmozási célú kiadásokra (&gt;=H/I/8a+H/I/8b)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</si>
  <si>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</si>
  <si>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</si>
  <si>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H/III/1 Kapott előlegek</t>
  </si>
  <si>
    <t>H/III/2 Továbbadási célból folyósított támogatások, ellátások elszámolása</t>
  </si>
  <si>
    <t>H/III/3 Más szervezetet megillető bevételek elszámolása</t>
  </si>
  <si>
    <t>J/2 Költségek, ráfordítások passzív időbeli elhatárolása</t>
  </si>
  <si>
    <t>J/3 Halasztott eredményszemléletű bevételek</t>
  </si>
  <si>
    <t>24 Fizetendő kamatok és kamatjellegű ráfordítások</t>
  </si>
  <si>
    <t>IX Pénzügyi műveletek ráfordításai (=22+23+24+25+26)</t>
  </si>
  <si>
    <t>C)  MÉRLEG SZERINTI EREDMÉNY (=±A±B)</t>
  </si>
  <si>
    <t>01. Alaptevékenység költségvetési bevételei</t>
  </si>
  <si>
    <t>02. Alaptevékenység költségvetési kiadásai</t>
  </si>
  <si>
    <t>I. Alaptevékenység költségvetési egyenlege (=01-02)</t>
  </si>
  <si>
    <t>03. Alaptevékenység finanszírozási bevételei</t>
  </si>
  <si>
    <t>04. Alaptevékenység finanszírozási kiadásai</t>
  </si>
  <si>
    <t>II. Alaptevékenység finanszírozási egyenlege (=03-04)</t>
  </si>
  <si>
    <t>E) Alaptevékenység szabad maradványa (=A-D)</t>
  </si>
  <si>
    <t>C) Összes maradvány (=A+B)</t>
  </si>
  <si>
    <t>A) Alaptevékenység maradványa (=±I±II)</t>
  </si>
  <si>
    <t>10. melléklet</t>
  </si>
  <si>
    <t>2019. évi maradványkimutatása</t>
  </si>
  <si>
    <t>52</t>
  </si>
  <si>
    <t>54</t>
  </si>
  <si>
    <t>55</t>
  </si>
  <si>
    <t>56</t>
  </si>
  <si>
    <t>61</t>
  </si>
  <si>
    <t>63</t>
  </si>
  <si>
    <t>64</t>
  </si>
  <si>
    <t>65</t>
  </si>
  <si>
    <t>2019. évi mérlege</t>
  </si>
  <si>
    <t>11. melléklet</t>
  </si>
  <si>
    <t>2019. évi eredménykimutatása</t>
  </si>
  <si>
    <t>72</t>
  </si>
  <si>
    <t>73</t>
  </si>
  <si>
    <t>74</t>
  </si>
  <si>
    <t>75</t>
  </si>
  <si>
    <t>76</t>
  </si>
  <si>
    <t>77</t>
  </si>
  <si>
    <t>78</t>
  </si>
  <si>
    <t>80</t>
  </si>
  <si>
    <t>81</t>
  </si>
  <si>
    <t xml:space="preserve"> Önkormányzati (irányító szervi) konszolidált beszámoló - Költségvetési bevételek</t>
  </si>
  <si>
    <t>Önkormányzati (irányító szervi) konszolidált beszámoló - Konszolidált eredménykimutatás</t>
  </si>
  <si>
    <t>19. meléklet</t>
  </si>
  <si>
    <t>Önkormányzati (irányító szervi) konszolidált beszámoló - Konszolidált mérleg</t>
  </si>
  <si>
    <t>18. melléklet</t>
  </si>
  <si>
    <t>Önkormányzati (irányító szervi) konszolidált beszámoló - Finanszírozási bevételek</t>
  </si>
  <si>
    <t>17. melléklet</t>
  </si>
  <si>
    <t>Önkormányzati (irányító szervi) konszolidált beszámoló - Finanszírozási kiadások</t>
  </si>
  <si>
    <t>A pénzeszközök változásának bemutatása</t>
  </si>
  <si>
    <t>Nyitó pénzkészlet 2018.01.01.</t>
  </si>
  <si>
    <t>Bevételek mindösszesen (költségvetési + finanszírozási)</t>
  </si>
  <si>
    <t>Kiadások mindösszesen (költségvetési + finanszírozási)</t>
  </si>
  <si>
    <t>Bevétel-kiadás egyenlege</t>
  </si>
  <si>
    <t xml:space="preserve">Idegen pénzeszközök </t>
  </si>
  <si>
    <t>Záró pénzkészlet 2018.12.31.</t>
  </si>
  <si>
    <t>Pénzeszközök változása</t>
  </si>
  <si>
    <t>Törlesztés visszafizetése</t>
  </si>
  <si>
    <t>2.7. Balatonendréd támogatása a védőnő és házi segítségnyújtás ellátásában</t>
  </si>
  <si>
    <t>2.4. DRV 2018. évi lakossági víz és csatorna támogatás fel nem használt részének visszafizetése</t>
  </si>
  <si>
    <t>1.3. Kommunális adó</t>
  </si>
  <si>
    <t>1.2. ÁHB megelőlegezések</t>
  </si>
  <si>
    <t>ÁH belüli megelőlegezések</t>
  </si>
  <si>
    <t>1. Testvérvárosi és partnervárosi kapcsolatok szervezése, külföldi önkormányzatokkal való együttműködés. (016080 és 086030 Cofog dologija)</t>
  </si>
  <si>
    <t>4. Helyi televíziós műsorszolgáltatás megrendelése. TOURINFORM</t>
  </si>
  <si>
    <t xml:space="preserve">2. A város hivatalos honlapjának fenntartása. </t>
  </si>
  <si>
    <t>9. melléklet</t>
  </si>
  <si>
    <t>Az Európai Uniós forrásból finanszírozott programok, projektek</t>
  </si>
  <si>
    <t>Az Ávr. rendelet 24. § (1) bekezdés a) és a bd) pontja rögzíti, hogy az önkormányzat kiadásai tekintetében a költségvetés tartalmazza elkülönítetten az EU-s forrásból finanszírozott támogatással megvalósuló programok, projektek kiadásait és bevételeit, valamint a helyi önkormányzat ilyen projektekhez történő hozzájárulásait.</t>
  </si>
  <si>
    <r>
      <t xml:space="preserve">EU-s projekt neve, azonosítója: </t>
    </r>
    <r>
      <rPr>
        <sz val="12"/>
        <rFont val="Times New Roman"/>
        <family val="1"/>
        <charset val="238"/>
      </rPr>
      <t>TOP-3.2.1-15-S01-2016-00006 "Fekete István Általános Iskola energetikai korszerűsítése" pályázat</t>
    </r>
  </si>
  <si>
    <t>Projekt megvalósításának kezdete: 2017.07.01.</t>
  </si>
  <si>
    <t>Projekt költségek elszámolhatóságának kezdő időpontja:  2014.01.01.</t>
  </si>
  <si>
    <t>Projekt fizikai befejezésének tervezett napja: 2019.08.31</t>
  </si>
  <si>
    <t>A záró kifizetési igénylés benyújtásának határideje: 2019.09.30</t>
  </si>
  <si>
    <t>A támogatás intenzitása: 100 %</t>
  </si>
  <si>
    <t>Források</t>
  </si>
  <si>
    <t>Saját erő</t>
  </si>
  <si>
    <t xml:space="preserve">EU-s forrás </t>
  </si>
  <si>
    <t>- ebből támogatási előleg</t>
  </si>
  <si>
    <t>Források összesen:</t>
  </si>
  <si>
    <t>Kiadások, költségek</t>
  </si>
  <si>
    <t>Személyi juttatások (projektmenedzsment munkabér)</t>
  </si>
  <si>
    <t>Munkaadókat terhelő járulékok és szociális hozzájárulási adó (projektmenedzsment foglalkoztatást terhelő adók, járulékok)</t>
  </si>
  <si>
    <t>Dologi kiadások (nyilvánosság, szakmai tevékenységhez kapcs. szolg. költségei)</t>
  </si>
  <si>
    <t>Beruházások (eszközbeszerzés)</t>
  </si>
  <si>
    <r>
      <t xml:space="preserve">EU-s projekt neve, azonosítója: </t>
    </r>
    <r>
      <rPr>
        <sz val="12"/>
        <rFont val="Times New Roman"/>
        <family val="1"/>
        <charset val="238"/>
      </rPr>
      <t>TOP-1.2.1-15-SO1-2016-00010 "Többfunkciós kiállító és bemutatótér létrehozása Zamárdiban" pályázat</t>
    </r>
  </si>
  <si>
    <t>Projekt megvalósításának kezdete: 2017.07.01.</t>
  </si>
  <si>
    <t>Projekt költségek elszámolhatóságának kezdő időpontja: 2014.01.01.</t>
  </si>
  <si>
    <t>Projekt fizikai befejezésének tervezett napja: -</t>
  </si>
  <si>
    <t>A záró kifizetési igénylés benyújtásának határideje:-</t>
  </si>
  <si>
    <t>Dologi kiadások (szakmai tevékenységhez kapcs. szolg. költségei)</t>
  </si>
  <si>
    <r>
      <t xml:space="preserve">EU-s projekt neve, azonosítója: </t>
    </r>
    <r>
      <rPr>
        <sz val="12"/>
        <rFont val="Times New Roman"/>
        <family val="1"/>
        <charset val="238"/>
      </rPr>
      <t>TOP-1.1.3-16-SO1-2017-00005 "Helyi piac fejlesztése Zamárdiban" pályázat</t>
    </r>
  </si>
  <si>
    <t>Projekt megvalósításának kezdete: 2018.02.15.</t>
  </si>
  <si>
    <t>Projekt fizikai befejezésének tervezett napja: 2019.08.31.</t>
  </si>
  <si>
    <t>A záró kifizetési igénylés benyújtásának határideje: 2019.11.29.</t>
  </si>
  <si>
    <t>- ebből támogatási előleg (100%)</t>
  </si>
  <si>
    <t>Teljesítés 12.31</t>
  </si>
  <si>
    <t>TOP-1.1.3-16-SO1-2017-00005 "Helyi piac fejlesztése Zamárdiban" pályázat</t>
  </si>
  <si>
    <t>TOP-3.2.1-15-S01-2016-00006 "Fekete István Általános Iskola energetikai korszerűsítése" pályázat</t>
  </si>
  <si>
    <t>TOP-1.2.1-15-SO1-2016-00010 "Többfunkciós kiállító és bemutatótér létrehozása Zamárdiban" pályázat</t>
  </si>
  <si>
    <r>
      <t xml:space="preserve">EU-s projekt neve, azonosítója: </t>
    </r>
    <r>
      <rPr>
        <sz val="12"/>
        <rFont val="Times New Roman"/>
        <family val="1"/>
        <charset val="238"/>
      </rPr>
      <t>GINOP-7.1.2.-15-2016-00008 pályázat</t>
    </r>
  </si>
  <si>
    <t>1. Dologi kiadások</t>
  </si>
  <si>
    <t>2. Beruházások</t>
  </si>
  <si>
    <t>GINOP-7.1.2-15-2016-0008 "Vízitúra megállóhely létesítése Zamárdiban" pályázat</t>
  </si>
  <si>
    <t xml:space="preserve">  2. Tourinform Iroda (Balatonszárzó Nagyközségi Önkormányzat)</t>
  </si>
  <si>
    <t>Vagyonkimutatás - 2019</t>
  </si>
  <si>
    <t>Sorszám</t>
  </si>
  <si>
    <t>Előző év</t>
  </si>
  <si>
    <t>Tárgyév</t>
  </si>
  <si>
    <t>ESZKÖZÖK</t>
  </si>
  <si>
    <t>A/ NEMZETI VAGYONBA TARTOZÓ BEFEKTETETT ESZKÖZÖK</t>
  </si>
  <si>
    <t>A</t>
  </si>
  <si>
    <t>I. IMMATERIÁLIS JAVAK</t>
  </si>
  <si>
    <t>A/I</t>
  </si>
  <si>
    <t>1. Vagyoni értékű jogok</t>
  </si>
  <si>
    <t>A/I/1</t>
  </si>
  <si>
    <t>a) Forgalomképtelen törzsvagyon</t>
  </si>
  <si>
    <t>A/I/1/a</t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</si>
  <si>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</si>
  <si>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</si>
  <si>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</si>
  <si>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</si>
  <si>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</si>
  <si>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</si>
  <si>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</si>
  <si>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</si>
  <si>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</si>
  <si>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</si>
  <si>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</si>
  <si>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</si>
  <si>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</si>
  <si>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</si>
  <si>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</si>
  <si>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</si>
  <si>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</si>
  <si>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</si>
  <si>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</si>
  <si>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</si>
  <si>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1. Ingatlanok és kapcsolódó vagyoni értékű jogok</t>
  </si>
  <si>
    <t>A/II/1</t>
  </si>
  <si>
    <t>A/II/1/a</t>
  </si>
  <si>
    <t>A/II/1/b</t>
  </si>
  <si>
    <t>A/II/1/c</t>
  </si>
  <si>
    <t>A/II/1/d</t>
  </si>
  <si>
    <t>2. Gépek, berendezések, felszerelések, járművek</t>
  </si>
  <si>
    <t>A/II/2</t>
  </si>
  <si>
    <t>A/II/2/a</t>
  </si>
  <si>
    <t>A/II/2/b</t>
  </si>
  <si>
    <t>A/II/2/c</t>
  </si>
  <si>
    <t>A/II/2/d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</si>
  <si>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</si>
  <si>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</si>
  <si>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</si>
  <si>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</si>
  <si>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</si>
  <si>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</si>
  <si>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</si>
  <si>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</si>
  <si>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</si>
  <si>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</si>
  <si>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</si>
  <si>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</si>
  <si>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</si>
  <si>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</si>
  <si>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</si>
  <si>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</si>
  <si>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</si>
  <si>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</si>
  <si>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</si>
  <si>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</si>
  <si>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</si>
  <si>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</si>
  <si>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</si>
  <si>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</si>
  <si>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</si>
  <si>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</si>
  <si>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</si>
  <si>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</si>
  <si>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</si>
  <si>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</si>
  <si>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</si>
  <si>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</si>
  <si>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</si>
  <si>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</si>
  <si>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</si>
  <si>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</si>
  <si>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</si>
  <si>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</si>
  <si>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</si>
  <si>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</si>
  <si>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</si>
  <si>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</si>
  <si>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</si>
  <si>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</si>
  <si>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</si>
  <si>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</si>
  <si>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</si>
  <si>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</si>
  <si>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</si>
  <si>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</si>
  <si>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</si>
  <si>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</si>
  <si>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</si>
  <si>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B</t>
  </si>
  <si>
    <t>I. Készletek</t>
  </si>
  <si>
    <t>B/I</t>
  </si>
  <si>
    <t>II. Értékpapírok</t>
  </si>
  <si>
    <t>B/II</t>
  </si>
  <si>
    <t>C/ PÉNZESZKÖZÖK</t>
  </si>
  <si>
    <t>C</t>
  </si>
  <si>
    <t>I. Lekötött bankbetétek</t>
  </si>
  <si>
    <t>C/I</t>
  </si>
  <si>
    <t>II. Pénztárak, csekkek, betétkönyvek</t>
  </si>
  <si>
    <t>C/II</t>
  </si>
  <si>
    <t>III. Forintszámlák</t>
  </si>
  <si>
    <t>C/III</t>
  </si>
  <si>
    <t>IV. Devizaszámlák</t>
  </si>
  <si>
    <t>C/IV</t>
  </si>
  <si>
    <t>D/ KÖVETELÉSEK</t>
  </si>
  <si>
    <t>D</t>
  </si>
  <si>
    <t>I. Költségvetési évben esedékes követelések</t>
  </si>
  <si>
    <t>D/I</t>
  </si>
  <si>
    <t>II. Költségvetési évet követően esedékes követelések</t>
  </si>
  <si>
    <t>D/II</t>
  </si>
  <si>
    <t>III. Követelés jellegű sajátos elszámolások</t>
  </si>
  <si>
    <t>D/III</t>
  </si>
  <si>
    <t>E/ EGYÉB SAJÁTOS ESZKÖZOLDALI ELSZÁMOLÁSOK</t>
  </si>
  <si>
    <t>E</t>
  </si>
  <si>
    <t>F/ AKTÍV IDŐBELI ELHATÁROLÁSOK</t>
  </si>
  <si>
    <t>F</t>
  </si>
  <si>
    <t>ESZKÖZÖK ÖSSZESEN</t>
  </si>
  <si>
    <t>A+..+F</t>
  </si>
  <si>
    <t>FORRÁSOK</t>
  </si>
  <si>
    <t>G/ SAJÁT TŐKE</t>
  </si>
  <si>
    <t>G</t>
  </si>
  <si>
    <t>I. Nemzeti vagyon induláskori értéke</t>
  </si>
  <si>
    <t>G/I</t>
  </si>
  <si>
    <t>II. Nemzeti vagyon változásai</t>
  </si>
  <si>
    <t>G/II</t>
  </si>
  <si>
    <t>III. Egyéb eszközök induláskori értéke és változásai</t>
  </si>
  <si>
    <t>G/III</t>
  </si>
  <si>
    <t>IV. Felhalmozott eredmény</t>
  </si>
  <si>
    <t>G/IV</t>
  </si>
  <si>
    <t>V. Eszközök értékhelyesbítésének forrása</t>
  </si>
  <si>
    <t>G/V</t>
  </si>
  <si>
    <t>VI. Mérleg szerinti eredmény</t>
  </si>
  <si>
    <t>G/VI</t>
  </si>
  <si>
    <t>H/ KÖTELEZETTSÉGEK</t>
  </si>
  <si>
    <t>H</t>
  </si>
  <si>
    <t>I. Költségvetési évben esedékes kötelezettségek</t>
  </si>
  <si>
    <t>H/I</t>
  </si>
  <si>
    <t>II. Költségvetési évet követően esedékes kötelezettségek</t>
  </si>
  <si>
    <t>H/II</t>
  </si>
  <si>
    <t>III. Kötelezettség jellegű sajátos elszámolások</t>
  </si>
  <si>
    <t>H/III</t>
  </si>
  <si>
    <t>I/ KINCSTÁRI SZÁMLAVEZETÉSSEL KAPCSOLATOS ELSZÁMOLÁSOK</t>
  </si>
  <si>
    <t>I</t>
  </si>
  <si>
    <t>J/ PASSZÍV IDŐBELI ELHATÁROLÁSOK (=K/1+K/2+K/3)</t>
  </si>
  <si>
    <t>J</t>
  </si>
  <si>
    <t>FORRÁSOK ÖSSZESEN</t>
  </si>
  <si>
    <t>G+...+J</t>
  </si>
  <si>
    <t>MÉRLEGEN KÍVÜLI TÉTELEK</t>
  </si>
  <si>
    <t>L</t>
  </si>
  <si>
    <t>"0"-ra írt eszközök</t>
  </si>
  <si>
    <t>L/1</t>
  </si>
  <si>
    <t>Használatban lévő kisértékű immateriális javak, tárgyi eszközök</t>
  </si>
  <si>
    <t>L/2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</si>
  <si>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</si>
  <si>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</si>
  <si>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</si>
  <si>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</si>
  <si>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</si>
  <si>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</si>
  <si>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</si>
  <si>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</si>
  <si>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Függő kötelezettségek</t>
  </si>
  <si>
    <t>L/7</t>
  </si>
  <si>
    <t>Biztos (jövőbeni) követelések</t>
  </si>
  <si>
    <t>L/8</t>
  </si>
  <si>
    <t>Index</t>
  </si>
  <si>
    <t>2.6. Sulyom néptánccsoport támogatása (Tourinform Iroda)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</si>
</sst>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F_t_-;\-* #,##0.00\ _F_t_-;_-* \-??\ _F_t_-;_-@_-"/>
    <numFmt numFmtId="165" formatCode="mmm\ d/"/>
    <numFmt numFmtId="166" formatCode="#,###"/>
    <numFmt numFmtId="167" formatCode="yyyy\-mm\-dd"/>
  </numFmts>
  <fonts count="42" x14ac:knownFonts="1"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 CE"/>
      <family val="2"/>
      <charset val="238"/>
    </font>
    <font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1"/>
    </font>
    <font>
      <b/>
      <sz val="10"/>
      <name val="Arial CE"/>
      <family val="2"/>
      <charset val="238"/>
    </font>
    <font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9"/>
      <name val="Times New Roman"/>
      <family val="1"/>
      <charset val="1"/>
    </font>
    <font>
      <sz val="9"/>
      <name val="Times New Roman"/>
      <family val="1"/>
      <charset val="1"/>
    </font>
    <font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1"/>
    </font>
    <font>
      <b/>
      <i/>
      <u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6"/>
      <name val="Times New Roman"/>
      <family val="1"/>
      <charset val="238"/>
    </font>
    <font>
      <sz val="6"/>
      <name val="Times New Roman"/>
      <family val="1"/>
      <charset val="238"/>
    </font>
    <font>
      <b/>
      <i/>
      <sz val="11"/>
      <name val="Arial CE"/>
      <family val="2"/>
      <charset val="238"/>
    </font>
    <font>
      <b/>
      <i/>
      <u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i/>
      <u/>
      <sz val="11"/>
      <name val="Times New Roman"/>
      <family val="1"/>
      <charset val="1"/>
    </font>
    <font>
      <sz val="11"/>
      <name val="Courier New"/>
      <family val="3"/>
      <charset val="238"/>
    </font>
    <font>
      <sz val="11"/>
      <name val="Arial CE"/>
      <family val="2"/>
      <charset val="238"/>
    </font>
    <font>
      <sz val="10"/>
      <name val="Arial"/>
    </font>
    <font>
      <b/>
      <sz val="10"/>
      <name val="Arial"/>
    </font>
    <font>
      <b/>
      <u/>
      <sz val="14"/>
      <name val="Times New Roman"/>
      <family val="1"/>
      <charset val="238"/>
    </font>
    <font>
      <b/>
      <sz val="10"/>
      <name val="Arial"/>
      <family val="2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7"/>
        <bgColor indexed="31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3">
    <xf numFmtId="0" fontId="0" fillId="0" borderId="0"/>
    <xf numFmtId="164" fontId="30" fillId="0" borderId="0" applyFill="0" applyBorder="0" applyAlignment="0" applyProtection="0"/>
    <xf numFmtId="0" fontId="30" fillId="0" borderId="0"/>
    <xf numFmtId="0" fontId="1" fillId="0" borderId="0"/>
    <xf numFmtId="0" fontId="2" fillId="0" borderId="0"/>
    <xf numFmtId="0" fontId="30" fillId="0" borderId="0"/>
    <xf numFmtId="0" fontId="30" fillId="0" borderId="0"/>
    <xf numFmtId="0" fontId="3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</cellStyleXfs>
  <cellXfs count="427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0" xfId="0" applyFont="1"/>
    <xf numFmtId="10" fontId="5" fillId="0" borderId="0" xfId="0" applyNumberFormat="1" applyFont="1"/>
    <xf numFmtId="0" fontId="7" fillId="0" borderId="0" xfId="0" applyFont="1"/>
    <xf numFmtId="0" fontId="9" fillId="0" borderId="0" xfId="0" applyFont="1"/>
    <xf numFmtId="0" fontId="10" fillId="0" borderId="0" xfId="0" applyFont="1" applyFill="1" applyBorder="1" applyAlignment="1">
      <alignment horizontal="left" vertical="center"/>
    </xf>
    <xf numFmtId="3" fontId="11" fillId="0" borderId="0" xfId="0" applyNumberFormat="1" applyFont="1"/>
    <xf numFmtId="0" fontId="12" fillId="0" borderId="0" xfId="0" applyFont="1" applyFill="1" applyBorder="1" applyAlignment="1">
      <alignment horizontal="left" vertical="center"/>
    </xf>
    <xf numFmtId="0" fontId="11" fillId="0" borderId="0" xfId="0" applyFont="1"/>
    <xf numFmtId="0" fontId="0" fillId="2" borderId="0" xfId="0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0" fontId="8" fillId="0" borderId="0" xfId="0" applyFont="1"/>
    <xf numFmtId="3" fontId="0" fillId="0" borderId="0" xfId="0" applyNumberFormat="1"/>
    <xf numFmtId="3" fontId="8" fillId="0" borderId="0" xfId="0" applyNumberFormat="1" applyFont="1"/>
    <xf numFmtId="0" fontId="0" fillId="0" borderId="0" xfId="0" applyBorder="1"/>
    <xf numFmtId="0" fontId="0" fillId="0" borderId="0" xfId="0" applyFont="1" applyBorder="1"/>
    <xf numFmtId="3" fontId="4" fillId="0" borderId="0" xfId="0" applyNumberFormat="1" applyFont="1"/>
    <xf numFmtId="0" fontId="8" fillId="0" borderId="0" xfId="0" applyFont="1" applyFill="1" applyBorder="1" applyAlignment="1">
      <alignment horizontal="left" vertical="center"/>
    </xf>
    <xf numFmtId="0" fontId="0" fillId="2" borderId="0" xfId="0" applyFill="1" applyBorder="1"/>
    <xf numFmtId="0" fontId="16" fillId="2" borderId="0" xfId="0" applyFont="1" applyFill="1" applyAlignment="1">
      <alignment horizontal="right"/>
    </xf>
    <xf numFmtId="0" fontId="7" fillId="0" borderId="1" xfId="0" applyFont="1" applyFill="1" applyBorder="1" applyAlignment="1">
      <alignment horizontal="left" vertical="center"/>
    </xf>
    <xf numFmtId="3" fontId="5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/>
    </xf>
    <xf numFmtId="0" fontId="7" fillId="0" borderId="1" xfId="0" applyFont="1" applyBorder="1"/>
    <xf numFmtId="3" fontId="5" fillId="0" borderId="1" xfId="0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left" vertical="center"/>
    </xf>
    <xf numFmtId="3" fontId="7" fillId="5" borderId="1" xfId="0" applyNumberFormat="1" applyFont="1" applyFill="1" applyBorder="1" applyAlignment="1">
      <alignment horizontal="right"/>
    </xf>
    <xf numFmtId="3" fontId="5" fillId="5" borderId="1" xfId="0" applyNumberFormat="1" applyFont="1" applyFill="1" applyBorder="1" applyAlignment="1">
      <alignment horizontal="right"/>
    </xf>
    <xf numFmtId="3" fontId="5" fillId="5" borderId="1" xfId="0" applyNumberFormat="1" applyFont="1" applyFill="1" applyBorder="1" applyAlignment="1">
      <alignment horizontal="right" vertical="center"/>
    </xf>
    <xf numFmtId="3" fontId="7" fillId="5" borderId="1" xfId="0" applyNumberFormat="1" applyFont="1" applyFill="1" applyBorder="1" applyAlignment="1">
      <alignment horizontal="right" vertical="center"/>
    </xf>
    <xf numFmtId="0" fontId="7" fillId="5" borderId="1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7" fillId="0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3" fontId="21" fillId="2" borderId="0" xfId="0" applyNumberFormat="1" applyFont="1" applyFill="1" applyAlignment="1">
      <alignment horizontal="center" vertical="center"/>
    </xf>
    <xf numFmtId="3" fontId="22" fillId="2" borderId="0" xfId="0" applyNumberFormat="1" applyFont="1" applyFill="1" applyAlignment="1">
      <alignment horizontal="center" vertical="center"/>
    </xf>
    <xf numFmtId="3" fontId="21" fillId="2" borderId="0" xfId="0" applyNumberFormat="1" applyFont="1" applyFill="1" applyAlignment="1">
      <alignment horizontal="right" vertical="center"/>
    </xf>
    <xf numFmtId="3" fontId="15" fillId="2" borderId="0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16" fillId="2" borderId="0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vertical="center"/>
    </xf>
    <xf numFmtId="3" fontId="24" fillId="0" borderId="0" xfId="0" applyNumberFormat="1" applyFon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6" fillId="2" borderId="0" xfId="0" applyFont="1" applyFill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horizontal="center" vertical="center"/>
    </xf>
    <xf numFmtId="3" fontId="19" fillId="2" borderId="0" xfId="0" applyNumberFormat="1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horizontal="right" vertical="center"/>
    </xf>
    <xf numFmtId="3" fontId="5" fillId="2" borderId="0" xfId="0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3" fontId="16" fillId="2" borderId="0" xfId="0" applyNumberFormat="1" applyFont="1" applyFill="1" applyAlignment="1">
      <alignment horizontal="right" vertical="center"/>
    </xf>
    <xf numFmtId="3" fontId="20" fillId="4" borderId="1" xfId="0" applyNumberFormat="1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vertical="center"/>
    </xf>
    <xf numFmtId="3" fontId="7" fillId="0" borderId="1" xfId="1" applyNumberFormat="1" applyFont="1" applyFill="1" applyBorder="1" applyAlignment="1" applyProtection="1">
      <alignment horizontal="right" vertical="center"/>
    </xf>
    <xf numFmtId="3" fontId="5" fillId="0" borderId="1" xfId="1" applyNumberFormat="1" applyFont="1" applyFill="1" applyBorder="1" applyAlignment="1" applyProtection="1">
      <alignment horizontal="right" vertical="center"/>
    </xf>
    <xf numFmtId="0" fontId="5" fillId="0" borderId="1" xfId="0" applyFont="1" applyFill="1" applyBorder="1" applyAlignment="1">
      <alignment vertical="center"/>
    </xf>
    <xf numFmtId="0" fontId="10" fillId="0" borderId="1" xfId="0" applyFont="1" applyBorder="1"/>
    <xf numFmtId="0" fontId="7" fillId="0" borderId="1" xfId="0" applyFont="1" applyFill="1" applyBorder="1" applyAlignment="1">
      <alignment vertical="center"/>
    </xf>
    <xf numFmtId="3" fontId="14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0" fillId="2" borderId="0" xfId="0" applyFont="1" applyFill="1"/>
    <xf numFmtId="0" fontId="16" fillId="2" borderId="0" xfId="0" applyFont="1" applyFill="1"/>
    <xf numFmtId="0" fontId="16" fillId="0" borderId="0" xfId="0" applyFont="1"/>
    <xf numFmtId="0" fontId="16" fillId="0" borderId="0" xfId="0" applyFont="1" applyFill="1" applyBorder="1"/>
    <xf numFmtId="0" fontId="16" fillId="0" borderId="0" xfId="0" applyFont="1" applyFill="1" applyAlignment="1">
      <alignment horizontal="right"/>
    </xf>
    <xf numFmtId="3" fontId="26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3" fontId="9" fillId="0" borderId="0" xfId="0" applyNumberFormat="1" applyFont="1" applyBorder="1"/>
    <xf numFmtId="0" fontId="5" fillId="0" borderId="1" xfId="5" applyFont="1" applyFill="1" applyBorder="1" applyAlignment="1">
      <alignment horizontal="left" indent="1"/>
    </xf>
    <xf numFmtId="0" fontId="7" fillId="5" borderId="1" xfId="6" applyFont="1" applyFill="1" applyBorder="1"/>
    <xf numFmtId="0" fontId="30" fillId="0" borderId="0" xfId="5"/>
    <xf numFmtId="0" fontId="4" fillId="0" borderId="0" xfId="5" applyFont="1"/>
    <xf numFmtId="0" fontId="1" fillId="0" borderId="0" xfId="8"/>
    <xf numFmtId="0" fontId="30" fillId="2" borderId="0" xfId="5" applyFill="1"/>
    <xf numFmtId="0" fontId="5" fillId="2" borderId="0" xfId="5" applyFont="1" applyFill="1"/>
    <xf numFmtId="0" fontId="16" fillId="2" borderId="0" xfId="5" applyFont="1" applyFill="1" applyAlignment="1">
      <alignment horizontal="right"/>
    </xf>
    <xf numFmtId="0" fontId="27" fillId="2" borderId="0" xfId="5" applyFont="1" applyFill="1" applyAlignment="1">
      <alignment horizontal="center"/>
    </xf>
    <xf numFmtId="0" fontId="30" fillId="0" borderId="0" xfId="5" applyAlignment="1"/>
    <xf numFmtId="0" fontId="30" fillId="2" borderId="0" xfId="5" applyFill="1" applyAlignment="1"/>
    <xf numFmtId="0" fontId="28" fillId="2" borderId="0" xfId="5" applyFont="1" applyFill="1" applyBorder="1" applyAlignment="1">
      <alignment horizontal="center"/>
    </xf>
    <xf numFmtId="0" fontId="7" fillId="0" borderId="1" xfId="5" applyFont="1" applyFill="1" applyBorder="1" applyAlignment="1">
      <alignment horizontal="left" vertical="top" wrapText="1"/>
    </xf>
    <xf numFmtId="0" fontId="7" fillId="0" borderId="1" xfId="5" applyFont="1" applyBorder="1"/>
    <xf numFmtId="0" fontId="7" fillId="0" borderId="1" xfId="5" applyFont="1" applyFill="1" applyBorder="1" applyAlignment="1">
      <alignment horizontal="left" vertical="center"/>
    </xf>
    <xf numFmtId="3" fontId="7" fillId="0" borderId="1" xfId="5" applyNumberFormat="1" applyFont="1" applyFill="1" applyBorder="1" applyAlignment="1">
      <alignment horizontal="right" vertical="center" wrapText="1"/>
    </xf>
    <xf numFmtId="0" fontId="11" fillId="0" borderId="0" xfId="5" applyFont="1"/>
    <xf numFmtId="0" fontId="5" fillId="0" borderId="1" xfId="5" applyFont="1" applyBorder="1"/>
    <xf numFmtId="3" fontId="5" fillId="0" borderId="1" xfId="5" applyNumberFormat="1" applyFont="1" applyBorder="1"/>
    <xf numFmtId="3" fontId="5" fillId="0" borderId="1" xfId="5" applyNumberFormat="1" applyFont="1" applyFill="1" applyBorder="1" applyAlignment="1">
      <alignment horizontal="right" vertical="center" wrapText="1"/>
    </xf>
    <xf numFmtId="3" fontId="5" fillId="0" borderId="1" xfId="5" applyNumberFormat="1" applyFont="1" applyFill="1" applyBorder="1"/>
    <xf numFmtId="0" fontId="7" fillId="0" borderId="1" xfId="8" applyFont="1" applyBorder="1"/>
    <xf numFmtId="0" fontId="7" fillId="0" borderId="1" xfId="8" applyFont="1" applyFill="1" applyBorder="1" applyAlignment="1">
      <alignment horizontal="left"/>
    </xf>
    <xf numFmtId="3" fontId="7" fillId="0" borderId="1" xfId="5" applyNumberFormat="1" applyFont="1" applyFill="1" applyBorder="1"/>
    <xf numFmtId="0" fontId="5" fillId="0" borderId="1" xfId="8" applyFont="1" applyBorder="1"/>
    <xf numFmtId="0" fontId="5" fillId="0" borderId="1" xfId="8" applyFont="1" applyFill="1" applyBorder="1" applyAlignment="1">
      <alignment horizontal="left" indent="1"/>
    </xf>
    <xf numFmtId="0" fontId="7" fillId="5" borderId="1" xfId="5" applyFont="1" applyFill="1" applyBorder="1"/>
    <xf numFmtId="3" fontId="7" fillId="5" borderId="1" xfId="5" applyNumberFormat="1" applyFont="1" applyFill="1" applyBorder="1" applyAlignment="1"/>
    <xf numFmtId="3" fontId="11" fillId="0" borderId="0" xfId="5" applyNumberFormat="1" applyFont="1"/>
    <xf numFmtId="0" fontId="7" fillId="0" borderId="1" xfId="5" applyFont="1" applyFill="1" applyBorder="1"/>
    <xf numFmtId="3" fontId="7" fillId="0" borderId="1" xfId="5" applyNumberFormat="1" applyFont="1" applyFill="1" applyBorder="1" applyAlignment="1"/>
    <xf numFmtId="3" fontId="5" fillId="0" borderId="1" xfId="5" applyNumberFormat="1" applyFont="1" applyFill="1" applyBorder="1" applyAlignment="1"/>
    <xf numFmtId="0" fontId="5" fillId="0" borderId="1" xfId="5" applyFont="1" applyFill="1" applyBorder="1" applyAlignment="1">
      <alignment horizontal="left" indent="2"/>
    </xf>
    <xf numFmtId="0" fontId="5" fillId="0" borderId="1" xfId="8" applyFont="1" applyFill="1" applyBorder="1" applyAlignment="1">
      <alignment horizontal="left" vertical="center" indent="2"/>
    </xf>
    <xf numFmtId="0" fontId="5" fillId="0" borderId="1" xfId="5" applyFont="1" applyFill="1" applyBorder="1"/>
    <xf numFmtId="0" fontId="5" fillId="0" borderId="1" xfId="5" applyFont="1" applyBorder="1" applyAlignment="1">
      <alignment horizontal="left" indent="2"/>
    </xf>
    <xf numFmtId="0" fontId="5" fillId="0" borderId="0" xfId="5" applyFont="1"/>
    <xf numFmtId="3" fontId="7" fillId="5" borderId="1" xfId="5" applyNumberFormat="1" applyFont="1" applyFill="1" applyBorder="1" applyAlignment="1">
      <alignment horizontal="right" vertical="center" wrapText="1"/>
    </xf>
    <xf numFmtId="3" fontId="7" fillId="5" borderId="1" xfId="5" applyNumberFormat="1" applyFont="1" applyFill="1" applyBorder="1"/>
    <xf numFmtId="0" fontId="29" fillId="5" borderId="1" xfId="5" applyFont="1" applyFill="1" applyBorder="1"/>
    <xf numFmtId="3" fontId="21" fillId="5" borderId="1" xfId="5" applyNumberFormat="1" applyFont="1" applyFill="1" applyBorder="1" applyAlignment="1"/>
    <xf numFmtId="0" fontId="5" fillId="5" borderId="1" xfId="5" applyFont="1" applyFill="1" applyBorder="1"/>
    <xf numFmtId="0" fontId="29" fillId="5" borderId="1" xfId="5" applyFont="1" applyFill="1" applyBorder="1" applyAlignment="1">
      <alignment horizontal="left"/>
    </xf>
    <xf numFmtId="0" fontId="21" fillId="0" borderId="1" xfId="5" applyFont="1" applyBorder="1" applyAlignment="1">
      <alignment horizontal="left"/>
    </xf>
    <xf numFmtId="0" fontId="5" fillId="0" borderId="0" xfId="5" applyFont="1" applyBorder="1"/>
    <xf numFmtId="3" fontId="30" fillId="0" borderId="0" xfId="5" applyNumberFormat="1"/>
    <xf numFmtId="0" fontId="0" fillId="0" borderId="0" xfId="5" applyFont="1" applyAlignment="1">
      <alignment horizontal="left" indent="1"/>
    </xf>
    <xf numFmtId="3" fontId="19" fillId="0" borderId="0" xfId="5" applyNumberFormat="1" applyFont="1"/>
    <xf numFmtId="3" fontId="5" fillId="0" borderId="1" xfId="5" applyNumberFormat="1" applyFont="1" applyBorder="1" applyAlignment="1">
      <alignment horizontal="right"/>
    </xf>
    <xf numFmtId="0" fontId="5" fillId="0" borderId="1" xfId="8" applyFont="1" applyFill="1" applyBorder="1" applyAlignment="1">
      <alignment horizontal="left" vertical="center" wrapText="1" indent="2"/>
    </xf>
    <xf numFmtId="0" fontId="5" fillId="0" borderId="1" xfId="8" applyFont="1" applyFill="1" applyBorder="1" applyAlignment="1">
      <alignment horizontal="left" vertical="center" indent="2" shrinkToFit="1"/>
    </xf>
    <xf numFmtId="3" fontId="5" fillId="0" borderId="1" xfId="5" applyNumberFormat="1" applyFont="1" applyFill="1" applyBorder="1" applyAlignment="1">
      <alignment horizontal="right"/>
    </xf>
    <xf numFmtId="3" fontId="5" fillId="0" borderId="9" xfId="0" applyNumberFormat="1" applyFont="1" applyBorder="1"/>
    <xf numFmtId="3" fontId="5" fillId="0" borderId="0" xfId="0" applyNumberFormat="1" applyFont="1"/>
    <xf numFmtId="3" fontId="5" fillId="0" borderId="9" xfId="0" applyNumberFormat="1" applyFont="1" applyFill="1" applyBorder="1" applyAlignment="1">
      <alignment horizontal="right" vertical="center"/>
    </xf>
    <xf numFmtId="3" fontId="5" fillId="0" borderId="9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vertical="center"/>
    </xf>
    <xf numFmtId="3" fontId="7" fillId="4" borderId="9" xfId="0" applyNumberFormat="1" applyFont="1" applyFill="1" applyBorder="1" applyAlignment="1">
      <alignment horizontal="center" vertical="center" wrapText="1"/>
    </xf>
    <xf numFmtId="3" fontId="12" fillId="4" borderId="9" xfId="0" applyNumberFormat="1" applyFont="1" applyFill="1" applyBorder="1" applyAlignment="1">
      <alignment horizontal="center" vertical="center" wrapText="1"/>
    </xf>
    <xf numFmtId="3" fontId="19" fillId="4" borderId="9" xfId="0" applyNumberFormat="1" applyFont="1" applyFill="1" applyBorder="1" applyAlignment="1">
      <alignment horizontal="center" vertical="center" wrapText="1"/>
    </xf>
    <xf numFmtId="3" fontId="19" fillId="4" borderId="9" xfId="0" applyNumberFormat="1" applyFont="1" applyFill="1" applyBorder="1" applyAlignment="1">
      <alignment vertical="center" wrapText="1"/>
    </xf>
    <xf numFmtId="3" fontId="7" fillId="0" borderId="9" xfId="0" applyNumberFormat="1" applyFont="1" applyFill="1" applyBorder="1" applyAlignment="1">
      <alignment horizontal="left" vertical="center"/>
    </xf>
    <xf numFmtId="3" fontId="7" fillId="0" borderId="9" xfId="0" applyNumberFormat="1" applyFont="1" applyFill="1" applyBorder="1" applyAlignment="1">
      <alignment vertical="center"/>
    </xf>
    <xf numFmtId="3" fontId="5" fillId="0" borderId="9" xfId="0" applyNumberFormat="1" applyFont="1" applyFill="1" applyBorder="1" applyAlignment="1">
      <alignment horizontal="left" vertical="center" indent="1"/>
    </xf>
    <xf numFmtId="3" fontId="5" fillId="0" borderId="9" xfId="0" applyNumberFormat="1" applyFont="1" applyFill="1" applyBorder="1" applyAlignment="1">
      <alignment vertical="center"/>
    </xf>
    <xf numFmtId="3" fontId="7" fillId="0" borderId="9" xfId="0" applyNumberFormat="1" applyFont="1" applyFill="1" applyBorder="1" applyAlignment="1">
      <alignment horizontal="left" vertical="center" wrapText="1"/>
    </xf>
    <xf numFmtId="3" fontId="11" fillId="0" borderId="9" xfId="0" applyNumberFormat="1" applyFont="1" applyFill="1" applyBorder="1" applyAlignment="1">
      <alignment vertical="center"/>
    </xf>
    <xf numFmtId="3" fontId="23" fillId="0" borderId="9" xfId="0" applyNumberFormat="1" applyFont="1" applyFill="1" applyBorder="1" applyAlignment="1">
      <alignment horizontal="left" vertical="center" wrapText="1"/>
    </xf>
    <xf numFmtId="3" fontId="23" fillId="0" borderId="9" xfId="0" applyNumberFormat="1" applyFont="1" applyFill="1" applyBorder="1" applyAlignment="1">
      <alignment vertical="center"/>
    </xf>
    <xf numFmtId="0" fontId="32" fillId="0" borderId="0" xfId="0" applyFont="1"/>
    <xf numFmtId="0" fontId="5" fillId="0" borderId="0" xfId="0" applyFont="1" applyAlignment="1">
      <alignment horizontal="left" vertical="center" indent="1"/>
    </xf>
    <xf numFmtId="0" fontId="5" fillId="0" borderId="9" xfId="0" applyFont="1" applyFill="1" applyBorder="1"/>
    <xf numFmtId="0" fontId="5" fillId="0" borderId="9" xfId="6" applyFont="1" applyFill="1" applyBorder="1" applyAlignment="1">
      <alignment horizontal="left"/>
    </xf>
    <xf numFmtId="0" fontId="33" fillId="0" borderId="0" xfId="0" applyFont="1" applyAlignment="1">
      <alignment horizontal="left" vertical="center" indent="6"/>
    </xf>
    <xf numFmtId="167" fontId="5" fillId="0" borderId="9" xfId="10" applyNumberFormat="1" applyFont="1" applyFill="1" applyBorder="1" applyAlignment="1">
      <alignment horizontal="left" vertical="center" indent="3"/>
    </xf>
    <xf numFmtId="0" fontId="0" fillId="0" borderId="0" xfId="0" applyFill="1"/>
    <xf numFmtId="0" fontId="5" fillId="0" borderId="9" xfId="10" applyFont="1" applyFill="1" applyBorder="1" applyAlignment="1">
      <alignment horizontal="left" vertical="center" indent="3"/>
    </xf>
    <xf numFmtId="0" fontId="8" fillId="3" borderId="9" xfId="0" applyFont="1" applyFill="1" applyBorder="1"/>
    <xf numFmtId="0" fontId="17" fillId="3" borderId="9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 wrapText="1"/>
    </xf>
    <xf numFmtId="0" fontId="8" fillId="0" borderId="9" xfId="0" applyFont="1" applyBorder="1"/>
    <xf numFmtId="0" fontId="8" fillId="0" borderId="9" xfId="0" applyFont="1" applyFill="1" applyBorder="1" applyAlignment="1">
      <alignment horizontal="left" vertical="center"/>
    </xf>
    <xf numFmtId="0" fontId="8" fillId="0" borderId="9" xfId="6" applyFont="1" applyFill="1" applyBorder="1" applyAlignment="1">
      <alignment horizontal="left" indent="2"/>
    </xf>
    <xf numFmtId="3" fontId="8" fillId="0" borderId="9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left" vertical="center" indent="2"/>
    </xf>
    <xf numFmtId="0" fontId="8" fillId="0" borderId="9" xfId="0" applyFont="1" applyFill="1" applyBorder="1" applyAlignment="1">
      <alignment horizontal="left" vertical="center" wrapText="1" indent="2"/>
    </xf>
    <xf numFmtId="0" fontId="8" fillId="0" borderId="9" xfId="6" applyFont="1" applyFill="1" applyBorder="1" applyAlignment="1">
      <alignment horizontal="left"/>
    </xf>
    <xf numFmtId="0" fontId="8" fillId="0" borderId="9" xfId="0" applyFont="1" applyBorder="1" applyAlignment="1">
      <alignment horizontal="left" vertical="center"/>
    </xf>
    <xf numFmtId="3" fontId="8" fillId="0" borderId="9" xfId="0" applyNumberFormat="1" applyFont="1" applyFill="1" applyBorder="1" applyAlignment="1">
      <alignment horizontal="left" vertical="center"/>
    </xf>
    <xf numFmtId="0" fontId="8" fillId="0" borderId="9" xfId="0" applyFont="1" applyBorder="1" applyAlignment="1">
      <alignment horizontal="left"/>
    </xf>
    <xf numFmtId="3" fontId="8" fillId="0" borderId="9" xfId="0" applyNumberFormat="1" applyFont="1" applyFill="1" applyBorder="1"/>
    <xf numFmtId="0" fontId="17" fillId="0" borderId="9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left" vertical="center"/>
    </xf>
    <xf numFmtId="3" fontId="17" fillId="0" borderId="9" xfId="0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left" vertical="center" wrapText="1" indent="1"/>
    </xf>
    <xf numFmtId="3" fontId="31" fillId="0" borderId="0" xfId="0" applyNumberFormat="1" applyFont="1" applyBorder="1" applyAlignment="1">
      <alignment vertical="center"/>
    </xf>
    <xf numFmtId="3" fontId="5" fillId="0" borderId="1" xfId="0" applyNumberFormat="1" applyFont="1" applyFill="1" applyBorder="1"/>
    <xf numFmtId="3" fontId="5" fillId="0" borderId="1" xfId="0" applyNumberFormat="1" applyFont="1" applyFill="1" applyBorder="1" applyAlignment="1">
      <alignment vertical="center"/>
    </xf>
    <xf numFmtId="0" fontId="0" fillId="3" borderId="9" xfId="0" applyFill="1" applyBorder="1"/>
    <xf numFmtId="0" fontId="7" fillId="3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right" vertical="center" wrapText="1"/>
    </xf>
    <xf numFmtId="3" fontId="7" fillId="0" borderId="9" xfId="0" applyNumberFormat="1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 indent="1"/>
    </xf>
    <xf numFmtId="49" fontId="8" fillId="0" borderId="9" xfId="0" applyNumberFormat="1" applyFont="1" applyBorder="1"/>
    <xf numFmtId="0" fontId="5" fillId="0" borderId="9" xfId="0" applyFont="1" applyFill="1" applyBorder="1" applyAlignment="1">
      <alignment horizontal="left" vertical="center" wrapText="1" indent="2"/>
    </xf>
    <xf numFmtId="0" fontId="7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indent="2"/>
    </xf>
    <xf numFmtId="0" fontId="5" fillId="0" borderId="9" xfId="0" applyFont="1" applyFill="1" applyBorder="1" applyAlignment="1">
      <alignment horizontal="left" vertical="center" indent="3"/>
    </xf>
    <xf numFmtId="0" fontId="7" fillId="0" borderId="9" xfId="0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left" vertical="center" indent="2"/>
    </xf>
    <xf numFmtId="0" fontId="5" fillId="0" borderId="9" xfId="0" applyFont="1" applyFill="1" applyBorder="1" applyAlignment="1">
      <alignment horizontal="left" vertical="center" indent="4"/>
    </xf>
    <xf numFmtId="0" fontId="5" fillId="0" borderId="9" xfId="0" applyFont="1" applyFill="1" applyBorder="1" applyAlignment="1">
      <alignment horizontal="left" vertical="center" indent="7"/>
    </xf>
    <xf numFmtId="0" fontId="15" fillId="0" borderId="9" xfId="0" applyFont="1" applyFill="1" applyBorder="1" applyAlignment="1">
      <alignment horizontal="right" vertical="center"/>
    </xf>
    <xf numFmtId="3" fontId="15" fillId="0" borderId="9" xfId="0" applyNumberFormat="1" applyFont="1" applyFill="1" applyBorder="1" applyAlignment="1">
      <alignment horizontal="right"/>
    </xf>
    <xf numFmtId="0" fontId="16" fillId="0" borderId="9" xfId="0" applyFont="1" applyBorder="1"/>
    <xf numFmtId="165" fontId="5" fillId="0" borderId="9" xfId="0" applyNumberFormat="1" applyFont="1" applyFill="1" applyBorder="1" applyAlignment="1">
      <alignment horizontal="left" vertical="center" wrapText="1" indent="2"/>
    </xf>
    <xf numFmtId="0" fontId="7" fillId="0" borderId="9" xfId="0" applyFont="1" applyFill="1" applyBorder="1" applyAlignment="1">
      <alignment vertical="center" wrapText="1"/>
    </xf>
    <xf numFmtId="3" fontId="7" fillId="0" borderId="9" xfId="0" applyNumberFormat="1" applyFont="1" applyFill="1" applyBorder="1" applyAlignment="1">
      <alignment horizontal="right"/>
    </xf>
    <xf numFmtId="3" fontId="5" fillId="0" borderId="9" xfId="0" applyNumberFormat="1" applyFont="1" applyFill="1" applyBorder="1" applyAlignment="1">
      <alignment horizontal="right" vertical="center" wrapText="1"/>
    </xf>
    <xf numFmtId="3" fontId="7" fillId="0" borderId="9" xfId="0" applyNumberFormat="1" applyFont="1" applyFill="1" applyBorder="1"/>
    <xf numFmtId="0" fontId="7" fillId="3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left" vertical="center" indent="2"/>
    </xf>
    <xf numFmtId="0" fontId="5" fillId="0" borderId="9" xfId="10" applyFont="1" applyFill="1" applyBorder="1" applyAlignment="1">
      <alignment horizontal="left" vertical="center" indent="1"/>
    </xf>
    <xf numFmtId="0" fontId="5" fillId="0" borderId="9" xfId="10" applyFont="1" applyFill="1" applyBorder="1" applyAlignment="1">
      <alignment horizontal="left" vertical="center" indent="2"/>
    </xf>
    <xf numFmtId="0" fontId="7" fillId="0" borderId="9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indent="1"/>
    </xf>
    <xf numFmtId="0" fontId="7" fillId="0" borderId="9" xfId="0" applyFont="1" applyFill="1" applyBorder="1" applyAlignment="1">
      <alignment horizontal="left" vertical="center" indent="2"/>
    </xf>
    <xf numFmtId="49" fontId="5" fillId="0" borderId="9" xfId="0" applyNumberFormat="1" applyFont="1" applyFill="1" applyBorder="1" applyAlignment="1">
      <alignment horizontal="left" vertical="center" indent="3"/>
    </xf>
    <xf numFmtId="49" fontId="8" fillId="0" borderId="9" xfId="0" applyNumberFormat="1" applyFont="1" applyFill="1" applyBorder="1"/>
    <xf numFmtId="49" fontId="7" fillId="0" borderId="9" xfId="10" applyNumberFormat="1" applyFont="1" applyFill="1" applyBorder="1" applyAlignment="1">
      <alignment horizontal="left" vertical="center" indent="2"/>
    </xf>
    <xf numFmtId="0" fontId="5" fillId="0" borderId="9" xfId="0" applyFont="1" applyFill="1" applyBorder="1" applyAlignment="1">
      <alignment horizontal="left" indent="3"/>
    </xf>
    <xf numFmtId="3" fontId="5" fillId="0" borderId="9" xfId="10" applyNumberFormat="1" applyFont="1" applyFill="1" applyBorder="1" applyAlignment="1">
      <alignment horizontal="right" vertical="center"/>
    </xf>
    <xf numFmtId="167" fontId="5" fillId="0" borderId="9" xfId="10" applyNumberFormat="1" applyFont="1" applyFill="1" applyBorder="1" applyAlignment="1">
      <alignment horizontal="left" vertical="center" wrapText="1" indent="3"/>
    </xf>
    <xf numFmtId="166" fontId="5" fillId="0" borderId="9" xfId="0" applyNumberFormat="1" applyFont="1" applyFill="1" applyBorder="1"/>
    <xf numFmtId="0" fontId="5" fillId="0" borderId="9" xfId="0" applyFont="1" applyFill="1" applyBorder="1" applyAlignment="1">
      <alignment horizontal="left" wrapText="1" indent="2"/>
    </xf>
    <xf numFmtId="0" fontId="7" fillId="0" borderId="9" xfId="0" applyFont="1" applyFill="1" applyBorder="1" applyAlignment="1">
      <alignment horizontal="left" indent="1"/>
    </xf>
    <xf numFmtId="0" fontId="7" fillId="6" borderId="9" xfId="0" applyFont="1" applyFill="1" applyBorder="1" applyAlignment="1">
      <alignment horizontal="center" vertical="center" wrapText="1"/>
    </xf>
    <xf numFmtId="3" fontId="5" fillId="0" borderId="11" xfId="0" applyNumberFormat="1" applyFont="1" applyFill="1" applyBorder="1" applyAlignment="1">
      <alignment horizontal="right"/>
    </xf>
    <xf numFmtId="3" fontId="7" fillId="6" borderId="9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/>
    </xf>
    <xf numFmtId="3" fontId="19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7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left" vertical="center"/>
    </xf>
    <xf numFmtId="3" fontId="5" fillId="0" borderId="1" xfId="0" applyNumberFormat="1" applyFont="1" applyFill="1" applyBorder="1" applyAlignment="1">
      <alignment horizontal="left" vertical="center" indent="1"/>
    </xf>
    <xf numFmtId="3" fontId="7" fillId="0" borderId="1" xfId="0" applyNumberFormat="1" applyFont="1" applyFill="1" applyBorder="1" applyAlignment="1">
      <alignment horizontal="left" vertical="center" wrapText="1"/>
    </xf>
    <xf numFmtId="3" fontId="7" fillId="0" borderId="9" xfId="0" applyNumberFormat="1" applyFont="1" applyBorder="1"/>
    <xf numFmtId="0" fontId="8" fillId="0" borderId="9" xfId="0" applyFont="1" applyFill="1" applyBorder="1"/>
    <xf numFmtId="3" fontId="5" fillId="0" borderId="9" xfId="0" applyNumberFormat="1" applyFont="1" applyFill="1" applyBorder="1"/>
    <xf numFmtId="3" fontId="5" fillId="0" borderId="9" xfId="7" applyNumberFormat="1" applyFont="1" applyFill="1" applyBorder="1" applyAlignment="1">
      <alignment wrapText="1"/>
    </xf>
    <xf numFmtId="3" fontId="8" fillId="0" borderId="0" xfId="0" applyNumberFormat="1" applyFont="1" applyFill="1" applyBorder="1"/>
    <xf numFmtId="0" fontId="7" fillId="0" borderId="9" xfId="0" applyFont="1" applyBorder="1"/>
    <xf numFmtId="10" fontId="7" fillId="6" borderId="9" xfId="0" applyNumberFormat="1" applyFont="1" applyFill="1" applyBorder="1" applyAlignment="1">
      <alignment horizontal="center" vertical="center" wrapText="1"/>
    </xf>
    <xf numFmtId="10" fontId="5" fillId="0" borderId="9" xfId="0" applyNumberFormat="1" applyFont="1" applyBorder="1"/>
    <xf numFmtId="10" fontId="7" fillId="0" borderId="9" xfId="0" applyNumberFormat="1" applyFont="1" applyBorder="1"/>
    <xf numFmtId="10" fontId="5" fillId="0" borderId="9" xfId="0" applyNumberFormat="1" applyFont="1" applyFill="1" applyBorder="1" applyAlignment="1">
      <alignment horizontal="right"/>
    </xf>
    <xf numFmtId="3" fontId="0" fillId="0" borderId="0" xfId="0" applyNumberFormat="1" applyFill="1"/>
    <xf numFmtId="3" fontId="0" fillId="0" borderId="0" xfId="0" applyNumberFormat="1" applyFont="1"/>
    <xf numFmtId="10" fontId="7" fillId="0" borderId="9" xfId="0" applyNumberFormat="1" applyFont="1" applyFill="1" applyBorder="1" applyAlignment="1">
      <alignment horizontal="right" vertical="center" wrapText="1"/>
    </xf>
    <xf numFmtId="10" fontId="5" fillId="0" borderId="9" xfId="0" applyNumberFormat="1" applyFont="1" applyFill="1" applyBorder="1" applyAlignment="1">
      <alignment horizontal="right" vertical="center" wrapText="1"/>
    </xf>
    <xf numFmtId="10" fontId="8" fillId="0" borderId="9" xfId="0" applyNumberFormat="1" applyFont="1" applyBorder="1" applyAlignment="1">
      <alignment vertical="center"/>
    </xf>
    <xf numFmtId="0" fontId="5" fillId="0" borderId="12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right" vertical="center" wrapText="1"/>
    </xf>
    <xf numFmtId="0" fontId="5" fillId="5" borderId="9" xfId="0" applyFont="1" applyFill="1" applyBorder="1" applyAlignment="1">
      <alignment horizontal="right" vertical="center"/>
    </xf>
    <xf numFmtId="10" fontId="5" fillId="0" borderId="1" xfId="0" applyNumberFormat="1" applyFont="1" applyFill="1" applyBorder="1" applyAlignment="1">
      <alignment horizontal="right" vertical="center"/>
    </xf>
    <xf numFmtId="3" fontId="10" fillId="0" borderId="0" xfId="0" applyNumberFormat="1" applyFont="1"/>
    <xf numFmtId="3" fontId="34" fillId="0" borderId="0" xfId="0" applyNumberFormat="1" applyFont="1"/>
    <xf numFmtId="10" fontId="7" fillId="5" borderId="1" xfId="0" applyNumberFormat="1" applyFont="1" applyFill="1" applyBorder="1" applyAlignment="1">
      <alignment horizontal="right"/>
    </xf>
    <xf numFmtId="10" fontId="5" fillId="5" borderId="1" xfId="0" applyNumberFormat="1" applyFont="1" applyFill="1" applyBorder="1" applyAlignment="1">
      <alignment horizontal="right" vertical="center"/>
    </xf>
    <xf numFmtId="10" fontId="7" fillId="0" borderId="9" xfId="0" applyNumberFormat="1" applyFont="1" applyFill="1" applyBorder="1" applyAlignment="1">
      <alignment horizontal="right" vertical="center"/>
    </xf>
    <xf numFmtId="10" fontId="5" fillId="0" borderId="9" xfId="0" applyNumberFormat="1" applyFont="1" applyFill="1" applyBorder="1" applyAlignment="1">
      <alignment horizontal="right" vertical="center"/>
    </xf>
    <xf numFmtId="10" fontId="7" fillId="0" borderId="0" xfId="0" applyNumberFormat="1" applyFont="1"/>
    <xf numFmtId="10" fontId="0" fillId="0" borderId="0" xfId="0" applyNumberFormat="1"/>
    <xf numFmtId="10" fontId="4" fillId="0" borderId="0" xfId="0" applyNumberFormat="1" applyFont="1"/>
    <xf numFmtId="10" fontId="0" fillId="0" borderId="0" xfId="0" applyNumberFormat="1" applyFont="1"/>
    <xf numFmtId="10" fontId="9" fillId="0" borderId="0" xfId="0" applyNumberFormat="1" applyFont="1"/>
    <xf numFmtId="10" fontId="11" fillId="0" borderId="0" xfId="0" applyNumberFormat="1" applyFont="1"/>
    <xf numFmtId="0" fontId="10" fillId="0" borderId="9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right"/>
    </xf>
    <xf numFmtId="0" fontId="12" fillId="0" borderId="0" xfId="0" applyFont="1" applyFill="1" applyAlignment="1">
      <alignment horizontal="center" vertical="top" wrapText="1"/>
    </xf>
    <xf numFmtId="0" fontId="12" fillId="0" borderId="0" xfId="0" applyFont="1" applyFill="1"/>
    <xf numFmtId="0" fontId="0" fillId="0" borderId="0" xfId="0"/>
    <xf numFmtId="0" fontId="10" fillId="0" borderId="0" xfId="0" applyFont="1"/>
    <xf numFmtId="0" fontId="10" fillId="0" borderId="0" xfId="0" applyFont="1" applyFill="1" applyAlignment="1">
      <alignment horizontal="center" vertical="top" wrapText="1"/>
    </xf>
    <xf numFmtId="0" fontId="31" fillId="0" borderId="0" xfId="0" applyFont="1"/>
    <xf numFmtId="0" fontId="31" fillId="0" borderId="0" xfId="0" applyFont="1" applyAlignment="1">
      <alignment horizontal="right"/>
    </xf>
    <xf numFmtId="0" fontId="6" fillId="0" borderId="0" xfId="11" applyFont="1" applyFill="1" applyBorder="1" applyAlignment="1">
      <alignment horizontal="center" vertical="top" wrapText="1"/>
    </xf>
    <xf numFmtId="0" fontId="31" fillId="0" borderId="9" xfId="11" applyFont="1" applyFill="1" applyBorder="1" applyAlignment="1">
      <alignment horizontal="center" vertical="top" wrapText="1"/>
    </xf>
    <xf numFmtId="0" fontId="31" fillId="0" borderId="9" xfId="0" applyFont="1" applyBorder="1" applyAlignment="1">
      <alignment horizontal="center" vertical="top" wrapText="1"/>
    </xf>
    <xf numFmtId="0" fontId="31" fillId="0" borderId="9" xfId="0" applyFont="1" applyBorder="1" applyAlignment="1">
      <alignment horizontal="left" vertical="top" wrapText="1"/>
    </xf>
    <xf numFmtId="3" fontId="31" fillId="0" borderId="9" xfId="0" applyNumberFormat="1" applyFont="1" applyBorder="1" applyAlignment="1">
      <alignment horizontal="right" vertical="top" wrapText="1"/>
    </xf>
    <xf numFmtId="0" fontId="23" fillId="0" borderId="9" xfId="0" applyFont="1" applyBorder="1" applyAlignment="1">
      <alignment horizontal="center" vertical="top" wrapText="1"/>
    </xf>
    <xf numFmtId="0" fontId="23" fillId="0" borderId="9" xfId="0" applyFont="1" applyBorder="1" applyAlignment="1">
      <alignment horizontal="left" vertical="top" wrapText="1"/>
    </xf>
    <xf numFmtId="3" fontId="23" fillId="0" borderId="9" xfId="0" applyNumberFormat="1" applyFont="1" applyBorder="1" applyAlignment="1">
      <alignment horizontal="right" vertical="top" wrapText="1"/>
    </xf>
    <xf numFmtId="0" fontId="35" fillId="0" borderId="9" xfId="0" applyFont="1" applyBorder="1" applyAlignment="1">
      <alignment horizontal="center" vertical="top" wrapText="1"/>
    </xf>
    <xf numFmtId="0" fontId="35" fillId="0" borderId="9" xfId="0" applyFont="1" applyBorder="1" applyAlignment="1">
      <alignment horizontal="left" vertical="top" wrapText="1"/>
    </xf>
    <xf numFmtId="3" fontId="35" fillId="0" borderId="9" xfId="0" applyNumberFormat="1" applyFont="1" applyBorder="1" applyAlignment="1">
      <alignment horizontal="right" vertical="top" wrapText="1"/>
    </xf>
    <xf numFmtId="0" fontId="38" fillId="0" borderId="9" xfId="0" applyFont="1" applyBorder="1" applyAlignment="1">
      <alignment horizontal="center" vertical="top" wrapText="1"/>
    </xf>
    <xf numFmtId="0" fontId="36" fillId="0" borderId="9" xfId="0" applyFont="1" applyBorder="1" applyAlignment="1">
      <alignment horizontal="left" vertical="top" wrapText="1"/>
    </xf>
    <xf numFmtId="3" fontId="36" fillId="0" borderId="9" xfId="0" applyNumberFormat="1" applyFont="1" applyBorder="1" applyAlignment="1">
      <alignment horizontal="right" vertical="top" wrapText="1"/>
    </xf>
    <xf numFmtId="0" fontId="37" fillId="0" borderId="0" xfId="11" applyFont="1" applyFill="1" applyBorder="1" applyAlignment="1">
      <alignment horizontal="center" vertical="top" wrapText="1"/>
    </xf>
    <xf numFmtId="0" fontId="10" fillId="0" borderId="9" xfId="11" applyFont="1" applyFill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left" vertical="top" wrapText="1"/>
    </xf>
    <xf numFmtId="3" fontId="5" fillId="0" borderId="9" xfId="0" applyNumberFormat="1" applyFont="1" applyBorder="1" applyAlignment="1">
      <alignment horizontal="right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left" vertical="top" wrapText="1"/>
    </xf>
    <xf numFmtId="3" fontId="7" fillId="0" borderId="9" xfId="0" applyNumberFormat="1" applyFont="1" applyBorder="1" applyAlignment="1">
      <alignment horizontal="right" vertical="top" wrapText="1"/>
    </xf>
    <xf numFmtId="0" fontId="5" fillId="0" borderId="9" xfId="0" applyFont="1" applyBorder="1" applyAlignment="1">
      <alignment horizontal="left" vertical="top"/>
    </xf>
    <xf numFmtId="0" fontId="0" fillId="0" borderId="0" xfId="0" applyAlignment="1">
      <alignment horizontal="right"/>
    </xf>
    <xf numFmtId="0" fontId="10" fillId="0" borderId="9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left" vertical="top"/>
    </xf>
    <xf numFmtId="3" fontId="10" fillId="0" borderId="9" xfId="0" applyNumberFormat="1" applyFont="1" applyBorder="1" applyAlignment="1">
      <alignment horizontal="right" vertical="top" wrapText="1"/>
    </xf>
    <xf numFmtId="0" fontId="10" fillId="0" borderId="9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left" vertical="top" wrapText="1"/>
    </xf>
    <xf numFmtId="3" fontId="12" fillId="0" borderId="9" xfId="0" applyNumberFormat="1" applyFont="1" applyBorder="1" applyAlignment="1">
      <alignment horizontal="right" vertical="top" wrapText="1"/>
    </xf>
    <xf numFmtId="0" fontId="12" fillId="0" borderId="9" xfId="0" applyFont="1" applyBorder="1" applyAlignment="1">
      <alignment horizontal="left" vertical="top"/>
    </xf>
    <xf numFmtId="0" fontId="10" fillId="0" borderId="0" xfId="0" applyFont="1" applyAlignment="1">
      <alignment horizontal="right"/>
    </xf>
    <xf numFmtId="0" fontId="5" fillId="0" borderId="0" xfId="0" applyFont="1" applyFill="1"/>
    <xf numFmtId="0" fontId="10" fillId="0" borderId="0" xfId="0" applyFont="1" applyFill="1"/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0" fontId="31" fillId="2" borderId="0" xfId="12" applyFont="1" applyFill="1"/>
    <xf numFmtId="0" fontId="31" fillId="2" borderId="0" xfId="12" applyFont="1" applyFill="1" applyAlignment="1">
      <alignment horizontal="right"/>
    </xf>
    <xf numFmtId="0" fontId="23" fillId="0" borderId="3" xfId="12" applyFont="1" applyFill="1" applyBorder="1" applyAlignment="1">
      <alignment horizontal="center" vertical="center" wrapText="1"/>
    </xf>
    <xf numFmtId="0" fontId="23" fillId="0" borderId="8" xfId="12" applyFont="1" applyFill="1" applyBorder="1" applyAlignment="1">
      <alignment horizontal="center" vertical="center" wrapText="1"/>
    </xf>
    <xf numFmtId="0" fontId="31" fillId="0" borderId="4" xfId="12" applyFont="1" applyBorder="1"/>
    <xf numFmtId="3" fontId="31" fillId="0" borderId="5" xfId="12" applyNumberFormat="1" applyFont="1" applyBorder="1"/>
    <xf numFmtId="0" fontId="31" fillId="0" borderId="6" xfId="12" applyFont="1" applyBorder="1"/>
    <xf numFmtId="3" fontId="31" fillId="0" borderId="7" xfId="12" applyNumberFormat="1" applyFont="1" applyBorder="1"/>
    <xf numFmtId="3" fontId="31" fillId="0" borderId="7" xfId="12" applyNumberFormat="1" applyFont="1" applyFill="1" applyBorder="1"/>
    <xf numFmtId="0" fontId="23" fillId="0" borderId="13" xfId="12" applyFont="1" applyBorder="1"/>
    <xf numFmtId="3" fontId="23" fillId="0" borderId="14" xfId="12" applyNumberFormat="1" applyFont="1" applyBorder="1"/>
    <xf numFmtId="3" fontId="7" fillId="4" borderId="9" xfId="0" applyNumberFormat="1" applyFont="1" applyFill="1" applyBorder="1" applyAlignment="1">
      <alignment horizontal="center" vertical="center" wrapText="1"/>
    </xf>
    <xf numFmtId="3" fontId="12" fillId="4" borderId="9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31" fillId="0" borderId="0" xfId="0" applyFont="1" applyAlignment="1">
      <alignment horizontal="justify"/>
    </xf>
    <xf numFmtId="0" fontId="39" fillId="0" borderId="0" xfId="0" applyFont="1"/>
    <xf numFmtId="0" fontId="31" fillId="0" borderId="0" xfId="0" applyFont="1" applyBorder="1" applyAlignment="1">
      <alignment horizontal="center" vertical="center" wrapText="1"/>
    </xf>
    <xf numFmtId="0" fontId="31" fillId="0" borderId="0" xfId="0" applyFont="1" applyAlignment="1">
      <alignment horizontal="justify" vertical="center"/>
    </xf>
    <xf numFmtId="0" fontId="31" fillId="0" borderId="0" xfId="0" applyFont="1" applyAlignment="1">
      <alignment vertical="center"/>
    </xf>
    <xf numFmtId="0" fontId="23" fillId="0" borderId="0" xfId="0" applyFont="1"/>
    <xf numFmtId="0" fontId="31" fillId="0" borderId="0" xfId="0" applyFont="1" applyAlignment="1">
      <alignment vertical="center" wrapText="1"/>
    </xf>
    <xf numFmtId="0" fontId="39" fillId="0" borderId="0" xfId="0" applyFont="1" applyAlignment="1">
      <alignment vertical="center" wrapText="1"/>
    </xf>
    <xf numFmtId="0" fontId="40" fillId="0" borderId="0" xfId="0" applyFont="1"/>
    <xf numFmtId="0" fontId="31" fillId="0" borderId="0" xfId="0" applyFont="1" applyFill="1" applyAlignment="1" applyProtection="1">
      <alignment horizontal="right"/>
    </xf>
    <xf numFmtId="0" fontId="23" fillId="0" borderId="9" xfId="0" applyFont="1" applyFill="1" applyBorder="1" applyAlignment="1" applyProtection="1">
      <alignment vertical="center"/>
    </xf>
    <xf numFmtId="0" fontId="23" fillId="0" borderId="9" xfId="0" applyFont="1" applyFill="1" applyBorder="1" applyAlignment="1" applyProtection="1">
      <alignment horizontal="center" vertical="center"/>
    </xf>
    <xf numFmtId="49" fontId="31" fillId="0" borderId="9" xfId="0" applyNumberFormat="1" applyFont="1" applyFill="1" applyBorder="1" applyAlignment="1" applyProtection="1">
      <alignment horizontal="left" vertical="center" indent="1"/>
    </xf>
    <xf numFmtId="3" fontId="31" fillId="0" borderId="9" xfId="0" applyNumberFormat="1" applyFont="1" applyFill="1" applyBorder="1" applyAlignment="1" applyProtection="1">
      <alignment vertical="center"/>
      <protection locked="0"/>
    </xf>
    <xf numFmtId="49" fontId="31" fillId="0" borderId="9" xfId="0" applyNumberFormat="1" applyFont="1" applyFill="1" applyBorder="1" applyAlignment="1" applyProtection="1">
      <alignment horizontal="left" vertical="center" indent="2"/>
      <protection locked="0"/>
    </xf>
    <xf numFmtId="49" fontId="23" fillId="0" borderId="9" xfId="0" applyNumberFormat="1" applyFont="1" applyFill="1" applyBorder="1" applyAlignment="1" applyProtection="1">
      <alignment vertical="center"/>
    </xf>
    <xf numFmtId="3" fontId="23" fillId="0" borderId="9" xfId="0" applyNumberFormat="1" applyFont="1" applyFill="1" applyBorder="1" applyAlignment="1" applyProtection="1">
      <alignment vertical="center"/>
    </xf>
    <xf numFmtId="0" fontId="31" fillId="0" borderId="9" xfId="0" applyFont="1" applyFill="1" applyBorder="1" applyAlignment="1" applyProtection="1">
      <alignment vertical="center"/>
    </xf>
    <xf numFmtId="0" fontId="31" fillId="0" borderId="9" xfId="0" applyFont="1" applyFill="1" applyBorder="1" applyAlignment="1" applyProtection="1">
      <alignment horizontal="left" vertical="center" indent="1"/>
    </xf>
    <xf numFmtId="3" fontId="31" fillId="0" borderId="9" xfId="0" applyNumberFormat="1" applyFont="1" applyFill="1" applyBorder="1" applyAlignment="1" applyProtection="1">
      <alignment horizontal="right" vertical="center"/>
    </xf>
    <xf numFmtId="3" fontId="10" fillId="0" borderId="0" xfId="0" applyNumberFormat="1" applyFont="1" applyFill="1" applyBorder="1" applyAlignment="1" applyProtection="1">
      <alignment horizontal="right" vertical="center"/>
    </xf>
    <xf numFmtId="3" fontId="10" fillId="0" borderId="0" xfId="0" applyNumberFormat="1" applyFont="1" applyFill="1" applyBorder="1" applyAlignment="1" applyProtection="1">
      <alignment vertical="center"/>
      <protection locked="0"/>
    </xf>
    <xf numFmtId="49" fontId="23" fillId="0" borderId="9" xfId="0" applyNumberFormat="1" applyFont="1" applyFill="1" applyBorder="1" applyAlignment="1" applyProtection="1">
      <alignment vertical="center"/>
      <protection locked="0"/>
    </xf>
    <xf numFmtId="3" fontId="23" fillId="0" borderId="9" xfId="0" applyNumberFormat="1" applyFont="1" applyFill="1" applyBorder="1" applyAlignment="1" applyProtection="1">
      <alignment vertical="center"/>
      <protection locked="0"/>
    </xf>
    <xf numFmtId="3" fontId="23" fillId="0" borderId="0" xfId="0" applyNumberFormat="1" applyFont="1" applyFill="1" applyBorder="1" applyAlignment="1" applyProtection="1">
      <alignment vertical="center"/>
      <protection locked="0"/>
    </xf>
    <xf numFmtId="49" fontId="23" fillId="0" borderId="0" xfId="0" applyNumberFormat="1" applyFont="1" applyFill="1" applyBorder="1" applyAlignment="1" applyProtection="1">
      <alignment vertical="center"/>
      <protection locked="0"/>
    </xf>
    <xf numFmtId="3" fontId="39" fillId="0" borderId="0" xfId="0" applyNumberFormat="1" applyFont="1"/>
    <xf numFmtId="3" fontId="5" fillId="0" borderId="0" xfId="0" applyNumberFormat="1" applyFont="1" applyFill="1" applyBorder="1" applyAlignment="1" applyProtection="1">
      <alignment vertical="center"/>
      <protection locked="0"/>
    </xf>
    <xf numFmtId="3" fontId="5" fillId="0" borderId="0" xfId="0" applyNumberFormat="1" applyFont="1" applyFill="1" applyBorder="1" applyAlignment="1" applyProtection="1">
      <alignment horizontal="right" vertical="center"/>
    </xf>
    <xf numFmtId="0" fontId="31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/>
    </xf>
    <xf numFmtId="3" fontId="31" fillId="0" borderId="9" xfId="0" applyNumberFormat="1" applyFont="1" applyBorder="1"/>
    <xf numFmtId="0" fontId="31" fillId="0" borderId="9" xfId="0" applyFont="1" applyBorder="1"/>
    <xf numFmtId="3" fontId="23" fillId="0" borderId="9" xfId="0" applyNumberFormat="1" applyFont="1" applyBorder="1"/>
    <xf numFmtId="0" fontId="12" fillId="4" borderId="9" xfId="0" applyFont="1" applyFill="1" applyBorder="1" applyAlignment="1">
      <alignment horizontal="center" vertical="center" wrapText="1"/>
    </xf>
    <xf numFmtId="3" fontId="31" fillId="0" borderId="9" xfId="0" applyNumberFormat="1" applyFont="1" applyFill="1" applyBorder="1"/>
    <xf numFmtId="0" fontId="12" fillId="0" borderId="9" xfId="0" applyFont="1" applyFill="1" applyBorder="1" applyAlignment="1" applyProtection="1">
      <alignment horizontal="left" vertical="center"/>
    </xf>
    <xf numFmtId="0" fontId="7" fillId="0" borderId="9" xfId="0" applyFont="1" applyBorder="1" applyAlignment="1">
      <alignment wrapText="1"/>
    </xf>
    <xf numFmtId="3" fontId="23" fillId="0" borderId="9" xfId="0" applyNumberFormat="1" applyFont="1" applyFill="1" applyBorder="1"/>
    <xf numFmtId="0" fontId="23" fillId="0" borderId="0" xfId="0" applyFont="1" applyFill="1"/>
    <xf numFmtId="0" fontId="31" fillId="0" borderId="0" xfId="0" applyFont="1" applyFill="1"/>
    <xf numFmtId="0" fontId="31" fillId="0" borderId="0" xfId="0" applyFont="1" applyFill="1" applyAlignment="1">
      <alignment vertical="center" wrapText="1"/>
    </xf>
    <xf numFmtId="0" fontId="31" fillId="0" borderId="9" xfId="0" applyFont="1" applyFill="1" applyBorder="1" applyAlignment="1" applyProtection="1">
      <alignment horizontal="left" vertical="center" wrapText="1" indent="1"/>
    </xf>
    <xf numFmtId="0" fontId="31" fillId="2" borderId="0" xfId="0" applyFont="1" applyFill="1" applyAlignment="1">
      <alignment horizontal="right"/>
    </xf>
    <xf numFmtId="0" fontId="31" fillId="2" borderId="0" xfId="0" applyFont="1" applyFill="1"/>
    <xf numFmtId="3" fontId="23" fillId="4" borderId="9" xfId="0" applyNumberFormat="1" applyFont="1" applyFill="1" applyBorder="1" applyAlignment="1">
      <alignment horizontal="center" vertical="center" wrapText="1"/>
    </xf>
    <xf numFmtId="0" fontId="39" fillId="0" borderId="0" xfId="0" applyFont="1" applyBorder="1"/>
    <xf numFmtId="0" fontId="41" fillId="0" borderId="0" xfId="0" applyFont="1" applyAlignment="1">
      <alignment horizontal="center"/>
    </xf>
    <xf numFmtId="0" fontId="0" fillId="0" borderId="9" xfId="0" applyBorder="1"/>
    <xf numFmtId="3" fontId="0" fillId="0" borderId="9" xfId="0" applyNumberFormat="1" applyBorder="1"/>
    <xf numFmtId="10" fontId="0" fillId="0" borderId="9" xfId="0" applyNumberFormat="1" applyBorder="1"/>
    <xf numFmtId="0" fontId="0" fillId="0" borderId="9" xfId="0" applyBorder="1" applyAlignment="1">
      <alignment wrapText="1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3" fontId="31" fillId="0" borderId="0" xfId="0" applyNumberFormat="1" applyFont="1"/>
    <xf numFmtId="3" fontId="5" fillId="0" borderId="10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0" fontId="6" fillId="2" borderId="0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5" fillId="2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5" fillId="2" borderId="10" xfId="0" applyFont="1" applyFill="1" applyBorder="1" applyAlignment="1">
      <alignment horizontal="right"/>
    </xf>
    <xf numFmtId="0" fontId="5" fillId="0" borderId="0" xfId="0" applyFont="1" applyAlignment="1">
      <alignment horizontal="right" wrapText="1"/>
    </xf>
    <xf numFmtId="0" fontId="6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3" fontId="19" fillId="4" borderId="9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right" vertical="center"/>
    </xf>
    <xf numFmtId="3" fontId="7" fillId="4" borderId="9" xfId="0" applyNumberFormat="1" applyFont="1" applyFill="1" applyBorder="1" applyAlignment="1">
      <alignment horizontal="center" vertical="center"/>
    </xf>
    <xf numFmtId="3" fontId="7" fillId="4" borderId="9" xfId="0" applyNumberFormat="1" applyFont="1" applyFill="1" applyBorder="1" applyAlignment="1">
      <alignment horizontal="center" vertical="center" wrapText="1"/>
    </xf>
    <xf numFmtId="3" fontId="12" fillId="4" borderId="9" xfId="0" applyNumberFormat="1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/>
    </xf>
    <xf numFmtId="0" fontId="14" fillId="0" borderId="0" xfId="0" applyFont="1" applyBorder="1" applyAlignment="1">
      <alignment horizontal="justify"/>
    </xf>
    <xf numFmtId="0" fontId="23" fillId="2" borderId="0" xfId="0" applyFont="1" applyFill="1" applyBorder="1" applyAlignment="1">
      <alignment horizontal="left" vertical="center"/>
    </xf>
    <xf numFmtId="0" fontId="31" fillId="0" borderId="0" xfId="0" applyFont="1" applyFill="1" applyAlignment="1">
      <alignment vertical="center" wrapText="1"/>
    </xf>
    <xf numFmtId="0" fontId="31" fillId="0" borderId="0" xfId="0" applyFont="1" applyAlignment="1">
      <alignment vertical="center" wrapText="1"/>
    </xf>
    <xf numFmtId="0" fontId="31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6" fillId="0" borderId="0" xfId="11" applyFont="1" applyBorder="1" applyAlignment="1">
      <alignment horizontal="center"/>
    </xf>
    <xf numFmtId="0" fontId="6" fillId="0" borderId="0" xfId="11" applyFont="1" applyFill="1" applyBorder="1" applyAlignment="1">
      <alignment horizontal="center" vertical="top" wrapText="1"/>
    </xf>
    <xf numFmtId="0" fontId="27" fillId="2" borderId="0" xfId="12" applyFont="1" applyFill="1" applyBorder="1" applyAlignment="1">
      <alignment horizontal="center" wrapText="1"/>
    </xf>
    <xf numFmtId="0" fontId="4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2" fillId="0" borderId="0" xfId="0" applyFont="1" applyFill="1" applyAlignment="1">
      <alignment horizontal="center" vertical="top" wrapText="1"/>
    </xf>
    <xf numFmtId="0" fontId="12" fillId="0" borderId="0" xfId="0" applyFont="1" applyFill="1"/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/>
    <xf numFmtId="0" fontId="10" fillId="0" borderId="0" xfId="0" applyFont="1" applyFill="1" applyAlignment="1">
      <alignment horizontal="center" vertical="top" wrapText="1"/>
    </xf>
    <xf numFmtId="0" fontId="10" fillId="0" borderId="0" xfId="0" applyFont="1" applyFill="1"/>
    <xf numFmtId="0" fontId="6" fillId="2" borderId="0" xfId="5" applyFont="1" applyFill="1" applyBorder="1" applyAlignment="1">
      <alignment horizontal="center" wrapText="1"/>
    </xf>
    <xf numFmtId="0" fontId="7" fillId="0" borderId="1" xfId="5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center" vertical="center" wrapText="1"/>
    </xf>
  </cellXfs>
  <cellStyles count="13">
    <cellStyle name="Ezres 2" xfId="1"/>
    <cellStyle name="Normál" xfId="0" builtinId="0"/>
    <cellStyle name="Normál 2" xfId="2"/>
    <cellStyle name="Normál 2 2" xfId="3"/>
    <cellStyle name="Normál 3" xfId="4"/>
    <cellStyle name="Normál 3 2" xfId="5"/>
    <cellStyle name="Normál 3 3" xfId="6"/>
    <cellStyle name="Normál 4" xfId="7"/>
    <cellStyle name="Normál 5" xfId="8"/>
    <cellStyle name="Normál 6" xfId="12"/>
    <cellStyle name="Normál 7" xfId="11"/>
    <cellStyle name="Normal_KARSZJ3" xfId="9"/>
    <cellStyle name="Normál_Munka1" xfId="10"/>
  </cellStyles>
  <dxfs count="2"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fmann.renata/Desktop/Tomi/K&#246;lts&#233;gvet&#233;si%20rendelet/2019/2016%20ktv%20j&#243;v&#225;hagyott/2005.%20&#233;vi%20k&#246;lt&#233;sgvet&#233;s/Mell&#233;kletek/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00"/>
  <sheetViews>
    <sheetView tabSelected="1" view="pageBreakPreview" zoomScaleSheetLayoutView="100" workbookViewId="0">
      <selection activeCell="E32" sqref="E32"/>
    </sheetView>
  </sheetViews>
  <sheetFormatPr defaultRowHeight="12.75" x14ac:dyDescent="0.2"/>
  <cols>
    <col min="1" max="1" width="3" bestFit="1" customWidth="1"/>
    <col min="2" max="2" width="63.140625" customWidth="1"/>
    <col min="3" max="3" width="14.7109375" style="1" bestFit="1" customWidth="1"/>
    <col min="4" max="4" width="14" style="1" customWidth="1"/>
    <col min="5" max="5" width="12.28515625" style="1" bestFit="1" customWidth="1"/>
    <col min="6" max="6" width="12.28515625" style="261" bestFit="1" customWidth="1"/>
    <col min="7" max="7" width="4.85546875" bestFit="1" customWidth="1"/>
    <col min="8" max="8" width="52.28515625" bestFit="1" customWidth="1"/>
    <col min="9" max="9" width="15.28515625" customWidth="1"/>
    <col min="10" max="11" width="12.28515625" bestFit="1" customWidth="1"/>
    <col min="12" max="12" width="12.28515625" style="260" bestFit="1" customWidth="1"/>
    <col min="13" max="13" width="10.140625" bestFit="1" customWidth="1"/>
  </cols>
  <sheetData>
    <row r="1" spans="1:48" ht="15" customHeight="1" x14ac:dyDescent="0.2">
      <c r="A1" s="385" t="s">
        <v>0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ht="15.75" x14ac:dyDescent="0.25">
      <c r="A2" s="386" t="s">
        <v>1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48" ht="15.75" x14ac:dyDescent="0.25">
      <c r="A3" s="386" t="s">
        <v>455</v>
      </c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</row>
    <row r="4" spans="1:48" x14ac:dyDescent="0.2">
      <c r="A4" s="384" t="s">
        <v>409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1:48" ht="30.75" customHeight="1" x14ac:dyDescent="0.2">
      <c r="A5" s="180"/>
      <c r="B5" s="181" t="s">
        <v>452</v>
      </c>
      <c r="C5" s="161" t="s">
        <v>394</v>
      </c>
      <c r="D5" s="221" t="s">
        <v>460</v>
      </c>
      <c r="E5" s="223" t="s">
        <v>533</v>
      </c>
      <c r="F5" s="240" t="s">
        <v>534</v>
      </c>
      <c r="G5" s="180"/>
      <c r="H5" s="181" t="s">
        <v>453</v>
      </c>
      <c r="I5" s="161" t="s">
        <v>394</v>
      </c>
      <c r="J5" s="221" t="s">
        <v>460</v>
      </c>
      <c r="K5" s="223" t="s">
        <v>533</v>
      </c>
      <c r="L5" s="240" t="s">
        <v>534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</row>
    <row r="6" spans="1:48" ht="16.5" customHeight="1" x14ac:dyDescent="0.2">
      <c r="A6" s="162"/>
      <c r="B6" s="182" t="s">
        <v>4</v>
      </c>
      <c r="C6" s="183">
        <f>C7+C16</f>
        <v>1258526317</v>
      </c>
      <c r="D6" s="183">
        <f>D7+D16</f>
        <v>1577739619</v>
      </c>
      <c r="E6" s="183">
        <f>E7+E16</f>
        <v>1577398839</v>
      </c>
      <c r="F6" s="257">
        <f>E6/D6</f>
        <v>0.99978400745224616</v>
      </c>
      <c r="G6" s="162"/>
      <c r="H6" s="182" t="s">
        <v>30</v>
      </c>
      <c r="I6" s="184">
        <f>I7+I16</f>
        <v>2058824351.5999999</v>
      </c>
      <c r="J6" s="184">
        <f>J7+J16</f>
        <v>2377752782.5999999</v>
      </c>
      <c r="K6" s="184">
        <f>K7+K16</f>
        <v>1828007423</v>
      </c>
      <c r="L6" s="257">
        <f t="shared" ref="L6:L20" si="0">K6/J6</f>
        <v>0.76879625013039821</v>
      </c>
      <c r="M6" s="135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</row>
    <row r="7" spans="1:48" ht="16.5" customHeight="1" x14ac:dyDescent="0.2">
      <c r="A7" s="162"/>
      <c r="B7" s="185" t="s">
        <v>5</v>
      </c>
      <c r="C7" s="184">
        <f>SUM(C8:C11)</f>
        <v>1069243737</v>
      </c>
      <c r="D7" s="184">
        <f>SUM(D8:D11)</f>
        <v>1104329724</v>
      </c>
      <c r="E7" s="184">
        <f t="shared" ref="E7" si="1">SUM(E8:E11)</f>
        <v>1293517876</v>
      </c>
      <c r="F7" s="257">
        <f>E7/D7</f>
        <v>1.1713149142764538</v>
      </c>
      <c r="G7" s="235"/>
      <c r="H7" s="185" t="s">
        <v>31</v>
      </c>
      <c r="I7" s="184">
        <f>I8+I9+I10+I11+I12</f>
        <v>1102367980.5999999</v>
      </c>
      <c r="J7" s="184">
        <f>J8+J9+J10+J11+J12</f>
        <v>1219238555.5999999</v>
      </c>
      <c r="K7" s="184">
        <f t="shared" ref="K7" si="2">K8+K9+K10+K11+K12</f>
        <v>1081313610</v>
      </c>
      <c r="L7" s="257">
        <f t="shared" si="0"/>
        <v>0.88687616138244119</v>
      </c>
      <c r="M7" s="135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</row>
    <row r="8" spans="1:48" ht="13.5" customHeight="1" x14ac:dyDescent="0.2">
      <c r="A8" s="162" t="s">
        <v>6</v>
      </c>
      <c r="B8" s="186" t="s">
        <v>7</v>
      </c>
      <c r="C8" s="136">
        <f>'2.Műk.'!C8</f>
        <v>383813737</v>
      </c>
      <c r="D8" s="136">
        <f>'2.Műk.'!D8</f>
        <v>408641724</v>
      </c>
      <c r="E8" s="136">
        <f>'2.Műk.'!E8</f>
        <v>412751012</v>
      </c>
      <c r="F8" s="258">
        <f>'2.Műk.'!F8</f>
        <v>1.0100559677552652</v>
      </c>
      <c r="G8" s="213" t="s">
        <v>32</v>
      </c>
      <c r="H8" s="186" t="s">
        <v>33</v>
      </c>
      <c r="I8" s="136">
        <f>'2.Műk.'!C65</f>
        <v>448185693</v>
      </c>
      <c r="J8" s="136">
        <f>'2.Műk.'!D65</f>
        <v>481159721</v>
      </c>
      <c r="K8" s="136">
        <f>'2.Műk.'!E65</f>
        <v>472427275</v>
      </c>
      <c r="L8" s="258">
        <f t="shared" si="0"/>
        <v>0.98185125308940813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</row>
    <row r="9" spans="1:48" ht="13.5" customHeight="1" x14ac:dyDescent="0.2">
      <c r="A9" s="162" t="s">
        <v>8</v>
      </c>
      <c r="B9" s="186" t="s">
        <v>9</v>
      </c>
      <c r="C9" s="136">
        <f>'2.Műk.'!C42</f>
        <v>519100000</v>
      </c>
      <c r="D9" s="136">
        <f>'2.Műk.'!D42</f>
        <v>519100000</v>
      </c>
      <c r="E9" s="136">
        <f>'2.Műk.'!E42</f>
        <v>646215149</v>
      </c>
      <c r="F9" s="258">
        <f>'2.Műk.'!F42</f>
        <v>1.244876033519553</v>
      </c>
      <c r="G9" s="213" t="s">
        <v>34</v>
      </c>
      <c r="H9" s="176" t="s">
        <v>35</v>
      </c>
      <c r="I9" s="136">
        <f>'2.Műk.'!C66</f>
        <v>93065376</v>
      </c>
      <c r="J9" s="136">
        <f>'2.Műk.'!D66</f>
        <v>94769136</v>
      </c>
      <c r="K9" s="136">
        <f>'2.Műk.'!E66</f>
        <v>91499389</v>
      </c>
      <c r="L9" s="258">
        <f t="shared" si="0"/>
        <v>0.96549776501075202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</row>
    <row r="10" spans="1:48" ht="13.5" customHeight="1" x14ac:dyDescent="0.2">
      <c r="A10" s="162" t="s">
        <v>10</v>
      </c>
      <c r="B10" s="186" t="s">
        <v>11</v>
      </c>
      <c r="C10" s="136">
        <f>'2.Műk.'!C54</f>
        <v>141330000</v>
      </c>
      <c r="D10" s="136">
        <f>'2.Műk.'!D54</f>
        <v>151588000</v>
      </c>
      <c r="E10" s="136">
        <f>'2.Műk.'!E54</f>
        <v>209328015</v>
      </c>
      <c r="F10" s="258">
        <f>'2.Műk.'!F54</f>
        <v>1.3809009618175581</v>
      </c>
      <c r="G10" s="213" t="s">
        <v>36</v>
      </c>
      <c r="H10" s="176" t="s">
        <v>37</v>
      </c>
      <c r="I10" s="136">
        <f>'2.Műk.'!C67</f>
        <v>454338039.60000002</v>
      </c>
      <c r="J10" s="136">
        <f>'2.Műk.'!D67</f>
        <v>529097803.60000002</v>
      </c>
      <c r="K10" s="136">
        <f>'2.Műk.'!E67</f>
        <v>441441923</v>
      </c>
      <c r="L10" s="258">
        <f t="shared" si="0"/>
        <v>0.83432953226494921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</row>
    <row r="11" spans="1:48" ht="13.5" customHeight="1" x14ac:dyDescent="0.2">
      <c r="A11" s="162" t="s">
        <v>12</v>
      </c>
      <c r="B11" s="186" t="s">
        <v>13</v>
      </c>
      <c r="C11" s="136">
        <f>'2.Műk.'!C55</f>
        <v>25000000</v>
      </c>
      <c r="D11" s="136">
        <f>'2.Műk.'!D55</f>
        <v>25000000</v>
      </c>
      <c r="E11" s="136">
        <f>'2.Műk.'!E55</f>
        <v>25223700</v>
      </c>
      <c r="F11" s="258">
        <f>'2.Műk.'!F55</f>
        <v>1.008948</v>
      </c>
      <c r="G11" s="213" t="s">
        <v>38</v>
      </c>
      <c r="H11" s="176" t="s">
        <v>39</v>
      </c>
      <c r="I11" s="136">
        <f>'2.Műk.'!C68</f>
        <v>5110000</v>
      </c>
      <c r="J11" s="136">
        <f>'2.Műk.'!D68</f>
        <v>5774000</v>
      </c>
      <c r="K11" s="136">
        <f>'2.Műk.'!E68</f>
        <v>4684000</v>
      </c>
      <c r="L11" s="258">
        <f t="shared" si="0"/>
        <v>0.81122272254935923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</row>
    <row r="12" spans="1:48" ht="16.5" customHeight="1" x14ac:dyDescent="0.2">
      <c r="A12" s="162"/>
      <c r="B12" s="186"/>
      <c r="C12" s="136"/>
      <c r="D12" s="136"/>
      <c r="E12" s="136"/>
      <c r="F12" s="258"/>
      <c r="G12" s="213" t="s">
        <v>40</v>
      </c>
      <c r="H12" s="176" t="s">
        <v>41</v>
      </c>
      <c r="I12" s="136">
        <f>I13+I15+I14</f>
        <v>101668872</v>
      </c>
      <c r="J12" s="136">
        <f>J13+J15+J14</f>
        <v>108437895</v>
      </c>
      <c r="K12" s="136">
        <f>K13+K15+K14</f>
        <v>71261023</v>
      </c>
      <c r="L12" s="258">
        <f t="shared" si="0"/>
        <v>0.65715977795400771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</row>
    <row r="13" spans="1:48" ht="13.5" customHeight="1" x14ac:dyDescent="0.2">
      <c r="A13" s="162"/>
      <c r="B13" s="186"/>
      <c r="C13" s="136"/>
      <c r="D13" s="136"/>
      <c r="E13" s="136"/>
      <c r="F13" s="258"/>
      <c r="G13" s="213"/>
      <c r="H13" s="188" t="s">
        <v>483</v>
      </c>
      <c r="I13" s="136">
        <f>'2.Műk.'!C70</f>
        <v>54116372</v>
      </c>
      <c r="J13" s="136">
        <f>'2.Műk.'!D70</f>
        <v>36151947</v>
      </c>
      <c r="K13" s="136">
        <f>'2.Műk.'!E70</f>
        <v>0</v>
      </c>
      <c r="L13" s="258">
        <f t="shared" si="0"/>
        <v>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</row>
    <row r="14" spans="1:48" ht="25.5" x14ac:dyDescent="0.2">
      <c r="A14" s="162"/>
      <c r="B14" s="186"/>
      <c r="C14" s="136"/>
      <c r="D14" s="136"/>
      <c r="E14" s="136"/>
      <c r="F14" s="258"/>
      <c r="G14" s="213"/>
      <c r="H14" s="188" t="s">
        <v>501</v>
      </c>
      <c r="I14" s="136">
        <f>'2.Műk.'!C71</f>
        <v>0</v>
      </c>
      <c r="J14" s="136">
        <f>'2.Műk.'!D71</f>
        <v>2869148</v>
      </c>
      <c r="K14" s="136">
        <f>'2.Műk.'!E71</f>
        <v>2869148</v>
      </c>
      <c r="L14" s="258">
        <f t="shared" si="0"/>
        <v>1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</row>
    <row r="15" spans="1:48" ht="13.5" customHeight="1" x14ac:dyDescent="0.2">
      <c r="A15" s="162"/>
      <c r="B15" s="186"/>
      <c r="C15" s="136"/>
      <c r="D15" s="136"/>
      <c r="E15" s="136"/>
      <c r="F15" s="258"/>
      <c r="G15" s="213"/>
      <c r="H15" s="188" t="s">
        <v>499</v>
      </c>
      <c r="I15" s="136">
        <f>'2.Műk.'!C72</f>
        <v>47552500</v>
      </c>
      <c r="J15" s="136">
        <f>'2.Műk.'!D72</f>
        <v>69416800</v>
      </c>
      <c r="K15" s="136">
        <f>'2.Műk.'!E72</f>
        <v>68391875</v>
      </c>
      <c r="L15" s="258">
        <f t="shared" si="0"/>
        <v>0.98523520242938312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</row>
    <row r="16" spans="1:48" ht="13.5" customHeight="1" x14ac:dyDescent="0.2">
      <c r="A16" s="162"/>
      <c r="B16" s="185" t="s">
        <v>14</v>
      </c>
      <c r="C16" s="184">
        <f>SUM(C17:C19)</f>
        <v>189282580</v>
      </c>
      <c r="D16" s="184">
        <f>SUM(D17:D19)</f>
        <v>473409895</v>
      </c>
      <c r="E16" s="184">
        <f t="shared" ref="E16" si="3">SUM(E17:E19)</f>
        <v>283880963</v>
      </c>
      <c r="F16" s="257">
        <f t="shared" ref="F16:F18" si="4">E16/D16</f>
        <v>0.59965151974696262</v>
      </c>
      <c r="G16" s="213"/>
      <c r="H16" s="185" t="s">
        <v>42</v>
      </c>
      <c r="I16" s="184">
        <f>I17+I18+I19</f>
        <v>956456371</v>
      </c>
      <c r="J16" s="184">
        <f>J17+J18+J19</f>
        <v>1158514227</v>
      </c>
      <c r="K16" s="184">
        <f t="shared" ref="K16" si="5">K17+K18+K19</f>
        <v>746693813</v>
      </c>
      <c r="L16" s="257">
        <f t="shared" si="0"/>
        <v>0.64452709824166876</v>
      </c>
      <c r="M16" s="135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</row>
    <row r="17" spans="1:48" ht="13.5" customHeight="1" x14ac:dyDescent="0.2">
      <c r="A17" s="162" t="s">
        <v>15</v>
      </c>
      <c r="B17" s="186" t="s">
        <v>16</v>
      </c>
      <c r="C17" s="136">
        <f>'3.Felh.'!C7</f>
        <v>39282580</v>
      </c>
      <c r="D17" s="136">
        <f>'3.Felh.'!D7</f>
        <v>91759828</v>
      </c>
      <c r="E17" s="136">
        <f>'3.Felh.'!E7</f>
        <v>52408356</v>
      </c>
      <c r="F17" s="258">
        <f t="shared" si="4"/>
        <v>0.57114706012744487</v>
      </c>
      <c r="G17" s="213" t="s">
        <v>43</v>
      </c>
      <c r="H17" s="186" t="s">
        <v>44</v>
      </c>
      <c r="I17" s="136">
        <f>'3.Felh.'!C37</f>
        <v>885785376</v>
      </c>
      <c r="J17" s="136">
        <f>'3.Felh.'!D37</f>
        <v>1071331640</v>
      </c>
      <c r="K17" s="136">
        <f>'3.Felh.'!E37</f>
        <v>719498028</v>
      </c>
      <c r="L17" s="258">
        <f t="shared" si="0"/>
        <v>0.67159225130324729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</row>
    <row r="18" spans="1:48" ht="16.5" customHeight="1" x14ac:dyDescent="0.2">
      <c r="A18" s="162" t="s">
        <v>17</v>
      </c>
      <c r="B18" s="186" t="s">
        <v>18</v>
      </c>
      <c r="C18" s="136">
        <f>'3.Felh.'!C16</f>
        <v>150000000</v>
      </c>
      <c r="D18" s="136">
        <f>'3.Felh.'!D16</f>
        <v>150000000</v>
      </c>
      <c r="E18" s="136">
        <f>'3.Felh.'!E16</f>
        <v>31356</v>
      </c>
      <c r="F18" s="258">
        <f t="shared" si="4"/>
        <v>2.0903999999999999E-4</v>
      </c>
      <c r="G18" s="213" t="s">
        <v>45</v>
      </c>
      <c r="H18" s="186" t="s">
        <v>46</v>
      </c>
      <c r="I18" s="136">
        <f>'3.Felh.'!C107</f>
        <v>14300000</v>
      </c>
      <c r="J18" s="136">
        <f>'3.Felh.'!D107</f>
        <v>27458865</v>
      </c>
      <c r="K18" s="136">
        <f>'3.Felh.'!E107</f>
        <v>24060785</v>
      </c>
      <c r="L18" s="258">
        <f t="shared" si="0"/>
        <v>0.87624834456923106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</row>
    <row r="19" spans="1:48" ht="13.5" customHeight="1" x14ac:dyDescent="0.2">
      <c r="A19" s="162" t="s">
        <v>19</v>
      </c>
      <c r="B19" s="186" t="s">
        <v>20</v>
      </c>
      <c r="C19" s="136">
        <f>'3.Felh.'!C22</f>
        <v>0</v>
      </c>
      <c r="D19" s="136">
        <f>'3.Felh.'!D22</f>
        <v>231650067</v>
      </c>
      <c r="E19" s="136">
        <f>'3.Felh.'!E22</f>
        <v>231441251</v>
      </c>
      <c r="F19" s="258">
        <f>E19/D19</f>
        <v>0.99909857138094416</v>
      </c>
      <c r="G19" s="213" t="s">
        <v>47</v>
      </c>
      <c r="H19" s="186" t="s">
        <v>48</v>
      </c>
      <c r="I19" s="136">
        <f>SUM(I20:I21)</f>
        <v>56370995</v>
      </c>
      <c r="J19" s="136">
        <f>SUM(J20:J21)</f>
        <v>59723722</v>
      </c>
      <c r="K19" s="136">
        <f t="shared" ref="K19" si="6">SUM(K20:K21)</f>
        <v>3135000</v>
      </c>
      <c r="L19" s="258">
        <f t="shared" si="0"/>
        <v>5.249170505481892E-2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</row>
    <row r="20" spans="1:48" ht="13.5" customHeight="1" x14ac:dyDescent="0.2">
      <c r="A20" s="162"/>
      <c r="B20" s="186"/>
      <c r="C20" s="136"/>
      <c r="D20" s="136"/>
      <c r="E20" s="136"/>
      <c r="F20" s="258"/>
      <c r="G20" s="213"/>
      <c r="H20" s="188" t="s">
        <v>49</v>
      </c>
      <c r="I20" s="136">
        <f>'3.Felh.'!C120</f>
        <v>47000000</v>
      </c>
      <c r="J20" s="136">
        <f>'3.Felh.'!D120</f>
        <v>47000000</v>
      </c>
      <c r="K20" s="136">
        <f>'3.Felh.'!E120</f>
        <v>0</v>
      </c>
      <c r="L20" s="258">
        <f t="shared" si="0"/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</row>
    <row r="21" spans="1:48" ht="13.5" customHeight="1" x14ac:dyDescent="0.2">
      <c r="A21" s="162"/>
      <c r="B21" s="186"/>
      <c r="C21" s="136"/>
      <c r="D21" s="136"/>
      <c r="E21" s="136"/>
      <c r="F21" s="258"/>
      <c r="G21" s="213"/>
      <c r="H21" s="188" t="s">
        <v>386</v>
      </c>
      <c r="I21" s="136">
        <f>'3.Felh.'!C123</f>
        <v>9370995</v>
      </c>
      <c r="J21" s="136">
        <f>'3.Felh.'!D123</f>
        <v>12723722</v>
      </c>
      <c r="K21" s="136">
        <f>'3.Felh.'!E123</f>
        <v>3135000</v>
      </c>
      <c r="L21" s="258">
        <f>K21/J21</f>
        <v>0.24639016790841547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</row>
    <row r="22" spans="1:48" ht="13.5" customHeight="1" x14ac:dyDescent="0.2">
      <c r="A22" s="162" t="s">
        <v>21</v>
      </c>
      <c r="B22" s="189" t="s">
        <v>22</v>
      </c>
      <c r="C22" s="184"/>
      <c r="D22" s="184"/>
      <c r="E22" s="184"/>
      <c r="F22" s="257"/>
      <c r="G22" s="213" t="s">
        <v>50</v>
      </c>
      <c r="H22" s="189" t="s">
        <v>51</v>
      </c>
      <c r="I22" s="184"/>
      <c r="J22" s="184"/>
      <c r="K22" s="184"/>
      <c r="L22" s="257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</row>
    <row r="23" spans="1:48" ht="13.5" customHeight="1" x14ac:dyDescent="0.2">
      <c r="A23" s="162"/>
      <c r="B23" s="185" t="s">
        <v>23</v>
      </c>
      <c r="C23" s="184">
        <f>C24+C28</f>
        <v>813954089</v>
      </c>
      <c r="D23" s="184">
        <f>D24+D28</f>
        <v>813669218</v>
      </c>
      <c r="E23" s="184">
        <f>E24+E28+E27</f>
        <v>828297835</v>
      </c>
      <c r="F23" s="257">
        <f t="shared" ref="F23:F25" si="7">E23/D23</f>
        <v>1.0179785798410281</v>
      </c>
      <c r="G23" s="213"/>
      <c r="H23" s="185" t="s">
        <v>52</v>
      </c>
      <c r="I23" s="184">
        <f>SUM(I24:I24)</f>
        <v>13656054</v>
      </c>
      <c r="J23" s="184">
        <f>SUM(J24:J24)</f>
        <v>13656054</v>
      </c>
      <c r="K23" s="184">
        <f t="shared" ref="K23" si="8">SUM(K24:K24)</f>
        <v>13656054</v>
      </c>
      <c r="L23" s="257">
        <f>K23/J23</f>
        <v>1</v>
      </c>
      <c r="M23" s="135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</row>
    <row r="24" spans="1:48" ht="13.5" customHeight="1" x14ac:dyDescent="0.2">
      <c r="A24" s="162"/>
      <c r="B24" s="186" t="s">
        <v>24</v>
      </c>
      <c r="C24" s="136">
        <f>SUM(C25:C26)</f>
        <v>813954089</v>
      </c>
      <c r="D24" s="136">
        <f>SUM(D25:D26)</f>
        <v>813669218</v>
      </c>
      <c r="E24" s="136">
        <f t="shared" ref="E24" si="9">SUM(E25:E26)</f>
        <v>813669218</v>
      </c>
      <c r="F24" s="258">
        <f t="shared" si="7"/>
        <v>1</v>
      </c>
      <c r="G24" s="213" t="s">
        <v>53</v>
      </c>
      <c r="H24" s="190" t="s">
        <v>54</v>
      </c>
      <c r="I24" s="136">
        <f>'2.Műk.'!C78</f>
        <v>13656054</v>
      </c>
      <c r="J24" s="136">
        <f>'2.Műk.'!D78</f>
        <v>13656054</v>
      </c>
      <c r="K24" s="136">
        <f>'2.Műk.'!E78</f>
        <v>13656054</v>
      </c>
      <c r="L24" s="258">
        <f>K24/J24</f>
        <v>1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</row>
    <row r="25" spans="1:48" x14ac:dyDescent="0.2">
      <c r="A25" s="162"/>
      <c r="B25" s="191" t="s">
        <v>25</v>
      </c>
      <c r="C25" s="136">
        <f>'2.Műk.'!C61</f>
        <v>326029439</v>
      </c>
      <c r="D25" s="136">
        <f>'2.Műk.'!D61</f>
        <v>325744568</v>
      </c>
      <c r="E25" s="136">
        <f>'2.Műk.'!E61</f>
        <v>325744568</v>
      </c>
      <c r="F25" s="258">
        <f t="shared" si="7"/>
        <v>1</v>
      </c>
      <c r="G25" s="213"/>
      <c r="H25" s="185" t="s">
        <v>55</v>
      </c>
      <c r="I25" s="184">
        <v>0</v>
      </c>
      <c r="J25" s="184">
        <v>0</v>
      </c>
      <c r="K25" s="184">
        <v>0</v>
      </c>
      <c r="L25" s="257">
        <v>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</row>
    <row r="26" spans="1:48" x14ac:dyDescent="0.2">
      <c r="A26" s="162"/>
      <c r="B26" s="191" t="s">
        <v>26</v>
      </c>
      <c r="C26" s="136">
        <f>'3.Felh.'!C32</f>
        <v>487924650</v>
      </c>
      <c r="D26" s="136">
        <f>'3.Felh.'!D32</f>
        <v>487924650</v>
      </c>
      <c r="E26" s="136">
        <f>'3.Felh.'!E32</f>
        <v>487924650</v>
      </c>
      <c r="F26" s="258">
        <f>E26/D26</f>
        <v>1</v>
      </c>
      <c r="G26" s="213"/>
      <c r="H26" s="185"/>
      <c r="I26" s="184"/>
      <c r="J26" s="184"/>
      <c r="K26" s="184"/>
      <c r="L26" s="257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</row>
    <row r="27" spans="1:48" s="269" customFormat="1" x14ac:dyDescent="0.2">
      <c r="A27" s="162"/>
      <c r="B27" s="186" t="s">
        <v>914</v>
      </c>
      <c r="C27" s="136">
        <v>0</v>
      </c>
      <c r="D27" s="136">
        <v>0</v>
      </c>
      <c r="E27" s="136">
        <v>14628617</v>
      </c>
      <c r="F27" s="258">
        <v>0</v>
      </c>
      <c r="G27" s="213"/>
      <c r="H27" s="185"/>
      <c r="I27" s="184"/>
      <c r="J27" s="184"/>
      <c r="K27" s="184"/>
      <c r="L27" s="257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</row>
    <row r="28" spans="1:48" x14ac:dyDescent="0.2">
      <c r="A28" s="162"/>
      <c r="B28" s="185" t="s">
        <v>27</v>
      </c>
      <c r="C28" s="136">
        <v>0</v>
      </c>
      <c r="D28" s="136">
        <v>0</v>
      </c>
      <c r="E28" s="136">
        <v>0</v>
      </c>
      <c r="F28" s="258">
        <v>0</v>
      </c>
      <c r="G28" s="213"/>
      <c r="H28" s="185"/>
      <c r="I28" s="184"/>
      <c r="J28" s="184"/>
      <c r="K28" s="184"/>
      <c r="L28" s="257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</row>
    <row r="29" spans="1:48" ht="13.5" customHeight="1" x14ac:dyDescent="0.2">
      <c r="A29" s="162"/>
      <c r="B29" s="192" t="s">
        <v>28</v>
      </c>
      <c r="C29" s="184">
        <f>C6+C23</f>
        <v>2072480406</v>
      </c>
      <c r="D29" s="184">
        <f>D6+D23</f>
        <v>2391408837</v>
      </c>
      <c r="E29" s="184">
        <f>E6+E23</f>
        <v>2405696674</v>
      </c>
      <c r="F29" s="257">
        <f>E29/D29</f>
        <v>1.0059746525892761</v>
      </c>
      <c r="G29" s="235"/>
      <c r="H29" s="192" t="s">
        <v>56</v>
      </c>
      <c r="I29" s="184">
        <f>I6+I23</f>
        <v>2072480405.5999999</v>
      </c>
      <c r="J29" s="184">
        <f>J6+J23</f>
        <v>2391408836.5999999</v>
      </c>
      <c r="K29" s="184">
        <f>K6+K23</f>
        <v>1841663477</v>
      </c>
      <c r="L29" s="257">
        <f>K29/J29</f>
        <v>0.77011653081385967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</row>
    <row r="30" spans="1:48" ht="13.5" customHeight="1" x14ac:dyDescent="0.2">
      <c r="G30" s="2"/>
      <c r="H30" s="2"/>
      <c r="I30" s="2"/>
      <c r="J30" s="2"/>
      <c r="K30" s="2"/>
      <c r="L30" s="4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</row>
    <row r="31" spans="1:48" ht="13.5" customHeight="1" x14ac:dyDescent="0.2">
      <c r="C31" s="19"/>
      <c r="D31" s="19"/>
      <c r="E31" s="19"/>
      <c r="G31" s="2"/>
      <c r="H31" s="2"/>
      <c r="I31" s="135"/>
      <c r="J31" s="135"/>
      <c r="K31" s="135"/>
      <c r="L31" s="4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</row>
    <row r="32" spans="1:48" ht="13.5" customHeight="1" x14ac:dyDescent="0.2">
      <c r="E32" s="19"/>
      <c r="G32" s="2"/>
      <c r="H32" s="135"/>
      <c r="I32" s="135"/>
      <c r="J32" s="2"/>
      <c r="K32" s="2"/>
      <c r="L32" s="4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</row>
    <row r="33" spans="1:48" s="3" customFormat="1" ht="13.5" customHeight="1" x14ac:dyDescent="0.2">
      <c r="A33"/>
      <c r="B33"/>
      <c r="C33" s="1"/>
      <c r="D33" s="1"/>
      <c r="E33" s="19"/>
      <c r="F33" s="261"/>
      <c r="G33" s="2"/>
      <c r="H33" s="2"/>
      <c r="I33" s="135"/>
      <c r="J33" s="135"/>
      <c r="K33" s="2"/>
      <c r="L33" s="4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</row>
    <row r="34" spans="1:48" s="3" customFormat="1" ht="16.5" customHeight="1" x14ac:dyDescent="0.2">
      <c r="A34"/>
      <c r="B34"/>
      <c r="C34" s="1"/>
      <c r="D34" s="1"/>
      <c r="E34" s="19"/>
      <c r="F34" s="261"/>
      <c r="G34" s="2"/>
      <c r="H34" s="2"/>
      <c r="I34" s="135"/>
      <c r="J34" s="135"/>
      <c r="K34" s="2"/>
      <c r="L34" s="4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</row>
    <row r="35" spans="1:48" s="3" customFormat="1" ht="13.5" customHeight="1" x14ac:dyDescent="0.2">
      <c r="A35"/>
      <c r="B35"/>
      <c r="C35" s="1"/>
      <c r="D35" s="1"/>
      <c r="E35" s="1"/>
      <c r="F35" s="261"/>
      <c r="G35" s="135"/>
      <c r="H35" s="2"/>
      <c r="I35" s="2"/>
      <c r="J35" s="2"/>
      <c r="K35" s="2"/>
      <c r="L35" s="4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</row>
    <row r="36" spans="1:48" s="3" customFormat="1" ht="13.5" customHeight="1" x14ac:dyDescent="0.2">
      <c r="A36"/>
      <c r="B36"/>
      <c r="C36" s="1"/>
      <c r="D36" s="1"/>
      <c r="E36" s="1"/>
      <c r="F36" s="261"/>
      <c r="G36" s="2"/>
      <c r="H36" s="2"/>
      <c r="I36" s="2"/>
      <c r="J36" s="2"/>
      <c r="K36" s="2"/>
      <c r="L36" s="4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</row>
    <row r="37" spans="1:48" s="6" customFormat="1" ht="13.5" customHeight="1" x14ac:dyDescent="0.2">
      <c r="A37"/>
      <c r="B37"/>
      <c r="C37" s="1"/>
      <c r="D37" s="1"/>
      <c r="E37" s="1"/>
      <c r="F37" s="261"/>
      <c r="G37" s="2"/>
      <c r="H37" s="2"/>
      <c r="I37" s="2"/>
      <c r="J37" s="2"/>
      <c r="K37" s="5"/>
      <c r="L37" s="259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</row>
    <row r="38" spans="1:48" ht="13.5" customHeight="1" x14ac:dyDescent="0.2">
      <c r="A38" s="3"/>
      <c r="B38" s="3"/>
      <c r="C38" s="3"/>
      <c r="D38" s="3"/>
      <c r="E38" s="3"/>
      <c r="F38" s="262"/>
      <c r="G38" s="2"/>
      <c r="H38" s="2"/>
      <c r="I38" s="2"/>
      <c r="J38" s="2"/>
      <c r="K38" s="2"/>
      <c r="L38" s="4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</row>
    <row r="39" spans="1:48" ht="13.5" customHeight="1" x14ac:dyDescent="0.2">
      <c r="A39" s="3"/>
      <c r="B39" s="3"/>
      <c r="C39" s="3"/>
      <c r="D39" s="3"/>
      <c r="E39" s="3"/>
      <c r="F39" s="262"/>
      <c r="G39" s="4"/>
      <c r="H39" s="2"/>
      <c r="I39" s="2"/>
      <c r="J39" s="2"/>
      <c r="K39" s="2"/>
      <c r="L39" s="4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</row>
    <row r="40" spans="1:48" ht="16.5" customHeight="1" x14ac:dyDescent="0.2">
      <c r="A40" s="3"/>
      <c r="B40" s="3"/>
      <c r="C40" s="3"/>
      <c r="D40" s="3"/>
      <c r="E40" s="3"/>
      <c r="F40" s="262"/>
      <c r="G40" s="4"/>
      <c r="H40" s="2"/>
      <c r="I40" s="2"/>
      <c r="J40" s="2"/>
      <c r="K40" s="2"/>
      <c r="L40" s="4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</row>
    <row r="41" spans="1:48" ht="16.5" customHeight="1" x14ac:dyDescent="0.2">
      <c r="A41" s="3"/>
      <c r="B41" s="3"/>
      <c r="C41" s="3"/>
      <c r="D41" s="3"/>
      <c r="E41" s="3"/>
      <c r="F41" s="262"/>
      <c r="G41" s="4"/>
      <c r="H41" s="5"/>
      <c r="I41" s="5"/>
      <c r="J41" s="5"/>
      <c r="K41" s="2"/>
      <c r="L41" s="4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</row>
    <row r="42" spans="1:48" ht="13.5" customHeight="1" x14ac:dyDescent="0.2">
      <c r="A42" s="6"/>
      <c r="B42" s="6"/>
      <c r="C42" s="6"/>
      <c r="D42" s="6"/>
      <c r="E42" s="6"/>
      <c r="F42" s="263"/>
      <c r="G42" s="4"/>
      <c r="H42" s="2"/>
      <c r="I42" s="2"/>
      <c r="J42" s="2"/>
      <c r="K42" s="2"/>
      <c r="L42" s="4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</row>
    <row r="43" spans="1:48" ht="16.5" customHeight="1" x14ac:dyDescent="0.2">
      <c r="G43" s="4"/>
      <c r="H43" s="2"/>
      <c r="I43" s="2"/>
      <c r="J43" s="2"/>
      <c r="K43" s="2"/>
      <c r="L43" s="4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</row>
    <row r="44" spans="1:48" ht="16.5" customHeight="1" x14ac:dyDescent="0.2">
      <c r="G44" s="2"/>
      <c r="H44" s="2"/>
      <c r="I44" s="2"/>
      <c r="J44" s="2"/>
      <c r="K44" s="2"/>
      <c r="L44" s="4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</row>
    <row r="45" spans="1:48" ht="15.75" customHeight="1" x14ac:dyDescent="0.2">
      <c r="G45" s="2"/>
      <c r="H45" s="2"/>
      <c r="I45" s="2"/>
      <c r="J45" s="2"/>
      <c r="K45" s="2"/>
      <c r="L45" s="4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</row>
    <row r="46" spans="1:48" ht="12.75" customHeight="1" x14ac:dyDescent="0.2">
      <c r="G46" s="2"/>
      <c r="H46" s="2"/>
      <c r="I46" s="2"/>
      <c r="J46" s="2"/>
      <c r="K46" s="2"/>
      <c r="L46" s="4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</row>
    <row r="47" spans="1:48" ht="15.75" customHeight="1" x14ac:dyDescent="0.2">
      <c r="G47" s="2"/>
      <c r="H47" s="2"/>
      <c r="I47" s="2"/>
      <c r="J47" s="2"/>
      <c r="K47" s="2"/>
      <c r="L47" s="4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</row>
    <row r="48" spans="1:48" ht="15.75" customHeight="1" x14ac:dyDescent="0.2">
      <c r="G48" s="2"/>
      <c r="H48" s="2"/>
      <c r="I48" s="2"/>
      <c r="J48" s="2"/>
      <c r="K48" s="2"/>
      <c r="L48" s="4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</row>
    <row r="49" spans="2:48" ht="15.75" customHeight="1" x14ac:dyDescent="0.2">
      <c r="G49" s="2"/>
      <c r="H49" s="2"/>
      <c r="I49" s="2"/>
      <c r="J49" s="2"/>
      <c r="K49" s="2"/>
      <c r="L49" s="4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</row>
    <row r="50" spans="2:48" ht="15.75" customHeight="1" x14ac:dyDescent="0.2">
      <c r="B50" s="7"/>
      <c r="C50" s="8"/>
      <c r="D50" s="8"/>
      <c r="E50" s="8"/>
      <c r="F50" s="264"/>
      <c r="G50" s="2"/>
      <c r="H50" s="2"/>
      <c r="I50" s="2"/>
      <c r="J50" s="2"/>
      <c r="K50" s="2"/>
      <c r="L50" s="4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</row>
    <row r="51" spans="2:48" ht="15.75" customHeight="1" x14ac:dyDescent="0.2">
      <c r="B51" s="9"/>
      <c r="C51" s="10"/>
      <c r="D51" s="10"/>
      <c r="E51" s="10"/>
      <c r="F51" s="264"/>
      <c r="G51" s="2"/>
      <c r="H51" s="2"/>
      <c r="I51" s="2"/>
      <c r="J51" s="2"/>
      <c r="K51" s="2"/>
      <c r="L51" s="4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</row>
    <row r="52" spans="2:48" ht="15.75" customHeight="1" x14ac:dyDescent="0.2">
      <c r="B52" s="2"/>
      <c r="C52" s="10"/>
      <c r="D52" s="10"/>
      <c r="E52" s="10"/>
      <c r="F52" s="264"/>
      <c r="G52" s="2"/>
      <c r="H52" s="2"/>
      <c r="I52" s="2"/>
      <c r="J52" s="2"/>
      <c r="K52" s="2"/>
      <c r="L52" s="4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</row>
    <row r="53" spans="2:48" ht="15.75" customHeight="1" x14ac:dyDescent="0.2">
      <c r="B53" s="2"/>
      <c r="C53" s="10"/>
      <c r="D53" s="10"/>
      <c r="E53" s="10"/>
      <c r="F53" s="264"/>
      <c r="G53" s="2"/>
      <c r="H53" s="2"/>
      <c r="I53" s="2"/>
      <c r="J53" s="2"/>
      <c r="K53" s="2"/>
      <c r="L53" s="4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</row>
    <row r="54" spans="2:48" ht="15.75" customHeight="1" x14ac:dyDescent="0.2">
      <c r="B54" s="2"/>
      <c r="C54" s="10"/>
      <c r="D54" s="10"/>
      <c r="E54" s="10"/>
      <c r="F54" s="264"/>
      <c r="G54" s="2"/>
      <c r="H54" s="2"/>
      <c r="I54" s="2"/>
      <c r="J54" s="2"/>
      <c r="K54" s="2"/>
      <c r="L54" s="4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</row>
    <row r="55" spans="2:48" ht="15.75" customHeight="1" x14ac:dyDescent="0.2">
      <c r="B55" s="2"/>
      <c r="C55" s="10"/>
      <c r="D55" s="10"/>
      <c r="E55" s="10"/>
      <c r="F55" s="264"/>
      <c r="G55" s="2"/>
      <c r="H55" s="2"/>
      <c r="I55" s="2"/>
      <c r="J55" s="2"/>
      <c r="K55" s="2"/>
      <c r="L55" s="4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</row>
    <row r="56" spans="2:48" ht="15.75" customHeight="1" x14ac:dyDescent="0.2">
      <c r="B56" s="2"/>
      <c r="C56" s="10"/>
      <c r="D56" s="10"/>
      <c r="E56" s="10"/>
      <c r="F56" s="264"/>
      <c r="G56" s="2"/>
      <c r="H56" s="2"/>
      <c r="I56" s="2"/>
      <c r="J56" s="2"/>
      <c r="K56" s="2"/>
      <c r="L56" s="4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</row>
    <row r="57" spans="2:48" ht="15.75" customHeight="1" x14ac:dyDescent="0.2">
      <c r="B57" s="2"/>
      <c r="C57" s="10"/>
      <c r="D57" s="10"/>
      <c r="E57" s="10"/>
      <c r="F57" s="264"/>
      <c r="G57" s="2"/>
      <c r="H57" s="2"/>
      <c r="I57" s="2"/>
      <c r="J57" s="2"/>
      <c r="K57" s="2"/>
      <c r="L57" s="4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</row>
    <row r="58" spans="2:48" ht="15.75" customHeight="1" x14ac:dyDescent="0.2">
      <c r="B58" s="2"/>
      <c r="C58" s="10"/>
      <c r="D58" s="10"/>
      <c r="E58" s="10"/>
      <c r="F58" s="264"/>
      <c r="G58" s="2"/>
      <c r="H58" s="2"/>
      <c r="I58" s="2"/>
      <c r="J58" s="2"/>
      <c r="K58" s="2"/>
      <c r="L58" s="4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</row>
    <row r="59" spans="2:48" ht="15.75" customHeight="1" x14ac:dyDescent="0.2">
      <c r="B59" s="2"/>
      <c r="C59" s="10"/>
      <c r="D59" s="10"/>
      <c r="E59" s="10"/>
      <c r="F59" s="264"/>
      <c r="G59" s="2"/>
      <c r="H59" s="2"/>
      <c r="I59" s="2"/>
      <c r="J59" s="2"/>
      <c r="K59" s="2"/>
      <c r="L59" s="4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</row>
    <row r="60" spans="2:48" ht="15.75" customHeight="1" x14ac:dyDescent="0.2">
      <c r="B60" s="2"/>
      <c r="C60" s="10"/>
      <c r="D60" s="10"/>
      <c r="E60" s="10"/>
      <c r="F60" s="264"/>
      <c r="G60" s="2"/>
      <c r="H60" s="2"/>
      <c r="I60" s="2"/>
      <c r="J60" s="2"/>
      <c r="K60" s="2"/>
      <c r="L60" s="4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</row>
    <row r="61" spans="2:48" ht="15.75" customHeight="1" x14ac:dyDescent="0.2">
      <c r="B61" s="2"/>
      <c r="C61" s="10"/>
      <c r="D61" s="10"/>
      <c r="E61" s="10"/>
      <c r="F61" s="264"/>
      <c r="G61" s="2"/>
      <c r="H61" s="2"/>
      <c r="I61" s="2"/>
      <c r="J61" s="2"/>
      <c r="K61" s="2"/>
      <c r="L61" s="4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</row>
    <row r="62" spans="2:48" ht="15.75" customHeight="1" x14ac:dyDescent="0.2">
      <c r="B62" s="2"/>
      <c r="C62" s="10"/>
      <c r="D62" s="10"/>
      <c r="E62" s="10"/>
      <c r="F62" s="264"/>
      <c r="G62" s="2"/>
      <c r="H62" s="2"/>
      <c r="I62" s="2"/>
      <c r="J62" s="2"/>
      <c r="K62" s="2"/>
      <c r="L62" s="4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</row>
    <row r="63" spans="2:48" ht="15.75" customHeight="1" x14ac:dyDescent="0.2">
      <c r="B63" s="2"/>
      <c r="C63" s="10"/>
      <c r="D63" s="10"/>
      <c r="E63" s="10"/>
      <c r="F63" s="264"/>
      <c r="G63" s="2"/>
      <c r="H63" s="2"/>
      <c r="I63" s="2"/>
      <c r="J63" s="2"/>
      <c r="K63" s="2"/>
      <c r="L63" s="4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</row>
    <row r="64" spans="2:48" ht="15.75" customHeight="1" x14ac:dyDescent="0.2">
      <c r="B64" s="2"/>
      <c r="C64" s="10"/>
      <c r="D64" s="10"/>
      <c r="E64" s="10"/>
      <c r="F64" s="264"/>
      <c r="G64" s="2"/>
      <c r="H64" s="2"/>
      <c r="I64" s="2"/>
      <c r="J64" s="2"/>
      <c r="K64" s="2"/>
      <c r="L64" s="4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spans="2:48" ht="15.75" customHeight="1" x14ac:dyDescent="0.2">
      <c r="B65" s="2"/>
      <c r="C65" s="10"/>
      <c r="D65" s="10"/>
      <c r="E65" s="10"/>
      <c r="F65" s="264"/>
      <c r="G65" s="2"/>
      <c r="H65" s="2"/>
      <c r="I65" s="2"/>
      <c r="J65" s="2"/>
      <c r="K65" s="2"/>
      <c r="L65" s="4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</row>
    <row r="66" spans="2:48" ht="15.75" customHeight="1" x14ac:dyDescent="0.2">
      <c r="B66" s="2"/>
      <c r="C66" s="10"/>
      <c r="D66" s="10"/>
      <c r="E66" s="10"/>
      <c r="F66" s="264"/>
      <c r="G66" s="2"/>
      <c r="H66" s="2"/>
      <c r="I66" s="2"/>
      <c r="J66" s="2"/>
      <c r="K66" s="2"/>
      <c r="L66" s="4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spans="2:48" ht="15.75" customHeight="1" x14ac:dyDescent="0.2">
      <c r="B67" s="2"/>
      <c r="C67" s="10"/>
      <c r="D67" s="10"/>
      <c r="E67" s="10"/>
      <c r="F67" s="264"/>
      <c r="G67" s="2"/>
      <c r="H67" s="2"/>
      <c r="I67" s="2"/>
      <c r="J67" s="2"/>
      <c r="K67" s="2"/>
      <c r="L67" s="4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</row>
    <row r="68" spans="2:48" ht="15.75" customHeight="1" x14ac:dyDescent="0.2">
      <c r="B68" s="2"/>
      <c r="C68" s="10"/>
      <c r="D68" s="10"/>
      <c r="E68" s="10"/>
      <c r="F68" s="264"/>
      <c r="G68" s="2"/>
      <c r="H68" s="2"/>
      <c r="I68" s="2"/>
      <c r="J68" s="2"/>
      <c r="K68" s="2"/>
      <c r="L68" s="4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</row>
    <row r="69" spans="2:48" ht="15.75" customHeight="1" x14ac:dyDescent="0.2">
      <c r="B69" s="2"/>
      <c r="C69" s="10"/>
      <c r="D69" s="10"/>
      <c r="E69" s="10"/>
      <c r="F69" s="264"/>
      <c r="G69" s="2"/>
      <c r="H69" s="2"/>
      <c r="I69" s="2"/>
      <c r="J69" s="2"/>
      <c r="K69" s="2"/>
      <c r="L69" s="4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</row>
    <row r="70" spans="2:48" ht="15.75" customHeight="1" x14ac:dyDescent="0.2">
      <c r="B70" s="2"/>
      <c r="C70" s="10"/>
      <c r="D70" s="10"/>
      <c r="E70" s="10"/>
      <c r="F70" s="264"/>
      <c r="G70" s="2"/>
      <c r="H70" s="2"/>
      <c r="I70" s="2"/>
      <c r="J70" s="2"/>
      <c r="K70" s="2"/>
      <c r="L70" s="4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spans="2:48" ht="15.75" customHeight="1" x14ac:dyDescent="0.2">
      <c r="B71" s="2"/>
      <c r="C71" s="10"/>
      <c r="D71" s="10"/>
      <c r="E71" s="10"/>
      <c r="F71" s="264"/>
      <c r="G71" s="2"/>
      <c r="H71" s="2"/>
      <c r="I71" s="2"/>
      <c r="J71" s="2"/>
      <c r="K71" s="2"/>
      <c r="L71" s="4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</row>
    <row r="72" spans="2:48" ht="15.75" customHeight="1" x14ac:dyDescent="0.2">
      <c r="B72" s="2"/>
      <c r="C72" s="10"/>
      <c r="D72" s="10"/>
      <c r="E72" s="10"/>
      <c r="F72" s="264"/>
      <c r="G72" s="2"/>
      <c r="H72" s="2"/>
      <c r="I72" s="2"/>
      <c r="J72" s="2"/>
      <c r="K72" s="2"/>
      <c r="L72" s="4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</row>
    <row r="73" spans="2:48" ht="15.75" customHeight="1" x14ac:dyDescent="0.2">
      <c r="B73" s="2"/>
      <c r="C73" s="10"/>
      <c r="D73" s="10"/>
      <c r="E73" s="10"/>
      <c r="F73" s="264"/>
      <c r="G73" s="2"/>
      <c r="H73" s="2"/>
      <c r="I73" s="2"/>
      <c r="J73" s="2"/>
      <c r="K73" s="2"/>
      <c r="L73" s="4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</row>
    <row r="74" spans="2:48" ht="15.75" customHeight="1" x14ac:dyDescent="0.2">
      <c r="B74" s="2"/>
      <c r="C74" s="10"/>
      <c r="D74" s="10"/>
      <c r="E74" s="10"/>
      <c r="F74" s="264"/>
      <c r="G74" s="2"/>
      <c r="H74" s="2"/>
      <c r="I74" s="2"/>
      <c r="J74" s="2"/>
      <c r="K74" s="2"/>
      <c r="L74" s="4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spans="2:48" ht="15.75" customHeight="1" x14ac:dyDescent="0.2">
      <c r="B75" s="2"/>
      <c r="C75" s="10"/>
      <c r="D75" s="10"/>
      <c r="E75" s="10"/>
      <c r="F75" s="264"/>
      <c r="G75" s="2"/>
      <c r="H75" s="2"/>
      <c r="I75" s="2"/>
      <c r="J75" s="2"/>
      <c r="K75" s="2"/>
      <c r="L75" s="4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</row>
    <row r="76" spans="2:48" ht="15.75" customHeight="1" x14ac:dyDescent="0.2">
      <c r="B76" s="2"/>
      <c r="C76" s="10"/>
      <c r="D76" s="10"/>
      <c r="E76" s="10"/>
      <c r="F76" s="264"/>
      <c r="G76" s="2"/>
      <c r="H76" s="2"/>
      <c r="I76" s="2"/>
      <c r="J76" s="2"/>
      <c r="K76" s="2"/>
      <c r="L76" s="4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spans="2:48" ht="15.75" customHeight="1" x14ac:dyDescent="0.2">
      <c r="B77" s="2"/>
      <c r="C77" s="10"/>
      <c r="D77" s="10"/>
      <c r="E77" s="10"/>
      <c r="F77" s="264"/>
      <c r="G77" s="2"/>
      <c r="H77" s="2"/>
      <c r="I77" s="2"/>
      <c r="J77" s="2"/>
      <c r="K77" s="2"/>
      <c r="L77" s="4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</row>
    <row r="78" spans="2:48" ht="15.75" customHeight="1" x14ac:dyDescent="0.2">
      <c r="B78" s="2"/>
      <c r="C78" s="10"/>
      <c r="D78" s="10"/>
      <c r="E78" s="10"/>
      <c r="F78" s="264"/>
      <c r="G78" s="2"/>
      <c r="H78" s="2"/>
      <c r="I78" s="2"/>
      <c r="J78" s="2"/>
      <c r="K78" s="2"/>
      <c r="L78" s="4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</row>
    <row r="79" spans="2:48" ht="15.75" customHeight="1" x14ac:dyDescent="0.2">
      <c r="B79" s="2"/>
      <c r="C79" s="10"/>
      <c r="D79" s="10"/>
      <c r="E79" s="10"/>
      <c r="F79" s="264"/>
      <c r="G79" s="2"/>
      <c r="H79" s="2"/>
      <c r="I79" s="2"/>
      <c r="J79" s="2"/>
      <c r="K79" s="2"/>
      <c r="L79" s="4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</row>
    <row r="80" spans="2:48" ht="15.75" customHeight="1" x14ac:dyDescent="0.2">
      <c r="B80" s="2"/>
      <c r="C80" s="10"/>
      <c r="D80" s="10"/>
      <c r="E80" s="10"/>
      <c r="F80" s="264"/>
      <c r="G80" s="2"/>
      <c r="H80" s="2"/>
      <c r="I80" s="2"/>
      <c r="J80" s="2"/>
      <c r="K80" s="2"/>
      <c r="L80" s="4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</row>
    <row r="81" spans="2:48" ht="15.75" customHeight="1" x14ac:dyDescent="0.2">
      <c r="B81" s="2"/>
      <c r="C81" s="10"/>
      <c r="D81" s="10"/>
      <c r="E81" s="10"/>
      <c r="F81" s="264"/>
      <c r="G81" s="2"/>
      <c r="H81" s="2"/>
      <c r="I81" s="2"/>
      <c r="J81" s="2"/>
      <c r="K81" s="2"/>
      <c r="L81" s="4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</row>
    <row r="82" spans="2:48" ht="15.75" customHeight="1" x14ac:dyDescent="0.2">
      <c r="B82" s="2"/>
      <c r="C82" s="10"/>
      <c r="D82" s="10"/>
      <c r="E82" s="10"/>
      <c r="F82" s="264"/>
      <c r="G82" s="2"/>
      <c r="H82" s="2"/>
      <c r="I82" s="2"/>
      <c r="J82" s="2"/>
      <c r="K82" s="2"/>
      <c r="L82" s="4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spans="2:48" ht="15.75" customHeight="1" x14ac:dyDescent="0.2">
      <c r="B83" s="2"/>
      <c r="C83" s="10"/>
      <c r="D83" s="10"/>
      <c r="E83" s="10"/>
      <c r="F83" s="264"/>
      <c r="G83" s="2"/>
      <c r="H83" s="2"/>
      <c r="I83" s="2"/>
      <c r="J83" s="2"/>
      <c r="K83" s="2"/>
      <c r="L83" s="4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spans="2:48" ht="15.75" customHeight="1" x14ac:dyDescent="0.2">
      <c r="B84" s="2"/>
      <c r="C84" s="10"/>
      <c r="D84" s="10"/>
      <c r="E84" s="10"/>
      <c r="F84" s="264"/>
      <c r="G84" s="2"/>
      <c r="H84" s="2"/>
      <c r="I84" s="2"/>
      <c r="J84" s="2"/>
      <c r="K84" s="2"/>
      <c r="L84" s="4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spans="2:48" ht="15.75" customHeight="1" x14ac:dyDescent="0.2">
      <c r="B85" s="2"/>
      <c r="C85" s="10"/>
      <c r="D85" s="10"/>
      <c r="E85" s="10"/>
      <c r="F85" s="264"/>
      <c r="G85" s="2"/>
      <c r="H85" s="2"/>
      <c r="I85" s="2"/>
      <c r="J85" s="2"/>
      <c r="K85" s="2"/>
      <c r="L85" s="4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</row>
    <row r="86" spans="2:48" ht="15.75" customHeight="1" x14ac:dyDescent="0.2">
      <c r="B86" s="2"/>
      <c r="C86" s="10"/>
      <c r="D86" s="10"/>
      <c r="E86" s="10"/>
      <c r="F86" s="264"/>
      <c r="G86" s="2"/>
      <c r="H86" s="2"/>
      <c r="I86" s="2"/>
      <c r="J86" s="2"/>
      <c r="K86" s="2"/>
      <c r="L86" s="4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</row>
    <row r="87" spans="2:48" ht="15.75" customHeight="1" x14ac:dyDescent="0.2">
      <c r="B87" s="2"/>
      <c r="C87" s="10"/>
      <c r="D87" s="10"/>
      <c r="E87" s="10"/>
      <c r="F87" s="264"/>
      <c r="G87" s="2"/>
      <c r="H87" s="2"/>
      <c r="I87" s="2"/>
      <c r="J87" s="2"/>
      <c r="K87" s="2"/>
      <c r="L87" s="4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</row>
    <row r="88" spans="2:48" ht="15.75" customHeight="1" x14ac:dyDescent="0.2">
      <c r="B88" s="2"/>
      <c r="C88" s="10"/>
      <c r="D88" s="10"/>
      <c r="E88" s="10"/>
      <c r="F88" s="264"/>
      <c r="G88" s="2"/>
      <c r="H88" s="2"/>
      <c r="I88" s="2"/>
      <c r="J88" s="2"/>
      <c r="K88" s="2"/>
      <c r="L88" s="4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</row>
    <row r="89" spans="2:48" ht="15.75" customHeight="1" x14ac:dyDescent="0.2">
      <c r="B89" s="2"/>
      <c r="C89" s="10"/>
      <c r="D89" s="10"/>
      <c r="E89" s="10"/>
      <c r="F89" s="264"/>
      <c r="G89" s="2"/>
      <c r="H89" s="2"/>
      <c r="I89" s="2"/>
      <c r="J89" s="2"/>
      <c r="K89" s="2"/>
      <c r="L89" s="4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</row>
    <row r="90" spans="2:48" ht="15.75" customHeight="1" x14ac:dyDescent="0.2">
      <c r="B90" s="2"/>
      <c r="C90" s="10"/>
      <c r="D90" s="10"/>
      <c r="E90" s="10"/>
      <c r="F90" s="264"/>
      <c r="G90" s="2"/>
      <c r="H90" s="2"/>
      <c r="I90" s="2"/>
      <c r="J90" s="2"/>
      <c r="K90" s="2"/>
      <c r="L90" s="4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</row>
    <row r="91" spans="2:48" ht="15.75" customHeight="1" x14ac:dyDescent="0.2">
      <c r="B91" s="2"/>
      <c r="C91" s="10"/>
      <c r="D91" s="10"/>
      <c r="E91" s="10"/>
      <c r="F91" s="264"/>
      <c r="G91" s="2"/>
      <c r="H91" s="2"/>
      <c r="I91" s="2"/>
      <c r="J91" s="2"/>
      <c r="K91" s="2"/>
      <c r="L91" s="4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</row>
    <row r="92" spans="2:48" ht="15.75" customHeight="1" x14ac:dyDescent="0.2">
      <c r="B92" s="2"/>
      <c r="C92" s="10"/>
      <c r="D92" s="10"/>
      <c r="E92" s="10"/>
      <c r="F92" s="264"/>
      <c r="G92" s="2"/>
      <c r="H92" s="2"/>
      <c r="I92" s="2"/>
      <c r="J92" s="2"/>
      <c r="K92" s="2"/>
      <c r="L92" s="4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</row>
    <row r="93" spans="2:48" ht="15.75" customHeight="1" x14ac:dyDescent="0.2">
      <c r="B93" s="2"/>
      <c r="C93" s="10"/>
      <c r="D93" s="10"/>
      <c r="E93" s="10"/>
      <c r="F93" s="264"/>
      <c r="G93" s="2"/>
      <c r="H93" s="2"/>
      <c r="I93" s="2"/>
      <c r="J93" s="2"/>
      <c r="K93" s="2"/>
      <c r="L93" s="4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</row>
    <row r="94" spans="2:48" ht="15.75" customHeight="1" x14ac:dyDescent="0.2">
      <c r="B94" s="2"/>
      <c r="C94" s="10"/>
      <c r="D94" s="10"/>
      <c r="E94" s="10"/>
      <c r="F94" s="264"/>
      <c r="G94" s="2"/>
      <c r="H94" s="2"/>
      <c r="I94" s="2"/>
      <c r="J94" s="2"/>
      <c r="K94" s="2"/>
      <c r="L94" s="4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</row>
    <row r="95" spans="2:48" ht="15.75" customHeight="1" x14ac:dyDescent="0.2">
      <c r="B95" s="2"/>
      <c r="C95" s="10"/>
      <c r="D95" s="10"/>
      <c r="E95" s="10"/>
      <c r="F95" s="264"/>
      <c r="G95" s="2"/>
      <c r="H95" s="2"/>
      <c r="I95" s="2"/>
      <c r="J95" s="2"/>
      <c r="K95" s="2"/>
      <c r="L95" s="4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</row>
    <row r="96" spans="2:48" ht="15.75" customHeight="1" x14ac:dyDescent="0.2">
      <c r="B96" s="2"/>
      <c r="C96" s="10"/>
      <c r="D96" s="10"/>
      <c r="E96" s="10"/>
      <c r="F96" s="264"/>
      <c r="G96" s="2"/>
      <c r="H96" s="2"/>
      <c r="I96" s="2"/>
      <c r="J96" s="2"/>
      <c r="K96" s="2"/>
      <c r="L96" s="4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</row>
    <row r="97" spans="2:48" ht="15.75" customHeight="1" x14ac:dyDescent="0.2">
      <c r="B97" s="2"/>
      <c r="C97" s="10"/>
      <c r="D97" s="10"/>
      <c r="E97" s="10"/>
      <c r="F97" s="264"/>
      <c r="G97" s="2"/>
      <c r="H97" s="2"/>
      <c r="I97" s="2"/>
      <c r="J97" s="2"/>
      <c r="K97" s="2"/>
      <c r="L97" s="4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</row>
    <row r="98" spans="2:48" ht="15.75" customHeight="1" x14ac:dyDescent="0.2">
      <c r="B98" s="2"/>
      <c r="C98" s="10"/>
      <c r="D98" s="10"/>
      <c r="E98" s="10"/>
      <c r="F98" s="264"/>
      <c r="G98" s="2"/>
      <c r="H98" s="2"/>
      <c r="I98" s="2"/>
      <c r="J98" s="2"/>
      <c r="K98" s="2"/>
      <c r="L98" s="4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</row>
    <row r="99" spans="2:48" ht="15.75" customHeight="1" x14ac:dyDescent="0.2">
      <c r="B99" s="2"/>
      <c r="C99" s="10"/>
      <c r="D99" s="10"/>
      <c r="E99" s="10"/>
      <c r="F99" s="264"/>
      <c r="G99" s="2"/>
      <c r="H99" s="2"/>
      <c r="I99" s="2"/>
      <c r="J99" s="2"/>
      <c r="K99" s="2"/>
      <c r="L99" s="4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</row>
    <row r="100" spans="2:48" ht="15.75" customHeight="1" x14ac:dyDescent="0.2">
      <c r="B100" s="2"/>
      <c r="C100" s="10"/>
      <c r="D100" s="10"/>
      <c r="E100" s="10"/>
      <c r="F100" s="264"/>
      <c r="G100" s="2"/>
      <c r="H100" s="2"/>
      <c r="I100" s="2"/>
      <c r="J100" s="2"/>
      <c r="K100" s="2"/>
      <c r="L100" s="4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</row>
    <row r="101" spans="2:48" ht="15.75" customHeight="1" x14ac:dyDescent="0.2">
      <c r="B101" s="2"/>
      <c r="C101" s="10"/>
      <c r="D101" s="10"/>
      <c r="E101" s="10"/>
      <c r="F101" s="264"/>
      <c r="G101" s="2"/>
      <c r="H101" s="2"/>
      <c r="I101" s="2"/>
      <c r="J101" s="2"/>
      <c r="K101" s="2"/>
      <c r="L101" s="4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</row>
    <row r="102" spans="2:48" ht="15.75" customHeight="1" x14ac:dyDescent="0.2">
      <c r="B102" s="2"/>
      <c r="C102" s="10"/>
      <c r="D102" s="10"/>
      <c r="E102" s="10"/>
      <c r="F102" s="264"/>
      <c r="G102" s="2"/>
      <c r="H102" s="2"/>
      <c r="I102" s="2"/>
      <c r="J102" s="2"/>
      <c r="K102" s="2"/>
      <c r="L102" s="4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</row>
    <row r="103" spans="2:48" ht="15.75" customHeight="1" x14ac:dyDescent="0.2">
      <c r="B103" s="2"/>
      <c r="C103" s="10"/>
      <c r="D103" s="10"/>
      <c r="E103" s="10"/>
      <c r="F103" s="264"/>
      <c r="G103" s="2"/>
      <c r="H103" s="2"/>
      <c r="I103" s="2"/>
      <c r="J103" s="2"/>
      <c r="K103" s="2"/>
      <c r="L103" s="4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</row>
    <row r="104" spans="2:48" ht="15.75" customHeight="1" x14ac:dyDescent="0.2">
      <c r="B104" s="2"/>
      <c r="C104" s="10"/>
      <c r="D104" s="10"/>
      <c r="E104" s="10"/>
      <c r="F104" s="264"/>
      <c r="G104" s="2"/>
      <c r="H104" s="2"/>
      <c r="I104" s="2"/>
      <c r="J104" s="2"/>
      <c r="K104" s="2"/>
      <c r="L104" s="4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</row>
    <row r="105" spans="2:48" ht="15.75" customHeight="1" x14ac:dyDescent="0.2">
      <c r="B105" s="2"/>
      <c r="C105" s="10"/>
      <c r="D105" s="10"/>
      <c r="E105" s="10"/>
      <c r="F105" s="264"/>
      <c r="G105" s="2"/>
      <c r="H105" s="2"/>
      <c r="I105" s="2"/>
      <c r="J105" s="2"/>
      <c r="K105" s="2"/>
      <c r="L105" s="4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</row>
    <row r="106" spans="2:48" ht="15.75" customHeight="1" x14ac:dyDescent="0.2">
      <c r="B106" s="2"/>
      <c r="C106" s="10"/>
      <c r="D106" s="10"/>
      <c r="E106" s="10"/>
      <c r="F106" s="264"/>
      <c r="G106" s="2"/>
      <c r="H106" s="2"/>
      <c r="I106" s="2"/>
      <c r="J106" s="2"/>
      <c r="K106" s="2"/>
      <c r="L106" s="4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</row>
    <row r="107" spans="2:48" ht="15.75" customHeight="1" x14ac:dyDescent="0.2">
      <c r="B107" s="2"/>
      <c r="C107" s="10"/>
      <c r="D107" s="10"/>
      <c r="E107" s="10"/>
      <c r="F107" s="264"/>
      <c r="G107" s="2"/>
      <c r="H107" s="2"/>
      <c r="I107" s="2"/>
      <c r="J107" s="2"/>
      <c r="K107" s="2"/>
      <c r="L107" s="4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</row>
    <row r="108" spans="2:48" ht="15.75" customHeight="1" x14ac:dyDescent="0.2">
      <c r="B108" s="2"/>
      <c r="C108" s="10"/>
      <c r="D108" s="10"/>
      <c r="E108" s="10"/>
      <c r="F108" s="264"/>
      <c r="G108" s="2"/>
      <c r="H108" s="2"/>
      <c r="I108" s="2"/>
      <c r="J108" s="2"/>
      <c r="K108" s="2"/>
      <c r="L108" s="4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</row>
    <row r="109" spans="2:48" ht="15.75" customHeight="1" x14ac:dyDescent="0.2">
      <c r="B109" s="2"/>
      <c r="C109" s="10"/>
      <c r="D109" s="10"/>
      <c r="E109" s="10"/>
      <c r="F109" s="264"/>
      <c r="G109" s="2"/>
      <c r="H109" s="2"/>
      <c r="I109" s="2"/>
      <c r="J109" s="2"/>
      <c r="K109" s="2"/>
      <c r="L109" s="4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</row>
    <row r="110" spans="2:48" ht="15.75" customHeight="1" x14ac:dyDescent="0.2">
      <c r="B110" s="2"/>
      <c r="C110" s="10"/>
      <c r="D110" s="10"/>
      <c r="E110" s="10"/>
      <c r="F110" s="264"/>
      <c r="G110" s="2"/>
      <c r="H110" s="2"/>
      <c r="I110" s="2"/>
      <c r="J110" s="2"/>
      <c r="K110" s="2"/>
      <c r="L110" s="4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</row>
    <row r="111" spans="2:48" ht="15.75" customHeight="1" x14ac:dyDescent="0.2">
      <c r="B111" s="2"/>
      <c r="C111" s="10"/>
      <c r="D111" s="10"/>
      <c r="E111" s="10"/>
      <c r="F111" s="264"/>
      <c r="G111" s="2"/>
      <c r="H111" s="2"/>
      <c r="I111" s="2"/>
      <c r="J111" s="2"/>
      <c r="K111" s="2"/>
      <c r="L111" s="4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</row>
    <row r="112" spans="2:48" ht="15.75" customHeight="1" x14ac:dyDescent="0.2">
      <c r="B112" s="2"/>
      <c r="C112" s="10"/>
      <c r="D112" s="10"/>
      <c r="E112" s="10"/>
      <c r="F112" s="264"/>
      <c r="G112" s="2"/>
      <c r="H112" s="2"/>
      <c r="I112" s="2"/>
      <c r="J112" s="2"/>
      <c r="K112" s="2"/>
      <c r="L112" s="4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</row>
    <row r="113" spans="2:48" ht="15.75" customHeight="1" x14ac:dyDescent="0.2">
      <c r="B113" s="2"/>
      <c r="C113" s="10"/>
      <c r="D113" s="10"/>
      <c r="E113" s="10"/>
      <c r="F113" s="264"/>
      <c r="G113" s="2"/>
      <c r="H113" s="2"/>
      <c r="I113" s="2"/>
      <c r="J113" s="2"/>
      <c r="K113" s="2"/>
      <c r="L113" s="4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</row>
    <row r="114" spans="2:48" ht="15.75" customHeight="1" x14ac:dyDescent="0.2">
      <c r="B114" s="2"/>
      <c r="C114" s="10"/>
      <c r="D114" s="10"/>
      <c r="E114" s="10"/>
      <c r="F114" s="264"/>
      <c r="G114" s="2"/>
      <c r="H114" s="2"/>
      <c r="I114" s="2"/>
      <c r="J114" s="2"/>
      <c r="K114" s="2"/>
      <c r="L114" s="4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</row>
    <row r="115" spans="2:48" ht="15.75" customHeight="1" x14ac:dyDescent="0.2">
      <c r="B115" s="2"/>
      <c r="C115" s="10"/>
      <c r="D115" s="10"/>
      <c r="E115" s="10"/>
      <c r="F115" s="264"/>
      <c r="G115" s="2"/>
      <c r="H115" s="2"/>
      <c r="I115" s="2"/>
      <c r="J115" s="2"/>
      <c r="K115" s="2"/>
      <c r="L115" s="4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</row>
    <row r="116" spans="2:48" ht="15.75" customHeight="1" x14ac:dyDescent="0.2">
      <c r="B116" s="2"/>
      <c r="C116" s="10"/>
      <c r="D116" s="10"/>
      <c r="E116" s="10"/>
      <c r="F116" s="264"/>
      <c r="G116" s="2"/>
      <c r="H116" s="2"/>
      <c r="I116" s="2"/>
      <c r="J116" s="2"/>
      <c r="K116" s="2"/>
      <c r="L116" s="4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</row>
    <row r="117" spans="2:48" ht="15.75" customHeight="1" x14ac:dyDescent="0.2">
      <c r="B117" s="2"/>
      <c r="C117" s="10"/>
      <c r="D117" s="10"/>
      <c r="E117" s="10"/>
      <c r="F117" s="264"/>
      <c r="G117" s="2"/>
      <c r="H117" s="2"/>
      <c r="I117" s="2"/>
      <c r="J117" s="2"/>
      <c r="K117" s="2"/>
      <c r="L117" s="4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</row>
    <row r="118" spans="2:48" ht="15.75" customHeight="1" x14ac:dyDescent="0.2">
      <c r="B118" s="2"/>
      <c r="C118" s="10"/>
      <c r="D118" s="10"/>
      <c r="E118" s="10"/>
      <c r="F118" s="264"/>
      <c r="G118" s="2"/>
      <c r="H118" s="2"/>
      <c r="I118" s="2"/>
      <c r="J118" s="2"/>
      <c r="K118" s="2"/>
      <c r="L118" s="4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</row>
    <row r="119" spans="2:48" ht="15.75" customHeight="1" x14ac:dyDescent="0.2">
      <c r="B119" s="2"/>
      <c r="C119" s="10"/>
      <c r="D119" s="10"/>
      <c r="E119" s="10"/>
      <c r="F119" s="264"/>
      <c r="G119" s="2"/>
      <c r="H119" s="2"/>
      <c r="I119" s="2"/>
      <c r="J119" s="2"/>
      <c r="K119" s="2"/>
      <c r="L119" s="4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</row>
    <row r="120" spans="2:48" ht="15.75" customHeight="1" x14ac:dyDescent="0.2">
      <c r="B120" s="2"/>
      <c r="C120" s="10"/>
      <c r="D120" s="10"/>
      <c r="E120" s="10"/>
      <c r="F120" s="264"/>
      <c r="G120" s="2"/>
      <c r="H120" s="2"/>
      <c r="I120" s="2"/>
      <c r="J120" s="2"/>
      <c r="K120" s="2"/>
      <c r="L120" s="4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</row>
    <row r="121" spans="2:48" ht="15.75" customHeight="1" x14ac:dyDescent="0.2">
      <c r="B121" s="2"/>
      <c r="C121" s="10"/>
      <c r="D121" s="10"/>
      <c r="E121" s="10"/>
      <c r="F121" s="264"/>
      <c r="G121" s="2"/>
      <c r="H121" s="2"/>
      <c r="I121" s="2"/>
      <c r="J121" s="2"/>
      <c r="K121" s="2"/>
      <c r="L121" s="4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</row>
    <row r="122" spans="2:48" ht="15.75" customHeight="1" x14ac:dyDescent="0.2">
      <c r="B122" s="2"/>
      <c r="C122" s="10"/>
      <c r="D122" s="10"/>
      <c r="E122" s="10"/>
      <c r="F122" s="264"/>
      <c r="G122" s="2"/>
      <c r="H122" s="2"/>
      <c r="I122" s="2"/>
      <c r="J122" s="2"/>
      <c r="K122" s="2"/>
      <c r="L122" s="4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</row>
    <row r="123" spans="2:48" ht="15.75" customHeight="1" x14ac:dyDescent="0.2">
      <c r="B123" s="2"/>
      <c r="C123" s="10"/>
      <c r="D123" s="10"/>
      <c r="E123" s="10"/>
      <c r="F123" s="264"/>
      <c r="G123" s="2"/>
      <c r="H123" s="2"/>
      <c r="I123" s="2"/>
      <c r="J123" s="2"/>
      <c r="K123" s="2"/>
      <c r="L123" s="4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</row>
    <row r="124" spans="2:48" ht="15.75" customHeight="1" x14ac:dyDescent="0.2">
      <c r="B124" s="2"/>
      <c r="C124" s="10"/>
      <c r="D124" s="10"/>
      <c r="E124" s="10"/>
      <c r="F124" s="264"/>
      <c r="G124" s="2"/>
      <c r="H124" s="2"/>
      <c r="I124" s="2"/>
      <c r="J124" s="2"/>
      <c r="K124" s="2"/>
      <c r="L124" s="4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</row>
    <row r="125" spans="2:48" ht="15.75" customHeight="1" x14ac:dyDescent="0.2">
      <c r="B125" s="2"/>
      <c r="C125" s="10"/>
      <c r="D125" s="10"/>
      <c r="E125" s="10"/>
      <c r="F125" s="264"/>
      <c r="G125" s="2"/>
      <c r="H125" s="2"/>
      <c r="I125" s="2"/>
      <c r="J125" s="2"/>
      <c r="K125" s="2"/>
      <c r="L125" s="4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</row>
    <row r="126" spans="2:48" ht="15.75" customHeight="1" x14ac:dyDescent="0.2">
      <c r="B126" s="2"/>
      <c r="C126" s="10"/>
      <c r="D126" s="10"/>
      <c r="E126" s="10"/>
      <c r="F126" s="264"/>
      <c r="G126" s="2"/>
      <c r="H126" s="2"/>
      <c r="I126" s="2"/>
      <c r="J126" s="2"/>
      <c r="K126" s="2"/>
      <c r="L126" s="4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</row>
    <row r="127" spans="2:48" ht="15.75" customHeight="1" x14ac:dyDescent="0.2">
      <c r="B127" s="2"/>
      <c r="C127" s="10"/>
      <c r="D127" s="10"/>
      <c r="E127" s="10"/>
      <c r="F127" s="264"/>
      <c r="G127" s="2"/>
      <c r="H127" s="2"/>
      <c r="I127" s="2"/>
      <c r="J127" s="2"/>
      <c r="K127" s="2"/>
      <c r="L127" s="4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</row>
    <row r="128" spans="2:48" ht="15.75" customHeight="1" x14ac:dyDescent="0.2">
      <c r="B128" s="2"/>
      <c r="C128" s="10"/>
      <c r="D128" s="10"/>
      <c r="E128" s="10"/>
      <c r="F128" s="264"/>
      <c r="G128" s="2"/>
      <c r="H128" s="2"/>
      <c r="I128" s="2"/>
      <c r="J128" s="2"/>
      <c r="K128" s="2"/>
      <c r="L128" s="4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</row>
    <row r="129" spans="2:48" ht="15.75" customHeight="1" x14ac:dyDescent="0.2">
      <c r="B129" s="2"/>
      <c r="C129" s="10"/>
      <c r="D129" s="10"/>
      <c r="E129" s="10"/>
      <c r="F129" s="264"/>
      <c r="G129" s="2"/>
      <c r="H129" s="2"/>
      <c r="I129" s="2"/>
      <c r="J129" s="2"/>
      <c r="K129" s="2"/>
      <c r="L129" s="4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</row>
    <row r="130" spans="2:48" ht="15.75" customHeight="1" x14ac:dyDescent="0.2">
      <c r="B130" s="2"/>
      <c r="C130" s="10"/>
      <c r="D130" s="10"/>
      <c r="E130" s="10"/>
      <c r="F130" s="264"/>
      <c r="G130" s="2"/>
      <c r="H130" s="2"/>
      <c r="I130" s="2"/>
      <c r="J130" s="2"/>
      <c r="K130" s="2"/>
      <c r="L130" s="4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</row>
    <row r="131" spans="2:48" ht="15.75" customHeight="1" x14ac:dyDescent="0.2">
      <c r="B131" s="2"/>
      <c r="C131" s="10"/>
      <c r="D131" s="10"/>
      <c r="E131" s="10"/>
      <c r="F131" s="264"/>
      <c r="G131" s="2"/>
      <c r="H131" s="2"/>
      <c r="I131" s="2"/>
      <c r="J131" s="2"/>
      <c r="K131" s="2"/>
      <c r="L131" s="4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</row>
    <row r="132" spans="2:48" ht="15.75" customHeight="1" x14ac:dyDescent="0.2">
      <c r="B132" s="2"/>
      <c r="C132" s="10"/>
      <c r="D132" s="10"/>
      <c r="E132" s="10"/>
      <c r="F132" s="264"/>
      <c r="G132" s="2"/>
      <c r="H132" s="2"/>
      <c r="I132" s="2"/>
      <c r="J132" s="2"/>
      <c r="K132" s="2"/>
      <c r="L132" s="4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</row>
    <row r="133" spans="2:48" ht="15.75" customHeight="1" x14ac:dyDescent="0.2">
      <c r="B133" s="2"/>
      <c r="C133" s="10"/>
      <c r="D133" s="10"/>
      <c r="E133" s="10"/>
      <c r="F133" s="264"/>
      <c r="G133" s="2"/>
      <c r="H133" s="2"/>
      <c r="I133" s="2"/>
      <c r="J133" s="2"/>
      <c r="K133" s="2"/>
      <c r="L133" s="4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</row>
    <row r="134" spans="2:48" ht="15.75" customHeight="1" x14ac:dyDescent="0.2">
      <c r="B134" s="2"/>
      <c r="C134" s="10"/>
      <c r="D134" s="10"/>
      <c r="E134" s="10"/>
      <c r="F134" s="264"/>
      <c r="G134" s="2"/>
      <c r="H134" s="2"/>
      <c r="I134" s="2"/>
      <c r="J134" s="2"/>
      <c r="K134" s="2"/>
      <c r="L134" s="4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</row>
    <row r="135" spans="2:48" ht="15.75" customHeight="1" x14ac:dyDescent="0.2">
      <c r="B135" s="2"/>
      <c r="C135" s="10"/>
      <c r="D135" s="10"/>
      <c r="E135" s="10"/>
      <c r="F135" s="264"/>
      <c r="G135" s="2"/>
      <c r="H135" s="2"/>
      <c r="I135" s="2"/>
      <c r="J135" s="2"/>
      <c r="K135" s="2"/>
      <c r="L135" s="4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</row>
    <row r="136" spans="2:48" ht="15.75" customHeight="1" x14ac:dyDescent="0.2">
      <c r="B136" s="2"/>
      <c r="C136" s="10"/>
      <c r="D136" s="10"/>
      <c r="E136" s="10"/>
      <c r="F136" s="264"/>
      <c r="G136" s="2"/>
      <c r="H136" s="2"/>
      <c r="I136" s="2"/>
      <c r="J136" s="2"/>
      <c r="K136" s="2"/>
      <c r="L136" s="4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</row>
    <row r="137" spans="2:48" ht="15.75" customHeight="1" x14ac:dyDescent="0.2">
      <c r="B137" s="2"/>
      <c r="C137" s="10"/>
      <c r="D137" s="10"/>
      <c r="E137" s="10"/>
      <c r="F137" s="264"/>
      <c r="G137" s="2"/>
      <c r="H137" s="2"/>
      <c r="I137" s="2"/>
      <c r="J137" s="2"/>
      <c r="K137" s="2"/>
      <c r="L137" s="4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</row>
    <row r="138" spans="2:48" ht="15.75" customHeight="1" x14ac:dyDescent="0.2">
      <c r="B138" s="2"/>
      <c r="C138" s="10"/>
      <c r="D138" s="10"/>
      <c r="E138" s="10"/>
      <c r="F138" s="264"/>
      <c r="G138" s="2"/>
      <c r="H138" s="2"/>
      <c r="I138" s="2"/>
      <c r="J138" s="2"/>
      <c r="K138" s="2"/>
      <c r="L138" s="4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</row>
    <row r="139" spans="2:48" ht="15.75" customHeight="1" x14ac:dyDescent="0.2">
      <c r="B139" s="2"/>
      <c r="C139" s="10"/>
      <c r="D139" s="10"/>
      <c r="E139" s="10"/>
      <c r="F139" s="264"/>
      <c r="G139" s="2"/>
      <c r="H139" s="2"/>
      <c r="I139" s="2"/>
      <c r="J139" s="2"/>
      <c r="K139" s="2"/>
      <c r="L139" s="4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</row>
    <row r="140" spans="2:48" ht="15.75" customHeight="1" x14ac:dyDescent="0.2">
      <c r="B140" s="2"/>
      <c r="C140" s="10"/>
      <c r="D140" s="10"/>
      <c r="E140" s="10"/>
      <c r="F140" s="264"/>
      <c r="G140" s="2"/>
      <c r="H140" s="2"/>
      <c r="I140" s="2"/>
      <c r="J140" s="2"/>
      <c r="K140" s="2"/>
      <c r="L140" s="4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</row>
    <row r="141" spans="2:48" ht="15.75" customHeight="1" x14ac:dyDescent="0.2">
      <c r="B141" s="2"/>
      <c r="C141" s="10"/>
      <c r="D141" s="10"/>
      <c r="E141" s="10"/>
      <c r="F141" s="264"/>
      <c r="G141" s="2"/>
      <c r="H141" s="2"/>
      <c r="I141" s="2"/>
      <c r="J141" s="2"/>
      <c r="K141" s="2"/>
      <c r="L141" s="4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</row>
    <row r="142" spans="2:48" ht="15.75" customHeight="1" x14ac:dyDescent="0.2">
      <c r="B142" s="2"/>
      <c r="C142" s="10"/>
      <c r="D142" s="10"/>
      <c r="E142" s="10"/>
      <c r="F142" s="264"/>
      <c r="G142" s="2"/>
      <c r="H142" s="2"/>
      <c r="I142" s="2"/>
      <c r="J142" s="2"/>
      <c r="K142" s="2"/>
      <c r="L142" s="4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</row>
    <row r="143" spans="2:48" ht="15.75" customHeight="1" x14ac:dyDescent="0.2">
      <c r="B143" s="2"/>
      <c r="C143" s="10"/>
      <c r="D143" s="10"/>
      <c r="E143" s="10"/>
      <c r="F143" s="264"/>
      <c r="G143" s="2"/>
      <c r="H143" s="2"/>
      <c r="I143" s="2"/>
      <c r="J143" s="2"/>
      <c r="K143" s="2"/>
      <c r="L143" s="4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</row>
    <row r="144" spans="2:48" ht="15.75" customHeight="1" x14ac:dyDescent="0.2">
      <c r="B144" s="2"/>
      <c r="C144" s="10"/>
      <c r="D144" s="10"/>
      <c r="E144" s="10"/>
      <c r="F144" s="264"/>
      <c r="G144" s="2"/>
      <c r="H144" s="2"/>
      <c r="I144" s="2"/>
      <c r="J144" s="2"/>
      <c r="K144" s="2"/>
      <c r="L144" s="4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</row>
    <row r="145" spans="2:48" ht="15.75" customHeight="1" x14ac:dyDescent="0.2">
      <c r="B145" s="2"/>
      <c r="C145" s="10"/>
      <c r="D145" s="10"/>
      <c r="E145" s="10"/>
      <c r="F145" s="264"/>
      <c r="G145" s="2"/>
      <c r="H145" s="2"/>
      <c r="I145" s="2"/>
      <c r="J145" s="2"/>
      <c r="K145" s="2"/>
      <c r="L145" s="4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</row>
    <row r="146" spans="2:48" ht="15.75" customHeight="1" x14ac:dyDescent="0.2">
      <c r="B146" s="2"/>
      <c r="C146" s="10"/>
      <c r="D146" s="10"/>
      <c r="E146" s="10"/>
      <c r="F146" s="264"/>
      <c r="G146" s="2"/>
      <c r="H146" s="2"/>
      <c r="I146" s="2"/>
      <c r="J146" s="2"/>
      <c r="K146" s="2"/>
      <c r="L146" s="4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</row>
    <row r="147" spans="2:48" ht="15.75" customHeight="1" x14ac:dyDescent="0.2">
      <c r="B147" s="2"/>
      <c r="C147" s="10"/>
      <c r="D147" s="10"/>
      <c r="E147" s="10"/>
      <c r="F147" s="264"/>
      <c r="G147" s="2"/>
      <c r="H147" s="2"/>
      <c r="I147" s="2"/>
      <c r="J147" s="2"/>
      <c r="K147" s="2"/>
      <c r="L147" s="4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</row>
    <row r="148" spans="2:48" ht="15.75" customHeight="1" x14ac:dyDescent="0.2">
      <c r="B148" s="2"/>
      <c r="C148" s="10"/>
      <c r="D148" s="10"/>
      <c r="E148" s="10"/>
      <c r="F148" s="264"/>
      <c r="G148" s="2"/>
      <c r="H148" s="2"/>
      <c r="I148" s="2"/>
      <c r="J148" s="2"/>
      <c r="K148" s="2"/>
      <c r="L148" s="4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</row>
    <row r="149" spans="2:48" ht="15.75" customHeight="1" x14ac:dyDescent="0.2">
      <c r="B149" s="2"/>
      <c r="C149" s="10"/>
      <c r="D149" s="10"/>
      <c r="E149" s="10"/>
      <c r="F149" s="264"/>
      <c r="G149" s="2"/>
      <c r="H149" s="2"/>
      <c r="I149" s="2"/>
      <c r="J149" s="2"/>
      <c r="K149" s="2"/>
      <c r="L149" s="4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</row>
    <row r="150" spans="2:48" ht="15.75" customHeight="1" x14ac:dyDescent="0.2">
      <c r="B150" s="2"/>
      <c r="C150" s="10"/>
      <c r="D150" s="10"/>
      <c r="E150" s="10"/>
      <c r="F150" s="264"/>
      <c r="G150" s="2"/>
      <c r="H150" s="2"/>
      <c r="I150" s="2"/>
      <c r="J150" s="2"/>
      <c r="K150" s="2"/>
      <c r="L150" s="4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</row>
    <row r="151" spans="2:48" ht="15.75" customHeight="1" x14ac:dyDescent="0.2">
      <c r="B151" s="2"/>
      <c r="C151" s="10"/>
      <c r="D151" s="10"/>
      <c r="E151" s="10"/>
      <c r="F151" s="264"/>
      <c r="G151" s="2"/>
      <c r="H151" s="2"/>
      <c r="I151" s="2"/>
      <c r="J151" s="2"/>
      <c r="K151" s="2"/>
      <c r="L151" s="4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</row>
    <row r="152" spans="2:48" ht="15.75" customHeight="1" x14ac:dyDescent="0.2">
      <c r="B152" s="2"/>
      <c r="C152" s="10"/>
      <c r="D152" s="10"/>
      <c r="E152" s="10"/>
      <c r="F152" s="264"/>
      <c r="G152" s="2"/>
      <c r="H152" s="2"/>
      <c r="I152" s="2"/>
      <c r="J152" s="2"/>
      <c r="K152" s="2"/>
      <c r="L152" s="4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</row>
    <row r="153" spans="2:48" ht="15.75" customHeight="1" x14ac:dyDescent="0.2">
      <c r="B153" s="2"/>
      <c r="C153" s="10"/>
      <c r="D153" s="10"/>
      <c r="E153" s="10"/>
      <c r="F153" s="264"/>
      <c r="G153" s="2"/>
      <c r="H153" s="2"/>
      <c r="I153" s="2"/>
      <c r="J153" s="2"/>
      <c r="K153" s="2"/>
      <c r="L153" s="4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</row>
    <row r="154" spans="2:48" ht="15.75" customHeight="1" x14ac:dyDescent="0.2">
      <c r="B154" s="2"/>
      <c r="C154" s="10"/>
      <c r="D154" s="10"/>
      <c r="E154" s="10"/>
      <c r="F154" s="264"/>
      <c r="G154" s="2"/>
      <c r="H154" s="2"/>
      <c r="I154" s="2"/>
      <c r="J154" s="2"/>
      <c r="K154" s="2"/>
      <c r="L154" s="4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</row>
    <row r="155" spans="2:48" ht="15.75" customHeight="1" x14ac:dyDescent="0.2">
      <c r="B155" s="2"/>
      <c r="C155" s="10"/>
      <c r="D155" s="10"/>
      <c r="E155" s="10"/>
      <c r="F155" s="264"/>
      <c r="G155" s="2"/>
      <c r="H155" s="2"/>
      <c r="I155" s="2"/>
      <c r="J155" s="2"/>
      <c r="K155" s="2"/>
      <c r="L155" s="4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</row>
    <row r="156" spans="2:48" ht="15.75" customHeight="1" x14ac:dyDescent="0.2">
      <c r="B156" s="2"/>
      <c r="C156" s="10"/>
      <c r="D156" s="10"/>
      <c r="E156" s="10"/>
      <c r="F156" s="264"/>
      <c r="G156" s="2"/>
      <c r="H156" s="2"/>
      <c r="I156" s="2"/>
      <c r="J156" s="2"/>
      <c r="K156" s="2"/>
      <c r="L156" s="4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</row>
    <row r="157" spans="2:48" ht="15.75" customHeight="1" x14ac:dyDescent="0.2">
      <c r="B157" s="2"/>
      <c r="C157" s="10"/>
      <c r="D157" s="10"/>
      <c r="E157" s="10"/>
      <c r="F157" s="264"/>
      <c r="G157" s="2"/>
      <c r="H157" s="2"/>
      <c r="I157" s="2"/>
      <c r="J157" s="2"/>
      <c r="K157" s="2"/>
      <c r="L157" s="4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</row>
    <row r="158" spans="2:48" ht="15.75" customHeight="1" x14ac:dyDescent="0.2">
      <c r="B158" s="2"/>
      <c r="C158" s="10"/>
      <c r="D158" s="10"/>
      <c r="E158" s="10"/>
      <c r="F158" s="264"/>
      <c r="G158" s="2"/>
      <c r="H158" s="2"/>
      <c r="I158" s="2"/>
      <c r="J158" s="2"/>
      <c r="K158" s="2"/>
      <c r="L158" s="4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</row>
    <row r="159" spans="2:48" ht="15.75" customHeight="1" x14ac:dyDescent="0.2">
      <c r="B159" s="2"/>
      <c r="C159" s="10"/>
      <c r="D159" s="10"/>
      <c r="E159" s="10"/>
      <c r="F159" s="264"/>
      <c r="G159" s="2"/>
      <c r="H159" s="2"/>
      <c r="I159" s="2"/>
      <c r="J159" s="2"/>
      <c r="K159" s="2"/>
      <c r="L159" s="4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</row>
    <row r="160" spans="2:48" ht="15.75" customHeight="1" x14ac:dyDescent="0.2">
      <c r="B160" s="2"/>
      <c r="C160" s="10"/>
      <c r="D160" s="10"/>
      <c r="E160" s="10"/>
      <c r="F160" s="264"/>
      <c r="G160" s="2"/>
      <c r="H160" s="2"/>
      <c r="I160" s="2"/>
      <c r="J160" s="2"/>
      <c r="K160" s="2"/>
      <c r="L160" s="4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</row>
    <row r="161" spans="2:48" ht="15.75" customHeight="1" x14ac:dyDescent="0.2">
      <c r="B161" s="2"/>
      <c r="C161" s="10"/>
      <c r="D161" s="10"/>
      <c r="E161" s="10"/>
      <c r="F161" s="264"/>
      <c r="G161" s="2"/>
      <c r="H161" s="2"/>
      <c r="I161" s="2"/>
      <c r="J161" s="2"/>
      <c r="K161" s="2"/>
      <c r="L161" s="4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</row>
    <row r="162" spans="2:48" ht="15.75" customHeight="1" x14ac:dyDescent="0.2">
      <c r="B162" s="2"/>
      <c r="C162" s="10"/>
      <c r="D162" s="10"/>
      <c r="E162" s="10"/>
      <c r="F162" s="264"/>
      <c r="G162" s="2"/>
      <c r="H162" s="2"/>
      <c r="I162" s="2"/>
      <c r="J162" s="2"/>
      <c r="K162" s="2"/>
      <c r="L162" s="4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</row>
    <row r="163" spans="2:48" ht="15.75" customHeight="1" x14ac:dyDescent="0.2">
      <c r="B163" s="2"/>
      <c r="C163" s="10"/>
      <c r="D163" s="10"/>
      <c r="E163" s="10"/>
      <c r="F163" s="264"/>
      <c r="G163" s="2"/>
      <c r="H163" s="2"/>
      <c r="I163" s="2"/>
      <c r="J163" s="2"/>
      <c r="K163" s="2"/>
      <c r="L163" s="4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</row>
    <row r="164" spans="2:48" ht="15.75" customHeight="1" x14ac:dyDescent="0.2">
      <c r="B164" s="2"/>
      <c r="C164" s="10"/>
      <c r="D164" s="10"/>
      <c r="E164" s="10"/>
      <c r="F164" s="264"/>
      <c r="G164" s="2"/>
      <c r="H164" s="2"/>
      <c r="I164" s="2"/>
      <c r="J164" s="2"/>
      <c r="K164" s="2"/>
      <c r="L164" s="4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</row>
    <row r="165" spans="2:48" ht="15.75" customHeight="1" x14ac:dyDescent="0.2">
      <c r="B165" s="2"/>
      <c r="C165" s="10"/>
      <c r="D165" s="10"/>
      <c r="E165" s="10"/>
      <c r="F165" s="264"/>
      <c r="G165" s="2"/>
      <c r="H165" s="2"/>
      <c r="I165" s="2"/>
      <c r="J165" s="2"/>
      <c r="K165" s="2"/>
      <c r="L165" s="4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</row>
    <row r="166" spans="2:48" ht="15.75" customHeight="1" x14ac:dyDescent="0.2">
      <c r="B166" s="2"/>
      <c r="C166" s="10"/>
      <c r="D166" s="10"/>
      <c r="E166" s="10"/>
      <c r="F166" s="264"/>
      <c r="G166" s="2"/>
      <c r="H166" s="2"/>
      <c r="I166" s="2"/>
      <c r="J166" s="2"/>
      <c r="K166" s="2"/>
      <c r="L166" s="4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</row>
    <row r="167" spans="2:48" ht="15.75" customHeight="1" x14ac:dyDescent="0.2">
      <c r="B167" s="2"/>
      <c r="C167" s="10"/>
      <c r="D167" s="10"/>
      <c r="E167" s="10"/>
      <c r="F167" s="264"/>
      <c r="G167" s="2"/>
      <c r="H167" s="2"/>
      <c r="I167" s="2"/>
      <c r="J167" s="2"/>
      <c r="K167" s="2"/>
      <c r="L167" s="4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</row>
    <row r="168" spans="2:48" ht="15.75" customHeight="1" x14ac:dyDescent="0.2">
      <c r="B168" s="2"/>
      <c r="C168" s="10"/>
      <c r="D168" s="10"/>
      <c r="E168" s="10"/>
      <c r="F168" s="264"/>
      <c r="G168" s="2"/>
      <c r="H168" s="2"/>
      <c r="I168" s="2"/>
      <c r="J168" s="2"/>
      <c r="K168" s="2"/>
      <c r="L168" s="4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</row>
    <row r="169" spans="2:48" ht="15.75" customHeight="1" x14ac:dyDescent="0.2">
      <c r="B169" s="2"/>
      <c r="C169" s="10"/>
      <c r="D169" s="10"/>
      <c r="E169" s="10"/>
      <c r="F169" s="264"/>
      <c r="G169" s="2"/>
      <c r="H169" s="2"/>
      <c r="I169" s="2"/>
      <c r="J169" s="2"/>
      <c r="K169" s="2"/>
      <c r="L169" s="4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</row>
    <row r="170" spans="2:48" ht="15.75" customHeight="1" x14ac:dyDescent="0.2">
      <c r="B170" s="2"/>
      <c r="C170" s="10"/>
      <c r="D170" s="10"/>
      <c r="E170" s="10"/>
      <c r="F170" s="264"/>
      <c r="G170" s="2"/>
      <c r="H170" s="2"/>
      <c r="I170" s="2"/>
      <c r="J170" s="2"/>
      <c r="K170" s="2"/>
      <c r="L170" s="4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</row>
    <row r="171" spans="2:48" ht="15.75" customHeight="1" x14ac:dyDescent="0.2">
      <c r="B171" s="2"/>
      <c r="C171" s="10"/>
      <c r="D171" s="10"/>
      <c r="E171" s="10"/>
      <c r="F171" s="264"/>
      <c r="G171" s="2"/>
      <c r="H171" s="2"/>
      <c r="I171" s="2"/>
      <c r="J171" s="2"/>
      <c r="K171" s="2"/>
      <c r="L171" s="4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</row>
    <row r="172" spans="2:48" ht="15.75" customHeight="1" x14ac:dyDescent="0.2">
      <c r="B172" s="2"/>
      <c r="C172" s="10"/>
      <c r="D172" s="10"/>
      <c r="E172" s="10"/>
      <c r="F172" s="264"/>
      <c r="G172" s="2"/>
      <c r="H172" s="2"/>
      <c r="I172" s="2"/>
      <c r="J172" s="2"/>
      <c r="K172" s="2"/>
      <c r="L172" s="4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</row>
    <row r="173" spans="2:48" ht="15.75" customHeight="1" x14ac:dyDescent="0.2">
      <c r="B173" s="2"/>
      <c r="C173" s="10"/>
      <c r="D173" s="10"/>
      <c r="E173" s="10"/>
      <c r="F173" s="264"/>
      <c r="G173" s="2"/>
      <c r="H173" s="2"/>
      <c r="I173" s="2"/>
      <c r="J173" s="2"/>
    </row>
    <row r="174" spans="2:48" ht="15.75" customHeight="1" x14ac:dyDescent="0.2">
      <c r="B174" s="2"/>
      <c r="C174" s="10"/>
      <c r="D174" s="10"/>
      <c r="E174" s="10"/>
      <c r="F174" s="264"/>
      <c r="G174" s="2"/>
      <c r="H174" s="2"/>
      <c r="I174" s="2"/>
      <c r="J174" s="2"/>
    </row>
    <row r="175" spans="2:48" ht="15.75" customHeight="1" x14ac:dyDescent="0.2">
      <c r="B175" s="2"/>
      <c r="C175" s="10"/>
      <c r="D175" s="10"/>
      <c r="E175" s="10"/>
      <c r="F175" s="264"/>
      <c r="G175" s="2"/>
      <c r="H175" s="2"/>
      <c r="I175" s="2"/>
      <c r="J175" s="2"/>
    </row>
    <row r="176" spans="2:48" ht="15.75" customHeight="1" x14ac:dyDescent="0.2">
      <c r="B176" s="2"/>
      <c r="C176" s="10"/>
      <c r="D176" s="10"/>
      <c r="E176" s="10"/>
      <c r="F176" s="264"/>
      <c r="G176" s="2"/>
      <c r="H176" s="2"/>
      <c r="I176" s="2"/>
      <c r="J176" s="2"/>
    </row>
    <row r="177" spans="2:6" ht="15.75" customHeight="1" x14ac:dyDescent="0.2">
      <c r="B177" s="2"/>
      <c r="C177" s="10"/>
      <c r="D177" s="10"/>
      <c r="E177" s="10"/>
      <c r="F177" s="264"/>
    </row>
    <row r="178" spans="2:6" ht="15.75" customHeight="1" x14ac:dyDescent="0.2"/>
    <row r="179" spans="2:6" ht="15.75" customHeight="1" x14ac:dyDescent="0.2"/>
    <row r="180" spans="2:6" ht="15.75" customHeight="1" x14ac:dyDescent="0.2"/>
    <row r="181" spans="2:6" ht="15.75" customHeight="1" x14ac:dyDescent="0.2"/>
    <row r="182" spans="2:6" ht="15.75" customHeight="1" x14ac:dyDescent="0.2"/>
    <row r="183" spans="2:6" ht="15.75" customHeight="1" x14ac:dyDescent="0.2"/>
    <row r="184" spans="2:6" ht="15.75" customHeight="1" x14ac:dyDescent="0.2"/>
    <row r="185" spans="2:6" ht="15.75" customHeight="1" x14ac:dyDescent="0.2"/>
    <row r="186" spans="2:6" ht="15.75" customHeight="1" x14ac:dyDescent="0.2"/>
    <row r="187" spans="2:6" ht="15.75" customHeight="1" x14ac:dyDescent="0.2"/>
    <row r="188" spans="2:6" ht="15.75" customHeight="1" x14ac:dyDescent="0.2"/>
    <row r="189" spans="2:6" ht="15.75" customHeight="1" x14ac:dyDescent="0.2"/>
    <row r="190" spans="2:6" ht="15.75" customHeight="1" x14ac:dyDescent="0.2"/>
    <row r="191" spans="2:6" ht="15.75" customHeight="1" x14ac:dyDescent="0.2"/>
    <row r="192" spans="2:6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</sheetData>
  <sheetProtection selectLockedCells="1" selectUnlockedCells="1"/>
  <mergeCells count="4">
    <mergeCell ref="A4:L4"/>
    <mergeCell ref="A1:L1"/>
    <mergeCell ref="A2:L2"/>
    <mergeCell ref="A3:L3"/>
  </mergeCells>
  <pageMargins left="0.39370078740157483" right="0.39370078740157483" top="0.15748031496062992" bottom="0.15748031496062992" header="0.51181102362204722" footer="0.51181102362204722"/>
  <pageSetup paperSize="9" scale="61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view="pageBreakPreview" zoomScaleNormal="100" zoomScaleSheetLayoutView="100" workbookViewId="0">
      <selection activeCell="I22" sqref="I22"/>
    </sheetView>
  </sheetViews>
  <sheetFormatPr defaultColWidth="8.85546875" defaultRowHeight="15.75" x14ac:dyDescent="0.25"/>
  <cols>
    <col min="1" max="1" width="9" style="272" bestFit="1" customWidth="1"/>
    <col min="2" max="2" width="56" style="272" customWidth="1"/>
    <col min="3" max="3" width="14.28515625" style="272" bestFit="1" customWidth="1"/>
    <col min="4" max="16384" width="8.85546875" style="272"/>
  </cols>
  <sheetData>
    <row r="1" spans="1:3" x14ac:dyDescent="0.25">
      <c r="C1" s="273" t="s">
        <v>872</v>
      </c>
    </row>
    <row r="3" spans="1:3" ht="13.15" customHeight="1" x14ac:dyDescent="0.25">
      <c r="A3" s="413" t="s">
        <v>1</v>
      </c>
      <c r="B3" s="413"/>
      <c r="C3" s="413"/>
    </row>
    <row r="4" spans="1:3" x14ac:dyDescent="0.25">
      <c r="A4" s="414" t="s">
        <v>873</v>
      </c>
      <c r="B4" s="414"/>
      <c r="C4" s="414"/>
    </row>
    <row r="5" spans="1:3" x14ac:dyDescent="0.25">
      <c r="A5" s="274"/>
      <c r="B5" s="274"/>
      <c r="C5" s="274"/>
    </row>
    <row r="6" spans="1:3" x14ac:dyDescent="0.25">
      <c r="A6" s="275"/>
      <c r="B6" s="275" t="s">
        <v>535</v>
      </c>
      <c r="C6" s="275" t="s">
        <v>802</v>
      </c>
    </row>
    <row r="7" spans="1:3" x14ac:dyDescent="0.25">
      <c r="A7" s="276" t="s">
        <v>539</v>
      </c>
      <c r="B7" s="277" t="s">
        <v>863</v>
      </c>
      <c r="C7" s="278">
        <f>'1.Bev-kiad.'!E6</f>
        <v>1577398839</v>
      </c>
    </row>
    <row r="8" spans="1:3" x14ac:dyDescent="0.25">
      <c r="A8" s="276" t="s">
        <v>541</v>
      </c>
      <c r="B8" s="277" t="s">
        <v>864</v>
      </c>
      <c r="C8" s="278">
        <f>'1.Bev-kiad.'!K6</f>
        <v>1828007423</v>
      </c>
    </row>
    <row r="9" spans="1:3" x14ac:dyDescent="0.25">
      <c r="A9" s="279" t="s">
        <v>543</v>
      </c>
      <c r="B9" s="280" t="s">
        <v>865</v>
      </c>
      <c r="C9" s="383">
        <f>C7-C8</f>
        <v>-250608584</v>
      </c>
    </row>
    <row r="10" spans="1:3" x14ac:dyDescent="0.25">
      <c r="A10" s="276" t="s">
        <v>545</v>
      </c>
      <c r="B10" s="277" t="s">
        <v>866</v>
      </c>
      <c r="C10" s="278">
        <f>'5.finanszírozás'!H34</f>
        <v>1531539870</v>
      </c>
    </row>
    <row r="11" spans="1:3" x14ac:dyDescent="0.25">
      <c r="A11" s="276" t="s">
        <v>672</v>
      </c>
      <c r="B11" s="277" t="s">
        <v>867</v>
      </c>
      <c r="C11" s="278">
        <f>'5.finanszírozás'!B119</f>
        <v>716898089</v>
      </c>
    </row>
    <row r="12" spans="1:3" x14ac:dyDescent="0.25">
      <c r="A12" s="279" t="s">
        <v>547</v>
      </c>
      <c r="B12" s="280" t="s">
        <v>868</v>
      </c>
      <c r="C12" s="361">
        <f>C10-C11</f>
        <v>814641781</v>
      </c>
    </row>
    <row r="13" spans="1:3" x14ac:dyDescent="0.25">
      <c r="A13" s="279" t="s">
        <v>549</v>
      </c>
      <c r="B13" s="280" t="s">
        <v>871</v>
      </c>
      <c r="C13" s="361">
        <f>C9+C12</f>
        <v>564033197</v>
      </c>
    </row>
    <row r="14" spans="1:3" x14ac:dyDescent="0.25">
      <c r="A14" s="279" t="s">
        <v>754</v>
      </c>
      <c r="B14" s="280" t="s">
        <v>870</v>
      </c>
      <c r="C14" s="281">
        <f>C13</f>
        <v>564033197</v>
      </c>
    </row>
    <row r="15" spans="1:3" x14ac:dyDescent="0.25">
      <c r="A15" s="279" t="s">
        <v>551</v>
      </c>
      <c r="B15" s="280" t="s">
        <v>869</v>
      </c>
      <c r="C15" s="281">
        <f>C14</f>
        <v>564033197</v>
      </c>
    </row>
  </sheetData>
  <mergeCells count="2">
    <mergeCell ref="A3:C3"/>
    <mergeCell ref="A4:C4"/>
  </mergeCells>
  <pageMargins left="0.7" right="0.7" top="0.75" bottom="0.75" header="0.3" footer="0.3"/>
  <pageSetup paperSize="9" scale="9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view="pageBreakPreview" topLeftCell="A35" zoomScale="60" zoomScaleNormal="100" workbookViewId="0">
      <selection activeCell="I22" sqref="I22"/>
    </sheetView>
  </sheetViews>
  <sheetFormatPr defaultRowHeight="12.75" x14ac:dyDescent="0.2"/>
  <cols>
    <col min="2" max="2" width="46.7109375" customWidth="1"/>
    <col min="3" max="3" width="12.7109375" bestFit="1" customWidth="1"/>
    <col min="4" max="4" width="11.28515625" customWidth="1"/>
    <col min="5" max="5" width="12.7109375" bestFit="1" customWidth="1"/>
  </cols>
  <sheetData>
    <row r="1" spans="1:5" s="269" customFormat="1" x14ac:dyDescent="0.2">
      <c r="E1" s="297" t="s">
        <v>883</v>
      </c>
    </row>
    <row r="2" spans="1:5" s="269" customFormat="1" x14ac:dyDescent="0.2"/>
    <row r="3" spans="1:5" s="157" customFormat="1" ht="15.75" x14ac:dyDescent="0.25">
      <c r="A3" s="413" t="s">
        <v>1</v>
      </c>
      <c r="B3" s="413"/>
      <c r="C3" s="413"/>
      <c r="D3" s="413"/>
      <c r="E3" s="413"/>
    </row>
    <row r="4" spans="1:5" s="157" customFormat="1" ht="15.75" x14ac:dyDescent="0.2">
      <c r="A4" s="414" t="s">
        <v>882</v>
      </c>
      <c r="B4" s="414"/>
      <c r="C4" s="414"/>
      <c r="D4" s="414"/>
      <c r="E4" s="414"/>
    </row>
    <row r="5" spans="1:5" s="157" customFormat="1" ht="18.75" x14ac:dyDescent="0.2">
      <c r="A5" s="288"/>
      <c r="B5" s="288"/>
      <c r="C5" s="288"/>
      <c r="D5" s="288"/>
      <c r="E5" s="288"/>
    </row>
    <row r="6" spans="1:5" s="157" customFormat="1" ht="30" x14ac:dyDescent="0.2">
      <c r="A6" s="289" t="s">
        <v>667</v>
      </c>
      <c r="B6" s="289" t="s">
        <v>535</v>
      </c>
      <c r="C6" s="289" t="s">
        <v>803</v>
      </c>
      <c r="D6" s="289" t="s">
        <v>804</v>
      </c>
      <c r="E6" s="289" t="s">
        <v>805</v>
      </c>
    </row>
    <row r="7" spans="1:5" x14ac:dyDescent="0.2">
      <c r="A7" s="290" t="s">
        <v>539</v>
      </c>
      <c r="B7" s="291" t="s">
        <v>806</v>
      </c>
      <c r="C7" s="292">
        <v>413744</v>
      </c>
      <c r="D7" s="292">
        <v>0</v>
      </c>
      <c r="E7" s="292">
        <v>116150</v>
      </c>
    </row>
    <row r="8" spans="1:5" x14ac:dyDescent="0.2">
      <c r="A8" s="290" t="s">
        <v>541</v>
      </c>
      <c r="B8" s="291" t="s">
        <v>807</v>
      </c>
      <c r="C8" s="292">
        <v>3368955</v>
      </c>
      <c r="D8" s="292">
        <v>0</v>
      </c>
      <c r="E8" s="292">
        <v>1761821</v>
      </c>
    </row>
    <row r="9" spans="1:5" x14ac:dyDescent="0.2">
      <c r="A9" s="293" t="s">
        <v>543</v>
      </c>
      <c r="B9" s="294" t="s">
        <v>749</v>
      </c>
      <c r="C9" s="295">
        <v>3782699</v>
      </c>
      <c r="D9" s="295">
        <v>0</v>
      </c>
      <c r="E9" s="295">
        <v>1877971</v>
      </c>
    </row>
    <row r="10" spans="1:5" x14ac:dyDescent="0.2">
      <c r="A10" s="290" t="s">
        <v>545</v>
      </c>
      <c r="B10" s="296" t="s">
        <v>808</v>
      </c>
      <c r="C10" s="292">
        <v>6880485793</v>
      </c>
      <c r="D10" s="292">
        <v>0</v>
      </c>
      <c r="E10" s="292">
        <v>7160505065</v>
      </c>
    </row>
    <row r="11" spans="1:5" x14ac:dyDescent="0.2">
      <c r="A11" s="290" t="s">
        <v>672</v>
      </c>
      <c r="B11" s="291" t="s">
        <v>809</v>
      </c>
      <c r="C11" s="292">
        <v>107764586</v>
      </c>
      <c r="D11" s="292">
        <v>0</v>
      </c>
      <c r="E11" s="292">
        <v>157939274</v>
      </c>
    </row>
    <row r="12" spans="1:5" x14ac:dyDescent="0.2">
      <c r="A12" s="290" t="s">
        <v>547</v>
      </c>
      <c r="B12" s="291" t="s">
        <v>810</v>
      </c>
      <c r="C12" s="292">
        <v>114243752</v>
      </c>
      <c r="D12" s="292">
        <v>0</v>
      </c>
      <c r="E12" s="292">
        <v>332576712</v>
      </c>
    </row>
    <row r="13" spans="1:5" x14ac:dyDescent="0.2">
      <c r="A13" s="293" t="s">
        <v>549</v>
      </c>
      <c r="B13" s="294" t="s">
        <v>750</v>
      </c>
      <c r="C13" s="295">
        <v>7102494131</v>
      </c>
      <c r="D13" s="295">
        <v>0</v>
      </c>
      <c r="E13" s="295">
        <v>7651021051</v>
      </c>
    </row>
    <row r="14" spans="1:5" x14ac:dyDescent="0.2">
      <c r="A14" s="290" t="s">
        <v>754</v>
      </c>
      <c r="B14" s="291" t="s">
        <v>811</v>
      </c>
      <c r="C14" s="292">
        <v>8032470</v>
      </c>
      <c r="D14" s="292">
        <v>0</v>
      </c>
      <c r="E14" s="292">
        <v>8032470</v>
      </c>
    </row>
    <row r="15" spans="1:5" ht="25.5" x14ac:dyDescent="0.2">
      <c r="A15" s="290" t="s">
        <v>551</v>
      </c>
      <c r="B15" s="291" t="s">
        <v>812</v>
      </c>
      <c r="C15" s="292">
        <v>0</v>
      </c>
      <c r="D15" s="292">
        <v>0</v>
      </c>
      <c r="E15" s="292">
        <v>8032470</v>
      </c>
    </row>
    <row r="16" spans="1:5" x14ac:dyDescent="0.2">
      <c r="A16" s="290" t="s">
        <v>553</v>
      </c>
      <c r="B16" s="296" t="s">
        <v>813</v>
      </c>
      <c r="C16" s="292">
        <v>3000000</v>
      </c>
      <c r="D16" s="292">
        <v>0</v>
      </c>
      <c r="E16" s="292">
        <v>0</v>
      </c>
    </row>
    <row r="17" spans="1:5" x14ac:dyDescent="0.2">
      <c r="A17" s="290" t="s">
        <v>757</v>
      </c>
      <c r="B17" s="291" t="s">
        <v>814</v>
      </c>
      <c r="C17" s="292">
        <v>5032470</v>
      </c>
      <c r="D17" s="292">
        <v>0</v>
      </c>
      <c r="E17" s="292">
        <v>0</v>
      </c>
    </row>
    <row r="18" spans="1:5" ht="25.5" x14ac:dyDescent="0.2">
      <c r="A18" s="293" t="s">
        <v>555</v>
      </c>
      <c r="B18" s="294" t="s">
        <v>751</v>
      </c>
      <c r="C18" s="295">
        <v>8032470</v>
      </c>
      <c r="D18" s="295">
        <v>0</v>
      </c>
      <c r="E18" s="295">
        <v>8032470</v>
      </c>
    </row>
    <row r="19" spans="1:5" ht="25.5" x14ac:dyDescent="0.2">
      <c r="A19" s="293" t="s">
        <v>557</v>
      </c>
      <c r="B19" s="294" t="s">
        <v>752</v>
      </c>
      <c r="C19" s="295">
        <v>7114309300</v>
      </c>
      <c r="D19" s="295">
        <v>0</v>
      </c>
      <c r="E19" s="295">
        <v>7660931492</v>
      </c>
    </row>
    <row r="20" spans="1:5" x14ac:dyDescent="0.2">
      <c r="A20" s="290" t="s">
        <v>743</v>
      </c>
      <c r="B20" s="291" t="s">
        <v>815</v>
      </c>
      <c r="C20" s="292">
        <v>895</v>
      </c>
      <c r="D20" s="292">
        <v>0</v>
      </c>
      <c r="E20" s="292">
        <v>37605</v>
      </c>
    </row>
    <row r="21" spans="1:5" ht="25.5" x14ac:dyDescent="0.2">
      <c r="A21" s="293" t="s">
        <v>559</v>
      </c>
      <c r="B21" s="294" t="s">
        <v>756</v>
      </c>
      <c r="C21" s="295">
        <v>895</v>
      </c>
      <c r="D21" s="295">
        <v>0</v>
      </c>
      <c r="E21" s="295">
        <v>37605</v>
      </c>
    </row>
    <row r="22" spans="1:5" x14ac:dyDescent="0.2">
      <c r="A22" s="290" t="s">
        <v>561</v>
      </c>
      <c r="B22" s="291" t="s">
        <v>817</v>
      </c>
      <c r="C22" s="292">
        <v>839830444</v>
      </c>
      <c r="D22" s="292">
        <v>0</v>
      </c>
      <c r="E22" s="292">
        <v>609115515</v>
      </c>
    </row>
    <row r="23" spans="1:5" x14ac:dyDescent="0.2">
      <c r="A23" s="293" t="s">
        <v>563</v>
      </c>
      <c r="B23" s="294" t="s">
        <v>819</v>
      </c>
      <c r="C23" s="295">
        <v>839830444</v>
      </c>
      <c r="D23" s="295">
        <v>0</v>
      </c>
      <c r="E23" s="295">
        <v>609115515</v>
      </c>
    </row>
    <row r="24" spans="1:5" x14ac:dyDescent="0.2">
      <c r="A24" s="293" t="s">
        <v>565</v>
      </c>
      <c r="B24" s="294" t="s">
        <v>759</v>
      </c>
      <c r="C24" s="295">
        <v>839831339</v>
      </c>
      <c r="D24" s="295">
        <v>0</v>
      </c>
      <c r="E24" s="295">
        <v>609153120</v>
      </c>
    </row>
    <row r="25" spans="1:5" ht="25.5" x14ac:dyDescent="0.2">
      <c r="A25" s="290" t="s">
        <v>567</v>
      </c>
      <c r="B25" s="291" t="s">
        <v>822</v>
      </c>
      <c r="C25" s="292">
        <v>49191979</v>
      </c>
      <c r="D25" s="292">
        <v>0</v>
      </c>
      <c r="E25" s="292">
        <v>72924818</v>
      </c>
    </row>
    <row r="26" spans="1:5" ht="25.5" x14ac:dyDescent="0.2">
      <c r="A26" s="290" t="s">
        <v>569</v>
      </c>
      <c r="B26" s="291" t="s">
        <v>824</v>
      </c>
      <c r="C26" s="292">
        <v>21713116</v>
      </c>
      <c r="D26" s="292">
        <v>0</v>
      </c>
      <c r="E26" s="292">
        <v>34993996</v>
      </c>
    </row>
    <row r="27" spans="1:5" ht="25.5" x14ac:dyDescent="0.2">
      <c r="A27" s="290" t="s">
        <v>571</v>
      </c>
      <c r="B27" s="291" t="s">
        <v>826</v>
      </c>
      <c r="C27" s="292">
        <v>21037153</v>
      </c>
      <c r="D27" s="292">
        <v>0</v>
      </c>
      <c r="E27" s="292">
        <v>29257798</v>
      </c>
    </row>
    <row r="28" spans="1:5" ht="25.5" x14ac:dyDescent="0.2">
      <c r="A28" s="290" t="s">
        <v>572</v>
      </c>
      <c r="B28" s="291" t="s">
        <v>827</v>
      </c>
      <c r="C28" s="292">
        <v>6441710</v>
      </c>
      <c r="D28" s="292">
        <v>0</v>
      </c>
      <c r="E28" s="292">
        <v>8673024</v>
      </c>
    </row>
    <row r="29" spans="1:5" ht="25.5" x14ac:dyDescent="0.2">
      <c r="A29" s="290" t="s">
        <v>574</v>
      </c>
      <c r="B29" s="291" t="s">
        <v>829</v>
      </c>
      <c r="C29" s="292">
        <v>39885336</v>
      </c>
      <c r="D29" s="292">
        <v>0</v>
      </c>
      <c r="E29" s="292">
        <v>40138536</v>
      </c>
    </row>
    <row r="30" spans="1:5" ht="40.15" customHeight="1" x14ac:dyDescent="0.2">
      <c r="A30" s="290" t="s">
        <v>576</v>
      </c>
      <c r="B30" s="291" t="s">
        <v>831</v>
      </c>
      <c r="C30" s="292">
        <v>0</v>
      </c>
      <c r="D30" s="292">
        <v>0</v>
      </c>
      <c r="E30" s="292">
        <v>338200</v>
      </c>
    </row>
    <row r="31" spans="1:5" ht="25.5" x14ac:dyDescent="0.2">
      <c r="A31" s="290" t="s">
        <v>578</v>
      </c>
      <c r="B31" s="291" t="s">
        <v>832</v>
      </c>
      <c r="C31" s="292">
        <v>39885336</v>
      </c>
      <c r="D31" s="292">
        <v>0</v>
      </c>
      <c r="E31" s="292">
        <v>39800336</v>
      </c>
    </row>
    <row r="32" spans="1:5" ht="38.25" x14ac:dyDescent="0.2">
      <c r="A32" s="290" t="s">
        <v>771</v>
      </c>
      <c r="B32" s="291" t="s">
        <v>833</v>
      </c>
      <c r="C32" s="292">
        <v>2661038</v>
      </c>
      <c r="D32" s="292">
        <v>0</v>
      </c>
      <c r="E32" s="292">
        <v>2167395</v>
      </c>
    </row>
    <row r="33" spans="1:5" ht="40.15" customHeight="1" x14ac:dyDescent="0.2">
      <c r="A33" s="290" t="s">
        <v>580</v>
      </c>
      <c r="B33" s="291" t="s">
        <v>834</v>
      </c>
      <c r="C33" s="292">
        <v>2661038</v>
      </c>
      <c r="D33" s="292">
        <v>0</v>
      </c>
      <c r="E33" s="292">
        <v>2167395</v>
      </c>
    </row>
    <row r="34" spans="1:5" ht="25.5" x14ac:dyDescent="0.2">
      <c r="A34" s="293" t="s">
        <v>582</v>
      </c>
      <c r="B34" s="294" t="s">
        <v>760</v>
      </c>
      <c r="C34" s="295">
        <v>91738353</v>
      </c>
      <c r="D34" s="295">
        <v>0</v>
      </c>
      <c r="E34" s="295">
        <v>115230749</v>
      </c>
    </row>
    <row r="35" spans="1:5" ht="25.5" x14ac:dyDescent="0.2">
      <c r="A35" s="290" t="s">
        <v>584</v>
      </c>
      <c r="B35" s="291" t="s">
        <v>835</v>
      </c>
      <c r="C35" s="292">
        <v>66170599</v>
      </c>
      <c r="D35" s="292">
        <v>0</v>
      </c>
      <c r="E35" s="292">
        <v>78466775</v>
      </c>
    </row>
    <row r="36" spans="1:5" ht="25.5" x14ac:dyDescent="0.2">
      <c r="A36" s="290" t="s">
        <v>775</v>
      </c>
      <c r="B36" s="291" t="s">
        <v>836</v>
      </c>
      <c r="C36" s="292">
        <v>3997544</v>
      </c>
      <c r="D36" s="292">
        <v>0</v>
      </c>
      <c r="E36" s="292">
        <v>3226902</v>
      </c>
    </row>
    <row r="37" spans="1:5" ht="25.5" x14ac:dyDescent="0.2">
      <c r="A37" s="290" t="s">
        <v>586</v>
      </c>
      <c r="B37" s="291" t="s">
        <v>837</v>
      </c>
      <c r="C37" s="292">
        <v>62173055</v>
      </c>
      <c r="D37" s="292">
        <v>0</v>
      </c>
      <c r="E37" s="292">
        <v>74240073</v>
      </c>
    </row>
    <row r="38" spans="1:5" ht="25.5" x14ac:dyDescent="0.2">
      <c r="A38" s="290" t="s">
        <v>588</v>
      </c>
      <c r="B38" s="291" t="s">
        <v>838</v>
      </c>
      <c r="C38" s="292">
        <v>0</v>
      </c>
      <c r="D38" s="292">
        <v>0</v>
      </c>
      <c r="E38" s="292">
        <v>999800</v>
      </c>
    </row>
    <row r="39" spans="1:5" ht="38.25" x14ac:dyDescent="0.2">
      <c r="A39" s="290" t="s">
        <v>590</v>
      </c>
      <c r="B39" s="291" t="s">
        <v>839</v>
      </c>
      <c r="C39" s="292">
        <v>6608671</v>
      </c>
      <c r="D39" s="292">
        <v>0</v>
      </c>
      <c r="E39" s="292">
        <v>6564852</v>
      </c>
    </row>
    <row r="40" spans="1:5" ht="43.15" customHeight="1" x14ac:dyDescent="0.2">
      <c r="A40" s="290" t="s">
        <v>592</v>
      </c>
      <c r="B40" s="291" t="s">
        <v>840</v>
      </c>
      <c r="C40" s="292">
        <v>6608671</v>
      </c>
      <c r="D40" s="292">
        <v>0</v>
      </c>
      <c r="E40" s="292">
        <v>6564852</v>
      </c>
    </row>
    <row r="41" spans="1:5" ht="25.5" x14ac:dyDescent="0.2">
      <c r="A41" s="293" t="s">
        <v>594</v>
      </c>
      <c r="B41" s="294" t="s">
        <v>761</v>
      </c>
      <c r="C41" s="295">
        <v>72779270</v>
      </c>
      <c r="D41" s="295">
        <v>0</v>
      </c>
      <c r="E41" s="295">
        <v>85031627</v>
      </c>
    </row>
    <row r="42" spans="1:5" x14ac:dyDescent="0.2">
      <c r="A42" s="290" t="s">
        <v>596</v>
      </c>
      <c r="B42" s="291" t="s">
        <v>841</v>
      </c>
      <c r="C42" s="292">
        <v>470692</v>
      </c>
      <c r="D42" s="292">
        <v>0</v>
      </c>
      <c r="E42" s="292">
        <v>188366</v>
      </c>
    </row>
    <row r="43" spans="1:5" x14ac:dyDescent="0.2">
      <c r="A43" s="290" t="s">
        <v>598</v>
      </c>
      <c r="B43" s="291" t="s">
        <v>842</v>
      </c>
      <c r="C43" s="292">
        <v>100519</v>
      </c>
      <c r="D43" s="292">
        <v>0</v>
      </c>
      <c r="E43" s="292">
        <v>188366</v>
      </c>
    </row>
    <row r="44" spans="1:5" x14ac:dyDescent="0.2">
      <c r="A44" s="290" t="s">
        <v>679</v>
      </c>
      <c r="B44" s="296" t="s">
        <v>843</v>
      </c>
      <c r="C44" s="292">
        <v>370173</v>
      </c>
      <c r="D44" s="292">
        <v>0</v>
      </c>
      <c r="E44" s="292">
        <v>0</v>
      </c>
    </row>
    <row r="45" spans="1:5" x14ac:dyDescent="0.2">
      <c r="A45" s="290" t="s">
        <v>600</v>
      </c>
      <c r="B45" s="291" t="s">
        <v>844</v>
      </c>
      <c r="C45" s="292">
        <v>900000</v>
      </c>
      <c r="D45" s="292">
        <v>0</v>
      </c>
      <c r="E45" s="292">
        <v>900000</v>
      </c>
    </row>
    <row r="46" spans="1:5" ht="25.5" x14ac:dyDescent="0.2">
      <c r="A46" s="293" t="s">
        <v>602</v>
      </c>
      <c r="B46" s="294" t="s">
        <v>762</v>
      </c>
      <c r="C46" s="295">
        <v>1370692</v>
      </c>
      <c r="D46" s="295">
        <v>0</v>
      </c>
      <c r="E46" s="295">
        <v>1088366</v>
      </c>
    </row>
    <row r="47" spans="1:5" x14ac:dyDescent="0.2">
      <c r="A47" s="293" t="s">
        <v>604</v>
      </c>
      <c r="B47" s="294" t="s">
        <v>763</v>
      </c>
      <c r="C47" s="295">
        <v>165888315</v>
      </c>
      <c r="D47" s="295">
        <v>0</v>
      </c>
      <c r="E47" s="295">
        <v>201350742</v>
      </c>
    </row>
    <row r="48" spans="1:5" x14ac:dyDescent="0.2">
      <c r="A48" s="290" t="s">
        <v>606</v>
      </c>
      <c r="B48" s="291" t="s">
        <v>845</v>
      </c>
      <c r="C48" s="292">
        <v>-725490</v>
      </c>
      <c r="D48" s="292">
        <v>0</v>
      </c>
      <c r="E48" s="292">
        <v>0</v>
      </c>
    </row>
    <row r="49" spans="1:5" ht="25.5" x14ac:dyDescent="0.2">
      <c r="A49" s="293" t="s">
        <v>608</v>
      </c>
      <c r="B49" s="294" t="s">
        <v>846</v>
      </c>
      <c r="C49" s="295">
        <v>-725490</v>
      </c>
      <c r="D49" s="295">
        <v>0</v>
      </c>
      <c r="E49" s="295">
        <v>0</v>
      </c>
    </row>
    <row r="50" spans="1:5" ht="25.5" x14ac:dyDescent="0.2">
      <c r="A50" s="293" t="s">
        <v>610</v>
      </c>
      <c r="B50" s="294" t="s">
        <v>847</v>
      </c>
      <c r="C50" s="295">
        <v>-725490</v>
      </c>
      <c r="D50" s="295">
        <v>0</v>
      </c>
      <c r="E50" s="295">
        <v>0</v>
      </c>
    </row>
    <row r="51" spans="1:5" x14ac:dyDescent="0.2">
      <c r="A51" s="293" t="s">
        <v>612</v>
      </c>
      <c r="B51" s="294" t="s">
        <v>765</v>
      </c>
      <c r="C51" s="295">
        <v>8119303464</v>
      </c>
      <c r="D51" s="295">
        <v>0</v>
      </c>
      <c r="E51" s="295">
        <v>8471435354</v>
      </c>
    </row>
    <row r="52" spans="1:5" x14ac:dyDescent="0.2">
      <c r="A52" s="290" t="s">
        <v>614</v>
      </c>
      <c r="B52" s="291" t="s">
        <v>848</v>
      </c>
      <c r="C52" s="292">
        <v>5816475897</v>
      </c>
      <c r="D52" s="292">
        <v>0</v>
      </c>
      <c r="E52" s="292">
        <v>5816475897</v>
      </c>
    </row>
    <row r="53" spans="1:5" x14ac:dyDescent="0.2">
      <c r="A53" s="290" t="s">
        <v>616</v>
      </c>
      <c r="B53" s="291" t="s">
        <v>849</v>
      </c>
      <c r="C53" s="292">
        <v>-409002540</v>
      </c>
      <c r="D53" s="292">
        <v>0</v>
      </c>
      <c r="E53" s="292">
        <v>-409002540</v>
      </c>
    </row>
    <row r="54" spans="1:5" x14ac:dyDescent="0.2">
      <c r="A54" s="290" t="s">
        <v>618</v>
      </c>
      <c r="B54" s="291" t="s">
        <v>850</v>
      </c>
      <c r="C54" s="292">
        <v>429500879</v>
      </c>
      <c r="D54" s="292">
        <v>0</v>
      </c>
      <c r="E54" s="292">
        <v>429500879</v>
      </c>
    </row>
    <row r="55" spans="1:5" x14ac:dyDescent="0.2">
      <c r="A55" s="290" t="s">
        <v>620</v>
      </c>
      <c r="B55" s="291" t="s">
        <v>767</v>
      </c>
      <c r="C55" s="292">
        <v>1289971404</v>
      </c>
      <c r="D55" s="292">
        <v>0</v>
      </c>
      <c r="E55" s="292">
        <v>1468121519</v>
      </c>
    </row>
    <row r="56" spans="1:5" x14ac:dyDescent="0.2">
      <c r="A56" s="290" t="s">
        <v>622</v>
      </c>
      <c r="B56" s="291" t="s">
        <v>768</v>
      </c>
      <c r="C56" s="292">
        <v>178150115</v>
      </c>
      <c r="D56" s="292">
        <v>0</v>
      </c>
      <c r="E56" s="292">
        <v>89880058</v>
      </c>
    </row>
    <row r="57" spans="1:5" x14ac:dyDescent="0.2">
      <c r="A57" s="293" t="s">
        <v>816</v>
      </c>
      <c r="B57" s="294" t="s">
        <v>769</v>
      </c>
      <c r="C57" s="295">
        <v>7305095755</v>
      </c>
      <c r="D57" s="295">
        <v>0</v>
      </c>
      <c r="E57" s="295">
        <v>7394975813</v>
      </c>
    </row>
    <row r="58" spans="1:5" ht="25.5" x14ac:dyDescent="0.2">
      <c r="A58" s="290" t="s">
        <v>874</v>
      </c>
      <c r="B58" s="291" t="s">
        <v>851</v>
      </c>
      <c r="C58" s="292">
        <v>0</v>
      </c>
      <c r="D58" s="292">
        <v>0</v>
      </c>
      <c r="E58" s="292">
        <v>51503</v>
      </c>
    </row>
    <row r="59" spans="1:5" ht="25.5" x14ac:dyDescent="0.2">
      <c r="A59" s="290" t="s">
        <v>818</v>
      </c>
      <c r="B59" s="291" t="s">
        <v>852</v>
      </c>
      <c r="C59" s="292">
        <v>6235995</v>
      </c>
      <c r="D59" s="292">
        <v>0</v>
      </c>
      <c r="E59" s="292">
        <v>9588722</v>
      </c>
    </row>
    <row r="60" spans="1:5" ht="25.5" x14ac:dyDescent="0.2">
      <c r="A60" s="293" t="s">
        <v>875</v>
      </c>
      <c r="B60" s="294" t="s">
        <v>770</v>
      </c>
      <c r="C60" s="295">
        <v>6235995</v>
      </c>
      <c r="D60" s="295">
        <v>0</v>
      </c>
      <c r="E60" s="295">
        <v>9640225</v>
      </c>
    </row>
    <row r="61" spans="1:5" ht="38.25" x14ac:dyDescent="0.2">
      <c r="A61" s="290" t="s">
        <v>876</v>
      </c>
      <c r="B61" s="291" t="s">
        <v>853</v>
      </c>
      <c r="C61" s="292">
        <v>13656054</v>
      </c>
      <c r="D61" s="292">
        <v>0</v>
      </c>
      <c r="E61" s="292">
        <v>14628617</v>
      </c>
    </row>
    <row r="62" spans="1:5" ht="38.25" x14ac:dyDescent="0.2">
      <c r="A62" s="290" t="s">
        <v>877</v>
      </c>
      <c r="B62" s="291" t="s">
        <v>854</v>
      </c>
      <c r="C62" s="292">
        <v>13656054</v>
      </c>
      <c r="D62" s="292">
        <v>0</v>
      </c>
      <c r="E62" s="292">
        <v>14628617</v>
      </c>
    </row>
    <row r="63" spans="1:5" ht="25.5" x14ac:dyDescent="0.2">
      <c r="A63" s="293" t="s">
        <v>820</v>
      </c>
      <c r="B63" s="294" t="s">
        <v>772</v>
      </c>
      <c r="C63" s="295">
        <v>13656054</v>
      </c>
      <c r="D63" s="295">
        <v>0</v>
      </c>
      <c r="E63" s="295">
        <v>14628617</v>
      </c>
    </row>
    <row r="64" spans="1:5" x14ac:dyDescent="0.2">
      <c r="A64" s="290" t="s">
        <v>624</v>
      </c>
      <c r="B64" s="291" t="s">
        <v>855</v>
      </c>
      <c r="C64" s="292">
        <v>40302812</v>
      </c>
      <c r="D64" s="292">
        <v>0</v>
      </c>
      <c r="E64" s="292">
        <v>58439112</v>
      </c>
    </row>
    <row r="65" spans="1:5" ht="25.5" x14ac:dyDescent="0.2">
      <c r="A65" s="290" t="s">
        <v>626</v>
      </c>
      <c r="B65" s="291" t="s">
        <v>856</v>
      </c>
      <c r="C65" s="292">
        <v>0</v>
      </c>
      <c r="D65" s="292">
        <v>0</v>
      </c>
      <c r="E65" s="292">
        <v>501169</v>
      </c>
    </row>
    <row r="66" spans="1:5" ht="13.15" customHeight="1" x14ac:dyDescent="0.2">
      <c r="A66" s="290" t="s">
        <v>628</v>
      </c>
      <c r="B66" s="291" t="s">
        <v>857</v>
      </c>
      <c r="C66" s="292">
        <v>543926</v>
      </c>
      <c r="D66" s="292">
        <v>0</v>
      </c>
      <c r="E66" s="292">
        <v>695192</v>
      </c>
    </row>
    <row r="67" spans="1:5" ht="25.5" x14ac:dyDescent="0.2">
      <c r="A67" s="293" t="s">
        <v>878</v>
      </c>
      <c r="B67" s="294" t="s">
        <v>773</v>
      </c>
      <c r="C67" s="295">
        <v>40846738</v>
      </c>
      <c r="D67" s="295">
        <v>0</v>
      </c>
      <c r="E67" s="295">
        <v>59635473</v>
      </c>
    </row>
    <row r="68" spans="1:5" x14ac:dyDescent="0.2">
      <c r="A68" s="293" t="s">
        <v>821</v>
      </c>
      <c r="B68" s="294" t="s">
        <v>774</v>
      </c>
      <c r="C68" s="295">
        <v>60738787</v>
      </c>
      <c r="D68" s="295">
        <v>0</v>
      </c>
      <c r="E68" s="295">
        <v>83904315</v>
      </c>
    </row>
    <row r="69" spans="1:5" x14ac:dyDescent="0.2">
      <c r="A69" s="290" t="s">
        <v>879</v>
      </c>
      <c r="B69" s="291" t="s">
        <v>858</v>
      </c>
      <c r="C69" s="292">
        <v>5343252</v>
      </c>
      <c r="D69" s="292">
        <v>0</v>
      </c>
      <c r="E69" s="292">
        <v>4170421</v>
      </c>
    </row>
    <row r="70" spans="1:5" x14ac:dyDescent="0.2">
      <c r="A70" s="290" t="s">
        <v>880</v>
      </c>
      <c r="B70" s="291" t="s">
        <v>859</v>
      </c>
      <c r="C70" s="292">
        <v>748125670</v>
      </c>
      <c r="D70" s="292">
        <v>0</v>
      </c>
      <c r="E70" s="292">
        <v>988384805</v>
      </c>
    </row>
    <row r="71" spans="1:5" ht="25.5" x14ac:dyDescent="0.2">
      <c r="A71" s="293" t="s">
        <v>881</v>
      </c>
      <c r="B71" s="294" t="s">
        <v>776</v>
      </c>
      <c r="C71" s="295">
        <v>753468922</v>
      </c>
      <c r="D71" s="295">
        <v>0</v>
      </c>
      <c r="E71" s="295">
        <v>992555226</v>
      </c>
    </row>
    <row r="72" spans="1:5" x14ac:dyDescent="0.2">
      <c r="A72" s="293" t="s">
        <v>823</v>
      </c>
      <c r="B72" s="294" t="s">
        <v>777</v>
      </c>
      <c r="C72" s="295">
        <v>8119303464</v>
      </c>
      <c r="D72" s="295">
        <v>0</v>
      </c>
      <c r="E72" s="295">
        <v>8471435354</v>
      </c>
    </row>
  </sheetData>
  <mergeCells count="2">
    <mergeCell ref="A3:E3"/>
    <mergeCell ref="A4:E4"/>
  </mergeCells>
  <pageMargins left="0.7" right="0.7" top="0.75" bottom="0.75" header="0.3" footer="0.3"/>
  <pageSetup paperSize="9" scale="85" orientation="portrait" horizontalDpi="4294967294" verticalDpi="0" r:id="rId1"/>
  <rowBreaks count="1" manualBreakCount="1">
    <brk id="4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view="pageBreakPreview" zoomScale="60" zoomScaleNormal="100" workbookViewId="0">
      <selection activeCell="I22" sqref="I22"/>
    </sheetView>
  </sheetViews>
  <sheetFormatPr defaultRowHeight="12.75" x14ac:dyDescent="0.2"/>
  <cols>
    <col min="2" max="2" width="40.7109375" customWidth="1"/>
    <col min="3" max="3" width="12.42578125" bestFit="1" customWidth="1"/>
    <col min="4" max="4" width="11.85546875" customWidth="1"/>
    <col min="5" max="5" width="12.42578125" bestFit="1" customWidth="1"/>
  </cols>
  <sheetData>
    <row r="1" spans="1:5" ht="15" x14ac:dyDescent="0.25">
      <c r="E1" s="306" t="s">
        <v>505</v>
      </c>
    </row>
    <row r="2" spans="1:5" s="157" customFormat="1" x14ac:dyDescent="0.2"/>
    <row r="3" spans="1:5" s="157" customFormat="1" ht="15.75" x14ac:dyDescent="0.25">
      <c r="A3" s="413" t="s">
        <v>1</v>
      </c>
      <c r="B3" s="413"/>
      <c r="C3" s="413"/>
      <c r="D3" s="413"/>
      <c r="E3" s="413"/>
    </row>
    <row r="4" spans="1:5" s="157" customFormat="1" ht="15.75" x14ac:dyDescent="0.2">
      <c r="A4" s="414" t="s">
        <v>884</v>
      </c>
      <c r="B4" s="414"/>
      <c r="C4" s="414"/>
      <c r="D4" s="414"/>
      <c r="E4" s="414"/>
    </row>
    <row r="5" spans="1:5" s="157" customFormat="1" ht="18.75" x14ac:dyDescent="0.2">
      <c r="A5" s="288"/>
      <c r="B5" s="288"/>
      <c r="C5" s="288"/>
      <c r="D5" s="288"/>
      <c r="E5" s="288"/>
    </row>
    <row r="6" spans="1:5" s="157" customFormat="1" ht="30" x14ac:dyDescent="0.2">
      <c r="A6" s="289"/>
      <c r="B6" s="289" t="s">
        <v>535</v>
      </c>
      <c r="C6" s="289" t="s">
        <v>803</v>
      </c>
      <c r="D6" s="289" t="s">
        <v>804</v>
      </c>
      <c r="E6" s="289" t="s">
        <v>805</v>
      </c>
    </row>
    <row r="7" spans="1:5" ht="15" x14ac:dyDescent="0.2">
      <c r="A7" s="298" t="s">
        <v>539</v>
      </c>
      <c r="B7" s="299" t="s">
        <v>778</v>
      </c>
      <c r="C7" s="300">
        <v>663672784</v>
      </c>
      <c r="D7" s="300">
        <v>0</v>
      </c>
      <c r="E7" s="300">
        <v>662052197</v>
      </c>
    </row>
    <row r="8" spans="1:5" ht="30" x14ac:dyDescent="0.2">
      <c r="A8" s="298" t="s">
        <v>541</v>
      </c>
      <c r="B8" s="301" t="s">
        <v>779</v>
      </c>
      <c r="C8" s="300">
        <v>10651629</v>
      </c>
      <c r="D8" s="300">
        <v>0</v>
      </c>
      <c r="E8" s="300">
        <v>145830425</v>
      </c>
    </row>
    <row r="9" spans="1:5" ht="30" x14ac:dyDescent="0.2">
      <c r="A9" s="298" t="s">
        <v>543</v>
      </c>
      <c r="B9" s="301" t="s">
        <v>780</v>
      </c>
      <c r="C9" s="300">
        <v>140477731</v>
      </c>
      <c r="D9" s="300">
        <v>0</v>
      </c>
      <c r="E9" s="300">
        <v>66840</v>
      </c>
    </row>
    <row r="10" spans="1:5" ht="42.75" x14ac:dyDescent="0.2">
      <c r="A10" s="302" t="s">
        <v>545</v>
      </c>
      <c r="B10" s="303" t="s">
        <v>781</v>
      </c>
      <c r="C10" s="304">
        <v>814802144</v>
      </c>
      <c r="D10" s="304">
        <v>0</v>
      </c>
      <c r="E10" s="304">
        <v>807949462</v>
      </c>
    </row>
    <row r="11" spans="1:5" ht="30" x14ac:dyDescent="0.2">
      <c r="A11" s="298" t="s">
        <v>672</v>
      </c>
      <c r="B11" s="301" t="s">
        <v>782</v>
      </c>
      <c r="C11" s="300">
        <v>355589759</v>
      </c>
      <c r="D11" s="300">
        <v>0</v>
      </c>
      <c r="E11" s="300">
        <v>393539059</v>
      </c>
    </row>
    <row r="12" spans="1:5" ht="30" x14ac:dyDescent="0.2">
      <c r="A12" s="298" t="s">
        <v>547</v>
      </c>
      <c r="B12" s="301" t="s">
        <v>783</v>
      </c>
      <c r="C12" s="300">
        <v>11844851</v>
      </c>
      <c r="D12" s="300">
        <v>0</v>
      </c>
      <c r="E12" s="300">
        <v>12241648</v>
      </c>
    </row>
    <row r="13" spans="1:5" ht="30" x14ac:dyDescent="0.2">
      <c r="A13" s="298" t="s">
        <v>549</v>
      </c>
      <c r="B13" s="301" t="s">
        <v>784</v>
      </c>
      <c r="C13" s="300">
        <v>14464526</v>
      </c>
      <c r="D13" s="300">
        <v>0</v>
      </c>
      <c r="E13" s="300">
        <v>42883381</v>
      </c>
    </row>
    <row r="14" spans="1:5" ht="30" x14ac:dyDescent="0.2">
      <c r="A14" s="298" t="s">
        <v>754</v>
      </c>
      <c r="B14" s="301" t="s">
        <v>785</v>
      </c>
      <c r="C14" s="300">
        <v>13526014</v>
      </c>
      <c r="D14" s="300">
        <v>0</v>
      </c>
      <c r="E14" s="300">
        <v>31098322</v>
      </c>
    </row>
    <row r="15" spans="1:5" ht="28.5" x14ac:dyDescent="0.2">
      <c r="A15" s="302" t="s">
        <v>551</v>
      </c>
      <c r="B15" s="303" t="s">
        <v>786</v>
      </c>
      <c r="C15" s="304">
        <v>395425150</v>
      </c>
      <c r="D15" s="304">
        <v>0</v>
      </c>
      <c r="E15" s="304">
        <v>479762410</v>
      </c>
    </row>
    <row r="16" spans="1:5" ht="15" x14ac:dyDescent="0.2">
      <c r="A16" s="298" t="s">
        <v>553</v>
      </c>
      <c r="B16" s="301" t="s">
        <v>787</v>
      </c>
      <c r="C16" s="300">
        <v>6725367</v>
      </c>
      <c r="D16" s="300">
        <v>0</v>
      </c>
      <c r="E16" s="300">
        <v>8409510</v>
      </c>
    </row>
    <row r="17" spans="1:5" ht="15" x14ac:dyDescent="0.2">
      <c r="A17" s="298" t="s">
        <v>757</v>
      </c>
      <c r="B17" s="301" t="s">
        <v>788</v>
      </c>
      <c r="C17" s="300">
        <v>64923349</v>
      </c>
      <c r="D17" s="300">
        <v>0</v>
      </c>
      <c r="E17" s="300">
        <v>47510215</v>
      </c>
    </row>
    <row r="18" spans="1:5" ht="15" x14ac:dyDescent="0.2">
      <c r="A18" s="298" t="s">
        <v>555</v>
      </c>
      <c r="B18" s="301" t="s">
        <v>789</v>
      </c>
      <c r="C18" s="300">
        <v>2675000</v>
      </c>
      <c r="D18" s="300">
        <v>0</v>
      </c>
      <c r="E18" s="300">
        <v>607576</v>
      </c>
    </row>
    <row r="19" spans="1:5" ht="14.25" x14ac:dyDescent="0.2">
      <c r="A19" s="302" t="s">
        <v>557</v>
      </c>
      <c r="B19" s="305" t="s">
        <v>790</v>
      </c>
      <c r="C19" s="304">
        <v>74323716</v>
      </c>
      <c r="D19" s="304">
        <v>0</v>
      </c>
      <c r="E19" s="304">
        <v>56527301</v>
      </c>
    </row>
    <row r="20" spans="1:5" ht="15" x14ac:dyDescent="0.2">
      <c r="A20" s="298" t="s">
        <v>743</v>
      </c>
      <c r="B20" s="301" t="s">
        <v>791</v>
      </c>
      <c r="C20" s="300">
        <v>20406444</v>
      </c>
      <c r="D20" s="300">
        <v>0</v>
      </c>
      <c r="E20" s="300">
        <v>19452100</v>
      </c>
    </row>
    <row r="21" spans="1:5" ht="15" x14ac:dyDescent="0.2">
      <c r="A21" s="298" t="s">
        <v>559</v>
      </c>
      <c r="B21" s="301" t="s">
        <v>792</v>
      </c>
      <c r="C21" s="300">
        <v>43725384</v>
      </c>
      <c r="D21" s="300">
        <v>0</v>
      </c>
      <c r="E21" s="300">
        <v>48738632</v>
      </c>
    </row>
    <row r="22" spans="1:5" ht="15" x14ac:dyDescent="0.2">
      <c r="A22" s="298" t="s">
        <v>561</v>
      </c>
      <c r="B22" s="301" t="s">
        <v>793</v>
      </c>
      <c r="C22" s="300">
        <v>12435313</v>
      </c>
      <c r="D22" s="300">
        <v>0</v>
      </c>
      <c r="E22" s="300">
        <v>11480163</v>
      </c>
    </row>
    <row r="23" spans="1:5" ht="14.25" x14ac:dyDescent="0.2">
      <c r="A23" s="302" t="s">
        <v>563</v>
      </c>
      <c r="B23" s="305" t="s">
        <v>794</v>
      </c>
      <c r="C23" s="304">
        <v>76567141</v>
      </c>
      <c r="D23" s="304">
        <v>0</v>
      </c>
      <c r="E23" s="304">
        <v>79670895</v>
      </c>
    </row>
    <row r="24" spans="1:5" ht="14.25" x14ac:dyDescent="0.2">
      <c r="A24" s="302" t="s">
        <v>565</v>
      </c>
      <c r="B24" s="303" t="s">
        <v>795</v>
      </c>
      <c r="C24" s="304">
        <v>97329028</v>
      </c>
      <c r="D24" s="304">
        <v>0</v>
      </c>
      <c r="E24" s="304">
        <v>108063898</v>
      </c>
    </row>
    <row r="25" spans="1:5" ht="14.25" x14ac:dyDescent="0.2">
      <c r="A25" s="302" t="s">
        <v>567</v>
      </c>
      <c r="B25" s="303" t="s">
        <v>796</v>
      </c>
      <c r="C25" s="304">
        <v>784540216</v>
      </c>
      <c r="D25" s="304">
        <v>0</v>
      </c>
      <c r="E25" s="304">
        <v>953886095</v>
      </c>
    </row>
    <row r="26" spans="1:5" ht="28.5" x14ac:dyDescent="0.2">
      <c r="A26" s="302" t="s">
        <v>569</v>
      </c>
      <c r="B26" s="303" t="s">
        <v>797</v>
      </c>
      <c r="C26" s="304">
        <v>177467193</v>
      </c>
      <c r="D26" s="304">
        <v>0</v>
      </c>
      <c r="E26" s="304">
        <v>89563683</v>
      </c>
    </row>
    <row r="27" spans="1:5" ht="30" x14ac:dyDescent="0.2">
      <c r="A27" s="298" t="s">
        <v>571</v>
      </c>
      <c r="B27" s="301" t="s">
        <v>798</v>
      </c>
      <c r="C27" s="300">
        <v>701074</v>
      </c>
      <c r="D27" s="300">
        <v>0</v>
      </c>
      <c r="E27" s="300">
        <v>316375</v>
      </c>
    </row>
    <row r="28" spans="1:5" ht="31.9" customHeight="1" x14ac:dyDescent="0.2">
      <c r="A28" s="302" t="s">
        <v>572</v>
      </c>
      <c r="B28" s="303" t="s">
        <v>799</v>
      </c>
      <c r="C28" s="304">
        <v>701074</v>
      </c>
      <c r="D28" s="304">
        <v>0</v>
      </c>
      <c r="E28" s="304">
        <v>316375</v>
      </c>
    </row>
    <row r="29" spans="1:5" ht="30" x14ac:dyDescent="0.2">
      <c r="A29" s="298" t="s">
        <v>574</v>
      </c>
      <c r="B29" s="301" t="s">
        <v>860</v>
      </c>
      <c r="C29" s="300">
        <v>18152</v>
      </c>
      <c r="D29" s="300">
        <v>0</v>
      </c>
      <c r="E29" s="300">
        <v>0</v>
      </c>
    </row>
    <row r="30" spans="1:5" ht="28.5" x14ac:dyDescent="0.2">
      <c r="A30" s="302" t="s">
        <v>576</v>
      </c>
      <c r="B30" s="303" t="s">
        <v>861</v>
      </c>
      <c r="C30" s="304">
        <v>18152</v>
      </c>
      <c r="D30" s="304">
        <v>0</v>
      </c>
      <c r="E30" s="304">
        <v>0</v>
      </c>
    </row>
    <row r="31" spans="1:5" ht="28.5" x14ac:dyDescent="0.2">
      <c r="A31" s="302" t="s">
        <v>578</v>
      </c>
      <c r="B31" s="303" t="s">
        <v>800</v>
      </c>
      <c r="C31" s="304">
        <v>682922</v>
      </c>
      <c r="D31" s="304">
        <v>0</v>
      </c>
      <c r="E31" s="304">
        <v>316375</v>
      </c>
    </row>
    <row r="32" spans="1:5" ht="14.25" x14ac:dyDescent="0.2">
      <c r="A32" s="302" t="s">
        <v>771</v>
      </c>
      <c r="B32" s="305" t="s">
        <v>862</v>
      </c>
      <c r="C32" s="304">
        <v>178150115</v>
      </c>
      <c r="D32" s="304">
        <v>0</v>
      </c>
      <c r="E32" s="304">
        <v>89880058</v>
      </c>
    </row>
  </sheetData>
  <mergeCells count="2">
    <mergeCell ref="A3:E3"/>
    <mergeCell ref="A4:E4"/>
  </mergeCells>
  <pageMargins left="0.7" right="0.7" top="0.75" bottom="0.75" header="0.3" footer="0.3"/>
  <pageSetup paperSize="9" orientation="portrait" horizontalDpi="4294967294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view="pageBreakPreview" zoomScale="60" zoomScaleNormal="100" workbookViewId="0">
      <selection activeCell="B9" sqref="B9"/>
    </sheetView>
  </sheetViews>
  <sheetFormatPr defaultRowHeight="12.75" x14ac:dyDescent="0.2"/>
  <cols>
    <col min="1" max="1" width="51.42578125" bestFit="1" customWidth="1"/>
    <col min="2" max="2" width="15.85546875" bestFit="1" customWidth="1"/>
  </cols>
  <sheetData>
    <row r="1" spans="1:2" ht="15.75" x14ac:dyDescent="0.25">
      <c r="A1" s="313"/>
      <c r="B1" s="314" t="s">
        <v>340</v>
      </c>
    </row>
    <row r="2" spans="1:2" ht="15.75" x14ac:dyDescent="0.25">
      <c r="A2" s="415" t="s">
        <v>902</v>
      </c>
      <c r="B2" s="415"/>
    </row>
    <row r="3" spans="1:2" ht="15.75" x14ac:dyDescent="0.25">
      <c r="A3" s="313"/>
      <c r="B3" s="314"/>
    </row>
    <row r="4" spans="1:2" ht="16.5" thickBot="1" x14ac:dyDescent="0.3">
      <c r="A4" s="313"/>
      <c r="B4" s="314"/>
    </row>
    <row r="5" spans="1:2" ht="16.5" thickBot="1" x14ac:dyDescent="0.25">
      <c r="A5" s="315" t="s">
        <v>535</v>
      </c>
      <c r="B5" s="316" t="s">
        <v>215</v>
      </c>
    </row>
    <row r="6" spans="1:2" ht="15.75" x14ac:dyDescent="0.25">
      <c r="A6" s="317" t="s">
        <v>903</v>
      </c>
      <c r="B6" s="318">
        <f>'11. Mérleg'!C24</f>
        <v>839831339</v>
      </c>
    </row>
    <row r="7" spans="1:2" ht="15.75" x14ac:dyDescent="0.25">
      <c r="A7" s="319" t="s">
        <v>904</v>
      </c>
      <c r="B7" s="320">
        <f>'1.Bev-kiad.'!E29</f>
        <v>2405696674</v>
      </c>
    </row>
    <row r="8" spans="1:2" ht="15.75" x14ac:dyDescent="0.25">
      <c r="A8" s="319" t="s">
        <v>905</v>
      </c>
      <c r="B8" s="320">
        <f>'1.Bev-kiad.'!K29</f>
        <v>1841663477</v>
      </c>
    </row>
    <row r="9" spans="1:2" ht="15.75" x14ac:dyDescent="0.25">
      <c r="A9" s="319" t="s">
        <v>906</v>
      </c>
      <c r="B9" s="320">
        <f>B7-B8</f>
        <v>564033197</v>
      </c>
    </row>
    <row r="10" spans="1:2" ht="15.75" x14ac:dyDescent="0.25">
      <c r="A10" s="319" t="s">
        <v>907</v>
      </c>
      <c r="B10" s="321">
        <v>0</v>
      </c>
    </row>
    <row r="11" spans="1:2" ht="15.75" x14ac:dyDescent="0.25">
      <c r="A11" s="319" t="s">
        <v>908</v>
      </c>
      <c r="B11" s="320">
        <f>'11. Mérleg'!E24</f>
        <v>609153120</v>
      </c>
    </row>
    <row r="12" spans="1:2" ht="16.5" thickBot="1" x14ac:dyDescent="0.3">
      <c r="A12" s="322" t="s">
        <v>909</v>
      </c>
      <c r="B12" s="323">
        <f>B11-B6</f>
        <v>-230678219</v>
      </c>
    </row>
  </sheetData>
  <mergeCells count="1">
    <mergeCell ref="A2:B2"/>
  </mergeCells>
  <pageMargins left="0.7" right="0.7" top="0.75" bottom="0.75" header="0.3" footer="0.3"/>
  <pageSetup paperSize="9" orientation="portrait" horizontalDpi="4294967294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8"/>
  <sheetViews>
    <sheetView view="pageBreakPreview" topLeftCell="A55" zoomScale="60" zoomScaleNormal="100" workbookViewId="0">
      <selection activeCell="I22" sqref="I22"/>
    </sheetView>
  </sheetViews>
  <sheetFormatPr defaultRowHeight="12.75" x14ac:dyDescent="0.2"/>
  <cols>
    <col min="1" max="1" width="69.140625" customWidth="1"/>
    <col min="3" max="4" width="12.7109375" style="15" bestFit="1" customWidth="1"/>
    <col min="5" max="5" width="12.5703125" style="260" bestFit="1" customWidth="1"/>
  </cols>
  <sheetData>
    <row r="1" spans="1:5" x14ac:dyDescent="0.2">
      <c r="A1" s="416" t="s">
        <v>958</v>
      </c>
      <c r="B1" s="416"/>
      <c r="C1" s="416"/>
      <c r="D1" s="416"/>
      <c r="E1" s="416"/>
    </row>
    <row r="2" spans="1:5" s="269" customFormat="1" x14ac:dyDescent="0.2">
      <c r="A2" s="375"/>
      <c r="B2" s="375"/>
      <c r="C2" s="375"/>
      <c r="D2" s="375"/>
      <c r="E2" s="375"/>
    </row>
    <row r="3" spans="1:5" s="269" customFormat="1" x14ac:dyDescent="0.2">
      <c r="A3" s="375"/>
      <c r="B3" s="375"/>
      <c r="C3" s="375"/>
      <c r="D3" s="375"/>
      <c r="E3" s="375"/>
    </row>
    <row r="4" spans="1:5" x14ac:dyDescent="0.2">
      <c r="A4" s="417" t="s">
        <v>466</v>
      </c>
      <c r="B4" s="417"/>
      <c r="C4" s="417"/>
      <c r="D4" s="417"/>
      <c r="E4" s="417"/>
    </row>
    <row r="5" spans="1:5" x14ac:dyDescent="0.2">
      <c r="A5" s="380" t="s">
        <v>535</v>
      </c>
      <c r="B5" s="380" t="s">
        <v>959</v>
      </c>
      <c r="C5" s="381" t="s">
        <v>960</v>
      </c>
      <c r="D5" s="381" t="s">
        <v>961</v>
      </c>
      <c r="E5" s="382" t="s">
        <v>1132</v>
      </c>
    </row>
    <row r="6" spans="1:5" x14ac:dyDescent="0.2">
      <c r="A6" s="380" t="s">
        <v>461</v>
      </c>
      <c r="B6" s="380" t="s">
        <v>462</v>
      </c>
      <c r="C6" s="381" t="s">
        <v>463</v>
      </c>
      <c r="D6" s="381" t="s">
        <v>464</v>
      </c>
      <c r="E6" s="382" t="s">
        <v>465</v>
      </c>
    </row>
    <row r="7" spans="1:5" x14ac:dyDescent="0.2">
      <c r="A7" s="376" t="s">
        <v>962</v>
      </c>
      <c r="B7" s="376" t="s">
        <v>211</v>
      </c>
      <c r="C7" s="377" t="s">
        <v>211</v>
      </c>
      <c r="D7" s="377" t="s">
        <v>211</v>
      </c>
      <c r="E7" s="378" t="s">
        <v>211</v>
      </c>
    </row>
    <row r="8" spans="1:5" x14ac:dyDescent="0.2">
      <c r="A8" s="376" t="s">
        <v>963</v>
      </c>
      <c r="B8" s="376" t="s">
        <v>964</v>
      </c>
      <c r="C8" s="377">
        <v>7169101967</v>
      </c>
      <c r="D8" s="377">
        <v>7711687417</v>
      </c>
      <c r="E8" s="378">
        <v>1.0756838795845796</v>
      </c>
    </row>
    <row r="9" spans="1:5" x14ac:dyDescent="0.2">
      <c r="A9" s="376" t="s">
        <v>965</v>
      </c>
      <c r="B9" s="376" t="s">
        <v>966</v>
      </c>
      <c r="C9" s="377">
        <v>3782699</v>
      </c>
      <c r="D9" s="377">
        <v>1877971</v>
      </c>
      <c r="E9" s="378">
        <v>0.49646323960748662</v>
      </c>
    </row>
    <row r="10" spans="1:5" x14ac:dyDescent="0.2">
      <c r="A10" s="376" t="s">
        <v>967</v>
      </c>
      <c r="B10" s="376" t="s">
        <v>968</v>
      </c>
      <c r="C10" s="377">
        <v>413744</v>
      </c>
      <c r="D10" s="377">
        <v>116150</v>
      </c>
      <c r="E10" s="378">
        <v>0.28072914652538766</v>
      </c>
    </row>
    <row r="11" spans="1:5" x14ac:dyDescent="0.2">
      <c r="A11" s="376" t="s">
        <v>969</v>
      </c>
      <c r="B11" s="376" t="s">
        <v>970</v>
      </c>
      <c r="C11" s="377">
        <v>0</v>
      </c>
      <c r="D11" s="377">
        <v>0</v>
      </c>
      <c r="E11" s="378">
        <v>0</v>
      </c>
    </row>
    <row r="12" spans="1:5" x14ac:dyDescent="0.2">
      <c r="A12" s="376" t="s">
        <v>971</v>
      </c>
      <c r="B12" s="376" t="s">
        <v>972</v>
      </c>
      <c r="C12" s="377">
        <v>0</v>
      </c>
      <c r="D12" s="377">
        <v>0</v>
      </c>
      <c r="E12" s="378">
        <v>0</v>
      </c>
    </row>
    <row r="13" spans="1:5" x14ac:dyDescent="0.2">
      <c r="A13" s="376" t="s">
        <v>973</v>
      </c>
      <c r="B13" s="376" t="s">
        <v>974</v>
      </c>
      <c r="C13" s="377">
        <v>413744</v>
      </c>
      <c r="D13" s="377">
        <v>116150</v>
      </c>
      <c r="E13" s="378">
        <v>0.28072914652538766</v>
      </c>
    </row>
    <row r="14" spans="1:5" x14ac:dyDescent="0.2">
      <c r="A14" s="376" t="s">
        <v>975</v>
      </c>
      <c r="B14" s="376" t="s">
        <v>976</v>
      </c>
      <c r="C14" s="377">
        <v>0</v>
      </c>
      <c r="D14" s="377">
        <v>0</v>
      </c>
      <c r="E14" s="378">
        <v>0</v>
      </c>
    </row>
    <row r="15" spans="1:5" x14ac:dyDescent="0.2">
      <c r="A15" s="376" t="s">
        <v>977</v>
      </c>
      <c r="B15" s="376" t="s">
        <v>978</v>
      </c>
      <c r="C15" s="377">
        <v>3368955</v>
      </c>
      <c r="D15" s="377">
        <v>1761821</v>
      </c>
      <c r="E15" s="378">
        <v>0.52295771240636935</v>
      </c>
    </row>
    <row r="16" spans="1:5" x14ac:dyDescent="0.2">
      <c r="A16" s="376" t="s">
        <v>969</v>
      </c>
      <c r="B16" s="376" t="s">
        <v>979</v>
      </c>
      <c r="C16" s="377">
        <v>0</v>
      </c>
      <c r="D16" s="377">
        <v>0</v>
      </c>
      <c r="E16" s="378">
        <v>0</v>
      </c>
    </row>
    <row r="17" spans="1:5" x14ac:dyDescent="0.2">
      <c r="A17" s="376" t="s">
        <v>971</v>
      </c>
      <c r="B17" s="376" t="s">
        <v>980</v>
      </c>
      <c r="C17" s="377">
        <v>0</v>
      </c>
      <c r="D17" s="377">
        <v>0</v>
      </c>
      <c r="E17" s="378">
        <v>0</v>
      </c>
    </row>
    <row r="18" spans="1:5" x14ac:dyDescent="0.2">
      <c r="A18" s="376" t="s">
        <v>973</v>
      </c>
      <c r="B18" s="376" t="s">
        <v>981</v>
      </c>
      <c r="C18" s="377">
        <v>740058</v>
      </c>
      <c r="D18" s="377">
        <v>320924</v>
      </c>
      <c r="E18" s="378">
        <v>0.43364709252518047</v>
      </c>
    </row>
    <row r="19" spans="1:5" x14ac:dyDescent="0.2">
      <c r="A19" s="376" t="s">
        <v>975</v>
      </c>
      <c r="B19" s="376" t="s">
        <v>982</v>
      </c>
      <c r="C19" s="377">
        <v>2628897</v>
      </c>
      <c r="D19" s="377">
        <v>1440897</v>
      </c>
      <c r="E19" s="378">
        <v>0.54809945007354799</v>
      </c>
    </row>
    <row r="20" spans="1:5" x14ac:dyDescent="0.2">
      <c r="A20" s="376" t="s">
        <v>983</v>
      </c>
      <c r="B20" s="376" t="s">
        <v>984</v>
      </c>
      <c r="C20" s="377">
        <v>0</v>
      </c>
      <c r="D20" s="377">
        <v>0</v>
      </c>
      <c r="E20" s="378">
        <v>0</v>
      </c>
    </row>
    <row r="21" spans="1:5" x14ac:dyDescent="0.2">
      <c r="A21" s="376" t="s">
        <v>969</v>
      </c>
      <c r="B21" s="376" t="s">
        <v>985</v>
      </c>
      <c r="C21" s="377">
        <v>0</v>
      </c>
      <c r="D21" s="377">
        <v>0</v>
      </c>
      <c r="E21" s="378">
        <v>0</v>
      </c>
    </row>
    <row r="22" spans="1:5" x14ac:dyDescent="0.2">
      <c r="A22" s="376" t="s">
        <v>971</v>
      </c>
      <c r="B22" s="376" t="s">
        <v>986</v>
      </c>
      <c r="C22" s="377">
        <v>0</v>
      </c>
      <c r="D22" s="377">
        <v>0</v>
      </c>
      <c r="E22" s="378">
        <v>0</v>
      </c>
    </row>
    <row r="23" spans="1:5" x14ac:dyDescent="0.2">
      <c r="A23" s="376" t="s">
        <v>973</v>
      </c>
      <c r="B23" s="376" t="s">
        <v>987</v>
      </c>
      <c r="C23" s="377">
        <v>0</v>
      </c>
      <c r="D23" s="377">
        <v>0</v>
      </c>
      <c r="E23" s="378">
        <v>0</v>
      </c>
    </row>
    <row r="24" spans="1:5" x14ac:dyDescent="0.2">
      <c r="A24" s="376" t="s">
        <v>975</v>
      </c>
      <c r="B24" s="376" t="s">
        <v>988</v>
      </c>
      <c r="C24" s="377">
        <v>0</v>
      </c>
      <c r="D24" s="377">
        <v>0</v>
      </c>
      <c r="E24" s="378">
        <v>0</v>
      </c>
    </row>
    <row r="25" spans="1:5" x14ac:dyDescent="0.2">
      <c r="A25" s="376" t="s">
        <v>989</v>
      </c>
      <c r="B25" s="376" t="s">
        <v>990</v>
      </c>
      <c r="C25" s="377">
        <v>7157286798</v>
      </c>
      <c r="D25" s="377">
        <v>7701776976</v>
      </c>
      <c r="E25" s="378">
        <v>1.0760749419950797</v>
      </c>
    </row>
    <row r="26" spans="1:5" x14ac:dyDescent="0.2">
      <c r="A26" s="376" t="s">
        <v>991</v>
      </c>
      <c r="B26" s="376" t="s">
        <v>992</v>
      </c>
      <c r="C26" s="377">
        <v>6891804106</v>
      </c>
      <c r="D26" s="377">
        <v>7171553645</v>
      </c>
      <c r="E26" s="378">
        <v>1.0405916266187036</v>
      </c>
    </row>
    <row r="27" spans="1:5" x14ac:dyDescent="0.2">
      <c r="A27" s="376" t="s">
        <v>969</v>
      </c>
      <c r="B27" s="376" t="s">
        <v>993</v>
      </c>
      <c r="C27" s="377">
        <v>4036105522</v>
      </c>
      <c r="D27" s="377">
        <v>4034367430</v>
      </c>
      <c r="E27" s="378">
        <v>0.99956936408363806</v>
      </c>
    </row>
    <row r="28" spans="1:5" x14ac:dyDescent="0.2">
      <c r="A28" s="376" t="s">
        <v>971</v>
      </c>
      <c r="B28" s="376" t="s">
        <v>994</v>
      </c>
      <c r="C28" s="377">
        <v>1512375146</v>
      </c>
      <c r="D28" s="377">
        <v>1623244621</v>
      </c>
      <c r="E28" s="378">
        <v>0</v>
      </c>
    </row>
    <row r="29" spans="1:5" x14ac:dyDescent="0.2">
      <c r="A29" s="376" t="s">
        <v>973</v>
      </c>
      <c r="B29" s="376" t="s">
        <v>995</v>
      </c>
      <c r="C29" s="377">
        <v>590468841</v>
      </c>
      <c r="D29" s="377">
        <v>761546175</v>
      </c>
      <c r="E29" s="378">
        <v>1.2897313492618319</v>
      </c>
    </row>
    <row r="30" spans="1:5" x14ac:dyDescent="0.2">
      <c r="A30" s="376" t="s">
        <v>975</v>
      </c>
      <c r="B30" s="376" t="s">
        <v>996</v>
      </c>
      <c r="C30" s="377">
        <v>752854597</v>
      </c>
      <c r="D30" s="377">
        <v>752395419</v>
      </c>
      <c r="E30" s="378">
        <v>0.99939008408551966</v>
      </c>
    </row>
    <row r="31" spans="1:5" x14ac:dyDescent="0.2">
      <c r="A31" s="376" t="s">
        <v>997</v>
      </c>
      <c r="B31" s="376" t="s">
        <v>998</v>
      </c>
      <c r="C31" s="377">
        <v>151238940</v>
      </c>
      <c r="D31" s="377">
        <v>197168619</v>
      </c>
      <c r="E31" s="378">
        <v>1.3036895061549625</v>
      </c>
    </row>
    <row r="32" spans="1:5" x14ac:dyDescent="0.2">
      <c r="A32" s="376" t="s">
        <v>969</v>
      </c>
      <c r="B32" s="376" t="s">
        <v>999</v>
      </c>
      <c r="C32" s="377">
        <v>0</v>
      </c>
      <c r="D32" s="377">
        <v>0</v>
      </c>
      <c r="E32" s="378">
        <v>0</v>
      </c>
    </row>
    <row r="33" spans="1:5" x14ac:dyDescent="0.2">
      <c r="A33" s="376" t="s">
        <v>971</v>
      </c>
      <c r="B33" s="376" t="s">
        <v>1000</v>
      </c>
      <c r="C33" s="377">
        <v>0</v>
      </c>
      <c r="D33" s="377">
        <v>0</v>
      </c>
      <c r="E33" s="378">
        <v>0</v>
      </c>
    </row>
    <row r="34" spans="1:5" x14ac:dyDescent="0.2">
      <c r="A34" s="376" t="s">
        <v>973</v>
      </c>
      <c r="B34" s="376" t="s">
        <v>1001</v>
      </c>
      <c r="C34" s="377">
        <v>33509657</v>
      </c>
      <c r="D34" s="377">
        <v>31411929</v>
      </c>
      <c r="E34" s="378">
        <v>0.93739929955117118</v>
      </c>
    </row>
    <row r="35" spans="1:5" x14ac:dyDescent="0.2">
      <c r="A35" s="376" t="s">
        <v>975</v>
      </c>
      <c r="B35" s="376" t="s">
        <v>1002</v>
      </c>
      <c r="C35" s="377">
        <v>117729283</v>
      </c>
      <c r="D35" s="377">
        <v>165756690</v>
      </c>
      <c r="E35" s="378">
        <v>1.4079478425091572</v>
      </c>
    </row>
    <row r="36" spans="1:5" x14ac:dyDescent="0.2">
      <c r="A36" s="376" t="s">
        <v>1003</v>
      </c>
      <c r="B36" s="376" t="s">
        <v>1004</v>
      </c>
      <c r="C36" s="377">
        <v>0</v>
      </c>
      <c r="D36" s="377">
        <v>0</v>
      </c>
      <c r="E36" s="378">
        <v>0</v>
      </c>
    </row>
    <row r="37" spans="1:5" x14ac:dyDescent="0.2">
      <c r="A37" s="376" t="s">
        <v>969</v>
      </c>
      <c r="B37" s="376" t="s">
        <v>1005</v>
      </c>
      <c r="C37" s="377">
        <v>0</v>
      </c>
      <c r="D37" s="377">
        <v>0</v>
      </c>
      <c r="E37" s="378">
        <v>0</v>
      </c>
    </row>
    <row r="38" spans="1:5" x14ac:dyDescent="0.2">
      <c r="A38" s="376" t="s">
        <v>971</v>
      </c>
      <c r="B38" s="376" t="s">
        <v>1006</v>
      </c>
      <c r="C38" s="377">
        <v>0</v>
      </c>
      <c r="D38" s="377">
        <v>0</v>
      </c>
      <c r="E38" s="378">
        <v>0</v>
      </c>
    </row>
    <row r="39" spans="1:5" x14ac:dyDescent="0.2">
      <c r="A39" s="376" t="s">
        <v>973</v>
      </c>
      <c r="B39" s="376" t="s">
        <v>1007</v>
      </c>
      <c r="C39" s="377">
        <v>0</v>
      </c>
      <c r="D39" s="377">
        <v>0</v>
      </c>
      <c r="E39" s="378">
        <v>0</v>
      </c>
    </row>
    <row r="40" spans="1:5" x14ac:dyDescent="0.2">
      <c r="A40" s="376" t="s">
        <v>975</v>
      </c>
      <c r="B40" s="376" t="s">
        <v>1008</v>
      </c>
      <c r="C40" s="377">
        <v>0</v>
      </c>
      <c r="D40" s="377">
        <v>0</v>
      </c>
      <c r="E40" s="378">
        <v>0</v>
      </c>
    </row>
    <row r="41" spans="1:5" x14ac:dyDescent="0.2">
      <c r="A41" s="376" t="s">
        <v>1009</v>
      </c>
      <c r="B41" s="376" t="s">
        <v>1010</v>
      </c>
      <c r="C41" s="377">
        <v>114243752</v>
      </c>
      <c r="D41" s="377">
        <v>333054712</v>
      </c>
      <c r="E41" s="378">
        <v>2.9152991403853754</v>
      </c>
    </row>
    <row r="42" spans="1:5" x14ac:dyDescent="0.2">
      <c r="A42" s="376" t="s">
        <v>969</v>
      </c>
      <c r="B42" s="376" t="s">
        <v>1011</v>
      </c>
      <c r="C42" s="377">
        <v>0</v>
      </c>
      <c r="D42" s="377">
        <v>0</v>
      </c>
      <c r="E42" s="378">
        <v>0</v>
      </c>
    </row>
    <row r="43" spans="1:5" x14ac:dyDescent="0.2">
      <c r="A43" s="376" t="s">
        <v>971</v>
      </c>
      <c r="B43" s="376" t="s">
        <v>1012</v>
      </c>
      <c r="C43" s="377">
        <v>0</v>
      </c>
      <c r="D43" s="377">
        <v>0</v>
      </c>
      <c r="E43" s="378">
        <v>0</v>
      </c>
    </row>
    <row r="44" spans="1:5" x14ac:dyDescent="0.2">
      <c r="A44" s="376" t="s">
        <v>973</v>
      </c>
      <c r="B44" s="376" t="s">
        <v>1013</v>
      </c>
      <c r="C44" s="377">
        <v>0</v>
      </c>
      <c r="D44" s="377">
        <v>0</v>
      </c>
      <c r="E44" s="378">
        <v>0</v>
      </c>
    </row>
    <row r="45" spans="1:5" x14ac:dyDescent="0.2">
      <c r="A45" s="376" t="s">
        <v>975</v>
      </c>
      <c r="B45" s="376" t="s">
        <v>1014</v>
      </c>
      <c r="C45" s="377">
        <v>114243752</v>
      </c>
      <c r="D45" s="377">
        <v>333054712</v>
      </c>
      <c r="E45" s="378">
        <v>2.9152991403853754</v>
      </c>
    </row>
    <row r="46" spans="1:5" x14ac:dyDescent="0.2">
      <c r="A46" s="376" t="s">
        <v>1015</v>
      </c>
      <c r="B46" s="376" t="s">
        <v>1016</v>
      </c>
      <c r="C46" s="377">
        <v>0</v>
      </c>
      <c r="D46" s="377">
        <v>0</v>
      </c>
      <c r="E46" s="378">
        <v>0</v>
      </c>
    </row>
    <row r="47" spans="1:5" x14ac:dyDescent="0.2">
      <c r="A47" s="376" t="s">
        <v>969</v>
      </c>
      <c r="B47" s="376" t="s">
        <v>1017</v>
      </c>
      <c r="C47" s="377">
        <v>0</v>
      </c>
      <c r="D47" s="377">
        <v>0</v>
      </c>
      <c r="E47" s="378">
        <v>0</v>
      </c>
    </row>
    <row r="48" spans="1:5" x14ac:dyDescent="0.2">
      <c r="A48" s="376" t="s">
        <v>971</v>
      </c>
      <c r="B48" s="376" t="s">
        <v>1018</v>
      </c>
      <c r="C48" s="377">
        <v>0</v>
      </c>
      <c r="D48" s="377">
        <v>0</v>
      </c>
      <c r="E48" s="378">
        <v>0</v>
      </c>
    </row>
    <row r="49" spans="1:5" x14ac:dyDescent="0.2">
      <c r="A49" s="376" t="s">
        <v>973</v>
      </c>
      <c r="B49" s="376" t="s">
        <v>1019</v>
      </c>
      <c r="C49" s="377">
        <v>0</v>
      </c>
      <c r="D49" s="377">
        <v>0</v>
      </c>
      <c r="E49" s="378">
        <v>0</v>
      </c>
    </row>
    <row r="50" spans="1:5" x14ac:dyDescent="0.2">
      <c r="A50" s="376" t="s">
        <v>975</v>
      </c>
      <c r="B50" s="376" t="s">
        <v>1020</v>
      </c>
      <c r="C50" s="377">
        <v>0</v>
      </c>
      <c r="D50" s="377">
        <v>0</v>
      </c>
      <c r="E50" s="378">
        <v>0</v>
      </c>
    </row>
    <row r="51" spans="1:5" x14ac:dyDescent="0.2">
      <c r="A51" s="376" t="s">
        <v>1021</v>
      </c>
      <c r="B51" s="376" t="s">
        <v>1022</v>
      </c>
      <c r="C51" s="377">
        <v>8032470</v>
      </c>
      <c r="D51" s="377">
        <v>8032470</v>
      </c>
      <c r="E51" s="378">
        <v>1</v>
      </c>
    </row>
    <row r="52" spans="1:5" x14ac:dyDescent="0.2">
      <c r="A52" s="376" t="s">
        <v>1023</v>
      </c>
      <c r="B52" s="376" t="s">
        <v>1024</v>
      </c>
      <c r="C52" s="377">
        <v>8032470</v>
      </c>
      <c r="D52" s="377">
        <v>8032470</v>
      </c>
      <c r="E52" s="378">
        <v>1</v>
      </c>
    </row>
    <row r="53" spans="1:5" x14ac:dyDescent="0.2">
      <c r="A53" s="376" t="s">
        <v>969</v>
      </c>
      <c r="B53" s="376" t="s">
        <v>1025</v>
      </c>
      <c r="C53" s="377">
        <v>0</v>
      </c>
      <c r="D53" s="377">
        <v>0</v>
      </c>
      <c r="E53" s="378">
        <v>0</v>
      </c>
    </row>
    <row r="54" spans="1:5" x14ac:dyDescent="0.2">
      <c r="A54" s="376" t="s">
        <v>971</v>
      </c>
      <c r="B54" s="376" t="s">
        <v>1026</v>
      </c>
      <c r="C54" s="377">
        <v>0</v>
      </c>
      <c r="D54" s="377">
        <v>0</v>
      </c>
      <c r="E54" s="378">
        <v>0</v>
      </c>
    </row>
    <row r="55" spans="1:5" x14ac:dyDescent="0.2">
      <c r="A55" s="376" t="s">
        <v>973</v>
      </c>
      <c r="B55" s="376" t="s">
        <v>1027</v>
      </c>
      <c r="C55" s="377">
        <v>0</v>
      </c>
      <c r="D55" s="377">
        <v>8032470</v>
      </c>
      <c r="E55" s="378">
        <v>0</v>
      </c>
    </row>
    <row r="56" spans="1:5" x14ac:dyDescent="0.2">
      <c r="A56" s="376" t="s">
        <v>975</v>
      </c>
      <c r="B56" s="376" t="s">
        <v>1028</v>
      </c>
      <c r="C56" s="377">
        <v>8032470</v>
      </c>
      <c r="D56" s="377">
        <v>0</v>
      </c>
      <c r="E56" s="378">
        <v>0</v>
      </c>
    </row>
    <row r="57" spans="1:5" x14ac:dyDescent="0.2">
      <c r="A57" s="376" t="s">
        <v>1029</v>
      </c>
      <c r="B57" s="376" t="s">
        <v>1030</v>
      </c>
      <c r="C57" s="377">
        <v>0</v>
      </c>
      <c r="D57" s="377">
        <v>0</v>
      </c>
      <c r="E57" s="378">
        <v>0</v>
      </c>
    </row>
    <row r="58" spans="1:5" x14ac:dyDescent="0.2">
      <c r="A58" s="376" t="s">
        <v>969</v>
      </c>
      <c r="B58" s="376" t="s">
        <v>1031</v>
      </c>
      <c r="C58" s="377">
        <v>0</v>
      </c>
      <c r="D58" s="377">
        <v>0</v>
      </c>
      <c r="E58" s="378">
        <v>0</v>
      </c>
    </row>
    <row r="59" spans="1:5" x14ac:dyDescent="0.2">
      <c r="A59" s="376" t="s">
        <v>971</v>
      </c>
      <c r="B59" s="376" t="s">
        <v>1032</v>
      </c>
      <c r="C59" s="377">
        <v>0</v>
      </c>
      <c r="D59" s="377">
        <v>0</v>
      </c>
      <c r="E59" s="378">
        <v>0</v>
      </c>
    </row>
    <row r="60" spans="1:5" x14ac:dyDescent="0.2">
      <c r="A60" s="376" t="s">
        <v>973</v>
      </c>
      <c r="B60" s="376" t="s">
        <v>1033</v>
      </c>
      <c r="C60" s="377">
        <v>0</v>
      </c>
      <c r="D60" s="377">
        <v>0</v>
      </c>
      <c r="E60" s="378">
        <v>0</v>
      </c>
    </row>
    <row r="61" spans="1:5" x14ac:dyDescent="0.2">
      <c r="A61" s="376" t="s">
        <v>975</v>
      </c>
      <c r="B61" s="376" t="s">
        <v>1034</v>
      </c>
      <c r="C61" s="377">
        <v>0</v>
      </c>
      <c r="D61" s="377">
        <v>0</v>
      </c>
      <c r="E61" s="378">
        <v>0</v>
      </c>
    </row>
    <row r="62" spans="1:5" x14ac:dyDescent="0.2">
      <c r="A62" s="376" t="s">
        <v>1035</v>
      </c>
      <c r="B62" s="376" t="s">
        <v>1036</v>
      </c>
      <c r="C62" s="377">
        <v>0</v>
      </c>
      <c r="D62" s="377">
        <v>0</v>
      </c>
      <c r="E62" s="378">
        <v>0</v>
      </c>
    </row>
    <row r="63" spans="1:5" x14ac:dyDescent="0.2">
      <c r="A63" s="376" t="s">
        <v>969</v>
      </c>
      <c r="B63" s="376" t="s">
        <v>1037</v>
      </c>
      <c r="C63" s="377">
        <v>0</v>
      </c>
      <c r="D63" s="377">
        <v>0</v>
      </c>
      <c r="E63" s="378">
        <v>0</v>
      </c>
    </row>
    <row r="64" spans="1:5" x14ac:dyDescent="0.2">
      <c r="A64" s="376" t="s">
        <v>971</v>
      </c>
      <c r="B64" s="376" t="s">
        <v>1038</v>
      </c>
      <c r="C64" s="377">
        <v>0</v>
      </c>
      <c r="D64" s="377">
        <v>0</v>
      </c>
      <c r="E64" s="378">
        <v>0</v>
      </c>
    </row>
    <row r="65" spans="1:5" x14ac:dyDescent="0.2">
      <c r="A65" s="376" t="s">
        <v>973</v>
      </c>
      <c r="B65" s="376" t="s">
        <v>1039</v>
      </c>
      <c r="C65" s="377">
        <v>0</v>
      </c>
      <c r="D65" s="377">
        <v>0</v>
      </c>
      <c r="E65" s="378">
        <v>0</v>
      </c>
    </row>
    <row r="66" spans="1:5" x14ac:dyDescent="0.2">
      <c r="A66" s="376" t="s">
        <v>975</v>
      </c>
      <c r="B66" s="376" t="s">
        <v>1040</v>
      </c>
      <c r="C66" s="377">
        <v>0</v>
      </c>
      <c r="D66" s="377">
        <v>0</v>
      </c>
      <c r="E66" s="378">
        <v>0</v>
      </c>
    </row>
    <row r="67" spans="1:5" x14ac:dyDescent="0.2">
      <c r="A67" s="376" t="s">
        <v>1041</v>
      </c>
      <c r="B67" s="376" t="s">
        <v>1042</v>
      </c>
      <c r="C67" s="377">
        <v>0</v>
      </c>
      <c r="D67" s="377">
        <v>0</v>
      </c>
      <c r="E67" s="378">
        <v>0</v>
      </c>
    </row>
    <row r="68" spans="1:5" x14ac:dyDescent="0.2">
      <c r="A68" s="376" t="s">
        <v>1043</v>
      </c>
      <c r="B68" s="376" t="s">
        <v>1044</v>
      </c>
      <c r="C68" s="377">
        <v>0</v>
      </c>
      <c r="D68" s="377">
        <v>0</v>
      </c>
      <c r="E68" s="378">
        <v>0</v>
      </c>
    </row>
    <row r="69" spans="1:5" x14ac:dyDescent="0.2">
      <c r="A69" s="376" t="s">
        <v>969</v>
      </c>
      <c r="B69" s="376" t="s">
        <v>1045</v>
      </c>
      <c r="C69" s="377">
        <v>0</v>
      </c>
      <c r="D69" s="377">
        <v>0</v>
      </c>
      <c r="E69" s="378">
        <v>0</v>
      </c>
    </row>
    <row r="70" spans="1:5" x14ac:dyDescent="0.2">
      <c r="A70" s="376" t="s">
        <v>971</v>
      </c>
      <c r="B70" s="376" t="s">
        <v>1046</v>
      </c>
      <c r="C70" s="377">
        <v>0</v>
      </c>
      <c r="D70" s="377">
        <v>0</v>
      </c>
      <c r="E70" s="378">
        <v>0</v>
      </c>
    </row>
    <row r="71" spans="1:5" x14ac:dyDescent="0.2">
      <c r="A71" s="376" t="s">
        <v>973</v>
      </c>
      <c r="B71" s="376" t="s">
        <v>1047</v>
      </c>
      <c r="C71" s="377">
        <v>0</v>
      </c>
      <c r="D71" s="377">
        <v>0</v>
      </c>
      <c r="E71" s="378">
        <v>0</v>
      </c>
    </row>
    <row r="72" spans="1:5" x14ac:dyDescent="0.2">
      <c r="A72" s="376" t="s">
        <v>975</v>
      </c>
      <c r="B72" s="376" t="s">
        <v>1048</v>
      </c>
      <c r="C72" s="377">
        <v>0</v>
      </c>
      <c r="D72" s="377">
        <v>0</v>
      </c>
      <c r="E72" s="378">
        <v>0</v>
      </c>
    </row>
    <row r="73" spans="1:5" x14ac:dyDescent="0.2">
      <c r="A73" s="376" t="s">
        <v>1049</v>
      </c>
      <c r="B73" s="376" t="s">
        <v>1050</v>
      </c>
      <c r="C73" s="377">
        <v>0</v>
      </c>
      <c r="D73" s="377">
        <v>0</v>
      </c>
      <c r="E73" s="378">
        <v>0</v>
      </c>
    </row>
    <row r="74" spans="1:5" x14ac:dyDescent="0.2">
      <c r="A74" s="376" t="s">
        <v>969</v>
      </c>
      <c r="B74" s="376" t="s">
        <v>1051</v>
      </c>
      <c r="C74" s="377">
        <v>0</v>
      </c>
      <c r="D74" s="377">
        <v>0</v>
      </c>
      <c r="E74" s="378">
        <v>0</v>
      </c>
    </row>
    <row r="75" spans="1:5" x14ac:dyDescent="0.2">
      <c r="A75" s="376" t="s">
        <v>971</v>
      </c>
      <c r="B75" s="376" t="s">
        <v>1052</v>
      </c>
      <c r="C75" s="377">
        <v>0</v>
      </c>
      <c r="D75" s="377">
        <v>0</v>
      </c>
      <c r="E75" s="378">
        <v>0</v>
      </c>
    </row>
    <row r="76" spans="1:5" x14ac:dyDescent="0.2">
      <c r="A76" s="376" t="s">
        <v>973</v>
      </c>
      <c r="B76" s="376" t="s">
        <v>1053</v>
      </c>
      <c r="C76" s="377">
        <v>0</v>
      </c>
      <c r="D76" s="377">
        <v>0</v>
      </c>
      <c r="E76" s="378">
        <v>0</v>
      </c>
    </row>
    <row r="77" spans="1:5" x14ac:dyDescent="0.2">
      <c r="A77" s="376" t="s">
        <v>975</v>
      </c>
      <c r="B77" s="376" t="s">
        <v>1054</v>
      </c>
      <c r="C77" s="377">
        <v>0</v>
      </c>
      <c r="D77" s="377">
        <v>0</v>
      </c>
      <c r="E77" s="378">
        <v>0</v>
      </c>
    </row>
    <row r="78" spans="1:5" x14ac:dyDescent="0.2">
      <c r="A78" s="376" t="s">
        <v>1055</v>
      </c>
      <c r="B78" s="376" t="s">
        <v>1056</v>
      </c>
      <c r="C78" s="377">
        <v>6732149</v>
      </c>
      <c r="D78" s="377">
        <v>6165177</v>
      </c>
      <c r="E78" s="378">
        <v>0.91578142432676402</v>
      </c>
    </row>
    <row r="79" spans="1:5" x14ac:dyDescent="0.2">
      <c r="A79" s="376" t="s">
        <v>1057</v>
      </c>
      <c r="B79" s="376" t="s">
        <v>1058</v>
      </c>
      <c r="C79" s="377">
        <v>6732149</v>
      </c>
      <c r="D79" s="377">
        <v>6165177</v>
      </c>
      <c r="E79" s="378">
        <v>0.91578142432676402</v>
      </c>
    </row>
    <row r="80" spans="1:5" x14ac:dyDescent="0.2">
      <c r="A80" s="376" t="s">
        <v>1059</v>
      </c>
      <c r="B80" s="376" t="s">
        <v>1060</v>
      </c>
      <c r="C80" s="377">
        <v>0</v>
      </c>
      <c r="D80" s="377">
        <v>0</v>
      </c>
      <c r="E80" s="378">
        <v>0</v>
      </c>
    </row>
    <row r="81" spans="1:5" x14ac:dyDescent="0.2">
      <c r="A81" s="376" t="s">
        <v>1061</v>
      </c>
      <c r="B81" s="376" t="s">
        <v>1062</v>
      </c>
      <c r="C81" s="377">
        <v>855111901</v>
      </c>
      <c r="D81" s="377">
        <v>631320270</v>
      </c>
      <c r="E81" s="378">
        <v>0.73828965456066087</v>
      </c>
    </row>
    <row r="82" spans="1:5" x14ac:dyDescent="0.2">
      <c r="A82" s="376" t="s">
        <v>1063</v>
      </c>
      <c r="B82" s="376" t="s">
        <v>1064</v>
      </c>
      <c r="C82" s="377">
        <v>0</v>
      </c>
      <c r="D82" s="377">
        <v>0</v>
      </c>
      <c r="E82" s="378">
        <v>0</v>
      </c>
    </row>
    <row r="83" spans="1:5" x14ac:dyDescent="0.2">
      <c r="A83" s="376" t="s">
        <v>1065</v>
      </c>
      <c r="B83" s="376" t="s">
        <v>1066</v>
      </c>
      <c r="C83" s="377">
        <v>279055</v>
      </c>
      <c r="D83" s="377">
        <v>281535</v>
      </c>
      <c r="E83" s="378">
        <v>1.00888713694433</v>
      </c>
    </row>
    <row r="84" spans="1:5" x14ac:dyDescent="0.2">
      <c r="A84" s="376" t="s">
        <v>1067</v>
      </c>
      <c r="B84" s="376" t="s">
        <v>1068</v>
      </c>
      <c r="C84" s="377">
        <v>854832846</v>
      </c>
      <c r="D84" s="377">
        <v>631038735</v>
      </c>
      <c r="E84" s="378">
        <v>0.73820131965308222</v>
      </c>
    </row>
    <row r="85" spans="1:5" x14ac:dyDescent="0.2">
      <c r="A85" s="376" t="s">
        <v>1069</v>
      </c>
      <c r="B85" s="376" t="s">
        <v>1070</v>
      </c>
      <c r="C85" s="377">
        <v>0</v>
      </c>
      <c r="D85" s="377">
        <v>0</v>
      </c>
      <c r="E85" s="378">
        <v>0</v>
      </c>
    </row>
    <row r="86" spans="1:5" x14ac:dyDescent="0.2">
      <c r="A86" s="376" t="s">
        <v>1071</v>
      </c>
      <c r="B86" s="376" t="s">
        <v>1072</v>
      </c>
      <c r="C86" s="377">
        <v>173182012</v>
      </c>
      <c r="D86" s="377">
        <v>204274546</v>
      </c>
      <c r="E86" s="378">
        <v>1.1795367408019257</v>
      </c>
    </row>
    <row r="87" spans="1:5" x14ac:dyDescent="0.2">
      <c r="A87" s="376" t="s">
        <v>1073</v>
      </c>
      <c r="B87" s="376" t="s">
        <v>1074</v>
      </c>
      <c r="C87" s="377">
        <v>91855353</v>
      </c>
      <c r="D87" s="377">
        <v>115347749</v>
      </c>
      <c r="E87" s="378">
        <v>1.2557542400386834</v>
      </c>
    </row>
    <row r="88" spans="1:5" x14ac:dyDescent="0.2">
      <c r="A88" s="376" t="s">
        <v>1075</v>
      </c>
      <c r="B88" s="376" t="s">
        <v>1076</v>
      </c>
      <c r="C88" s="377">
        <v>72779270</v>
      </c>
      <c r="D88" s="377">
        <v>85031627</v>
      </c>
      <c r="E88" s="378">
        <v>1.1683495451383341</v>
      </c>
    </row>
    <row r="89" spans="1:5" x14ac:dyDescent="0.2">
      <c r="A89" s="376" t="s">
        <v>1077</v>
      </c>
      <c r="B89" s="376" t="s">
        <v>1078</v>
      </c>
      <c r="C89" s="377">
        <v>8547389</v>
      </c>
      <c r="D89" s="377">
        <v>3895170</v>
      </c>
      <c r="E89" s="378">
        <v>0.45571460477579762</v>
      </c>
    </row>
    <row r="90" spans="1:5" x14ac:dyDescent="0.2">
      <c r="A90" s="376" t="s">
        <v>1079</v>
      </c>
      <c r="B90" s="376" t="s">
        <v>1080</v>
      </c>
      <c r="C90" s="377">
        <v>1555353</v>
      </c>
      <c r="D90" s="377">
        <v>-367951</v>
      </c>
      <c r="E90" s="378">
        <v>-0.23657073346050703</v>
      </c>
    </row>
    <row r="91" spans="1:5" x14ac:dyDescent="0.2">
      <c r="A91" s="376" t="s">
        <v>1081</v>
      </c>
      <c r="B91" s="376" t="s">
        <v>1082</v>
      </c>
      <c r="C91" s="377">
        <v>0</v>
      </c>
      <c r="D91" s="377">
        <v>0</v>
      </c>
      <c r="E91" s="378">
        <v>0</v>
      </c>
    </row>
    <row r="92" spans="1:5" x14ac:dyDescent="0.2">
      <c r="A92" s="376" t="s">
        <v>1083</v>
      </c>
      <c r="B92" s="376" t="s">
        <v>1084</v>
      </c>
      <c r="C92" s="377">
        <v>8205683382</v>
      </c>
      <c r="D92" s="377">
        <v>8553079459</v>
      </c>
      <c r="E92" s="378">
        <v>1.0423360323360817</v>
      </c>
    </row>
    <row r="93" spans="1:5" x14ac:dyDescent="0.2">
      <c r="A93" s="376" t="s">
        <v>211</v>
      </c>
      <c r="B93" s="376" t="s">
        <v>211</v>
      </c>
      <c r="C93" s="377"/>
      <c r="D93" s="377"/>
      <c r="E93" s="378"/>
    </row>
    <row r="94" spans="1:5" x14ac:dyDescent="0.2">
      <c r="A94" s="376" t="s">
        <v>1085</v>
      </c>
      <c r="B94" s="376" t="s">
        <v>211</v>
      </c>
      <c r="C94" s="377"/>
      <c r="D94" s="377"/>
      <c r="E94" s="378"/>
    </row>
    <row r="95" spans="1:5" x14ac:dyDescent="0.2">
      <c r="A95" s="376" t="s">
        <v>1086</v>
      </c>
      <c r="B95" s="376" t="s">
        <v>1087</v>
      </c>
      <c r="C95" s="377">
        <v>7361445677</v>
      </c>
      <c r="D95" s="377">
        <v>7444108418</v>
      </c>
      <c r="E95" s="378">
        <v>1.0112291450113218</v>
      </c>
    </row>
    <row r="96" spans="1:5" x14ac:dyDescent="0.2">
      <c r="A96" s="376" t="s">
        <v>1088</v>
      </c>
      <c r="B96" s="376" t="s">
        <v>1089</v>
      </c>
      <c r="C96" s="377">
        <v>5976302943</v>
      </c>
      <c r="D96" s="377">
        <v>5976302943</v>
      </c>
      <c r="E96" s="378">
        <v>1</v>
      </c>
    </row>
    <row r="97" spans="1:5" x14ac:dyDescent="0.2">
      <c r="A97" s="376" t="s">
        <v>1090</v>
      </c>
      <c r="B97" s="376" t="s">
        <v>1091</v>
      </c>
      <c r="C97" s="377">
        <v>-408217046</v>
      </c>
      <c r="D97" s="377">
        <v>-408217046</v>
      </c>
      <c r="E97" s="378">
        <v>1</v>
      </c>
    </row>
    <row r="98" spans="1:5" x14ac:dyDescent="0.2">
      <c r="A98" s="376" t="s">
        <v>1092</v>
      </c>
      <c r="B98" s="376" t="s">
        <v>1093</v>
      </c>
      <c r="C98" s="377">
        <v>436226232</v>
      </c>
      <c r="D98" s="377">
        <v>436226232</v>
      </c>
      <c r="E98" s="378">
        <v>1</v>
      </c>
    </row>
    <row r="99" spans="1:5" x14ac:dyDescent="0.2">
      <c r="A99" s="376" t="s">
        <v>1094</v>
      </c>
      <c r="B99" s="376" t="s">
        <v>1095</v>
      </c>
      <c r="C99" s="377">
        <v>1186479661</v>
      </c>
      <c r="D99" s="377">
        <v>1357133548</v>
      </c>
      <c r="E99" s="378">
        <v>1.1438321217037701</v>
      </c>
    </row>
    <row r="100" spans="1:5" x14ac:dyDescent="0.2">
      <c r="A100" s="376" t="s">
        <v>1096</v>
      </c>
      <c r="B100" s="376" t="s">
        <v>1097</v>
      </c>
      <c r="C100" s="377">
        <v>0</v>
      </c>
      <c r="D100" s="377">
        <v>0</v>
      </c>
      <c r="E100" s="378">
        <v>0</v>
      </c>
    </row>
    <row r="101" spans="1:5" x14ac:dyDescent="0.2">
      <c r="A101" s="376" t="s">
        <v>1098</v>
      </c>
      <c r="B101" s="376" t="s">
        <v>1099</v>
      </c>
      <c r="C101" s="377">
        <v>170653887</v>
      </c>
      <c r="D101" s="377">
        <v>82662741</v>
      </c>
      <c r="E101" s="378">
        <v>0.48438826945676311</v>
      </c>
    </row>
    <row r="102" spans="1:5" x14ac:dyDescent="0.2">
      <c r="A102" s="376" t="s">
        <v>1100</v>
      </c>
      <c r="B102" s="376" t="s">
        <v>1101</v>
      </c>
      <c r="C102" s="377">
        <v>60738787</v>
      </c>
      <c r="D102" s="377">
        <v>84013666</v>
      </c>
      <c r="E102" s="378">
        <v>1.3831963091393313</v>
      </c>
    </row>
    <row r="103" spans="1:5" x14ac:dyDescent="0.2">
      <c r="A103" s="376" t="s">
        <v>1102</v>
      </c>
      <c r="B103" s="376" t="s">
        <v>1103</v>
      </c>
      <c r="C103" s="377">
        <v>6235995</v>
      </c>
      <c r="D103" s="377">
        <v>9640225</v>
      </c>
      <c r="E103" s="378">
        <v>1.5459000528384004</v>
      </c>
    </row>
    <row r="104" spans="1:5" x14ac:dyDescent="0.2">
      <c r="A104" s="376" t="s">
        <v>1104</v>
      </c>
      <c r="B104" s="376" t="s">
        <v>1105</v>
      </c>
      <c r="C104" s="377">
        <v>13656054</v>
      </c>
      <c r="D104" s="377">
        <v>14628617</v>
      </c>
      <c r="E104" s="378">
        <v>1.0712184500734985</v>
      </c>
    </row>
    <row r="105" spans="1:5" x14ac:dyDescent="0.2">
      <c r="A105" s="376" t="s">
        <v>1106</v>
      </c>
      <c r="B105" s="376" t="s">
        <v>1107</v>
      </c>
      <c r="C105" s="377">
        <v>40846738</v>
      </c>
      <c r="D105" s="377">
        <v>59744824</v>
      </c>
      <c r="E105" s="378">
        <v>1.462658389024847</v>
      </c>
    </row>
    <row r="106" spans="1:5" x14ac:dyDescent="0.2">
      <c r="A106" s="376" t="s">
        <v>1108</v>
      </c>
      <c r="B106" s="376" t="s">
        <v>1109</v>
      </c>
      <c r="C106" s="377">
        <v>0</v>
      </c>
      <c r="D106" s="377">
        <v>0</v>
      </c>
      <c r="E106" s="378">
        <v>0</v>
      </c>
    </row>
    <row r="107" spans="1:5" x14ac:dyDescent="0.2">
      <c r="A107" s="376" t="s">
        <v>1110</v>
      </c>
      <c r="B107" s="376" t="s">
        <v>1111</v>
      </c>
      <c r="C107" s="377">
        <v>783498918</v>
      </c>
      <c r="D107" s="377">
        <v>1024957375</v>
      </c>
      <c r="E107" s="378">
        <v>1.3081796942570889</v>
      </c>
    </row>
    <row r="108" spans="1:5" x14ac:dyDescent="0.2">
      <c r="A108" s="376" t="s">
        <v>1112</v>
      </c>
      <c r="B108" s="376" t="s">
        <v>1113</v>
      </c>
      <c r="C108" s="377">
        <v>8205683382</v>
      </c>
      <c r="D108" s="377">
        <v>8553079459</v>
      </c>
      <c r="E108" s="378">
        <v>1.0423360323360817</v>
      </c>
    </row>
    <row r="109" spans="1:5" x14ac:dyDescent="0.2">
      <c r="A109" s="376" t="s">
        <v>211</v>
      </c>
      <c r="B109" s="376" t="s">
        <v>211</v>
      </c>
      <c r="C109" s="377"/>
      <c r="D109" s="377"/>
      <c r="E109" s="378"/>
    </row>
    <row r="110" spans="1:5" x14ac:dyDescent="0.2">
      <c r="A110" s="376" t="s">
        <v>1114</v>
      </c>
      <c r="B110" s="376" t="s">
        <v>1115</v>
      </c>
      <c r="C110" s="377">
        <v>0</v>
      </c>
      <c r="D110" s="377">
        <v>0</v>
      </c>
      <c r="E110" s="378">
        <v>0</v>
      </c>
    </row>
    <row r="111" spans="1:5" x14ac:dyDescent="0.2">
      <c r="A111" s="376" t="s">
        <v>1116</v>
      </c>
      <c r="B111" s="376" t="s">
        <v>1117</v>
      </c>
      <c r="C111" s="377">
        <v>137618189</v>
      </c>
      <c r="D111" s="377">
        <v>151608960</v>
      </c>
      <c r="E111" s="378">
        <v>1.1016636761583891</v>
      </c>
    </row>
    <row r="112" spans="1:5" x14ac:dyDescent="0.2">
      <c r="A112" s="376" t="s">
        <v>1118</v>
      </c>
      <c r="B112" s="376" t="s">
        <v>1119</v>
      </c>
      <c r="C112" s="377">
        <v>26594966</v>
      </c>
      <c r="D112" s="377">
        <v>30015577</v>
      </c>
      <c r="E112" s="378">
        <v>1.1286187393508982</v>
      </c>
    </row>
    <row r="113" spans="1:5" x14ac:dyDescent="0.2">
      <c r="A113" s="376" t="s">
        <v>1120</v>
      </c>
      <c r="B113" s="376" t="s">
        <v>1121</v>
      </c>
      <c r="C113" s="377">
        <v>0</v>
      </c>
      <c r="D113" s="377">
        <v>0</v>
      </c>
      <c r="E113" s="378">
        <v>0</v>
      </c>
    </row>
    <row r="114" spans="1:5" ht="25.5" x14ac:dyDescent="0.2">
      <c r="A114" s="379" t="s">
        <v>1122</v>
      </c>
      <c r="B114" s="376" t="s">
        <v>1123</v>
      </c>
      <c r="C114" s="377">
        <v>46435194</v>
      </c>
      <c r="D114" s="377">
        <v>44385994</v>
      </c>
      <c r="E114" s="378">
        <v>0.9558696793643201</v>
      </c>
    </row>
    <row r="115" spans="1:5" ht="25.5" x14ac:dyDescent="0.2">
      <c r="A115" s="379" t="s">
        <v>1124</v>
      </c>
      <c r="B115" s="376" t="s">
        <v>1125</v>
      </c>
      <c r="C115" s="377">
        <v>0</v>
      </c>
      <c r="D115" s="377">
        <v>0</v>
      </c>
      <c r="E115" s="378">
        <v>0</v>
      </c>
    </row>
    <row r="116" spans="1:5" x14ac:dyDescent="0.2">
      <c r="A116" s="376" t="s">
        <v>1126</v>
      </c>
      <c r="B116" s="376" t="s">
        <v>1127</v>
      </c>
      <c r="C116" s="377">
        <v>0</v>
      </c>
      <c r="D116" s="377">
        <v>0</v>
      </c>
      <c r="E116" s="378">
        <v>0</v>
      </c>
    </row>
    <row r="117" spans="1:5" x14ac:dyDescent="0.2">
      <c r="A117" s="376" t="s">
        <v>1128</v>
      </c>
      <c r="B117" s="376" t="s">
        <v>1129</v>
      </c>
      <c r="C117" s="377">
        <v>0</v>
      </c>
      <c r="D117" s="377">
        <v>0</v>
      </c>
      <c r="E117" s="378">
        <v>0</v>
      </c>
    </row>
    <row r="118" spans="1:5" x14ac:dyDescent="0.2">
      <c r="A118" s="376" t="s">
        <v>1130</v>
      </c>
      <c r="B118" s="376" t="s">
        <v>1131</v>
      </c>
      <c r="C118" s="377">
        <v>0</v>
      </c>
      <c r="D118" s="377">
        <v>0</v>
      </c>
      <c r="E118" s="378">
        <v>0</v>
      </c>
    </row>
  </sheetData>
  <mergeCells count="2">
    <mergeCell ref="A1:E1"/>
    <mergeCell ref="A4:E4"/>
  </mergeCells>
  <pageMargins left="0.7" right="0.7" top="0.75" bottom="0.75" header="0.3" footer="0.3"/>
  <pageSetup paperSize="9" scale="61" orientation="portrait" verticalDpi="0" r:id="rId1"/>
  <rowBreaks count="1" manualBreakCount="1">
    <brk id="92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view="pageBreakPreview" topLeftCell="A29" zoomScale="60" zoomScaleNormal="100" workbookViewId="0">
      <selection activeCell="I22" sqref="I22"/>
    </sheetView>
  </sheetViews>
  <sheetFormatPr defaultRowHeight="12.75" x14ac:dyDescent="0.2"/>
  <cols>
    <col min="2" max="2" width="58.140625" customWidth="1"/>
    <col min="3" max="3" width="12.7109375" bestFit="1" customWidth="1"/>
    <col min="4" max="4" width="12.42578125" customWidth="1"/>
    <col min="5" max="5" width="12.7109375" bestFit="1" customWidth="1"/>
  </cols>
  <sheetData>
    <row r="1" spans="1:5" s="269" customFormat="1" ht="15" x14ac:dyDescent="0.25">
      <c r="E1" s="306" t="s">
        <v>506</v>
      </c>
    </row>
    <row r="2" spans="1:5" s="269" customFormat="1" x14ac:dyDescent="0.2"/>
    <row r="3" spans="1:5" ht="14.25" x14ac:dyDescent="0.2">
      <c r="A3" s="418" t="s">
        <v>665</v>
      </c>
      <c r="B3" s="419"/>
      <c r="C3" s="419"/>
      <c r="D3" s="419"/>
      <c r="E3" s="419"/>
    </row>
    <row r="4" spans="1:5" s="269" customFormat="1" ht="14.25" x14ac:dyDescent="0.2">
      <c r="A4" s="267"/>
      <c r="B4" s="268"/>
      <c r="C4" s="268"/>
      <c r="D4" s="268"/>
      <c r="E4" s="268"/>
    </row>
    <row r="5" spans="1:5" ht="30" x14ac:dyDescent="0.2">
      <c r="A5" s="265"/>
      <c r="B5" s="265" t="s">
        <v>535</v>
      </c>
      <c r="C5" s="265" t="s">
        <v>536</v>
      </c>
      <c r="D5" s="265" t="s">
        <v>537</v>
      </c>
      <c r="E5" s="265" t="s">
        <v>538</v>
      </c>
    </row>
    <row r="6" spans="1:5" ht="15" x14ac:dyDescent="0.2">
      <c r="A6" s="265">
        <v>1</v>
      </c>
      <c r="B6" s="265">
        <v>2</v>
      </c>
      <c r="C6" s="265">
        <v>3</v>
      </c>
      <c r="D6" s="265">
        <v>4</v>
      </c>
      <c r="E6" s="265">
        <v>5</v>
      </c>
    </row>
    <row r="7" spans="1:5" x14ac:dyDescent="0.2">
      <c r="A7" s="290" t="s">
        <v>539</v>
      </c>
      <c r="B7" s="291" t="s">
        <v>540</v>
      </c>
      <c r="C7" s="292">
        <v>335309742</v>
      </c>
      <c r="D7" s="292">
        <v>0</v>
      </c>
      <c r="E7" s="292">
        <v>335309742</v>
      </c>
    </row>
    <row r="8" spans="1:5" x14ac:dyDescent="0.2">
      <c r="A8" s="290" t="s">
        <v>541</v>
      </c>
      <c r="B8" s="291" t="s">
        <v>542</v>
      </c>
      <c r="C8" s="292">
        <v>22607000</v>
      </c>
      <c r="D8" s="292">
        <v>0</v>
      </c>
      <c r="E8" s="292">
        <v>22607000</v>
      </c>
    </row>
    <row r="9" spans="1:5" x14ac:dyDescent="0.2">
      <c r="A9" s="290" t="s">
        <v>543</v>
      </c>
      <c r="B9" s="291" t="s">
        <v>544</v>
      </c>
      <c r="C9" s="292">
        <v>32594013</v>
      </c>
      <c r="D9" s="292">
        <v>0</v>
      </c>
      <c r="E9" s="292">
        <v>32594013</v>
      </c>
    </row>
    <row r="10" spans="1:5" x14ac:dyDescent="0.2">
      <c r="A10" s="290" t="s">
        <v>545</v>
      </c>
      <c r="B10" s="291" t="s">
        <v>546</v>
      </c>
      <c r="C10" s="292">
        <v>3686338</v>
      </c>
      <c r="D10" s="292">
        <v>0</v>
      </c>
      <c r="E10" s="292">
        <v>3686338</v>
      </c>
    </row>
    <row r="11" spans="1:5" x14ac:dyDescent="0.2">
      <c r="A11" s="290" t="s">
        <v>672</v>
      </c>
      <c r="B11" s="291" t="s">
        <v>548</v>
      </c>
      <c r="C11" s="292">
        <v>3630200</v>
      </c>
      <c r="D11" s="292">
        <v>0</v>
      </c>
      <c r="E11" s="292">
        <v>3630200</v>
      </c>
    </row>
    <row r="12" spans="1:5" x14ac:dyDescent="0.2">
      <c r="A12" s="290" t="s">
        <v>547</v>
      </c>
      <c r="B12" s="291" t="s">
        <v>550</v>
      </c>
      <c r="C12" s="292">
        <v>15416479</v>
      </c>
      <c r="D12" s="292">
        <v>0</v>
      </c>
      <c r="E12" s="292">
        <v>15416479</v>
      </c>
    </row>
    <row r="13" spans="1:5" x14ac:dyDescent="0.2">
      <c r="A13" s="290" t="s">
        <v>549</v>
      </c>
      <c r="B13" s="291" t="s">
        <v>552</v>
      </c>
      <c r="C13" s="292">
        <v>2471340</v>
      </c>
      <c r="D13" s="292">
        <v>0</v>
      </c>
      <c r="E13" s="292">
        <v>2471340</v>
      </c>
    </row>
    <row r="14" spans="1:5" x14ac:dyDescent="0.2">
      <c r="A14" s="290" t="s">
        <v>754</v>
      </c>
      <c r="B14" s="291" t="s">
        <v>554</v>
      </c>
      <c r="C14" s="292">
        <v>1340642</v>
      </c>
      <c r="D14" s="292">
        <v>0</v>
      </c>
      <c r="E14" s="292">
        <v>1340642</v>
      </c>
    </row>
    <row r="15" spans="1:5" x14ac:dyDescent="0.2">
      <c r="A15" s="290" t="s">
        <v>551</v>
      </c>
      <c r="B15" s="291" t="s">
        <v>556</v>
      </c>
      <c r="C15" s="292">
        <v>3379</v>
      </c>
      <c r="D15" s="292">
        <v>0</v>
      </c>
      <c r="E15" s="292">
        <v>3379</v>
      </c>
    </row>
    <row r="16" spans="1:5" x14ac:dyDescent="0.2">
      <c r="A16" s="290" t="s">
        <v>553</v>
      </c>
      <c r="B16" s="291" t="s">
        <v>558</v>
      </c>
      <c r="C16" s="292">
        <v>5271471</v>
      </c>
      <c r="D16" s="292">
        <v>0</v>
      </c>
      <c r="E16" s="292">
        <v>5271471</v>
      </c>
    </row>
    <row r="17" spans="1:5" x14ac:dyDescent="0.2">
      <c r="A17" s="290" t="s">
        <v>757</v>
      </c>
      <c r="B17" s="291" t="s">
        <v>560</v>
      </c>
      <c r="C17" s="292">
        <v>422330604</v>
      </c>
      <c r="D17" s="292">
        <v>0</v>
      </c>
      <c r="E17" s="292">
        <v>422330604</v>
      </c>
    </row>
    <row r="18" spans="1:5" x14ac:dyDescent="0.2">
      <c r="A18" s="290" t="s">
        <v>555</v>
      </c>
      <c r="B18" s="291" t="s">
        <v>562</v>
      </c>
      <c r="C18" s="292">
        <v>20572648</v>
      </c>
      <c r="D18" s="292">
        <v>0</v>
      </c>
      <c r="E18" s="292">
        <v>20572648</v>
      </c>
    </row>
    <row r="19" spans="1:5" ht="25.5" x14ac:dyDescent="0.2">
      <c r="A19" s="290" t="s">
        <v>557</v>
      </c>
      <c r="B19" s="291" t="s">
        <v>564</v>
      </c>
      <c r="C19" s="292">
        <v>20619691</v>
      </c>
      <c r="D19" s="292">
        <v>0</v>
      </c>
      <c r="E19" s="292">
        <v>20619691</v>
      </c>
    </row>
    <row r="20" spans="1:5" x14ac:dyDescent="0.2">
      <c r="A20" s="290" t="s">
        <v>743</v>
      </c>
      <c r="B20" s="291" t="s">
        <v>566</v>
      </c>
      <c r="C20" s="292">
        <v>8904332</v>
      </c>
      <c r="D20" s="292">
        <v>0</v>
      </c>
      <c r="E20" s="292">
        <v>8904332</v>
      </c>
    </row>
    <row r="21" spans="1:5" x14ac:dyDescent="0.2">
      <c r="A21" s="290" t="s">
        <v>559</v>
      </c>
      <c r="B21" s="291" t="s">
        <v>568</v>
      </c>
      <c r="C21" s="292">
        <v>50096671</v>
      </c>
      <c r="D21" s="292">
        <v>0</v>
      </c>
      <c r="E21" s="292">
        <v>50096671</v>
      </c>
    </row>
    <row r="22" spans="1:5" x14ac:dyDescent="0.2">
      <c r="A22" s="293" t="s">
        <v>561</v>
      </c>
      <c r="B22" s="294" t="s">
        <v>570</v>
      </c>
      <c r="C22" s="295">
        <v>472427275</v>
      </c>
      <c r="D22" s="295">
        <v>0</v>
      </c>
      <c r="E22" s="295">
        <v>472427275</v>
      </c>
    </row>
    <row r="23" spans="1:5" ht="25.5" x14ac:dyDescent="0.2">
      <c r="A23" s="293" t="s">
        <v>563</v>
      </c>
      <c r="B23" s="294" t="s">
        <v>666</v>
      </c>
      <c r="C23" s="295">
        <v>91499389</v>
      </c>
      <c r="D23" s="295">
        <v>0</v>
      </c>
      <c r="E23" s="295">
        <v>91499389</v>
      </c>
    </row>
    <row r="24" spans="1:5" x14ac:dyDescent="0.2">
      <c r="A24" s="290" t="s">
        <v>565</v>
      </c>
      <c r="B24" s="291" t="s">
        <v>573</v>
      </c>
      <c r="C24" s="292">
        <v>84597952</v>
      </c>
      <c r="D24" s="292">
        <v>0</v>
      </c>
      <c r="E24" s="292">
        <v>84597952</v>
      </c>
    </row>
    <row r="25" spans="1:5" x14ac:dyDescent="0.2">
      <c r="A25" s="290" t="s">
        <v>567</v>
      </c>
      <c r="B25" s="291" t="s">
        <v>575</v>
      </c>
      <c r="C25" s="292">
        <v>3427000</v>
      </c>
      <c r="D25" s="292">
        <v>0</v>
      </c>
      <c r="E25" s="292">
        <v>3427000</v>
      </c>
    </row>
    <row r="26" spans="1:5" x14ac:dyDescent="0.2">
      <c r="A26" s="290" t="s">
        <v>569</v>
      </c>
      <c r="B26" s="291" t="s">
        <v>577</v>
      </c>
      <c r="C26" s="292">
        <v>172452</v>
      </c>
      <c r="D26" s="292">
        <v>0</v>
      </c>
      <c r="E26" s="292">
        <v>172452</v>
      </c>
    </row>
    <row r="27" spans="1:5" x14ac:dyDescent="0.2">
      <c r="A27" s="290" t="s">
        <v>571</v>
      </c>
      <c r="B27" s="291" t="s">
        <v>579</v>
      </c>
      <c r="C27" s="292">
        <v>663636</v>
      </c>
      <c r="D27" s="292">
        <v>0</v>
      </c>
      <c r="E27" s="292">
        <v>663636</v>
      </c>
    </row>
    <row r="28" spans="1:5" x14ac:dyDescent="0.2">
      <c r="A28" s="290" t="s">
        <v>572</v>
      </c>
      <c r="B28" s="291" t="s">
        <v>581</v>
      </c>
      <c r="C28" s="292">
        <v>2638349</v>
      </c>
      <c r="D28" s="292">
        <v>0</v>
      </c>
      <c r="E28" s="292">
        <v>2638349</v>
      </c>
    </row>
    <row r="29" spans="1:5" x14ac:dyDescent="0.2">
      <c r="A29" s="290" t="s">
        <v>574</v>
      </c>
      <c r="B29" s="291" t="s">
        <v>583</v>
      </c>
      <c r="C29" s="292">
        <v>5420322</v>
      </c>
      <c r="D29" s="292">
        <v>0</v>
      </c>
      <c r="E29" s="292">
        <v>5420322</v>
      </c>
    </row>
    <row r="30" spans="1:5" x14ac:dyDescent="0.2">
      <c r="A30" s="290" t="s">
        <v>576</v>
      </c>
      <c r="B30" s="291" t="s">
        <v>585</v>
      </c>
      <c r="C30" s="292">
        <v>73613048</v>
      </c>
      <c r="D30" s="292">
        <v>0</v>
      </c>
      <c r="E30" s="292">
        <v>73613048</v>
      </c>
    </row>
    <row r="31" spans="1:5" x14ac:dyDescent="0.2">
      <c r="A31" s="290" t="s">
        <v>578</v>
      </c>
      <c r="B31" s="291" t="s">
        <v>587</v>
      </c>
      <c r="C31" s="292">
        <v>79033370</v>
      </c>
      <c r="D31" s="292">
        <v>0</v>
      </c>
      <c r="E31" s="292">
        <v>79033370</v>
      </c>
    </row>
    <row r="32" spans="1:5" x14ac:dyDescent="0.2">
      <c r="A32" s="290" t="s">
        <v>771</v>
      </c>
      <c r="B32" s="291" t="s">
        <v>589</v>
      </c>
      <c r="C32" s="292">
        <v>6551426</v>
      </c>
      <c r="D32" s="292">
        <v>0</v>
      </c>
      <c r="E32" s="292">
        <v>6551426</v>
      </c>
    </row>
    <row r="33" spans="1:5" x14ac:dyDescent="0.2">
      <c r="A33" s="290" t="s">
        <v>580</v>
      </c>
      <c r="B33" s="291" t="s">
        <v>591</v>
      </c>
      <c r="C33" s="292">
        <v>4111425</v>
      </c>
      <c r="D33" s="292">
        <v>0</v>
      </c>
      <c r="E33" s="292">
        <v>4111425</v>
      </c>
    </row>
    <row r="34" spans="1:5" x14ac:dyDescent="0.2">
      <c r="A34" s="290" t="s">
        <v>582</v>
      </c>
      <c r="B34" s="291" t="s">
        <v>593</v>
      </c>
      <c r="C34" s="292">
        <v>10662851</v>
      </c>
      <c r="D34" s="292">
        <v>0</v>
      </c>
      <c r="E34" s="292">
        <v>10662851</v>
      </c>
    </row>
    <row r="35" spans="1:5" x14ac:dyDescent="0.2">
      <c r="A35" s="290" t="s">
        <v>584</v>
      </c>
      <c r="B35" s="291" t="s">
        <v>595</v>
      </c>
      <c r="C35" s="292">
        <v>46397704</v>
      </c>
      <c r="D35" s="292">
        <v>0</v>
      </c>
      <c r="E35" s="292">
        <v>46397704</v>
      </c>
    </row>
    <row r="36" spans="1:5" x14ac:dyDescent="0.2">
      <c r="A36" s="290" t="s">
        <v>775</v>
      </c>
      <c r="B36" s="291" t="s">
        <v>597</v>
      </c>
      <c r="C36" s="292">
        <v>687070</v>
      </c>
      <c r="D36" s="292">
        <v>0</v>
      </c>
      <c r="E36" s="292">
        <v>687070</v>
      </c>
    </row>
    <row r="37" spans="1:5" x14ac:dyDescent="0.2">
      <c r="A37" s="290" t="s">
        <v>586</v>
      </c>
      <c r="B37" s="291" t="s">
        <v>599</v>
      </c>
      <c r="C37" s="292">
        <v>6540109</v>
      </c>
      <c r="D37" s="292">
        <v>0</v>
      </c>
      <c r="E37" s="292">
        <v>6540109</v>
      </c>
    </row>
    <row r="38" spans="1:5" x14ac:dyDescent="0.2">
      <c r="A38" s="290" t="s">
        <v>588</v>
      </c>
      <c r="B38" s="291" t="s">
        <v>601</v>
      </c>
      <c r="C38" s="292">
        <v>17023800</v>
      </c>
      <c r="D38" s="292">
        <v>0</v>
      </c>
      <c r="E38" s="292">
        <v>17023800</v>
      </c>
    </row>
    <row r="39" spans="1:5" x14ac:dyDescent="0.2">
      <c r="A39" s="290" t="s">
        <v>590</v>
      </c>
      <c r="B39" s="291" t="s">
        <v>603</v>
      </c>
      <c r="C39" s="292">
        <v>5438188</v>
      </c>
      <c r="D39" s="292">
        <v>0</v>
      </c>
      <c r="E39" s="292">
        <v>5438188</v>
      </c>
    </row>
    <row r="40" spans="1:5" x14ac:dyDescent="0.2">
      <c r="A40" s="290" t="s">
        <v>592</v>
      </c>
      <c r="B40" s="291" t="s">
        <v>605</v>
      </c>
      <c r="C40" s="292">
        <v>1452112</v>
      </c>
      <c r="D40" s="292">
        <v>0</v>
      </c>
      <c r="E40" s="292">
        <v>1452112</v>
      </c>
    </row>
    <row r="41" spans="1:5" x14ac:dyDescent="0.2">
      <c r="A41" s="290" t="s">
        <v>594</v>
      </c>
      <c r="B41" s="291" t="s">
        <v>607</v>
      </c>
      <c r="C41" s="292">
        <v>16831679</v>
      </c>
      <c r="D41" s="292">
        <v>0</v>
      </c>
      <c r="E41" s="292">
        <v>16831679</v>
      </c>
    </row>
    <row r="42" spans="1:5" x14ac:dyDescent="0.2">
      <c r="A42" s="290" t="s">
        <v>596</v>
      </c>
      <c r="B42" s="291" t="s">
        <v>609</v>
      </c>
      <c r="C42" s="292">
        <v>77658824</v>
      </c>
      <c r="D42" s="292">
        <v>0</v>
      </c>
      <c r="E42" s="292">
        <v>77658824</v>
      </c>
    </row>
    <row r="43" spans="1:5" x14ac:dyDescent="0.2">
      <c r="A43" s="290" t="s">
        <v>598</v>
      </c>
      <c r="B43" s="291" t="s">
        <v>611</v>
      </c>
      <c r="C43" s="292">
        <v>3320873</v>
      </c>
      <c r="D43" s="292">
        <v>0</v>
      </c>
      <c r="E43" s="292">
        <v>3320873</v>
      </c>
    </row>
    <row r="44" spans="1:5" x14ac:dyDescent="0.2">
      <c r="A44" s="290" t="s">
        <v>679</v>
      </c>
      <c r="B44" s="291" t="s">
        <v>613</v>
      </c>
      <c r="C44" s="292">
        <v>170577374</v>
      </c>
      <c r="D44" s="292">
        <v>0</v>
      </c>
      <c r="E44" s="292">
        <v>170577374</v>
      </c>
    </row>
    <row r="45" spans="1:5" x14ac:dyDescent="0.2">
      <c r="A45" s="290" t="s">
        <v>600</v>
      </c>
      <c r="B45" s="291" t="s">
        <v>615</v>
      </c>
      <c r="C45" s="292">
        <v>732021</v>
      </c>
      <c r="D45" s="292">
        <v>0</v>
      </c>
      <c r="E45" s="292">
        <v>732021</v>
      </c>
    </row>
    <row r="46" spans="1:5" x14ac:dyDescent="0.2">
      <c r="A46" s="290" t="s">
        <v>602</v>
      </c>
      <c r="B46" s="291" t="s">
        <v>617</v>
      </c>
      <c r="C46" s="292">
        <v>2514588</v>
      </c>
      <c r="D46" s="292">
        <v>0</v>
      </c>
      <c r="E46" s="292">
        <v>2514588</v>
      </c>
    </row>
    <row r="47" spans="1:5" x14ac:dyDescent="0.2">
      <c r="A47" s="290" t="s">
        <v>604</v>
      </c>
      <c r="B47" s="291" t="s">
        <v>619</v>
      </c>
      <c r="C47" s="292">
        <v>3246609</v>
      </c>
      <c r="D47" s="292">
        <v>0</v>
      </c>
      <c r="E47" s="292">
        <v>3246609</v>
      </c>
    </row>
    <row r="48" spans="1:5" x14ac:dyDescent="0.2">
      <c r="A48" s="290" t="s">
        <v>606</v>
      </c>
      <c r="B48" s="291" t="s">
        <v>621</v>
      </c>
      <c r="C48" s="292">
        <v>51576134</v>
      </c>
      <c r="D48" s="292">
        <v>0</v>
      </c>
      <c r="E48" s="292">
        <v>51576134</v>
      </c>
    </row>
    <row r="49" spans="1:5" x14ac:dyDescent="0.2">
      <c r="A49" s="290" t="s">
        <v>608</v>
      </c>
      <c r="B49" s="291" t="s">
        <v>623</v>
      </c>
      <c r="C49" s="292">
        <v>116798340</v>
      </c>
      <c r="D49" s="292">
        <v>0</v>
      </c>
      <c r="E49" s="292">
        <v>116798340</v>
      </c>
    </row>
    <row r="50" spans="1:5" x14ac:dyDescent="0.2">
      <c r="A50" s="290" t="s">
        <v>610</v>
      </c>
      <c r="B50" s="291" t="s">
        <v>625</v>
      </c>
      <c r="C50" s="292">
        <v>9547245</v>
      </c>
      <c r="D50" s="292">
        <v>0</v>
      </c>
      <c r="E50" s="292">
        <v>9547245</v>
      </c>
    </row>
    <row r="51" spans="1:5" ht="15" customHeight="1" x14ac:dyDescent="0.2">
      <c r="A51" s="290" t="s">
        <v>612</v>
      </c>
      <c r="B51" s="291" t="s">
        <v>627</v>
      </c>
      <c r="C51" s="292">
        <v>177921719</v>
      </c>
      <c r="D51" s="292">
        <v>0</v>
      </c>
      <c r="E51" s="292">
        <v>177921719</v>
      </c>
    </row>
    <row r="52" spans="1:5" x14ac:dyDescent="0.2">
      <c r="A52" s="293" t="s">
        <v>614</v>
      </c>
      <c r="B52" s="294" t="s">
        <v>629</v>
      </c>
      <c r="C52" s="295">
        <v>441441923</v>
      </c>
      <c r="D52" s="295">
        <v>0</v>
      </c>
      <c r="E52" s="295">
        <v>441441923</v>
      </c>
    </row>
    <row r="53" spans="1:5" x14ac:dyDescent="0.2">
      <c r="A53" s="290" t="s">
        <v>616</v>
      </c>
      <c r="B53" s="291" t="s">
        <v>630</v>
      </c>
      <c r="C53" s="292">
        <v>1700000</v>
      </c>
      <c r="D53" s="292">
        <v>0</v>
      </c>
      <c r="E53" s="292">
        <v>1700000</v>
      </c>
    </row>
    <row r="54" spans="1:5" x14ac:dyDescent="0.2">
      <c r="A54" s="290" t="s">
        <v>618</v>
      </c>
      <c r="B54" s="291" t="s">
        <v>631</v>
      </c>
      <c r="C54" s="292">
        <v>1700000</v>
      </c>
      <c r="D54" s="292">
        <v>0</v>
      </c>
      <c r="E54" s="292">
        <v>1700000</v>
      </c>
    </row>
    <row r="55" spans="1:5" x14ac:dyDescent="0.2">
      <c r="A55" s="290" t="s">
        <v>620</v>
      </c>
      <c r="B55" s="291" t="s">
        <v>632</v>
      </c>
      <c r="C55" s="292">
        <v>2984000</v>
      </c>
      <c r="D55" s="292">
        <v>0</v>
      </c>
      <c r="E55" s="292">
        <v>2984000</v>
      </c>
    </row>
    <row r="56" spans="1:5" x14ac:dyDescent="0.2">
      <c r="A56" s="290" t="s">
        <v>622</v>
      </c>
      <c r="B56" s="291" t="s">
        <v>633</v>
      </c>
      <c r="C56" s="292">
        <v>2944000</v>
      </c>
      <c r="D56" s="292">
        <v>0</v>
      </c>
      <c r="E56" s="292">
        <v>2944000</v>
      </c>
    </row>
    <row r="57" spans="1:5" ht="25.5" x14ac:dyDescent="0.2">
      <c r="A57" s="290" t="s">
        <v>816</v>
      </c>
      <c r="B57" s="291" t="s">
        <v>634</v>
      </c>
      <c r="C57" s="292">
        <v>5000</v>
      </c>
      <c r="D57" s="292">
        <v>0</v>
      </c>
      <c r="E57" s="292">
        <v>5000</v>
      </c>
    </row>
    <row r="58" spans="1:5" x14ac:dyDescent="0.2">
      <c r="A58" s="293" t="s">
        <v>874</v>
      </c>
      <c r="B58" s="294" t="s">
        <v>635</v>
      </c>
      <c r="C58" s="295">
        <v>4684000</v>
      </c>
      <c r="D58" s="295">
        <v>0</v>
      </c>
      <c r="E58" s="295">
        <v>4684000</v>
      </c>
    </row>
    <row r="59" spans="1:5" ht="25.5" x14ac:dyDescent="0.2">
      <c r="A59" s="290" t="s">
        <v>818</v>
      </c>
      <c r="B59" s="291" t="s">
        <v>636</v>
      </c>
      <c r="C59" s="292">
        <v>2869148</v>
      </c>
      <c r="D59" s="292">
        <v>0</v>
      </c>
      <c r="E59" s="292">
        <v>2869148</v>
      </c>
    </row>
    <row r="60" spans="1:5" x14ac:dyDescent="0.2">
      <c r="A60" s="290" t="s">
        <v>875</v>
      </c>
      <c r="B60" s="291" t="s">
        <v>637</v>
      </c>
      <c r="C60" s="292">
        <v>2869148</v>
      </c>
      <c r="D60" s="292">
        <v>0</v>
      </c>
      <c r="E60" s="292">
        <v>2869148</v>
      </c>
    </row>
    <row r="61" spans="1:5" ht="25.5" x14ac:dyDescent="0.2">
      <c r="A61" s="290" t="s">
        <v>876</v>
      </c>
      <c r="B61" s="291" t="s">
        <v>638</v>
      </c>
      <c r="C61" s="292">
        <v>1197150</v>
      </c>
      <c r="D61" s="292">
        <v>0</v>
      </c>
      <c r="E61" s="292">
        <v>1197150</v>
      </c>
    </row>
    <row r="62" spans="1:5" x14ac:dyDescent="0.2">
      <c r="A62" s="290" t="s">
        <v>877</v>
      </c>
      <c r="B62" s="291" t="s">
        <v>639</v>
      </c>
      <c r="C62" s="292">
        <v>1197150</v>
      </c>
      <c r="D62" s="292">
        <v>0</v>
      </c>
      <c r="E62" s="292">
        <v>1197150</v>
      </c>
    </row>
    <row r="63" spans="1:5" ht="25.5" x14ac:dyDescent="0.2">
      <c r="A63" s="290" t="s">
        <v>820</v>
      </c>
      <c r="B63" s="291" t="s">
        <v>640</v>
      </c>
      <c r="C63" s="292">
        <v>25000000</v>
      </c>
      <c r="D63" s="292">
        <v>0</v>
      </c>
      <c r="E63" s="292">
        <v>25000000</v>
      </c>
    </row>
    <row r="64" spans="1:5" x14ac:dyDescent="0.2">
      <c r="A64" s="290" t="s">
        <v>624</v>
      </c>
      <c r="B64" s="291" t="s">
        <v>641</v>
      </c>
      <c r="C64" s="292">
        <v>25000000</v>
      </c>
      <c r="D64" s="292">
        <v>0</v>
      </c>
      <c r="E64" s="292">
        <v>25000000</v>
      </c>
    </row>
    <row r="65" spans="1:5" ht="25.5" x14ac:dyDescent="0.2">
      <c r="A65" s="290" t="s">
        <v>626</v>
      </c>
      <c r="B65" s="291" t="s">
        <v>642</v>
      </c>
      <c r="C65" s="292">
        <v>42194725</v>
      </c>
      <c r="D65" s="292">
        <v>0</v>
      </c>
      <c r="E65" s="292">
        <v>42194725</v>
      </c>
    </row>
    <row r="66" spans="1:5" x14ac:dyDescent="0.2">
      <c r="A66" s="290" t="s">
        <v>628</v>
      </c>
      <c r="B66" s="291" t="s">
        <v>643</v>
      </c>
      <c r="C66" s="292">
        <v>2000000</v>
      </c>
      <c r="D66" s="292">
        <v>0</v>
      </c>
      <c r="E66" s="292">
        <v>2000000</v>
      </c>
    </row>
    <row r="67" spans="1:5" x14ac:dyDescent="0.2">
      <c r="A67" s="290" t="s">
        <v>878</v>
      </c>
      <c r="B67" s="291" t="s">
        <v>644</v>
      </c>
      <c r="C67" s="292">
        <v>12330000</v>
      </c>
      <c r="D67" s="292">
        <v>0</v>
      </c>
      <c r="E67" s="292">
        <v>12330000</v>
      </c>
    </row>
    <row r="68" spans="1:5" x14ac:dyDescent="0.2">
      <c r="A68" s="290" t="s">
        <v>821</v>
      </c>
      <c r="B68" s="291" t="s">
        <v>645</v>
      </c>
      <c r="C68" s="292">
        <v>1150000</v>
      </c>
      <c r="D68" s="292">
        <v>0</v>
      </c>
      <c r="E68" s="292">
        <v>1150000</v>
      </c>
    </row>
    <row r="69" spans="1:5" ht="25.5" x14ac:dyDescent="0.2">
      <c r="A69" s="290" t="s">
        <v>879</v>
      </c>
      <c r="B69" s="291" t="s">
        <v>646</v>
      </c>
      <c r="C69" s="292">
        <v>20715300</v>
      </c>
      <c r="D69" s="292">
        <v>0</v>
      </c>
      <c r="E69" s="292">
        <v>20715300</v>
      </c>
    </row>
    <row r="70" spans="1:5" x14ac:dyDescent="0.2">
      <c r="A70" s="290" t="s">
        <v>880</v>
      </c>
      <c r="B70" s="291" t="s">
        <v>647</v>
      </c>
      <c r="C70" s="292">
        <v>5999425</v>
      </c>
      <c r="D70" s="292">
        <v>0</v>
      </c>
      <c r="E70" s="292">
        <v>5999425</v>
      </c>
    </row>
    <row r="71" spans="1:5" ht="25.5" customHeight="1" x14ac:dyDescent="0.2">
      <c r="A71" s="293" t="s">
        <v>881</v>
      </c>
      <c r="B71" s="294" t="s">
        <v>648</v>
      </c>
      <c r="C71" s="295">
        <v>71261023</v>
      </c>
      <c r="D71" s="295">
        <v>0</v>
      </c>
      <c r="E71" s="295">
        <v>71261023</v>
      </c>
    </row>
    <row r="72" spans="1:5" x14ac:dyDescent="0.2">
      <c r="A72" s="290" t="s">
        <v>823</v>
      </c>
      <c r="B72" s="291" t="s">
        <v>649</v>
      </c>
      <c r="C72" s="292">
        <v>4726419</v>
      </c>
      <c r="D72" s="292">
        <v>0</v>
      </c>
      <c r="E72" s="292">
        <v>4726419</v>
      </c>
    </row>
    <row r="73" spans="1:5" x14ac:dyDescent="0.2">
      <c r="A73" s="290" t="s">
        <v>825</v>
      </c>
      <c r="B73" s="291" t="s">
        <v>650</v>
      </c>
      <c r="C73" s="292">
        <v>553792207</v>
      </c>
      <c r="D73" s="292">
        <v>0</v>
      </c>
      <c r="E73" s="292">
        <v>553792207</v>
      </c>
    </row>
    <row r="74" spans="1:5" x14ac:dyDescent="0.2">
      <c r="A74" s="290" t="s">
        <v>683</v>
      </c>
      <c r="B74" s="291" t="s">
        <v>651</v>
      </c>
      <c r="C74" s="292">
        <v>1275339</v>
      </c>
      <c r="D74" s="292">
        <v>0</v>
      </c>
      <c r="E74" s="292">
        <v>1275339</v>
      </c>
    </row>
    <row r="75" spans="1:5" x14ac:dyDescent="0.2">
      <c r="A75" s="290" t="s">
        <v>828</v>
      </c>
      <c r="B75" s="291" t="s">
        <v>652</v>
      </c>
      <c r="C75" s="292">
        <v>93407995</v>
      </c>
      <c r="D75" s="292">
        <v>0</v>
      </c>
      <c r="E75" s="292">
        <v>93407995</v>
      </c>
    </row>
    <row r="76" spans="1:5" x14ac:dyDescent="0.2">
      <c r="A76" s="290" t="s">
        <v>830</v>
      </c>
      <c r="B76" s="291" t="s">
        <v>653</v>
      </c>
      <c r="C76" s="292">
        <v>66296068</v>
      </c>
      <c r="D76" s="292">
        <v>0</v>
      </c>
      <c r="E76" s="292">
        <v>66296068</v>
      </c>
    </row>
    <row r="77" spans="1:5" x14ac:dyDescent="0.2">
      <c r="A77" s="293" t="s">
        <v>685</v>
      </c>
      <c r="B77" s="294" t="s">
        <v>654</v>
      </c>
      <c r="C77" s="295">
        <v>719498028</v>
      </c>
      <c r="D77" s="295">
        <v>0</v>
      </c>
      <c r="E77" s="295">
        <v>719498028</v>
      </c>
    </row>
    <row r="78" spans="1:5" x14ac:dyDescent="0.2">
      <c r="A78" s="290" t="s">
        <v>885</v>
      </c>
      <c r="B78" s="291" t="s">
        <v>655</v>
      </c>
      <c r="C78" s="292">
        <v>10584661</v>
      </c>
      <c r="D78" s="292">
        <v>0</v>
      </c>
      <c r="E78" s="292">
        <v>10584661</v>
      </c>
    </row>
    <row r="79" spans="1:5" x14ac:dyDescent="0.2">
      <c r="A79" s="290" t="s">
        <v>886</v>
      </c>
      <c r="B79" s="291" t="s">
        <v>656</v>
      </c>
      <c r="C79" s="292">
        <v>8392516</v>
      </c>
      <c r="D79" s="292">
        <v>0</v>
      </c>
      <c r="E79" s="292">
        <v>8392516</v>
      </c>
    </row>
    <row r="80" spans="1:5" x14ac:dyDescent="0.2">
      <c r="A80" s="290" t="s">
        <v>887</v>
      </c>
      <c r="B80" s="291" t="s">
        <v>657</v>
      </c>
      <c r="C80" s="292">
        <v>5083608</v>
      </c>
      <c r="D80" s="292">
        <v>0</v>
      </c>
      <c r="E80" s="292">
        <v>5083608</v>
      </c>
    </row>
    <row r="81" spans="1:5" x14ac:dyDescent="0.2">
      <c r="A81" s="293" t="s">
        <v>888</v>
      </c>
      <c r="B81" s="294" t="s">
        <v>658</v>
      </c>
      <c r="C81" s="295">
        <v>24060785</v>
      </c>
      <c r="D81" s="295">
        <v>0</v>
      </c>
      <c r="E81" s="295">
        <v>24060785</v>
      </c>
    </row>
    <row r="82" spans="1:5" ht="25.5" x14ac:dyDescent="0.2">
      <c r="A82" s="290" t="s">
        <v>889</v>
      </c>
      <c r="B82" s="291" t="s">
        <v>659</v>
      </c>
      <c r="C82" s="292">
        <v>3135000</v>
      </c>
      <c r="D82" s="292">
        <v>0</v>
      </c>
      <c r="E82" s="292">
        <v>3135000</v>
      </c>
    </row>
    <row r="83" spans="1:5" x14ac:dyDescent="0.2">
      <c r="A83" s="290" t="s">
        <v>890</v>
      </c>
      <c r="B83" s="291" t="s">
        <v>660</v>
      </c>
      <c r="C83" s="292">
        <v>1000000</v>
      </c>
      <c r="D83" s="292">
        <v>0</v>
      </c>
      <c r="E83" s="292">
        <v>1000000</v>
      </c>
    </row>
    <row r="84" spans="1:5" x14ac:dyDescent="0.2">
      <c r="A84" s="290" t="s">
        <v>891</v>
      </c>
      <c r="B84" s="291" t="s">
        <v>661</v>
      </c>
      <c r="C84" s="292">
        <v>135000</v>
      </c>
      <c r="D84" s="292">
        <v>0</v>
      </c>
      <c r="E84" s="292">
        <v>135000</v>
      </c>
    </row>
    <row r="85" spans="1:5" x14ac:dyDescent="0.2">
      <c r="A85" s="290" t="s">
        <v>687</v>
      </c>
      <c r="B85" s="291" t="s">
        <v>662</v>
      </c>
      <c r="C85" s="292">
        <v>2000000</v>
      </c>
      <c r="D85" s="292">
        <v>0</v>
      </c>
      <c r="E85" s="292">
        <v>2000000</v>
      </c>
    </row>
    <row r="86" spans="1:5" ht="25.5" x14ac:dyDescent="0.2">
      <c r="A86" s="293" t="s">
        <v>892</v>
      </c>
      <c r="B86" s="294" t="s">
        <v>663</v>
      </c>
      <c r="C86" s="295">
        <v>3135000</v>
      </c>
      <c r="D86" s="295">
        <v>0</v>
      </c>
      <c r="E86" s="295">
        <v>3135000</v>
      </c>
    </row>
    <row r="87" spans="1:5" x14ac:dyDescent="0.2">
      <c r="A87" s="293" t="s">
        <v>893</v>
      </c>
      <c r="B87" s="294" t="s">
        <v>664</v>
      </c>
      <c r="C87" s="295">
        <v>1828007423</v>
      </c>
      <c r="D87" s="295">
        <v>0</v>
      </c>
      <c r="E87" s="295">
        <v>1828007423</v>
      </c>
    </row>
  </sheetData>
  <mergeCells count="1">
    <mergeCell ref="A3:E3"/>
  </mergeCells>
  <pageMargins left="0.7" right="0.7" top="0.75" bottom="0.75" header="0.3" footer="0.3"/>
  <pageSetup paperSize="9" scale="73" orientation="portrait" horizontalDpi="4294967294" verticalDpi="0" r:id="rId1"/>
  <rowBreaks count="1" manualBreakCount="1">
    <brk id="7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view="pageBreakPreview" topLeftCell="A25" zoomScale="60" zoomScaleNormal="100" workbookViewId="0">
      <selection activeCell="I22" sqref="I22"/>
    </sheetView>
  </sheetViews>
  <sheetFormatPr defaultColWidth="8.85546875" defaultRowHeight="12.75" x14ac:dyDescent="0.2"/>
  <cols>
    <col min="1" max="1" width="8.28515625" style="2" customWidth="1"/>
    <col min="2" max="2" width="41" style="2" customWidth="1"/>
    <col min="3" max="3" width="22.5703125" style="2" bestFit="1" customWidth="1"/>
    <col min="4" max="4" width="13" style="2" customWidth="1"/>
    <col min="5" max="5" width="16.7109375" style="2" bestFit="1" customWidth="1"/>
    <col min="6" max="16384" width="8.85546875" style="2"/>
  </cols>
  <sheetData>
    <row r="1" spans="1:5" x14ac:dyDescent="0.2">
      <c r="E1" s="266" t="s">
        <v>504</v>
      </c>
    </row>
    <row r="3" spans="1:5" s="307" customFormat="1" ht="14.25" x14ac:dyDescent="0.2">
      <c r="A3" s="418" t="s">
        <v>894</v>
      </c>
      <c r="B3" s="419"/>
      <c r="C3" s="419"/>
      <c r="D3" s="419"/>
      <c r="E3" s="419"/>
    </row>
    <row r="4" spans="1:5" s="307" customFormat="1" ht="14.25" x14ac:dyDescent="0.2">
      <c r="A4" s="267"/>
      <c r="B4" s="268"/>
      <c r="C4" s="268"/>
      <c r="D4" s="268"/>
      <c r="E4" s="268"/>
    </row>
    <row r="5" spans="1:5" s="307" customFormat="1" ht="30" x14ac:dyDescent="0.2">
      <c r="A5" s="265"/>
      <c r="B5" s="265" t="s">
        <v>535</v>
      </c>
      <c r="C5" s="265" t="s">
        <v>536</v>
      </c>
      <c r="D5" s="265" t="s">
        <v>537</v>
      </c>
      <c r="E5" s="265" t="s">
        <v>538</v>
      </c>
    </row>
    <row r="6" spans="1:5" s="307" customFormat="1" ht="15" x14ac:dyDescent="0.2">
      <c r="A6" s="265">
        <v>1</v>
      </c>
      <c r="B6" s="265">
        <v>2</v>
      </c>
      <c r="C6" s="265">
        <v>3</v>
      </c>
      <c r="D6" s="265">
        <v>4</v>
      </c>
      <c r="E6" s="265">
        <v>5</v>
      </c>
    </row>
    <row r="7" spans="1:5" ht="25.5" x14ac:dyDescent="0.2">
      <c r="A7" s="290" t="s">
        <v>539</v>
      </c>
      <c r="B7" s="291" t="s">
        <v>668</v>
      </c>
      <c r="C7" s="292">
        <v>265961395</v>
      </c>
      <c r="D7" s="292">
        <v>0</v>
      </c>
      <c r="E7" s="292">
        <v>265961395</v>
      </c>
    </row>
    <row r="8" spans="1:5" ht="25.5" x14ac:dyDescent="0.2">
      <c r="A8" s="290" t="s">
        <v>541</v>
      </c>
      <c r="B8" s="291" t="s">
        <v>669</v>
      </c>
      <c r="C8" s="292">
        <v>59322610</v>
      </c>
      <c r="D8" s="292">
        <v>0</v>
      </c>
      <c r="E8" s="292">
        <v>59322610</v>
      </c>
    </row>
    <row r="9" spans="1:5" ht="38.25" x14ac:dyDescent="0.2">
      <c r="A9" s="290" t="s">
        <v>543</v>
      </c>
      <c r="B9" s="291" t="s">
        <v>670</v>
      </c>
      <c r="C9" s="292">
        <v>38102985</v>
      </c>
      <c r="D9" s="292">
        <v>0</v>
      </c>
      <c r="E9" s="292">
        <v>38102985</v>
      </c>
    </row>
    <row r="10" spans="1:5" ht="25.5" x14ac:dyDescent="0.2">
      <c r="A10" s="290" t="s">
        <v>545</v>
      </c>
      <c r="B10" s="291" t="s">
        <v>671</v>
      </c>
      <c r="C10" s="292">
        <v>4613569</v>
      </c>
      <c r="D10" s="292">
        <v>0</v>
      </c>
      <c r="E10" s="292">
        <v>4613569</v>
      </c>
    </row>
    <row r="11" spans="1:5" ht="25.5" x14ac:dyDescent="0.2">
      <c r="A11" s="290" t="s">
        <v>672</v>
      </c>
      <c r="B11" s="291" t="s">
        <v>673</v>
      </c>
      <c r="C11" s="292">
        <v>25538500</v>
      </c>
      <c r="D11" s="292">
        <v>0</v>
      </c>
      <c r="E11" s="292">
        <v>25538500</v>
      </c>
    </row>
    <row r="12" spans="1:5" ht="25.5" x14ac:dyDescent="0.2">
      <c r="A12" s="293" t="s">
        <v>547</v>
      </c>
      <c r="B12" s="294" t="s">
        <v>674</v>
      </c>
      <c r="C12" s="295">
        <v>393539059</v>
      </c>
      <c r="D12" s="295">
        <v>0</v>
      </c>
      <c r="E12" s="295">
        <v>393539059</v>
      </c>
    </row>
    <row r="13" spans="1:5" ht="25.5" x14ac:dyDescent="0.2">
      <c r="A13" s="290" t="s">
        <v>549</v>
      </c>
      <c r="B13" s="291" t="s">
        <v>675</v>
      </c>
      <c r="C13" s="292">
        <v>19211953</v>
      </c>
      <c r="D13" s="292">
        <v>0</v>
      </c>
      <c r="E13" s="292">
        <v>19211953</v>
      </c>
    </row>
    <row r="14" spans="1:5" x14ac:dyDescent="0.2">
      <c r="A14" s="290" t="s">
        <v>754</v>
      </c>
      <c r="B14" s="291" t="s">
        <v>676</v>
      </c>
      <c r="C14" s="292">
        <v>4264922</v>
      </c>
      <c r="D14" s="292">
        <v>0</v>
      </c>
      <c r="E14" s="292">
        <v>4264922</v>
      </c>
    </row>
    <row r="15" spans="1:5" x14ac:dyDescent="0.2">
      <c r="A15" s="290" t="s">
        <v>551</v>
      </c>
      <c r="B15" s="291" t="s">
        <v>677</v>
      </c>
      <c r="C15" s="292">
        <v>6353965</v>
      </c>
      <c r="D15" s="292">
        <v>0</v>
      </c>
      <c r="E15" s="292">
        <v>6353965</v>
      </c>
    </row>
    <row r="16" spans="1:5" x14ac:dyDescent="0.2">
      <c r="A16" s="290" t="s">
        <v>553</v>
      </c>
      <c r="B16" s="291" t="s">
        <v>678</v>
      </c>
      <c r="C16" s="292">
        <v>5381312</v>
      </c>
      <c r="D16" s="292">
        <v>0</v>
      </c>
      <c r="E16" s="292">
        <v>5381312</v>
      </c>
    </row>
    <row r="17" spans="1:5" x14ac:dyDescent="0.2">
      <c r="A17" s="290" t="s">
        <v>757</v>
      </c>
      <c r="B17" s="291" t="s">
        <v>680</v>
      </c>
      <c r="C17" s="292">
        <v>2030864</v>
      </c>
      <c r="D17" s="292">
        <v>0</v>
      </c>
      <c r="E17" s="292">
        <v>2030864</v>
      </c>
    </row>
    <row r="18" spans="1:5" ht="25.5" x14ac:dyDescent="0.2">
      <c r="A18" s="290" t="s">
        <v>555</v>
      </c>
      <c r="B18" s="291" t="s">
        <v>681</v>
      </c>
      <c r="C18" s="292">
        <v>1180890</v>
      </c>
      <c r="D18" s="292">
        <v>0</v>
      </c>
      <c r="E18" s="292">
        <v>1180890</v>
      </c>
    </row>
    <row r="19" spans="1:5" ht="25.5" x14ac:dyDescent="0.2">
      <c r="A19" s="293" t="s">
        <v>557</v>
      </c>
      <c r="B19" s="294" t="s">
        <v>682</v>
      </c>
      <c r="C19" s="295">
        <v>412751012</v>
      </c>
      <c r="D19" s="295">
        <v>0</v>
      </c>
      <c r="E19" s="295">
        <v>412751012</v>
      </c>
    </row>
    <row r="20" spans="1:5" ht="25.5" x14ac:dyDescent="0.2">
      <c r="A20" s="290" t="s">
        <v>743</v>
      </c>
      <c r="B20" s="291" t="s">
        <v>684</v>
      </c>
      <c r="C20" s="292">
        <v>49492200</v>
      </c>
      <c r="D20" s="292">
        <v>0</v>
      </c>
      <c r="E20" s="292">
        <v>49492200</v>
      </c>
    </row>
    <row r="21" spans="1:5" ht="25.5" x14ac:dyDescent="0.2">
      <c r="A21" s="290" t="s">
        <v>559</v>
      </c>
      <c r="B21" s="291" t="s">
        <v>686</v>
      </c>
      <c r="C21" s="292">
        <v>49492200</v>
      </c>
      <c r="D21" s="292">
        <v>0</v>
      </c>
      <c r="E21" s="292">
        <v>49492200</v>
      </c>
    </row>
    <row r="22" spans="1:5" ht="25.5" x14ac:dyDescent="0.2">
      <c r="A22" s="290" t="s">
        <v>561</v>
      </c>
      <c r="B22" s="291" t="s">
        <v>688</v>
      </c>
      <c r="C22" s="292">
        <v>49492200</v>
      </c>
      <c r="D22" s="292">
        <v>0</v>
      </c>
      <c r="E22" s="292">
        <v>49492200</v>
      </c>
    </row>
    <row r="23" spans="1:5" x14ac:dyDescent="0.2">
      <c r="A23" s="290" t="s">
        <v>563</v>
      </c>
      <c r="B23" s="291" t="s">
        <v>689</v>
      </c>
      <c r="C23" s="292">
        <v>265422618</v>
      </c>
      <c r="D23" s="292">
        <v>0</v>
      </c>
      <c r="E23" s="292">
        <v>265422618</v>
      </c>
    </row>
    <row r="24" spans="1:5" x14ac:dyDescent="0.2">
      <c r="A24" s="290" t="s">
        <v>565</v>
      </c>
      <c r="B24" s="291" t="s">
        <v>690</v>
      </c>
      <c r="C24" s="292">
        <v>261241373</v>
      </c>
      <c r="D24" s="292">
        <v>0</v>
      </c>
      <c r="E24" s="292">
        <v>261241373</v>
      </c>
    </row>
    <row r="25" spans="1:5" x14ac:dyDescent="0.2">
      <c r="A25" s="290" t="s">
        <v>567</v>
      </c>
      <c r="B25" s="291" t="s">
        <v>691</v>
      </c>
      <c r="C25" s="292">
        <v>89415</v>
      </c>
      <c r="D25" s="292">
        <v>0</v>
      </c>
      <c r="E25" s="292">
        <v>89415</v>
      </c>
    </row>
    <row r="26" spans="1:5" x14ac:dyDescent="0.2">
      <c r="A26" s="290" t="s">
        <v>569</v>
      </c>
      <c r="B26" s="291" t="s">
        <v>692</v>
      </c>
      <c r="C26" s="292">
        <v>4091830</v>
      </c>
      <c r="D26" s="292">
        <v>0</v>
      </c>
      <c r="E26" s="292">
        <v>4091830</v>
      </c>
    </row>
    <row r="27" spans="1:5" x14ac:dyDescent="0.2">
      <c r="A27" s="290" t="s">
        <v>571</v>
      </c>
      <c r="B27" s="291" t="s">
        <v>693</v>
      </c>
      <c r="C27" s="292">
        <v>177932968</v>
      </c>
      <c r="D27" s="292">
        <v>0</v>
      </c>
      <c r="E27" s="292">
        <v>177932968</v>
      </c>
    </row>
    <row r="28" spans="1:5" ht="25.5" x14ac:dyDescent="0.2">
      <c r="A28" s="290" t="s">
        <v>572</v>
      </c>
      <c r="B28" s="291" t="s">
        <v>694</v>
      </c>
      <c r="C28" s="292">
        <v>177932968</v>
      </c>
      <c r="D28" s="292">
        <v>0</v>
      </c>
      <c r="E28" s="292">
        <v>177932968</v>
      </c>
    </row>
    <row r="29" spans="1:5" x14ac:dyDescent="0.2">
      <c r="A29" s="290" t="s">
        <v>574</v>
      </c>
      <c r="B29" s="291" t="s">
        <v>695</v>
      </c>
      <c r="C29" s="292">
        <v>14080635</v>
      </c>
      <c r="D29" s="292">
        <v>0</v>
      </c>
      <c r="E29" s="292">
        <v>14080635</v>
      </c>
    </row>
    <row r="30" spans="1:5" ht="25.5" x14ac:dyDescent="0.2">
      <c r="A30" s="290" t="s">
        <v>576</v>
      </c>
      <c r="B30" s="291" t="s">
        <v>696</v>
      </c>
      <c r="C30" s="292">
        <v>14080635</v>
      </c>
      <c r="D30" s="292">
        <v>0</v>
      </c>
      <c r="E30" s="292">
        <v>14080635</v>
      </c>
    </row>
    <row r="31" spans="1:5" ht="25.5" x14ac:dyDescent="0.2">
      <c r="A31" s="290" t="s">
        <v>578</v>
      </c>
      <c r="B31" s="291" t="s">
        <v>697</v>
      </c>
      <c r="C31" s="292">
        <v>174380116</v>
      </c>
      <c r="D31" s="292">
        <v>0</v>
      </c>
      <c r="E31" s="292">
        <v>174380116</v>
      </c>
    </row>
    <row r="32" spans="1:5" ht="25.5" x14ac:dyDescent="0.2">
      <c r="A32" s="290" t="s">
        <v>771</v>
      </c>
      <c r="B32" s="291" t="s">
        <v>698</v>
      </c>
      <c r="C32" s="292">
        <v>174380116</v>
      </c>
      <c r="D32" s="292">
        <v>0</v>
      </c>
      <c r="E32" s="292">
        <v>174380116</v>
      </c>
    </row>
    <row r="33" spans="1:5" ht="25.5" x14ac:dyDescent="0.2">
      <c r="A33" s="290" t="s">
        <v>580</v>
      </c>
      <c r="B33" s="291" t="s">
        <v>699</v>
      </c>
      <c r="C33" s="292">
        <v>366393719</v>
      </c>
      <c r="D33" s="292">
        <v>0</v>
      </c>
      <c r="E33" s="292">
        <v>366393719</v>
      </c>
    </row>
    <row r="34" spans="1:5" x14ac:dyDescent="0.2">
      <c r="A34" s="290" t="s">
        <v>582</v>
      </c>
      <c r="B34" s="296" t="s">
        <v>700</v>
      </c>
      <c r="C34" s="292">
        <v>14398812</v>
      </c>
      <c r="D34" s="292">
        <v>0</v>
      </c>
      <c r="E34" s="292">
        <v>14398812</v>
      </c>
    </row>
    <row r="35" spans="1:5" x14ac:dyDescent="0.2">
      <c r="A35" s="290" t="s">
        <v>584</v>
      </c>
      <c r="B35" s="291" t="s">
        <v>701</v>
      </c>
      <c r="C35" s="292">
        <v>1620</v>
      </c>
      <c r="D35" s="292">
        <v>0</v>
      </c>
      <c r="E35" s="292">
        <v>1620</v>
      </c>
    </row>
    <row r="36" spans="1:5" x14ac:dyDescent="0.2">
      <c r="A36" s="290" t="s">
        <v>775</v>
      </c>
      <c r="B36" s="291" t="s">
        <v>702</v>
      </c>
      <c r="C36" s="292">
        <v>30000</v>
      </c>
      <c r="D36" s="292">
        <v>0</v>
      </c>
      <c r="E36" s="292">
        <v>30000</v>
      </c>
    </row>
    <row r="37" spans="1:5" x14ac:dyDescent="0.2">
      <c r="A37" s="290" t="s">
        <v>586</v>
      </c>
      <c r="B37" s="291" t="s">
        <v>703</v>
      </c>
      <c r="C37" s="292">
        <v>8387000</v>
      </c>
      <c r="D37" s="292">
        <v>0</v>
      </c>
      <c r="E37" s="292">
        <v>8387000</v>
      </c>
    </row>
    <row r="38" spans="1:5" x14ac:dyDescent="0.2">
      <c r="A38" s="290" t="s">
        <v>588</v>
      </c>
      <c r="B38" s="291" t="s">
        <v>704</v>
      </c>
      <c r="C38" s="292">
        <v>2390539</v>
      </c>
      <c r="D38" s="292">
        <v>0</v>
      </c>
      <c r="E38" s="292">
        <v>2390539</v>
      </c>
    </row>
    <row r="39" spans="1:5" x14ac:dyDescent="0.2">
      <c r="A39" s="290" t="s">
        <v>590</v>
      </c>
      <c r="B39" s="291" t="s">
        <v>705</v>
      </c>
      <c r="C39" s="292">
        <v>1706453</v>
      </c>
      <c r="D39" s="292">
        <v>0</v>
      </c>
      <c r="E39" s="292">
        <v>1706453</v>
      </c>
    </row>
    <row r="40" spans="1:5" ht="25.5" x14ac:dyDescent="0.2">
      <c r="A40" s="290" t="s">
        <v>592</v>
      </c>
      <c r="B40" s="291" t="s">
        <v>706</v>
      </c>
      <c r="C40" s="292">
        <v>1033200</v>
      </c>
      <c r="D40" s="292">
        <v>0</v>
      </c>
      <c r="E40" s="292">
        <v>1033200</v>
      </c>
    </row>
    <row r="41" spans="1:5" ht="25.5" x14ac:dyDescent="0.2">
      <c r="A41" s="293" t="s">
        <v>594</v>
      </c>
      <c r="B41" s="294" t="s">
        <v>707</v>
      </c>
      <c r="C41" s="295">
        <v>646215149</v>
      </c>
      <c r="D41" s="295">
        <v>0</v>
      </c>
      <c r="E41" s="295">
        <v>646215149</v>
      </c>
    </row>
    <row r="42" spans="1:5" x14ac:dyDescent="0.2">
      <c r="A42" s="290" t="s">
        <v>596</v>
      </c>
      <c r="B42" s="291" t="s">
        <v>708</v>
      </c>
      <c r="C42" s="292">
        <v>486631</v>
      </c>
      <c r="D42" s="292">
        <v>0</v>
      </c>
      <c r="E42" s="292">
        <v>486631</v>
      </c>
    </row>
    <row r="43" spans="1:5" x14ac:dyDescent="0.2">
      <c r="A43" s="290" t="s">
        <v>598</v>
      </c>
      <c r="B43" s="291" t="s">
        <v>709</v>
      </c>
      <c r="C43" s="292">
        <v>159076323</v>
      </c>
      <c r="D43" s="292">
        <v>0</v>
      </c>
      <c r="E43" s="292">
        <v>159076323</v>
      </c>
    </row>
    <row r="44" spans="1:5" ht="25.5" x14ac:dyDescent="0.2">
      <c r="A44" s="290" t="s">
        <v>679</v>
      </c>
      <c r="B44" s="291" t="s">
        <v>710</v>
      </c>
      <c r="C44" s="292">
        <v>2639940</v>
      </c>
      <c r="D44" s="292">
        <v>0</v>
      </c>
      <c r="E44" s="292">
        <v>2639940</v>
      </c>
    </row>
    <row r="45" spans="1:5" ht="25.5" x14ac:dyDescent="0.2">
      <c r="A45" s="290" t="s">
        <v>600</v>
      </c>
      <c r="B45" s="291" t="s">
        <v>711</v>
      </c>
      <c r="C45" s="292">
        <v>8925317</v>
      </c>
      <c r="D45" s="292">
        <v>0</v>
      </c>
      <c r="E45" s="292">
        <v>8925317</v>
      </c>
    </row>
    <row r="46" spans="1:5" x14ac:dyDescent="0.2">
      <c r="A46" s="290" t="s">
        <v>602</v>
      </c>
      <c r="B46" s="291" t="s">
        <v>712</v>
      </c>
      <c r="C46" s="292">
        <v>1722591</v>
      </c>
      <c r="D46" s="292">
        <v>0</v>
      </c>
      <c r="E46" s="292">
        <v>1722591</v>
      </c>
    </row>
    <row r="47" spans="1:5" x14ac:dyDescent="0.2">
      <c r="A47" s="290" t="s">
        <v>604</v>
      </c>
      <c r="B47" s="291" t="s">
        <v>713</v>
      </c>
      <c r="C47" s="292">
        <v>151840</v>
      </c>
      <c r="D47" s="292">
        <v>0</v>
      </c>
      <c r="E47" s="292">
        <v>151840</v>
      </c>
    </row>
    <row r="48" spans="1:5" x14ac:dyDescent="0.2">
      <c r="A48" s="290" t="s">
        <v>606</v>
      </c>
      <c r="B48" s="291" t="s">
        <v>714</v>
      </c>
      <c r="C48" s="292">
        <v>16733928</v>
      </c>
      <c r="D48" s="292">
        <v>0</v>
      </c>
      <c r="E48" s="292">
        <v>16733928</v>
      </c>
    </row>
    <row r="49" spans="1:5" x14ac:dyDescent="0.2">
      <c r="A49" s="290" t="s">
        <v>608</v>
      </c>
      <c r="B49" s="291" t="s">
        <v>715</v>
      </c>
      <c r="C49" s="292">
        <v>12844812</v>
      </c>
      <c r="D49" s="292">
        <v>0</v>
      </c>
      <c r="E49" s="292">
        <v>12844812</v>
      </c>
    </row>
    <row r="50" spans="1:5" x14ac:dyDescent="0.2">
      <c r="A50" s="290" t="s">
        <v>610</v>
      </c>
      <c r="B50" s="291" t="s">
        <v>716</v>
      </c>
      <c r="C50" s="292">
        <v>58000</v>
      </c>
      <c r="D50" s="292">
        <v>0</v>
      </c>
      <c r="E50" s="292">
        <v>58000</v>
      </c>
    </row>
    <row r="51" spans="1:5" ht="25.5" x14ac:dyDescent="0.2">
      <c r="A51" s="290" t="s">
        <v>612</v>
      </c>
      <c r="B51" s="291" t="s">
        <v>717</v>
      </c>
      <c r="C51" s="292">
        <v>316404</v>
      </c>
      <c r="D51" s="292">
        <v>0</v>
      </c>
      <c r="E51" s="292">
        <v>316404</v>
      </c>
    </row>
    <row r="52" spans="1:5" ht="25.5" x14ac:dyDescent="0.2">
      <c r="A52" s="290" t="s">
        <v>614</v>
      </c>
      <c r="B52" s="291" t="s">
        <v>718</v>
      </c>
      <c r="C52" s="292">
        <v>316404</v>
      </c>
      <c r="D52" s="292">
        <v>0</v>
      </c>
      <c r="E52" s="292">
        <v>316404</v>
      </c>
    </row>
    <row r="53" spans="1:5" x14ac:dyDescent="0.2">
      <c r="A53" s="290" t="s">
        <v>616</v>
      </c>
      <c r="B53" s="291" t="s">
        <v>719</v>
      </c>
      <c r="C53" s="292">
        <v>10734760</v>
      </c>
      <c r="D53" s="292">
        <v>0</v>
      </c>
      <c r="E53" s="292">
        <v>10734760</v>
      </c>
    </row>
    <row r="54" spans="1:5" ht="76.5" x14ac:dyDescent="0.2">
      <c r="A54" s="290" t="s">
        <v>618</v>
      </c>
      <c r="B54" s="291" t="s">
        <v>720</v>
      </c>
      <c r="C54" s="292">
        <v>9503267</v>
      </c>
      <c r="D54" s="292">
        <v>0</v>
      </c>
      <c r="E54" s="292">
        <v>9503267</v>
      </c>
    </row>
    <row r="55" spans="1:5" x14ac:dyDescent="0.2">
      <c r="A55" s="290" t="s">
        <v>620</v>
      </c>
      <c r="B55" s="291" t="s">
        <v>721</v>
      </c>
      <c r="C55" s="292">
        <v>899062</v>
      </c>
      <c r="D55" s="292">
        <v>0</v>
      </c>
      <c r="E55" s="292">
        <v>899062</v>
      </c>
    </row>
    <row r="56" spans="1:5" ht="38.25" x14ac:dyDescent="0.2">
      <c r="A56" s="293" t="s">
        <v>622</v>
      </c>
      <c r="B56" s="294" t="s">
        <v>722</v>
      </c>
      <c r="C56" s="295">
        <v>209328015</v>
      </c>
      <c r="D56" s="295">
        <v>0</v>
      </c>
      <c r="E56" s="295">
        <v>209328015</v>
      </c>
    </row>
    <row r="57" spans="1:5" x14ac:dyDescent="0.2">
      <c r="A57" s="290" t="s">
        <v>816</v>
      </c>
      <c r="B57" s="291" t="s">
        <v>723</v>
      </c>
      <c r="C57" s="292">
        <v>31356</v>
      </c>
      <c r="D57" s="292">
        <v>0</v>
      </c>
      <c r="E57" s="292">
        <v>31356</v>
      </c>
    </row>
    <row r="58" spans="1:5" ht="25.5" x14ac:dyDescent="0.2">
      <c r="A58" s="293" t="s">
        <v>874</v>
      </c>
      <c r="B58" s="294" t="s">
        <v>724</v>
      </c>
      <c r="C58" s="295">
        <v>31356</v>
      </c>
      <c r="D58" s="295">
        <v>0</v>
      </c>
      <c r="E58" s="295">
        <v>31356</v>
      </c>
    </row>
    <row r="59" spans="1:5" ht="38.25" x14ac:dyDescent="0.2">
      <c r="A59" s="290" t="s">
        <v>818</v>
      </c>
      <c r="B59" s="291" t="s">
        <v>725</v>
      </c>
      <c r="C59" s="292">
        <v>25000000</v>
      </c>
      <c r="D59" s="292">
        <v>0</v>
      </c>
      <c r="E59" s="292">
        <v>25000000</v>
      </c>
    </row>
    <row r="60" spans="1:5" x14ac:dyDescent="0.2">
      <c r="A60" s="290" t="s">
        <v>875</v>
      </c>
      <c r="B60" s="291" t="s">
        <v>726</v>
      </c>
      <c r="C60" s="292">
        <v>25000000</v>
      </c>
      <c r="D60" s="292">
        <v>0</v>
      </c>
      <c r="E60" s="292">
        <v>25000000</v>
      </c>
    </row>
    <row r="61" spans="1:5" ht="25.5" x14ac:dyDescent="0.2">
      <c r="A61" s="290" t="s">
        <v>876</v>
      </c>
      <c r="B61" s="291" t="s">
        <v>727</v>
      </c>
      <c r="C61" s="292">
        <v>223700</v>
      </c>
      <c r="D61" s="292">
        <v>0</v>
      </c>
      <c r="E61" s="292">
        <v>223700</v>
      </c>
    </row>
    <row r="62" spans="1:5" ht="25.5" x14ac:dyDescent="0.2">
      <c r="A62" s="290" t="s">
        <v>877</v>
      </c>
      <c r="B62" s="291" t="s">
        <v>728</v>
      </c>
      <c r="C62" s="292">
        <v>223700</v>
      </c>
      <c r="D62" s="292">
        <v>0</v>
      </c>
      <c r="E62" s="292">
        <v>223700</v>
      </c>
    </row>
    <row r="63" spans="1:5" ht="25.5" x14ac:dyDescent="0.2">
      <c r="A63" s="293" t="s">
        <v>820</v>
      </c>
      <c r="B63" s="294" t="s">
        <v>729</v>
      </c>
      <c r="C63" s="295">
        <v>25223700</v>
      </c>
      <c r="D63" s="295">
        <v>0</v>
      </c>
      <c r="E63" s="295">
        <v>25223700</v>
      </c>
    </row>
    <row r="64" spans="1:5" ht="38.25" x14ac:dyDescent="0.2">
      <c r="A64" s="290" t="s">
        <v>624</v>
      </c>
      <c r="B64" s="291" t="s">
        <v>730</v>
      </c>
      <c r="C64" s="292">
        <v>3352727</v>
      </c>
      <c r="D64" s="292">
        <v>0</v>
      </c>
      <c r="E64" s="292">
        <v>3352727</v>
      </c>
    </row>
    <row r="65" spans="1:5" ht="25.5" x14ac:dyDescent="0.2">
      <c r="A65" s="290" t="s">
        <v>626</v>
      </c>
      <c r="B65" s="291" t="s">
        <v>731</v>
      </c>
      <c r="C65" s="292">
        <v>231004680</v>
      </c>
      <c r="D65" s="292">
        <v>0</v>
      </c>
      <c r="E65" s="292">
        <v>231004680</v>
      </c>
    </row>
    <row r="66" spans="1:5" x14ac:dyDescent="0.2">
      <c r="A66" s="290" t="s">
        <v>628</v>
      </c>
      <c r="B66" s="291" t="s">
        <v>732</v>
      </c>
      <c r="C66" s="292">
        <v>30000000</v>
      </c>
      <c r="D66" s="292">
        <v>0</v>
      </c>
      <c r="E66" s="292">
        <v>30000000</v>
      </c>
    </row>
    <row r="67" spans="1:5" x14ac:dyDescent="0.2">
      <c r="A67" s="290" t="s">
        <v>878</v>
      </c>
      <c r="B67" s="291" t="s">
        <v>733</v>
      </c>
      <c r="C67" s="292">
        <v>446640</v>
      </c>
      <c r="D67" s="292">
        <v>0</v>
      </c>
      <c r="E67" s="292">
        <v>446640</v>
      </c>
    </row>
    <row r="68" spans="1:5" x14ac:dyDescent="0.2">
      <c r="A68" s="290" t="s">
        <v>821</v>
      </c>
      <c r="B68" s="291" t="s">
        <v>734</v>
      </c>
      <c r="C68" s="292">
        <v>197641884</v>
      </c>
      <c r="D68" s="292">
        <v>0</v>
      </c>
      <c r="E68" s="292">
        <v>197641884</v>
      </c>
    </row>
    <row r="69" spans="1:5" ht="25.5" x14ac:dyDescent="0.2">
      <c r="A69" s="290" t="s">
        <v>879</v>
      </c>
      <c r="B69" s="291" t="s">
        <v>735</v>
      </c>
      <c r="C69" s="292">
        <v>2916156</v>
      </c>
      <c r="D69" s="292">
        <v>0</v>
      </c>
      <c r="E69" s="292">
        <v>2916156</v>
      </c>
    </row>
    <row r="70" spans="1:5" ht="25.5" x14ac:dyDescent="0.2">
      <c r="A70" s="293" t="s">
        <v>880</v>
      </c>
      <c r="B70" s="294" t="s">
        <v>736</v>
      </c>
      <c r="C70" s="295">
        <v>234357407</v>
      </c>
      <c r="D70" s="295">
        <v>0</v>
      </c>
      <c r="E70" s="295">
        <v>234357407</v>
      </c>
    </row>
    <row r="71" spans="1:5" ht="25.5" x14ac:dyDescent="0.2">
      <c r="A71" s="293" t="s">
        <v>881</v>
      </c>
      <c r="B71" s="294" t="s">
        <v>737</v>
      </c>
      <c r="C71" s="295">
        <v>1577398839</v>
      </c>
      <c r="D71" s="295">
        <v>0</v>
      </c>
      <c r="E71" s="295">
        <v>1577398839</v>
      </c>
    </row>
  </sheetData>
  <mergeCells count="1">
    <mergeCell ref="A3:E3"/>
  </mergeCells>
  <pageMargins left="0.7" right="0.7" top="0.75" bottom="0.75" header="0.3" footer="0.3"/>
  <pageSetup paperSize="9" scale="86" orientation="portrait" horizontalDpi="4294967294" verticalDpi="0" r:id="rId1"/>
  <rowBreaks count="1" manualBreakCount="1">
    <brk id="41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view="pageBreakPreview" zoomScale="60" zoomScaleNormal="100" workbookViewId="0">
      <selection activeCell="I22" sqref="I22"/>
    </sheetView>
  </sheetViews>
  <sheetFormatPr defaultColWidth="8.85546875" defaultRowHeight="15" x14ac:dyDescent="0.25"/>
  <cols>
    <col min="1" max="1" width="3.28515625" style="270" bestFit="1" customWidth="1"/>
    <col min="2" max="2" width="48.140625" style="270" customWidth="1"/>
    <col min="3" max="3" width="12.42578125" style="270" bestFit="1" customWidth="1"/>
    <col min="4" max="4" width="13.28515625" style="270" bestFit="1" customWidth="1"/>
    <col min="5" max="5" width="11.5703125" style="270" bestFit="1" customWidth="1"/>
    <col min="6" max="16384" width="8.85546875" style="270"/>
  </cols>
  <sheetData>
    <row r="1" spans="1:5" x14ac:dyDescent="0.25">
      <c r="A1" s="311"/>
      <c r="B1" s="311"/>
      <c r="C1" s="311"/>
      <c r="D1" s="311"/>
      <c r="E1" s="312" t="s">
        <v>503</v>
      </c>
    </row>
    <row r="2" spans="1:5" x14ac:dyDescent="0.25">
      <c r="A2" s="311"/>
      <c r="B2" s="311"/>
      <c r="C2" s="311"/>
      <c r="D2" s="311"/>
      <c r="E2" s="311"/>
    </row>
    <row r="3" spans="1:5" x14ac:dyDescent="0.25">
      <c r="A3" s="420" t="s">
        <v>901</v>
      </c>
      <c r="B3" s="421"/>
      <c r="C3" s="421"/>
      <c r="D3" s="421"/>
      <c r="E3" s="421"/>
    </row>
    <row r="4" spans="1:5" x14ac:dyDescent="0.25">
      <c r="A4" s="309"/>
      <c r="B4" s="310"/>
      <c r="C4" s="310"/>
      <c r="D4" s="310"/>
      <c r="E4" s="310"/>
    </row>
    <row r="5" spans="1:5" ht="30" x14ac:dyDescent="0.25">
      <c r="A5" s="265"/>
      <c r="B5" s="265" t="s">
        <v>535</v>
      </c>
      <c r="C5" s="265" t="s">
        <v>536</v>
      </c>
      <c r="D5" s="265" t="s">
        <v>537</v>
      </c>
      <c r="E5" s="265" t="s">
        <v>538</v>
      </c>
    </row>
    <row r="6" spans="1:5" x14ac:dyDescent="0.25">
      <c r="A6" s="265">
        <v>1</v>
      </c>
      <c r="B6" s="265">
        <v>2</v>
      </c>
      <c r="C6" s="265">
        <v>3</v>
      </c>
      <c r="D6" s="265">
        <v>4</v>
      </c>
      <c r="E6" s="265">
        <v>5</v>
      </c>
    </row>
    <row r="7" spans="1:5" ht="30" x14ac:dyDescent="0.25">
      <c r="A7" s="298" t="s">
        <v>539</v>
      </c>
      <c r="B7" s="301" t="s">
        <v>738</v>
      </c>
      <c r="C7" s="300">
        <v>13656054</v>
      </c>
      <c r="D7" s="300">
        <v>0</v>
      </c>
      <c r="E7" s="300">
        <v>13656054</v>
      </c>
    </row>
    <row r="8" spans="1:5" ht="15" customHeight="1" x14ac:dyDescent="0.25">
      <c r="A8" s="298" t="s">
        <v>541</v>
      </c>
      <c r="B8" s="301" t="s">
        <v>739</v>
      </c>
      <c r="C8" s="300">
        <v>703242035</v>
      </c>
      <c r="D8" s="300">
        <v>-703242035</v>
      </c>
      <c r="E8" s="300">
        <v>0</v>
      </c>
    </row>
    <row r="9" spans="1:5" ht="30" x14ac:dyDescent="0.25">
      <c r="A9" s="298" t="s">
        <v>543</v>
      </c>
      <c r="B9" s="301" t="s">
        <v>740</v>
      </c>
      <c r="C9" s="300">
        <v>716898089</v>
      </c>
      <c r="D9" s="300">
        <v>-703242035</v>
      </c>
      <c r="E9" s="300">
        <v>13656054</v>
      </c>
    </row>
    <row r="10" spans="1:5" x14ac:dyDescent="0.25">
      <c r="A10" s="302" t="s">
        <v>545</v>
      </c>
      <c r="B10" s="303" t="s">
        <v>741</v>
      </c>
      <c r="C10" s="304">
        <v>716898089</v>
      </c>
      <c r="D10" s="304">
        <v>-703242035</v>
      </c>
      <c r="E10" s="304">
        <v>13656054</v>
      </c>
    </row>
  </sheetData>
  <mergeCells count="1">
    <mergeCell ref="A3:E3"/>
  </mergeCells>
  <pageMargins left="0.7" right="0.7" top="0.75" bottom="0.75" header="0.3" footer="0.3"/>
  <pageSetup paperSize="9"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view="pageBreakPreview" zoomScale="60" zoomScaleNormal="100" workbookViewId="0">
      <selection activeCell="I22" sqref="I22"/>
    </sheetView>
  </sheetViews>
  <sheetFormatPr defaultColWidth="8.85546875" defaultRowHeight="15" x14ac:dyDescent="0.25"/>
  <cols>
    <col min="1" max="1" width="8.85546875" style="270"/>
    <col min="2" max="2" width="37.7109375" style="270" customWidth="1"/>
    <col min="3" max="3" width="14.28515625" style="270" bestFit="1" customWidth="1"/>
    <col min="4" max="4" width="13.28515625" style="270" bestFit="1" customWidth="1"/>
    <col min="5" max="5" width="12.42578125" style="270" bestFit="1" customWidth="1"/>
    <col min="6" max="16384" width="8.85546875" style="270"/>
  </cols>
  <sheetData>
    <row r="1" spans="1:5" x14ac:dyDescent="0.25">
      <c r="E1" s="270" t="s">
        <v>900</v>
      </c>
    </row>
    <row r="3" spans="1:5" ht="13.9" customHeight="1" x14ac:dyDescent="0.25">
      <c r="A3" s="420" t="s">
        <v>899</v>
      </c>
      <c r="B3" s="420"/>
      <c r="C3" s="420"/>
      <c r="D3" s="420"/>
      <c r="E3" s="420"/>
    </row>
    <row r="4" spans="1:5" ht="13.9" customHeight="1" x14ac:dyDescent="0.25">
      <c r="A4" s="309"/>
      <c r="B4" s="309"/>
      <c r="C4" s="309"/>
      <c r="D4" s="309"/>
      <c r="E4" s="309"/>
    </row>
    <row r="5" spans="1:5" ht="30" x14ac:dyDescent="0.25">
      <c r="A5" s="265"/>
      <c r="B5" s="265" t="s">
        <v>535</v>
      </c>
      <c r="C5" s="265" t="s">
        <v>536</v>
      </c>
      <c r="D5" s="265" t="s">
        <v>537</v>
      </c>
      <c r="E5" s="265" t="s">
        <v>538</v>
      </c>
    </row>
    <row r="6" spans="1:5" x14ac:dyDescent="0.25">
      <c r="A6" s="265">
        <v>1</v>
      </c>
      <c r="B6" s="265">
        <v>2</v>
      </c>
      <c r="C6" s="265">
        <v>3</v>
      </c>
      <c r="D6" s="265">
        <v>4</v>
      </c>
      <c r="E6" s="265">
        <v>5</v>
      </c>
    </row>
    <row r="7" spans="1:5" ht="30" x14ac:dyDescent="0.25">
      <c r="A7" s="298" t="s">
        <v>539</v>
      </c>
      <c r="B7" s="301" t="s">
        <v>742</v>
      </c>
      <c r="C7" s="300">
        <v>813669218</v>
      </c>
      <c r="D7" s="300">
        <v>0</v>
      </c>
      <c r="E7" s="300">
        <v>813669218</v>
      </c>
    </row>
    <row r="8" spans="1:5" ht="15" customHeight="1" x14ac:dyDescent="0.25">
      <c r="A8" s="298" t="s">
        <v>541</v>
      </c>
      <c r="B8" s="301" t="s">
        <v>744</v>
      </c>
      <c r="C8" s="300">
        <v>813669218</v>
      </c>
      <c r="D8" s="300">
        <v>0</v>
      </c>
      <c r="E8" s="300">
        <v>813669218</v>
      </c>
    </row>
    <row r="9" spans="1:5" ht="30" x14ac:dyDescent="0.25">
      <c r="A9" s="298" t="s">
        <v>543</v>
      </c>
      <c r="B9" s="301" t="s">
        <v>745</v>
      </c>
      <c r="C9" s="300">
        <v>14628617</v>
      </c>
      <c r="D9" s="300">
        <v>0</v>
      </c>
      <c r="E9" s="300">
        <v>14628617</v>
      </c>
    </row>
    <row r="10" spans="1:5" x14ac:dyDescent="0.25">
      <c r="A10" s="298" t="s">
        <v>545</v>
      </c>
      <c r="B10" s="301" t="s">
        <v>746</v>
      </c>
      <c r="C10" s="300">
        <v>703242035</v>
      </c>
      <c r="D10" s="300">
        <v>-703242035</v>
      </c>
      <c r="E10" s="300">
        <v>0</v>
      </c>
    </row>
    <row r="11" spans="1:5" ht="30" x14ac:dyDescent="0.25">
      <c r="A11" s="298" t="s">
        <v>672</v>
      </c>
      <c r="B11" s="301" t="s">
        <v>747</v>
      </c>
      <c r="C11" s="300">
        <v>1531539870</v>
      </c>
      <c r="D11" s="300">
        <v>-703242035</v>
      </c>
      <c r="E11" s="300">
        <v>828297835</v>
      </c>
    </row>
    <row r="12" spans="1:5" ht="28.5" x14ac:dyDescent="0.25">
      <c r="A12" s="302" t="s">
        <v>547</v>
      </c>
      <c r="B12" s="303" t="s">
        <v>748</v>
      </c>
      <c r="C12" s="304">
        <v>1531539870</v>
      </c>
      <c r="D12" s="304">
        <v>-703242035</v>
      </c>
      <c r="E12" s="304">
        <v>828297835</v>
      </c>
    </row>
  </sheetData>
  <mergeCells count="1">
    <mergeCell ref="A3:E3"/>
  </mergeCells>
  <pageMargins left="0.7" right="0.7" top="0.75" bottom="0.75" header="0.3" footer="0.3"/>
  <pageSetup paperSize="9"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I22" sqref="I22"/>
    </sheetView>
  </sheetViews>
  <sheetFormatPr defaultRowHeight="12.75" x14ac:dyDescent="0.2"/>
  <cols>
    <col min="2" max="2" width="37.7109375" customWidth="1"/>
    <col min="3" max="3" width="13.7109375" customWidth="1"/>
    <col min="4" max="4" width="12.85546875" customWidth="1"/>
    <col min="5" max="5" width="12.7109375" bestFit="1" customWidth="1"/>
  </cols>
  <sheetData>
    <row r="1" spans="1:5" s="269" customFormat="1" x14ac:dyDescent="0.2">
      <c r="E1" s="269" t="s">
        <v>898</v>
      </c>
    </row>
    <row r="2" spans="1:5" s="269" customFormat="1" x14ac:dyDescent="0.2"/>
    <row r="3" spans="1:5" ht="15" x14ac:dyDescent="0.25">
      <c r="A3" s="422" t="s">
        <v>897</v>
      </c>
      <c r="B3" s="423"/>
      <c r="C3" s="423"/>
      <c r="D3" s="423"/>
      <c r="E3" s="423"/>
    </row>
    <row r="4" spans="1:5" s="269" customFormat="1" ht="15" x14ac:dyDescent="0.25">
      <c r="A4" s="271"/>
      <c r="B4" s="308"/>
      <c r="C4" s="308"/>
      <c r="D4" s="308"/>
      <c r="E4" s="308"/>
    </row>
    <row r="5" spans="1:5" ht="30" x14ac:dyDescent="0.2">
      <c r="A5" s="265"/>
      <c r="B5" s="265" t="s">
        <v>535</v>
      </c>
      <c r="C5" s="265" t="s">
        <v>536</v>
      </c>
      <c r="D5" s="265" t="s">
        <v>537</v>
      </c>
      <c r="E5" s="265" t="s">
        <v>538</v>
      </c>
    </row>
    <row r="6" spans="1:5" ht="15" x14ac:dyDescent="0.2">
      <c r="A6" s="265">
        <v>1</v>
      </c>
      <c r="B6" s="265">
        <v>2</v>
      </c>
      <c r="C6" s="265">
        <v>3</v>
      </c>
      <c r="D6" s="265">
        <v>4</v>
      </c>
      <c r="E6" s="265">
        <v>5</v>
      </c>
    </row>
    <row r="7" spans="1:5" x14ac:dyDescent="0.2">
      <c r="A7" s="282" t="s">
        <v>539</v>
      </c>
      <c r="B7" s="283" t="s">
        <v>749</v>
      </c>
      <c r="C7" s="284">
        <v>1877971</v>
      </c>
      <c r="D7" s="284">
        <v>0</v>
      </c>
      <c r="E7" s="284">
        <v>1877971</v>
      </c>
    </row>
    <row r="8" spans="1:5" x14ac:dyDescent="0.2">
      <c r="A8" s="282" t="s">
        <v>541</v>
      </c>
      <c r="B8" s="283" t="s">
        <v>750</v>
      </c>
      <c r="C8" s="284">
        <v>7701776976</v>
      </c>
      <c r="D8" s="284">
        <v>0</v>
      </c>
      <c r="E8" s="284">
        <v>7701776976</v>
      </c>
    </row>
    <row r="9" spans="1:5" ht="25.5" x14ac:dyDescent="0.2">
      <c r="A9" s="282" t="s">
        <v>543</v>
      </c>
      <c r="B9" s="283" t="s">
        <v>751</v>
      </c>
      <c r="C9" s="284">
        <v>8032470</v>
      </c>
      <c r="D9" s="284">
        <v>0</v>
      </c>
      <c r="E9" s="284">
        <v>8032470</v>
      </c>
    </row>
    <row r="10" spans="1:5" ht="38.25" x14ac:dyDescent="0.2">
      <c r="A10" s="285" t="s">
        <v>545</v>
      </c>
      <c r="B10" s="286" t="s">
        <v>752</v>
      </c>
      <c r="C10" s="287">
        <v>7711687417</v>
      </c>
      <c r="D10" s="287">
        <v>0</v>
      </c>
      <c r="E10" s="287">
        <v>7711687417</v>
      </c>
    </row>
    <row r="11" spans="1:5" x14ac:dyDescent="0.2">
      <c r="A11" s="282" t="s">
        <v>672</v>
      </c>
      <c r="B11" s="283" t="s">
        <v>753</v>
      </c>
      <c r="C11" s="284">
        <v>6165177</v>
      </c>
      <c r="D11" s="284">
        <v>0</v>
      </c>
      <c r="E11" s="284">
        <v>6165177</v>
      </c>
    </row>
    <row r="12" spans="1:5" ht="25.5" x14ac:dyDescent="0.2">
      <c r="A12" s="285" t="s">
        <v>547</v>
      </c>
      <c r="B12" s="286" t="s">
        <v>755</v>
      </c>
      <c r="C12" s="287">
        <v>6165177</v>
      </c>
      <c r="D12" s="287">
        <v>0</v>
      </c>
      <c r="E12" s="287">
        <v>6165177</v>
      </c>
    </row>
    <row r="13" spans="1:5" ht="25.5" x14ac:dyDescent="0.2">
      <c r="A13" s="282" t="s">
        <v>549</v>
      </c>
      <c r="B13" s="283" t="s">
        <v>756</v>
      </c>
      <c r="C13" s="284">
        <v>281535</v>
      </c>
      <c r="D13" s="284">
        <v>0</v>
      </c>
      <c r="E13" s="284">
        <v>281535</v>
      </c>
    </row>
    <row r="14" spans="1:5" ht="25.5" x14ac:dyDescent="0.2">
      <c r="A14" s="282" t="s">
        <v>754</v>
      </c>
      <c r="B14" s="283" t="s">
        <v>758</v>
      </c>
      <c r="C14" s="284">
        <v>631038735</v>
      </c>
      <c r="D14" s="284">
        <v>0</v>
      </c>
      <c r="E14" s="284">
        <v>631038735</v>
      </c>
    </row>
    <row r="15" spans="1:5" x14ac:dyDescent="0.2">
      <c r="A15" s="285" t="s">
        <v>551</v>
      </c>
      <c r="B15" s="286" t="s">
        <v>759</v>
      </c>
      <c r="C15" s="287">
        <v>631320270</v>
      </c>
      <c r="D15" s="287">
        <v>0</v>
      </c>
      <c r="E15" s="287">
        <v>631320270</v>
      </c>
    </row>
    <row r="16" spans="1:5" ht="25.5" x14ac:dyDescent="0.2">
      <c r="A16" s="282" t="s">
        <v>553</v>
      </c>
      <c r="B16" s="283" t="s">
        <v>760</v>
      </c>
      <c r="C16" s="284">
        <v>115347749</v>
      </c>
      <c r="D16" s="284">
        <v>0</v>
      </c>
      <c r="E16" s="284">
        <v>115347749</v>
      </c>
    </row>
    <row r="17" spans="1:5" ht="25.5" x14ac:dyDescent="0.2">
      <c r="A17" s="282" t="s">
        <v>757</v>
      </c>
      <c r="B17" s="283" t="s">
        <v>761</v>
      </c>
      <c r="C17" s="284">
        <v>85031627</v>
      </c>
      <c r="D17" s="284">
        <v>0</v>
      </c>
      <c r="E17" s="284">
        <v>85031627</v>
      </c>
    </row>
    <row r="18" spans="1:5" ht="25.5" x14ac:dyDescent="0.2">
      <c r="A18" s="282" t="s">
        <v>555</v>
      </c>
      <c r="B18" s="283" t="s">
        <v>762</v>
      </c>
      <c r="C18" s="284">
        <v>3895170</v>
      </c>
      <c r="D18" s="284">
        <v>0</v>
      </c>
      <c r="E18" s="284">
        <v>3895170</v>
      </c>
    </row>
    <row r="19" spans="1:5" x14ac:dyDescent="0.2">
      <c r="A19" s="285" t="s">
        <v>557</v>
      </c>
      <c r="B19" s="286" t="s">
        <v>763</v>
      </c>
      <c r="C19" s="287">
        <v>204274546</v>
      </c>
      <c r="D19" s="287">
        <v>0</v>
      </c>
      <c r="E19" s="287">
        <v>204274546</v>
      </c>
    </row>
    <row r="20" spans="1:5" ht="25.5" x14ac:dyDescent="0.2">
      <c r="A20" s="285" t="s">
        <v>743</v>
      </c>
      <c r="B20" s="286" t="s">
        <v>764</v>
      </c>
      <c r="C20" s="287">
        <v>-367951</v>
      </c>
      <c r="D20" s="287">
        <v>0</v>
      </c>
      <c r="E20" s="287">
        <v>-367951</v>
      </c>
    </row>
    <row r="21" spans="1:5" ht="15" customHeight="1" x14ac:dyDescent="0.2">
      <c r="A21" s="285" t="s">
        <v>559</v>
      </c>
      <c r="B21" s="286" t="s">
        <v>765</v>
      </c>
      <c r="C21" s="287">
        <v>8553079459</v>
      </c>
      <c r="D21" s="287">
        <v>0</v>
      </c>
      <c r="E21" s="287">
        <v>8553079459</v>
      </c>
    </row>
    <row r="22" spans="1:5" ht="25.5" x14ac:dyDescent="0.2">
      <c r="A22" s="282" t="s">
        <v>561</v>
      </c>
      <c r="B22" s="283" t="s">
        <v>766</v>
      </c>
      <c r="C22" s="284">
        <v>6004312129</v>
      </c>
      <c r="D22" s="284">
        <v>0</v>
      </c>
      <c r="E22" s="284">
        <v>6004312129</v>
      </c>
    </row>
    <row r="23" spans="1:5" x14ac:dyDescent="0.2">
      <c r="A23" s="282" t="s">
        <v>563</v>
      </c>
      <c r="B23" s="283" t="s">
        <v>767</v>
      </c>
      <c r="C23" s="284">
        <v>1357133548</v>
      </c>
      <c r="D23" s="284">
        <v>0</v>
      </c>
      <c r="E23" s="284">
        <v>1357133548</v>
      </c>
    </row>
    <row r="24" spans="1:5" x14ac:dyDescent="0.2">
      <c r="A24" s="282" t="s">
        <v>565</v>
      </c>
      <c r="B24" s="283" t="s">
        <v>768</v>
      </c>
      <c r="C24" s="284">
        <v>82662741</v>
      </c>
      <c r="D24" s="284">
        <v>0</v>
      </c>
      <c r="E24" s="284">
        <v>82662741</v>
      </c>
    </row>
    <row r="25" spans="1:5" x14ac:dyDescent="0.2">
      <c r="A25" s="285" t="s">
        <v>567</v>
      </c>
      <c r="B25" s="286" t="s">
        <v>769</v>
      </c>
      <c r="C25" s="287">
        <v>7444108418</v>
      </c>
      <c r="D25" s="287">
        <v>0</v>
      </c>
      <c r="E25" s="287">
        <v>7444108418</v>
      </c>
    </row>
    <row r="26" spans="1:5" ht="25.5" x14ac:dyDescent="0.2">
      <c r="A26" s="282" t="s">
        <v>569</v>
      </c>
      <c r="B26" s="283" t="s">
        <v>770</v>
      </c>
      <c r="C26" s="284">
        <v>9640225</v>
      </c>
      <c r="D26" s="284">
        <v>0</v>
      </c>
      <c r="E26" s="284">
        <v>9640225</v>
      </c>
    </row>
    <row r="27" spans="1:5" ht="25.5" x14ac:dyDescent="0.2">
      <c r="A27" s="282" t="s">
        <v>571</v>
      </c>
      <c r="B27" s="283" t="s">
        <v>772</v>
      </c>
      <c r="C27" s="284">
        <v>14628617</v>
      </c>
      <c r="D27" s="284">
        <v>0</v>
      </c>
      <c r="E27" s="284">
        <v>14628617</v>
      </c>
    </row>
    <row r="28" spans="1:5" ht="25.5" x14ac:dyDescent="0.2">
      <c r="A28" s="282" t="s">
        <v>572</v>
      </c>
      <c r="B28" s="283" t="s">
        <v>773</v>
      </c>
      <c r="C28" s="284">
        <v>59744824</v>
      </c>
      <c r="D28" s="284">
        <v>0</v>
      </c>
      <c r="E28" s="284">
        <v>59744824</v>
      </c>
    </row>
    <row r="29" spans="1:5" x14ac:dyDescent="0.2">
      <c r="A29" s="285" t="s">
        <v>574</v>
      </c>
      <c r="B29" s="286" t="s">
        <v>774</v>
      </c>
      <c r="C29" s="287">
        <v>84013666</v>
      </c>
      <c r="D29" s="287">
        <v>0</v>
      </c>
      <c r="E29" s="287">
        <v>84013666</v>
      </c>
    </row>
    <row r="30" spans="1:5" ht="25.5" x14ac:dyDescent="0.2">
      <c r="A30" s="285" t="s">
        <v>576</v>
      </c>
      <c r="B30" s="286" t="s">
        <v>776</v>
      </c>
      <c r="C30" s="287">
        <v>1024957375</v>
      </c>
      <c r="D30" s="287">
        <v>0</v>
      </c>
      <c r="E30" s="287">
        <v>1024957375</v>
      </c>
    </row>
    <row r="31" spans="1:5" x14ac:dyDescent="0.2">
      <c r="A31" s="285" t="s">
        <v>578</v>
      </c>
      <c r="B31" s="286" t="s">
        <v>777</v>
      </c>
      <c r="C31" s="287">
        <v>8553079459</v>
      </c>
      <c r="D31" s="287">
        <v>0</v>
      </c>
      <c r="E31" s="287">
        <v>8553079459</v>
      </c>
    </row>
  </sheetData>
  <mergeCells count="1">
    <mergeCell ref="A3:E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view="pageBreakPreview" topLeftCell="A37" zoomScaleSheetLayoutView="100" workbookViewId="0">
      <selection activeCell="E55" sqref="E55"/>
    </sheetView>
  </sheetViews>
  <sheetFormatPr defaultRowHeight="12.75" x14ac:dyDescent="0.2"/>
  <cols>
    <col min="1" max="1" width="6.140625" customWidth="1"/>
    <col min="2" max="2" width="103.42578125" customWidth="1"/>
    <col min="3" max="4" width="13.140625" customWidth="1"/>
    <col min="5" max="5" width="12.28515625" style="15" bestFit="1" customWidth="1"/>
    <col min="6" max="6" width="14.7109375" bestFit="1" customWidth="1"/>
    <col min="7" max="7" width="11.140625" style="15" bestFit="1" customWidth="1"/>
  </cols>
  <sheetData>
    <row r="1" spans="1:6" x14ac:dyDescent="0.2">
      <c r="A1" s="385" t="s">
        <v>57</v>
      </c>
      <c r="B1" s="385"/>
      <c r="C1" s="385"/>
      <c r="D1" s="385"/>
      <c r="E1" s="385"/>
      <c r="F1" s="385"/>
    </row>
    <row r="2" spans="1:6" ht="6" hidden="1" customHeight="1" x14ac:dyDescent="0.2">
      <c r="B2" s="11" t="s">
        <v>58</v>
      </c>
    </row>
    <row r="3" spans="1:6" ht="19.5" customHeight="1" x14ac:dyDescent="0.25">
      <c r="A3" s="386" t="s">
        <v>1</v>
      </c>
      <c r="B3" s="386"/>
      <c r="C3" s="386"/>
      <c r="D3" s="386"/>
      <c r="E3" s="386"/>
      <c r="F3" s="386"/>
    </row>
    <row r="4" spans="1:6" ht="19.5" customHeight="1" x14ac:dyDescent="0.25">
      <c r="A4" s="386" t="s">
        <v>393</v>
      </c>
      <c r="B4" s="386"/>
      <c r="C4" s="386"/>
      <c r="D4" s="386"/>
      <c r="E4" s="386"/>
      <c r="F4" s="386"/>
    </row>
    <row r="5" spans="1:6" x14ac:dyDescent="0.2">
      <c r="A5" s="387" t="s">
        <v>459</v>
      </c>
      <c r="B5" s="387"/>
      <c r="C5" s="387"/>
      <c r="D5" s="387"/>
      <c r="E5" s="387"/>
      <c r="F5" s="387"/>
    </row>
    <row r="6" spans="1:6" ht="43.5" customHeight="1" x14ac:dyDescent="0.2">
      <c r="A6" s="180"/>
      <c r="B6" s="181" t="s">
        <v>59</v>
      </c>
      <c r="C6" s="161" t="s">
        <v>394</v>
      </c>
      <c r="D6" s="221" t="s">
        <v>460</v>
      </c>
      <c r="E6" s="223" t="s">
        <v>533</v>
      </c>
      <c r="F6" s="221" t="s">
        <v>534</v>
      </c>
    </row>
    <row r="7" spans="1:6" ht="14.1" customHeight="1" x14ac:dyDescent="0.2">
      <c r="A7" s="162" t="s">
        <v>3</v>
      </c>
      <c r="B7" s="182" t="s">
        <v>60</v>
      </c>
      <c r="C7" s="183">
        <f>C8+C42+C54+C55</f>
        <v>1069243737</v>
      </c>
      <c r="D7" s="183">
        <f>D8+D42+D54+D55</f>
        <v>1104329724</v>
      </c>
      <c r="E7" s="183">
        <f>E8+E42+E54+E55</f>
        <v>1293517876</v>
      </c>
      <c r="F7" s="242">
        <f t="shared" ref="F7:F38" si="0">E7/D7</f>
        <v>1.1713149142764538</v>
      </c>
    </row>
    <row r="8" spans="1:6" ht="14.1" customHeight="1" x14ac:dyDescent="0.2">
      <c r="A8" s="162" t="s">
        <v>6</v>
      </c>
      <c r="B8" s="193" t="s">
        <v>61</v>
      </c>
      <c r="C8" s="183">
        <f>C9+C34</f>
        <v>383813737</v>
      </c>
      <c r="D8" s="183">
        <f>D9+D34</f>
        <v>408641724</v>
      </c>
      <c r="E8" s="183">
        <f>E9+E34</f>
        <v>412751012</v>
      </c>
      <c r="F8" s="242">
        <f t="shared" si="0"/>
        <v>1.0100559677552652</v>
      </c>
    </row>
    <row r="9" spans="1:6" ht="13.5" customHeight="1" x14ac:dyDescent="0.2">
      <c r="A9" s="162" t="s">
        <v>62</v>
      </c>
      <c r="B9" s="186" t="s">
        <v>63</v>
      </c>
      <c r="C9" s="137">
        <f>C10+C23+C24+C31+C33+C32</f>
        <v>372058537</v>
      </c>
      <c r="D9" s="137">
        <f>D10+D23+D24+D31+D33+D32</f>
        <v>393539059</v>
      </c>
      <c r="E9" s="137">
        <f>E10+E23+E24+E31+E33+E32</f>
        <v>393539059</v>
      </c>
      <c r="F9" s="241">
        <f t="shared" si="0"/>
        <v>1</v>
      </c>
    </row>
    <row r="10" spans="1:6" ht="13.5" customHeight="1" x14ac:dyDescent="0.2">
      <c r="A10" s="162" t="s">
        <v>64</v>
      </c>
      <c r="B10" s="194" t="s">
        <v>65</v>
      </c>
      <c r="C10" s="137">
        <f>C11+C12+C17+C18+C19+C22+C20+C21</f>
        <v>263931571</v>
      </c>
      <c r="D10" s="137">
        <f>D11+D12+D17+D18+D19+D22+D20+D21</f>
        <v>265961395</v>
      </c>
      <c r="E10" s="137">
        <f t="shared" ref="E10" si="1">E11+E12+E17+E18+E19+E22+E20+E21</f>
        <v>265961395</v>
      </c>
      <c r="F10" s="241">
        <f t="shared" si="0"/>
        <v>1</v>
      </c>
    </row>
    <row r="11" spans="1:6" ht="13.5" customHeight="1" x14ac:dyDescent="0.2">
      <c r="A11" s="162"/>
      <c r="B11" s="195" t="s">
        <v>66</v>
      </c>
      <c r="C11" s="137">
        <v>61875800</v>
      </c>
      <c r="D11" s="137">
        <v>63631800</v>
      </c>
      <c r="E11" s="137">
        <v>63631800</v>
      </c>
      <c r="F11" s="241">
        <f t="shared" si="0"/>
        <v>1</v>
      </c>
    </row>
    <row r="12" spans="1:6" ht="13.5" customHeight="1" x14ac:dyDescent="0.2">
      <c r="A12" s="162"/>
      <c r="B12" s="195" t="s">
        <v>67</v>
      </c>
      <c r="C12" s="137">
        <f>SUM(C13:C16)</f>
        <v>71627554</v>
      </c>
      <c r="D12" s="137">
        <f>SUM(D13:D16)</f>
        <v>71627554</v>
      </c>
      <c r="E12" s="137">
        <f t="shared" ref="E12" si="2">SUM(E13:E16)</f>
        <v>71627554</v>
      </c>
      <c r="F12" s="241">
        <f t="shared" si="0"/>
        <v>1</v>
      </c>
    </row>
    <row r="13" spans="1:6" ht="13.5" customHeight="1" x14ac:dyDescent="0.2">
      <c r="A13" s="162"/>
      <c r="B13" s="196" t="s">
        <v>68</v>
      </c>
      <c r="C13" s="137">
        <v>14936540</v>
      </c>
      <c r="D13" s="137">
        <v>14936540</v>
      </c>
      <c r="E13" s="236">
        <v>14936540</v>
      </c>
      <c r="F13" s="241">
        <f t="shared" si="0"/>
        <v>1</v>
      </c>
    </row>
    <row r="14" spans="1:6" ht="13.5" customHeight="1" x14ac:dyDescent="0.2">
      <c r="A14" s="162"/>
      <c r="B14" s="196" t="s">
        <v>69</v>
      </c>
      <c r="C14" s="137">
        <v>36064000</v>
      </c>
      <c r="D14" s="137">
        <v>36064000</v>
      </c>
      <c r="E14" s="236">
        <v>36064000</v>
      </c>
      <c r="F14" s="241">
        <f t="shared" si="0"/>
        <v>1</v>
      </c>
    </row>
    <row r="15" spans="1:6" ht="13.5" customHeight="1" x14ac:dyDescent="0.2">
      <c r="A15" s="162"/>
      <c r="B15" s="196" t="s">
        <v>70</v>
      </c>
      <c r="C15" s="137">
        <v>2194614</v>
      </c>
      <c r="D15" s="137">
        <v>2194614</v>
      </c>
      <c r="E15" s="236">
        <v>2194614</v>
      </c>
      <c r="F15" s="241">
        <f t="shared" si="0"/>
        <v>1</v>
      </c>
    </row>
    <row r="16" spans="1:6" ht="13.5" customHeight="1" x14ac:dyDescent="0.2">
      <c r="A16" s="162"/>
      <c r="B16" s="196" t="s">
        <v>71</v>
      </c>
      <c r="C16" s="137">
        <v>18432400</v>
      </c>
      <c r="D16" s="137">
        <v>18432400</v>
      </c>
      <c r="E16" s="236">
        <v>18432400</v>
      </c>
      <c r="F16" s="241">
        <f t="shared" si="0"/>
        <v>1</v>
      </c>
    </row>
    <row r="17" spans="1:6" ht="13.5" customHeight="1" x14ac:dyDescent="0.2">
      <c r="A17" s="162"/>
      <c r="B17" s="195" t="s">
        <v>72</v>
      </c>
      <c r="C17" s="137">
        <v>7052400</v>
      </c>
      <c r="D17" s="137">
        <v>7052400</v>
      </c>
      <c r="E17" s="236">
        <v>7052400</v>
      </c>
      <c r="F17" s="241">
        <f t="shared" si="0"/>
        <v>1</v>
      </c>
    </row>
    <row r="18" spans="1:6" ht="13.5" customHeight="1" x14ac:dyDescent="0.2">
      <c r="A18" s="162"/>
      <c r="B18" s="195" t="s">
        <v>73</v>
      </c>
      <c r="C18" s="237">
        <v>149398104</v>
      </c>
      <c r="D18" s="237">
        <v>149398104</v>
      </c>
      <c r="E18" s="236">
        <v>149398104</v>
      </c>
      <c r="F18" s="241">
        <f t="shared" si="0"/>
        <v>1</v>
      </c>
    </row>
    <row r="19" spans="1:6" ht="13.5" customHeight="1" x14ac:dyDescent="0.2">
      <c r="A19" s="162"/>
      <c r="B19" s="195" t="s">
        <v>74</v>
      </c>
      <c r="C19" s="137">
        <v>186150</v>
      </c>
      <c r="D19" s="137">
        <v>186150</v>
      </c>
      <c r="E19" s="236">
        <v>186150</v>
      </c>
      <c r="F19" s="241">
        <f t="shared" si="0"/>
        <v>1</v>
      </c>
    </row>
    <row r="20" spans="1:6" ht="13.5" customHeight="1" x14ac:dyDescent="0.2">
      <c r="A20" s="162"/>
      <c r="B20" s="195" t="s">
        <v>395</v>
      </c>
      <c r="C20" s="137">
        <v>243100</v>
      </c>
      <c r="D20" s="137">
        <v>243100</v>
      </c>
      <c r="E20" s="236">
        <v>243100</v>
      </c>
      <c r="F20" s="241">
        <f t="shared" si="0"/>
        <v>1</v>
      </c>
    </row>
    <row r="21" spans="1:6" ht="13.5" customHeight="1" x14ac:dyDescent="0.2">
      <c r="A21" s="162"/>
      <c r="B21" s="195" t="s">
        <v>525</v>
      </c>
      <c r="C21" s="137">
        <v>0</v>
      </c>
      <c r="D21" s="236">
        <v>273824</v>
      </c>
      <c r="E21" s="236">
        <v>273824</v>
      </c>
      <c r="F21" s="241">
        <f t="shared" si="0"/>
        <v>1</v>
      </c>
    </row>
    <row r="22" spans="1:6" ht="13.5" customHeight="1" x14ac:dyDescent="0.2">
      <c r="A22" s="162"/>
      <c r="B22" s="197" t="s">
        <v>75</v>
      </c>
      <c r="C22" s="198">
        <v>-26451537</v>
      </c>
      <c r="D22" s="198">
        <v>-26451537</v>
      </c>
      <c r="E22" s="236">
        <v>-26451537</v>
      </c>
      <c r="F22" s="241">
        <f t="shared" si="0"/>
        <v>1</v>
      </c>
    </row>
    <row r="23" spans="1:6" ht="13.5" customHeight="1" x14ac:dyDescent="0.2">
      <c r="A23" s="162" t="s">
        <v>76</v>
      </c>
      <c r="B23" s="188" t="s">
        <v>77</v>
      </c>
      <c r="C23" s="137">
        <v>58568900</v>
      </c>
      <c r="D23" s="137">
        <v>59322610</v>
      </c>
      <c r="E23" s="236">
        <v>59322610</v>
      </c>
      <c r="F23" s="241">
        <f t="shared" si="0"/>
        <v>1</v>
      </c>
    </row>
    <row r="24" spans="1:6" ht="13.5" customHeight="1" x14ac:dyDescent="0.2">
      <c r="A24" s="162" t="s">
        <v>78</v>
      </c>
      <c r="B24" s="188" t="s">
        <v>79</v>
      </c>
      <c r="C24" s="137">
        <f>SUM(C25:C30)</f>
        <v>46397546</v>
      </c>
      <c r="D24" s="137">
        <f>SUM(D25:D30)</f>
        <v>38102985</v>
      </c>
      <c r="E24" s="137">
        <f>SUM(E25:E30)</f>
        <v>38102985</v>
      </c>
      <c r="F24" s="241">
        <f t="shared" si="0"/>
        <v>1</v>
      </c>
    </row>
    <row r="25" spans="1:6" ht="13.5" customHeight="1" x14ac:dyDescent="0.2">
      <c r="A25" s="162"/>
      <c r="B25" s="199" t="s">
        <v>80</v>
      </c>
      <c r="C25" s="137">
        <v>5280000</v>
      </c>
      <c r="D25" s="137">
        <v>4290000</v>
      </c>
      <c r="E25" s="236">
        <v>4290000</v>
      </c>
      <c r="F25" s="241">
        <f t="shared" si="0"/>
        <v>1</v>
      </c>
    </row>
    <row r="26" spans="1:6" ht="13.5" customHeight="1" x14ac:dyDescent="0.2">
      <c r="A26" s="162"/>
      <c r="B26" s="199" t="s">
        <v>81</v>
      </c>
      <c r="C26" s="137">
        <v>3400000</v>
      </c>
      <c r="D26" s="137">
        <v>3400000</v>
      </c>
      <c r="E26" s="236">
        <v>3400000</v>
      </c>
      <c r="F26" s="241">
        <f t="shared" si="0"/>
        <v>1</v>
      </c>
    </row>
    <row r="27" spans="1:6" ht="13.5" customHeight="1" x14ac:dyDescent="0.2">
      <c r="A27" s="162"/>
      <c r="B27" s="199" t="s">
        <v>82</v>
      </c>
      <c r="C27" s="137">
        <v>13281000</v>
      </c>
      <c r="D27" s="137">
        <v>14362512</v>
      </c>
      <c r="E27" s="236">
        <v>14362512</v>
      </c>
      <c r="F27" s="241">
        <f t="shared" si="0"/>
        <v>1</v>
      </c>
    </row>
    <row r="28" spans="1:6" ht="13.5" customHeight="1" x14ac:dyDescent="0.2">
      <c r="A28" s="162"/>
      <c r="B28" s="199" t="s">
        <v>83</v>
      </c>
      <c r="C28" s="137">
        <v>20459546</v>
      </c>
      <c r="D28" s="137">
        <v>11610187</v>
      </c>
      <c r="E28" s="236">
        <v>11610187</v>
      </c>
      <c r="F28" s="241">
        <f t="shared" si="0"/>
        <v>1</v>
      </c>
    </row>
    <row r="29" spans="1:6" ht="13.5" customHeight="1" x14ac:dyDescent="0.2">
      <c r="A29" s="162"/>
      <c r="B29" s="199" t="s">
        <v>396</v>
      </c>
      <c r="C29" s="137">
        <v>3977000</v>
      </c>
      <c r="D29" s="137">
        <v>3977000</v>
      </c>
      <c r="E29" s="236">
        <v>3977000</v>
      </c>
      <c r="F29" s="241">
        <f t="shared" si="0"/>
        <v>1</v>
      </c>
    </row>
    <row r="30" spans="1:6" ht="13.5" customHeight="1" x14ac:dyDescent="0.2">
      <c r="A30" s="162"/>
      <c r="B30" s="199" t="s">
        <v>510</v>
      </c>
      <c r="C30" s="137">
        <v>0</v>
      </c>
      <c r="D30" s="236">
        <v>463286</v>
      </c>
      <c r="E30" s="236">
        <v>463286</v>
      </c>
      <c r="F30" s="241">
        <f t="shared" si="0"/>
        <v>1</v>
      </c>
    </row>
    <row r="31" spans="1:6" ht="13.5" customHeight="1" x14ac:dyDescent="0.2">
      <c r="A31" s="162" t="s">
        <v>84</v>
      </c>
      <c r="B31" s="188" t="s">
        <v>85</v>
      </c>
      <c r="C31" s="137">
        <v>3160520</v>
      </c>
      <c r="D31" s="137">
        <v>4613569</v>
      </c>
      <c r="E31" s="236">
        <v>4613569</v>
      </c>
      <c r="F31" s="241">
        <f t="shared" si="0"/>
        <v>1</v>
      </c>
    </row>
    <row r="32" spans="1:6" ht="13.5" customHeight="1" x14ac:dyDescent="0.2">
      <c r="A32" s="162" t="s">
        <v>507</v>
      </c>
      <c r="B32" s="188" t="s">
        <v>509</v>
      </c>
      <c r="C32" s="137">
        <v>0</v>
      </c>
      <c r="D32" s="236">
        <v>25538500</v>
      </c>
      <c r="E32" s="236">
        <v>25538500</v>
      </c>
      <c r="F32" s="241">
        <f t="shared" si="0"/>
        <v>1</v>
      </c>
    </row>
    <row r="33" spans="1:7" ht="13.5" customHeight="1" x14ac:dyDescent="0.2">
      <c r="A33" s="162" t="s">
        <v>387</v>
      </c>
      <c r="B33" s="188" t="s">
        <v>508</v>
      </c>
      <c r="C33" s="137">
        <v>0</v>
      </c>
      <c r="D33" s="137">
        <v>0</v>
      </c>
      <c r="E33" s="236">
        <v>0</v>
      </c>
      <c r="F33" s="241">
        <v>0</v>
      </c>
    </row>
    <row r="34" spans="1:7" ht="13.5" customHeight="1" x14ac:dyDescent="0.2">
      <c r="A34" s="162" t="s">
        <v>86</v>
      </c>
      <c r="B34" s="176" t="s">
        <v>490</v>
      </c>
      <c r="C34" s="137">
        <f>SUM(C35:C41)</f>
        <v>11755200</v>
      </c>
      <c r="D34" s="137">
        <f>SUM(D35:D41)</f>
        <v>15102665</v>
      </c>
      <c r="E34" s="137">
        <f>SUM(E35:E41)</f>
        <v>19211953</v>
      </c>
      <c r="F34" s="241">
        <f t="shared" si="0"/>
        <v>1.2720902569182326</v>
      </c>
    </row>
    <row r="35" spans="1:7" ht="13.5" customHeight="1" x14ac:dyDescent="0.2">
      <c r="A35" s="162"/>
      <c r="B35" s="188" t="s">
        <v>87</v>
      </c>
      <c r="C35" s="137">
        <v>7885200</v>
      </c>
      <c r="D35" s="137">
        <v>7885200</v>
      </c>
      <c r="E35" s="236">
        <v>9744676</v>
      </c>
      <c r="F35" s="241">
        <f t="shared" si="0"/>
        <v>1.2358184954091209</v>
      </c>
    </row>
    <row r="36" spans="1:7" ht="13.5" customHeight="1" x14ac:dyDescent="0.2">
      <c r="A36" s="162"/>
      <c r="B36" s="200" t="s">
        <v>491</v>
      </c>
      <c r="C36" s="137">
        <v>3870000</v>
      </c>
      <c r="D36" s="137">
        <v>4196000</v>
      </c>
      <c r="E36" s="236">
        <f>'5.finanszírozás'!D9</f>
        <v>4264922</v>
      </c>
      <c r="F36" s="241">
        <f t="shared" si="0"/>
        <v>1.0164256434699714</v>
      </c>
    </row>
    <row r="37" spans="1:7" ht="13.5" customHeight="1" x14ac:dyDescent="0.2">
      <c r="A37" s="162"/>
      <c r="B37" s="188" t="s">
        <v>912</v>
      </c>
      <c r="C37" s="137">
        <v>0</v>
      </c>
      <c r="D37" s="236">
        <v>1316082</v>
      </c>
      <c r="E37" s="236">
        <v>1316082</v>
      </c>
      <c r="F37" s="241">
        <f t="shared" si="0"/>
        <v>1</v>
      </c>
    </row>
    <row r="38" spans="1:7" ht="14.25" customHeight="1" x14ac:dyDescent="0.2">
      <c r="A38" s="162"/>
      <c r="B38" s="188" t="s">
        <v>497</v>
      </c>
      <c r="C38" s="137">
        <v>0</v>
      </c>
      <c r="D38" s="236">
        <v>756103</v>
      </c>
      <c r="E38" s="236">
        <v>756103</v>
      </c>
      <c r="F38" s="241">
        <f t="shared" si="0"/>
        <v>1</v>
      </c>
    </row>
    <row r="39" spans="1:7" ht="14.25" customHeight="1" x14ac:dyDescent="0.2">
      <c r="A39" s="162"/>
      <c r="B39" s="188" t="s">
        <v>523</v>
      </c>
      <c r="C39" s="137">
        <v>0</v>
      </c>
      <c r="D39" s="236">
        <v>949280</v>
      </c>
      <c r="E39" s="236">
        <v>949280</v>
      </c>
      <c r="F39" s="241">
        <f>E39/D39</f>
        <v>1</v>
      </c>
    </row>
    <row r="40" spans="1:7" s="269" customFormat="1" ht="14.25" customHeight="1" x14ac:dyDescent="0.2">
      <c r="A40" s="162"/>
      <c r="B40" s="188" t="s">
        <v>1133</v>
      </c>
      <c r="C40" s="137">
        <v>0</v>
      </c>
      <c r="D40" s="236">
        <v>0</v>
      </c>
      <c r="E40" s="236">
        <v>1000000</v>
      </c>
      <c r="F40" s="241">
        <v>0</v>
      </c>
      <c r="G40" s="15"/>
    </row>
    <row r="41" spans="1:7" s="269" customFormat="1" ht="14.25" customHeight="1" x14ac:dyDescent="0.2">
      <c r="A41" s="162"/>
      <c r="B41" s="188" t="s">
        <v>911</v>
      </c>
      <c r="C41" s="137">
        <v>0</v>
      </c>
      <c r="D41" s="236">
        <v>0</v>
      </c>
      <c r="E41" s="236">
        <v>1180890</v>
      </c>
      <c r="F41" s="241">
        <v>0</v>
      </c>
      <c r="G41" s="15"/>
    </row>
    <row r="42" spans="1:7" ht="14.1" customHeight="1" x14ac:dyDescent="0.2">
      <c r="A42" s="162" t="s">
        <v>8</v>
      </c>
      <c r="B42" s="201" t="s">
        <v>88</v>
      </c>
      <c r="C42" s="202">
        <f>C43+C47+C49+C50+C52+C53</f>
        <v>519100000</v>
      </c>
      <c r="D42" s="202">
        <f>D43+D47+D49+D50+D52+D53</f>
        <v>519100000</v>
      </c>
      <c r="E42" s="202">
        <f t="shared" ref="E42" si="3">E43+E47+E49+E50+E52+E53</f>
        <v>646215149</v>
      </c>
      <c r="F42" s="242">
        <f>E42/D42</f>
        <v>1.244876033519553</v>
      </c>
    </row>
    <row r="43" spans="1:7" ht="13.5" customHeight="1" x14ac:dyDescent="0.2">
      <c r="A43" s="162" t="s">
        <v>89</v>
      </c>
      <c r="B43" s="186" t="s">
        <v>90</v>
      </c>
      <c r="C43" s="137">
        <f>SUM(C44:C46)</f>
        <v>255000000</v>
      </c>
      <c r="D43" s="137">
        <f>SUM(D44:D46)</f>
        <v>255000000</v>
      </c>
      <c r="E43" s="137">
        <f t="shared" ref="E43" si="4">SUM(E44:E46)</f>
        <v>265422618</v>
      </c>
      <c r="F43" s="241">
        <f>E43/D43</f>
        <v>1.0408730117647058</v>
      </c>
    </row>
    <row r="44" spans="1:7" ht="15" customHeight="1" x14ac:dyDescent="0.2">
      <c r="A44" s="162"/>
      <c r="B44" s="194" t="s">
        <v>91</v>
      </c>
      <c r="C44" s="137">
        <v>251500000</v>
      </c>
      <c r="D44" s="137">
        <v>251500000</v>
      </c>
      <c r="E44" s="134">
        <v>261241373</v>
      </c>
      <c r="F44" s="241">
        <f>E44/D44</f>
        <v>1.0387330934393637</v>
      </c>
    </row>
    <row r="45" spans="1:7" ht="15" customHeight="1" x14ac:dyDescent="0.2">
      <c r="A45" s="162"/>
      <c r="B45" s="194" t="s">
        <v>388</v>
      </c>
      <c r="C45" s="137">
        <v>3500000</v>
      </c>
      <c r="D45" s="137">
        <v>3500000</v>
      </c>
      <c r="E45" s="134">
        <v>4091830</v>
      </c>
      <c r="F45" s="241">
        <f>E45/D45</f>
        <v>1.1690942857142856</v>
      </c>
    </row>
    <row r="46" spans="1:7" ht="15" customHeight="1" x14ac:dyDescent="0.2">
      <c r="A46" s="162"/>
      <c r="B46" s="194" t="s">
        <v>913</v>
      </c>
      <c r="C46" s="137">
        <v>0</v>
      </c>
      <c r="D46" s="137">
        <v>0</v>
      </c>
      <c r="E46" s="134">
        <v>89415</v>
      </c>
      <c r="F46" s="241">
        <v>0</v>
      </c>
    </row>
    <row r="47" spans="1:7" ht="13.5" customHeight="1" x14ac:dyDescent="0.2">
      <c r="A47" s="162" t="s">
        <v>92</v>
      </c>
      <c r="B47" s="186" t="s">
        <v>93</v>
      </c>
      <c r="C47" s="137">
        <f>C48</f>
        <v>120000000</v>
      </c>
      <c r="D47" s="137">
        <f>D48</f>
        <v>120000000</v>
      </c>
      <c r="E47" s="137">
        <f t="shared" ref="E47" si="5">E48</f>
        <v>177932968</v>
      </c>
      <c r="F47" s="241">
        <f t="shared" ref="F47:F56" si="6">E47/D47</f>
        <v>1.4827747333333334</v>
      </c>
    </row>
    <row r="48" spans="1:7" ht="13.5" customHeight="1" x14ac:dyDescent="0.2">
      <c r="A48" s="162"/>
      <c r="B48" s="194" t="s">
        <v>94</v>
      </c>
      <c r="C48" s="137">
        <v>120000000</v>
      </c>
      <c r="D48" s="137">
        <v>120000000</v>
      </c>
      <c r="E48" s="134">
        <v>177932968</v>
      </c>
      <c r="F48" s="241">
        <f t="shared" si="6"/>
        <v>1.4827747333333334</v>
      </c>
    </row>
    <row r="49" spans="1:7" ht="13.5" customHeight="1" x14ac:dyDescent="0.2">
      <c r="A49" s="162" t="s">
        <v>95</v>
      </c>
      <c r="B49" s="186" t="s">
        <v>96</v>
      </c>
      <c r="C49" s="137">
        <v>11200000</v>
      </c>
      <c r="D49" s="137">
        <v>11200000</v>
      </c>
      <c r="E49" s="134">
        <v>14080635</v>
      </c>
      <c r="F49" s="241">
        <f t="shared" si="6"/>
        <v>1.2571995535714287</v>
      </c>
    </row>
    <row r="50" spans="1:7" ht="13.5" customHeight="1" x14ac:dyDescent="0.2">
      <c r="A50" s="162" t="s">
        <v>97</v>
      </c>
      <c r="B50" s="186" t="s">
        <v>98</v>
      </c>
      <c r="C50" s="137">
        <f>C51</f>
        <v>130000000</v>
      </c>
      <c r="D50" s="137">
        <f>D51</f>
        <v>130000000</v>
      </c>
      <c r="E50" s="137">
        <f t="shared" ref="E50" si="7">E51</f>
        <v>174380116</v>
      </c>
      <c r="F50" s="241">
        <f t="shared" si="6"/>
        <v>1.3413855076923078</v>
      </c>
    </row>
    <row r="51" spans="1:7" ht="13.5" customHeight="1" x14ac:dyDescent="0.2">
      <c r="A51" s="162"/>
      <c r="B51" s="194" t="s">
        <v>99</v>
      </c>
      <c r="C51" s="137">
        <v>130000000</v>
      </c>
      <c r="D51" s="137">
        <v>130000000</v>
      </c>
      <c r="E51" s="134">
        <v>174380116</v>
      </c>
      <c r="F51" s="241">
        <f t="shared" si="6"/>
        <v>1.3413855076923078</v>
      </c>
    </row>
    <row r="52" spans="1:7" ht="13.5" customHeight="1" x14ac:dyDescent="0.2">
      <c r="A52" s="162" t="s">
        <v>100</v>
      </c>
      <c r="B52" s="186" t="s">
        <v>101</v>
      </c>
      <c r="C52" s="137">
        <v>2000000</v>
      </c>
      <c r="D52" s="137">
        <v>2000000</v>
      </c>
      <c r="E52" s="134">
        <v>13558812</v>
      </c>
      <c r="F52" s="241">
        <f t="shared" si="6"/>
        <v>6.7794059999999998</v>
      </c>
    </row>
    <row r="53" spans="1:7" ht="13.5" customHeight="1" x14ac:dyDescent="0.2">
      <c r="A53" s="162"/>
      <c r="B53" s="186" t="s">
        <v>470</v>
      </c>
      <c r="C53" s="137">
        <v>900000</v>
      </c>
      <c r="D53" s="137">
        <v>900000</v>
      </c>
      <c r="E53" s="134">
        <v>840000</v>
      </c>
      <c r="F53" s="241">
        <f t="shared" si="6"/>
        <v>0.93333333333333335</v>
      </c>
    </row>
    <row r="54" spans="1:7" ht="15.6" customHeight="1" x14ac:dyDescent="0.2">
      <c r="A54" s="162" t="s">
        <v>10</v>
      </c>
      <c r="B54" s="193" t="s">
        <v>102</v>
      </c>
      <c r="C54" s="202">
        <f>'5.finanszírozás'!H17</f>
        <v>141330000</v>
      </c>
      <c r="D54" s="202">
        <f>'5.finanszírozás'!H18</f>
        <v>151588000</v>
      </c>
      <c r="E54" s="234">
        <f>'5.finanszírozás'!H19</f>
        <v>209328015</v>
      </c>
      <c r="F54" s="242">
        <f t="shared" si="6"/>
        <v>1.3809009618175581</v>
      </c>
    </row>
    <row r="55" spans="1:7" ht="14.1" customHeight="1" x14ac:dyDescent="0.2">
      <c r="A55" s="162" t="s">
        <v>12</v>
      </c>
      <c r="B55" s="193" t="s">
        <v>103</v>
      </c>
      <c r="C55" s="202">
        <f>SUM(C56:C57)</f>
        <v>25000000</v>
      </c>
      <c r="D55" s="202">
        <f t="shared" ref="D55:E55" si="8">SUM(D56:D57)</f>
        <v>25000000</v>
      </c>
      <c r="E55" s="202">
        <f t="shared" si="8"/>
        <v>25223700</v>
      </c>
      <c r="F55" s="242">
        <f t="shared" si="6"/>
        <v>1.008948</v>
      </c>
    </row>
    <row r="56" spans="1:7" ht="13.5" customHeight="1" x14ac:dyDescent="0.2">
      <c r="A56" s="162"/>
      <c r="B56" s="188" t="s">
        <v>469</v>
      </c>
      <c r="C56" s="137">
        <v>25000000</v>
      </c>
      <c r="D56" s="137">
        <v>25000000</v>
      </c>
      <c r="E56" s="134">
        <v>25000000</v>
      </c>
      <c r="F56" s="241">
        <f t="shared" si="6"/>
        <v>1</v>
      </c>
    </row>
    <row r="57" spans="1:7" s="269" customFormat="1" x14ac:dyDescent="0.2">
      <c r="A57" s="162"/>
      <c r="B57" s="188" t="s">
        <v>957</v>
      </c>
      <c r="C57" s="222">
        <v>0</v>
      </c>
      <c r="D57" s="222">
        <v>0</v>
      </c>
      <c r="E57" s="134">
        <v>223700</v>
      </c>
      <c r="F57" s="241">
        <v>0</v>
      </c>
      <c r="G57" s="15"/>
    </row>
    <row r="58" spans="1:7" ht="13.5" customHeight="1" x14ac:dyDescent="0.2">
      <c r="A58" s="162"/>
      <c r="B58" s="188"/>
      <c r="C58" s="222"/>
      <c r="D58" s="222"/>
      <c r="E58" s="134"/>
      <c r="F58" s="241"/>
    </row>
    <row r="59" spans="1:7" ht="18.75" customHeight="1" x14ac:dyDescent="0.2">
      <c r="A59" s="162" t="s">
        <v>21</v>
      </c>
      <c r="B59" s="189" t="s">
        <v>22</v>
      </c>
      <c r="C59" s="183">
        <f>C60+C62</f>
        <v>326029439</v>
      </c>
      <c r="D59" s="183">
        <f t="shared" ref="D59:E59" si="9">D60+D62</f>
        <v>325744568</v>
      </c>
      <c r="E59" s="183">
        <f t="shared" si="9"/>
        <v>325744568</v>
      </c>
      <c r="F59" s="242">
        <f>E59/D59</f>
        <v>1</v>
      </c>
    </row>
    <row r="60" spans="1:7" ht="14.85" customHeight="1" x14ac:dyDescent="0.2">
      <c r="A60" s="162"/>
      <c r="B60" s="185" t="s">
        <v>104</v>
      </c>
      <c r="C60" s="183">
        <f>SUM(C61:C61)</f>
        <v>326029439</v>
      </c>
      <c r="D60" s="183">
        <f t="shared" ref="D60:E60" si="10">SUM(D61:D61)</f>
        <v>325744568</v>
      </c>
      <c r="E60" s="183">
        <f t="shared" si="10"/>
        <v>325744568</v>
      </c>
      <c r="F60" s="242">
        <f>E60/D60</f>
        <v>1</v>
      </c>
    </row>
    <row r="61" spans="1:7" ht="13.35" customHeight="1" x14ac:dyDescent="0.2">
      <c r="A61" s="162"/>
      <c r="B61" s="186" t="s">
        <v>105</v>
      </c>
      <c r="C61" s="203">
        <v>326029439</v>
      </c>
      <c r="D61" s="203">
        <v>325744568</v>
      </c>
      <c r="E61" s="134">
        <v>325744568</v>
      </c>
      <c r="F61" s="241">
        <f>E61/D61</f>
        <v>1</v>
      </c>
    </row>
    <row r="62" spans="1:7" ht="14.85" customHeight="1" x14ac:dyDescent="0.2">
      <c r="A62" s="162"/>
      <c r="B62" s="185" t="s">
        <v>27</v>
      </c>
      <c r="C62" s="203">
        <v>0</v>
      </c>
      <c r="D62" s="203">
        <v>0</v>
      </c>
      <c r="E62" s="134">
        <v>0</v>
      </c>
      <c r="F62" s="241">
        <v>0</v>
      </c>
    </row>
    <row r="63" spans="1:7" ht="14.1" customHeight="1" x14ac:dyDescent="0.2">
      <c r="A63" s="162"/>
      <c r="B63" s="192" t="s">
        <v>106</v>
      </c>
      <c r="C63" s="183">
        <f>C7+C59</f>
        <v>1395273176</v>
      </c>
      <c r="D63" s="183">
        <f>D7+D59</f>
        <v>1430074292</v>
      </c>
      <c r="E63" s="183">
        <f>E7+E59</f>
        <v>1619262444</v>
      </c>
      <c r="F63" s="242">
        <f>E63/D63</f>
        <v>1.1322925340720691</v>
      </c>
    </row>
    <row r="64" spans="1:7" ht="17.100000000000001" customHeight="1" x14ac:dyDescent="0.2">
      <c r="A64" s="162" t="s">
        <v>29</v>
      </c>
      <c r="B64" s="182" t="s">
        <v>107</v>
      </c>
      <c r="C64" s="183">
        <f>C65+C66+C67+C68+C69</f>
        <v>1102367980.5999999</v>
      </c>
      <c r="D64" s="183">
        <f>D65+D66+D67+D68+D69</f>
        <v>1219238555.5999999</v>
      </c>
      <c r="E64" s="183">
        <f>E65+E66+E67+E68+E69</f>
        <v>1081313610</v>
      </c>
      <c r="F64" s="242">
        <f>E64/D64</f>
        <v>0.88687616138244119</v>
      </c>
    </row>
    <row r="65" spans="1:6" ht="16.5" customHeight="1" x14ac:dyDescent="0.2">
      <c r="A65" s="187" t="s">
        <v>32</v>
      </c>
      <c r="B65" s="201" t="s">
        <v>108</v>
      </c>
      <c r="C65" s="137">
        <v>448185693</v>
      </c>
      <c r="D65" s="137">
        <v>481159721</v>
      </c>
      <c r="E65" s="137">
        <v>472427275</v>
      </c>
      <c r="F65" s="243">
        <f>E65/D65</f>
        <v>0.98185125308940813</v>
      </c>
    </row>
    <row r="66" spans="1:6" ht="14.1" customHeight="1" x14ac:dyDescent="0.2">
      <c r="A66" s="187" t="s">
        <v>34</v>
      </c>
      <c r="B66" s="201" t="s">
        <v>109</v>
      </c>
      <c r="C66" s="137">
        <v>93065376</v>
      </c>
      <c r="D66" s="137">
        <v>94769136</v>
      </c>
      <c r="E66" s="137">
        <v>91499389</v>
      </c>
      <c r="F66" s="243">
        <f t="shared" ref="F66:F74" si="11">E66/D66</f>
        <v>0.96549776501075202</v>
      </c>
    </row>
    <row r="67" spans="1:6" ht="14.85" customHeight="1" x14ac:dyDescent="0.2">
      <c r="A67" s="187" t="s">
        <v>36</v>
      </c>
      <c r="B67" s="201" t="s">
        <v>110</v>
      </c>
      <c r="C67" s="137">
        <v>454338039.60000002</v>
      </c>
      <c r="D67" s="137">
        <v>529097803.60000002</v>
      </c>
      <c r="E67" s="137">
        <v>441441923</v>
      </c>
      <c r="F67" s="243">
        <f t="shared" si="11"/>
        <v>0.83432953226494921</v>
      </c>
    </row>
    <row r="68" spans="1:6" ht="15.6" customHeight="1" x14ac:dyDescent="0.2">
      <c r="A68" s="187" t="s">
        <v>38</v>
      </c>
      <c r="B68" s="201" t="s">
        <v>111</v>
      </c>
      <c r="C68" s="137">
        <v>5110000</v>
      </c>
      <c r="D68" s="137">
        <v>5774000</v>
      </c>
      <c r="E68" s="137">
        <v>4684000</v>
      </c>
      <c r="F68" s="243">
        <f t="shared" si="11"/>
        <v>0.81122272254935923</v>
      </c>
    </row>
    <row r="69" spans="1:6" ht="14.85" customHeight="1" x14ac:dyDescent="0.2">
      <c r="A69" s="187" t="s">
        <v>40</v>
      </c>
      <c r="B69" s="201" t="s">
        <v>112</v>
      </c>
      <c r="C69" s="137">
        <f>C70+C72+C71</f>
        <v>101668872</v>
      </c>
      <c r="D69" s="137">
        <f>D70+D72+D71</f>
        <v>108437895</v>
      </c>
      <c r="E69" s="137">
        <f t="shared" ref="E69" si="12">E70+E72+E71</f>
        <v>71261023</v>
      </c>
      <c r="F69" s="243">
        <f t="shared" si="11"/>
        <v>0.65715977795400771</v>
      </c>
    </row>
    <row r="70" spans="1:6" ht="14.85" customHeight="1" x14ac:dyDescent="0.2">
      <c r="A70" s="187"/>
      <c r="B70" s="176" t="s">
        <v>480</v>
      </c>
      <c r="C70" s="137">
        <v>54116372</v>
      </c>
      <c r="D70" s="137">
        <v>36151947</v>
      </c>
      <c r="E70" s="137">
        <v>0</v>
      </c>
      <c r="F70" s="243">
        <f t="shared" si="11"/>
        <v>0</v>
      </c>
    </row>
    <row r="71" spans="1:6" ht="14.85" customHeight="1" x14ac:dyDescent="0.2">
      <c r="A71" s="187"/>
      <c r="B71" s="176" t="s">
        <v>500</v>
      </c>
      <c r="C71" s="137">
        <v>0</v>
      </c>
      <c r="D71" s="137">
        <v>2869148</v>
      </c>
      <c r="E71" s="137">
        <v>2869148</v>
      </c>
      <c r="F71" s="243">
        <f t="shared" si="11"/>
        <v>1</v>
      </c>
    </row>
    <row r="72" spans="1:6" ht="14.85" customHeight="1" x14ac:dyDescent="0.2">
      <c r="A72" s="187"/>
      <c r="B72" s="153" t="s">
        <v>498</v>
      </c>
      <c r="C72" s="137">
        <f>C73+C74</f>
        <v>47552500</v>
      </c>
      <c r="D72" s="137">
        <f t="shared" ref="D72:E72" si="13">D73+D74</f>
        <v>69416800</v>
      </c>
      <c r="E72" s="137">
        <f t="shared" si="13"/>
        <v>68391875</v>
      </c>
      <c r="F72" s="243">
        <f t="shared" si="11"/>
        <v>0.98523520242938312</v>
      </c>
    </row>
    <row r="73" spans="1:6" ht="14.1" customHeight="1" x14ac:dyDescent="0.2">
      <c r="A73" s="162"/>
      <c r="B73" s="153" t="s">
        <v>481</v>
      </c>
      <c r="C73" s="137">
        <f>'4. Átadott p.eszk.'!C51</f>
        <v>22552500</v>
      </c>
      <c r="D73" s="137">
        <f>'4. Átadott p.eszk.'!D51</f>
        <v>44416800</v>
      </c>
      <c r="E73" s="137">
        <v>43391875</v>
      </c>
      <c r="F73" s="243">
        <f t="shared" si="11"/>
        <v>0.97692483474721281</v>
      </c>
    </row>
    <row r="74" spans="1:6" ht="14.1" customHeight="1" x14ac:dyDescent="0.2">
      <c r="A74" s="162"/>
      <c r="B74" s="176" t="s">
        <v>482</v>
      </c>
      <c r="C74" s="137">
        <v>25000000</v>
      </c>
      <c r="D74" s="137">
        <v>25000000</v>
      </c>
      <c r="E74" s="137">
        <v>25000000</v>
      </c>
      <c r="F74" s="243">
        <f t="shared" si="11"/>
        <v>1</v>
      </c>
    </row>
    <row r="75" spans="1:6" ht="13.5" customHeight="1" x14ac:dyDescent="0.2">
      <c r="A75" s="162"/>
      <c r="B75" s="188"/>
      <c r="C75" s="137"/>
      <c r="D75" s="137"/>
      <c r="E75" s="134"/>
      <c r="F75" s="241"/>
    </row>
    <row r="76" spans="1:6" ht="16.5" customHeight="1" x14ac:dyDescent="0.2">
      <c r="A76" s="187" t="s">
        <v>50</v>
      </c>
      <c r="B76" s="189" t="s">
        <v>51</v>
      </c>
      <c r="C76" s="204">
        <f>SUM(C77:C78)</f>
        <v>13656054</v>
      </c>
      <c r="D76" s="204">
        <f>SUM(D77:D78)</f>
        <v>13656054</v>
      </c>
      <c r="E76" s="204">
        <f>SUM(E77:E78)</f>
        <v>13656054</v>
      </c>
      <c r="F76" s="242">
        <f t="shared" ref="F76" si="14">E76/D76</f>
        <v>1</v>
      </c>
    </row>
    <row r="77" spans="1:6" ht="16.5" customHeight="1" x14ac:dyDescent="0.2">
      <c r="A77" s="162"/>
      <c r="B77" s="185" t="s">
        <v>113</v>
      </c>
      <c r="C77" s="204">
        <v>0</v>
      </c>
      <c r="D77" s="204">
        <v>0</v>
      </c>
      <c r="E77" s="234">
        <v>0</v>
      </c>
      <c r="F77" s="242">
        <v>0</v>
      </c>
    </row>
    <row r="78" spans="1:6" ht="14.85" customHeight="1" x14ac:dyDescent="0.2">
      <c r="A78" s="162" t="s">
        <v>53</v>
      </c>
      <c r="B78" s="190" t="s">
        <v>54</v>
      </c>
      <c r="C78" s="136">
        <v>13656054</v>
      </c>
      <c r="D78" s="136">
        <v>13656054</v>
      </c>
      <c r="E78" s="134">
        <v>13656054</v>
      </c>
      <c r="F78" s="241">
        <f>E78/D78</f>
        <v>1</v>
      </c>
    </row>
    <row r="79" spans="1:6" ht="18.75" customHeight="1" x14ac:dyDescent="0.2">
      <c r="A79" s="162"/>
      <c r="B79" s="192" t="s">
        <v>114</v>
      </c>
      <c r="C79" s="183">
        <f>C64+C76</f>
        <v>1116024034.5999999</v>
      </c>
      <c r="D79" s="183">
        <f>D64+D76</f>
        <v>1232894609.5999999</v>
      </c>
      <c r="E79" s="183">
        <f>E64+E76</f>
        <v>1094969664</v>
      </c>
      <c r="F79" s="242">
        <f t="shared" ref="F79" si="15">E79/D79</f>
        <v>0.88812916811701503</v>
      </c>
    </row>
    <row r="80" spans="1:6" ht="14.1" customHeight="1" x14ac:dyDescent="0.2">
      <c r="B80" s="2"/>
    </row>
    <row r="81" spans="2:4" ht="14.1" customHeight="1" x14ac:dyDescent="0.2">
      <c r="B81" s="12"/>
      <c r="C81" s="13"/>
      <c r="D81" s="13"/>
    </row>
    <row r="82" spans="2:4" ht="14.1" customHeight="1" x14ac:dyDescent="0.2">
      <c r="B82" s="2"/>
    </row>
    <row r="83" spans="2:4" ht="14.1" customHeight="1" x14ac:dyDescent="0.2">
      <c r="B83" s="2"/>
    </row>
    <row r="84" spans="2:4" ht="14.1" customHeight="1" x14ac:dyDescent="0.2">
      <c r="B84" s="2"/>
    </row>
    <row r="85" spans="2:4" ht="14.1" customHeight="1" x14ac:dyDescent="0.2">
      <c r="B85" s="2"/>
    </row>
    <row r="86" spans="2:4" ht="14.1" customHeight="1" x14ac:dyDescent="0.2">
      <c r="B86" s="2"/>
    </row>
    <row r="87" spans="2:4" ht="14.1" customHeight="1" x14ac:dyDescent="0.2">
      <c r="B87" s="2"/>
    </row>
    <row r="88" spans="2:4" ht="14.1" customHeight="1" x14ac:dyDescent="0.2">
      <c r="B88" s="2"/>
    </row>
    <row r="89" spans="2:4" x14ac:dyDescent="0.2">
      <c r="B89" s="2"/>
    </row>
    <row r="90" spans="2:4" x14ac:dyDescent="0.2">
      <c r="B90" s="2"/>
    </row>
    <row r="91" spans="2:4" x14ac:dyDescent="0.2">
      <c r="B91" s="2"/>
    </row>
    <row r="92" spans="2:4" x14ac:dyDescent="0.2">
      <c r="B92" s="2"/>
    </row>
  </sheetData>
  <sheetProtection selectLockedCells="1" selectUnlockedCells="1"/>
  <mergeCells count="4">
    <mergeCell ref="A5:F5"/>
    <mergeCell ref="A1:F1"/>
    <mergeCell ref="A3:F3"/>
    <mergeCell ref="A4:F4"/>
  </mergeCells>
  <pageMargins left="0.39370078740157483" right="0.39370078740157483" top="0.15748031496062992" bottom="0.15748031496062992" header="0.51181102362204722" footer="0.51181102362204722"/>
  <pageSetup paperSize="9" scale="56" firstPageNumber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view="pageBreakPreview" topLeftCell="A19" zoomScale="60" zoomScaleNormal="100" workbookViewId="0">
      <selection activeCell="I22" sqref="I22"/>
    </sheetView>
  </sheetViews>
  <sheetFormatPr defaultColWidth="8.85546875" defaultRowHeight="15" x14ac:dyDescent="0.25"/>
  <cols>
    <col min="1" max="1" width="8.85546875" style="270"/>
    <col min="2" max="2" width="39.140625" style="270" bestFit="1" customWidth="1"/>
    <col min="3" max="3" width="14.28515625" style="270" bestFit="1" customWidth="1"/>
    <col min="4" max="4" width="13.28515625" style="270" bestFit="1" customWidth="1"/>
    <col min="5" max="5" width="12.42578125" style="270" bestFit="1" customWidth="1"/>
    <col min="6" max="16384" width="8.85546875" style="270"/>
  </cols>
  <sheetData>
    <row r="1" spans="1:5" x14ac:dyDescent="0.25">
      <c r="E1" s="306" t="s">
        <v>896</v>
      </c>
    </row>
    <row r="3" spans="1:5" s="308" customFormat="1" x14ac:dyDescent="0.25">
      <c r="A3" s="422" t="s">
        <v>895</v>
      </c>
      <c r="B3" s="423"/>
      <c r="C3" s="423"/>
      <c r="D3" s="423"/>
      <c r="E3" s="423"/>
    </row>
    <row r="4" spans="1:5" s="308" customFormat="1" x14ac:dyDescent="0.25">
      <c r="A4" s="271"/>
    </row>
    <row r="5" spans="1:5" s="308" customFormat="1" ht="30" x14ac:dyDescent="0.25">
      <c r="A5" s="265"/>
      <c r="B5" s="265" t="s">
        <v>535</v>
      </c>
      <c r="C5" s="265" t="s">
        <v>536</v>
      </c>
      <c r="D5" s="265" t="s">
        <v>537</v>
      </c>
      <c r="E5" s="265" t="s">
        <v>538</v>
      </c>
    </row>
    <row r="6" spans="1:5" s="308" customFormat="1" x14ac:dyDescent="0.25">
      <c r="A6" s="265">
        <v>1</v>
      </c>
      <c r="B6" s="265">
        <v>2</v>
      </c>
      <c r="C6" s="265">
        <v>3</v>
      </c>
      <c r="D6" s="265">
        <v>4</v>
      </c>
      <c r="E6" s="265">
        <v>5</v>
      </c>
    </row>
    <row r="7" spans="1:5" ht="15" customHeight="1" x14ac:dyDescent="0.25">
      <c r="A7" s="298" t="s">
        <v>539</v>
      </c>
      <c r="B7" s="301" t="s">
        <v>778</v>
      </c>
      <c r="C7" s="300">
        <v>662892197</v>
      </c>
      <c r="D7" s="300">
        <v>0</v>
      </c>
      <c r="E7" s="300">
        <v>662892197</v>
      </c>
    </row>
    <row r="8" spans="1:5" ht="30" x14ac:dyDescent="0.25">
      <c r="A8" s="298" t="s">
        <v>541</v>
      </c>
      <c r="B8" s="301" t="s">
        <v>779</v>
      </c>
      <c r="C8" s="300">
        <v>185547650</v>
      </c>
      <c r="D8" s="300">
        <v>0</v>
      </c>
      <c r="E8" s="300">
        <v>185547650</v>
      </c>
    </row>
    <row r="9" spans="1:5" ht="30" x14ac:dyDescent="0.25">
      <c r="A9" s="298" t="s">
        <v>543</v>
      </c>
      <c r="B9" s="301" t="s">
        <v>780</v>
      </c>
      <c r="C9" s="300">
        <v>66840</v>
      </c>
      <c r="D9" s="300">
        <v>0</v>
      </c>
      <c r="E9" s="300">
        <v>66840</v>
      </c>
    </row>
    <row r="10" spans="1:5" ht="42.75" x14ac:dyDescent="0.25">
      <c r="A10" s="302" t="s">
        <v>545</v>
      </c>
      <c r="B10" s="303" t="s">
        <v>781</v>
      </c>
      <c r="C10" s="304">
        <v>848506687</v>
      </c>
      <c r="D10" s="304">
        <v>0</v>
      </c>
      <c r="E10" s="304">
        <v>848506687</v>
      </c>
    </row>
    <row r="11" spans="1:5" ht="30" x14ac:dyDescent="0.25">
      <c r="A11" s="298" t="s">
        <v>672</v>
      </c>
      <c r="B11" s="301" t="s">
        <v>782</v>
      </c>
      <c r="C11" s="300">
        <v>1096781094</v>
      </c>
      <c r="D11" s="300">
        <v>-703242035</v>
      </c>
      <c r="E11" s="300">
        <v>393539059</v>
      </c>
    </row>
    <row r="12" spans="1:5" ht="30" x14ac:dyDescent="0.25">
      <c r="A12" s="298" t="s">
        <v>547</v>
      </c>
      <c r="B12" s="301" t="s">
        <v>783</v>
      </c>
      <c r="C12" s="300">
        <v>19435653</v>
      </c>
      <c r="D12" s="300">
        <v>0</v>
      </c>
      <c r="E12" s="300">
        <v>19435653</v>
      </c>
    </row>
    <row r="13" spans="1:5" ht="30" x14ac:dyDescent="0.25">
      <c r="A13" s="298" t="s">
        <v>549</v>
      </c>
      <c r="B13" s="301" t="s">
        <v>784</v>
      </c>
      <c r="C13" s="300">
        <v>42883381</v>
      </c>
      <c r="D13" s="300">
        <v>0</v>
      </c>
      <c r="E13" s="300">
        <v>42883381</v>
      </c>
    </row>
    <row r="14" spans="1:5" ht="30" x14ac:dyDescent="0.25">
      <c r="A14" s="298" t="s">
        <v>754</v>
      </c>
      <c r="B14" s="301" t="s">
        <v>785</v>
      </c>
      <c r="C14" s="300">
        <v>31771197</v>
      </c>
      <c r="D14" s="300">
        <v>0</v>
      </c>
      <c r="E14" s="300">
        <v>31771197</v>
      </c>
    </row>
    <row r="15" spans="1:5" ht="28.5" x14ac:dyDescent="0.25">
      <c r="A15" s="302" t="s">
        <v>551</v>
      </c>
      <c r="B15" s="303" t="s">
        <v>786</v>
      </c>
      <c r="C15" s="304">
        <v>1190871325</v>
      </c>
      <c r="D15" s="304">
        <v>-703242035</v>
      </c>
      <c r="E15" s="304">
        <v>487629290</v>
      </c>
    </row>
    <row r="16" spans="1:5" x14ac:dyDescent="0.25">
      <c r="A16" s="298" t="s">
        <v>553</v>
      </c>
      <c r="B16" s="301" t="s">
        <v>787</v>
      </c>
      <c r="C16" s="300">
        <v>79600342</v>
      </c>
      <c r="D16" s="300">
        <v>0</v>
      </c>
      <c r="E16" s="300">
        <v>79600342</v>
      </c>
    </row>
    <row r="17" spans="1:5" x14ac:dyDescent="0.25">
      <c r="A17" s="298" t="s">
        <v>757</v>
      </c>
      <c r="B17" s="301" t="s">
        <v>788</v>
      </c>
      <c r="C17" s="300">
        <v>179100149</v>
      </c>
      <c r="D17" s="300">
        <v>0</v>
      </c>
      <c r="E17" s="300">
        <v>179100149</v>
      </c>
    </row>
    <row r="18" spans="1:5" x14ac:dyDescent="0.25">
      <c r="A18" s="298" t="s">
        <v>555</v>
      </c>
      <c r="B18" s="301" t="s">
        <v>789</v>
      </c>
      <c r="C18" s="300">
        <v>5438188</v>
      </c>
      <c r="D18" s="300">
        <v>0</v>
      </c>
      <c r="E18" s="300">
        <v>5438188</v>
      </c>
    </row>
    <row r="19" spans="1:5" ht="28.5" x14ac:dyDescent="0.25">
      <c r="A19" s="302" t="s">
        <v>557</v>
      </c>
      <c r="B19" s="303" t="s">
        <v>790</v>
      </c>
      <c r="C19" s="304">
        <v>264138679</v>
      </c>
      <c r="D19" s="304">
        <v>0</v>
      </c>
      <c r="E19" s="304">
        <v>264138679</v>
      </c>
    </row>
    <row r="20" spans="1:5" x14ac:dyDescent="0.25">
      <c r="A20" s="298" t="s">
        <v>743</v>
      </c>
      <c r="B20" s="301" t="s">
        <v>791</v>
      </c>
      <c r="C20" s="300">
        <v>395728500</v>
      </c>
      <c r="D20" s="300">
        <v>0</v>
      </c>
      <c r="E20" s="300">
        <v>395728500</v>
      </c>
    </row>
    <row r="21" spans="1:5" x14ac:dyDescent="0.25">
      <c r="A21" s="298" t="s">
        <v>559</v>
      </c>
      <c r="B21" s="301" t="s">
        <v>792</v>
      </c>
      <c r="C21" s="300">
        <v>78230182</v>
      </c>
      <c r="D21" s="300">
        <v>0</v>
      </c>
      <c r="E21" s="300">
        <v>78230182</v>
      </c>
    </row>
    <row r="22" spans="1:5" x14ac:dyDescent="0.25">
      <c r="A22" s="298" t="s">
        <v>561</v>
      </c>
      <c r="B22" s="301" t="s">
        <v>793</v>
      </c>
      <c r="C22" s="300">
        <v>91167304</v>
      </c>
      <c r="D22" s="300">
        <v>0</v>
      </c>
      <c r="E22" s="300">
        <v>91167304</v>
      </c>
    </row>
    <row r="23" spans="1:5" ht="28.5" x14ac:dyDescent="0.25">
      <c r="A23" s="302" t="s">
        <v>563</v>
      </c>
      <c r="B23" s="303" t="s">
        <v>794</v>
      </c>
      <c r="C23" s="304">
        <v>565125986</v>
      </c>
      <c r="D23" s="304">
        <v>0</v>
      </c>
      <c r="E23" s="304">
        <v>565125986</v>
      </c>
    </row>
    <row r="24" spans="1:5" x14ac:dyDescent="0.25">
      <c r="A24" s="302" t="s">
        <v>565</v>
      </c>
      <c r="B24" s="303" t="s">
        <v>795</v>
      </c>
      <c r="C24" s="304">
        <v>128520775</v>
      </c>
      <c r="D24" s="304">
        <v>0</v>
      </c>
      <c r="E24" s="304">
        <v>128520775</v>
      </c>
    </row>
    <row r="25" spans="1:5" x14ac:dyDescent="0.25">
      <c r="A25" s="302" t="s">
        <v>567</v>
      </c>
      <c r="B25" s="303" t="s">
        <v>796</v>
      </c>
      <c r="C25" s="304">
        <v>999246235</v>
      </c>
      <c r="D25" s="304">
        <v>-703242035</v>
      </c>
      <c r="E25" s="304">
        <v>296004200</v>
      </c>
    </row>
    <row r="26" spans="1:5" ht="28.5" x14ac:dyDescent="0.25">
      <c r="A26" s="302" t="s">
        <v>569</v>
      </c>
      <c r="B26" s="303" t="s">
        <v>797</v>
      </c>
      <c r="C26" s="304">
        <v>82346337</v>
      </c>
      <c r="D26" s="304">
        <v>0</v>
      </c>
      <c r="E26" s="304">
        <v>82346337</v>
      </c>
    </row>
    <row r="27" spans="1:5" ht="30" x14ac:dyDescent="0.25">
      <c r="A27" s="298" t="s">
        <v>571</v>
      </c>
      <c r="B27" s="301" t="s">
        <v>798</v>
      </c>
      <c r="C27" s="300">
        <v>316404</v>
      </c>
      <c r="D27" s="300">
        <v>0</v>
      </c>
      <c r="E27" s="300">
        <v>316404</v>
      </c>
    </row>
    <row r="28" spans="1:5" ht="42.75" x14ac:dyDescent="0.25">
      <c r="A28" s="302" t="s">
        <v>572</v>
      </c>
      <c r="B28" s="303" t="s">
        <v>799</v>
      </c>
      <c r="C28" s="304">
        <v>316404</v>
      </c>
      <c r="D28" s="304">
        <v>0</v>
      </c>
      <c r="E28" s="304">
        <v>316404</v>
      </c>
    </row>
    <row r="29" spans="1:5" ht="28.5" x14ac:dyDescent="0.25">
      <c r="A29" s="302" t="s">
        <v>574</v>
      </c>
      <c r="B29" s="303" t="s">
        <v>800</v>
      </c>
      <c r="C29" s="304">
        <v>316404</v>
      </c>
      <c r="D29" s="304">
        <v>0</v>
      </c>
      <c r="E29" s="304">
        <v>316404</v>
      </c>
    </row>
    <row r="30" spans="1:5" ht="28.5" x14ac:dyDescent="0.25">
      <c r="A30" s="302" t="s">
        <v>576</v>
      </c>
      <c r="B30" s="303" t="s">
        <v>801</v>
      </c>
      <c r="C30" s="304">
        <v>82662741</v>
      </c>
      <c r="D30" s="304">
        <v>0</v>
      </c>
      <c r="E30" s="304">
        <v>82662741</v>
      </c>
    </row>
  </sheetData>
  <mergeCells count="1">
    <mergeCell ref="A3:E3"/>
  </mergeCells>
  <pageMargins left="0.7" right="0.7" top="0.75" bottom="0.75" header="0.3" footer="0.3"/>
  <pageSetup paperSize="9" orientation="portrait" horizontalDpi="4294967294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9"/>
  <sheetViews>
    <sheetView view="pageBreakPreview" workbookViewId="0"/>
  </sheetViews>
  <sheetFormatPr defaultColWidth="11.5703125" defaultRowHeight="12.75" x14ac:dyDescent="0.2"/>
  <cols>
    <col min="1" max="1" width="5" style="84" customWidth="1"/>
    <col min="2" max="2" width="56" style="84" customWidth="1"/>
    <col min="3" max="3" width="15.5703125" style="84" customWidth="1"/>
    <col min="4" max="4" width="12.5703125" style="84" customWidth="1"/>
    <col min="5" max="5" width="10.85546875" style="84" customWidth="1"/>
    <col min="6" max="6" width="10" style="84" customWidth="1"/>
    <col min="7" max="7" width="10.28515625" style="84" customWidth="1"/>
    <col min="8" max="8" width="10.42578125" style="84" customWidth="1"/>
    <col min="9" max="9" width="9.140625" style="85" customWidth="1"/>
    <col min="10" max="255" width="9.140625" style="84" customWidth="1"/>
    <col min="256" max="16384" width="11.5703125" style="86"/>
  </cols>
  <sheetData>
    <row r="1" spans="1:9" x14ac:dyDescent="0.2">
      <c r="A1" s="87"/>
      <c r="B1" s="88"/>
      <c r="C1" s="89"/>
      <c r="H1" s="22" t="s">
        <v>340</v>
      </c>
    </row>
    <row r="2" spans="1:9" ht="15.75" customHeight="1" x14ac:dyDescent="0.25">
      <c r="A2" s="424" t="s">
        <v>341</v>
      </c>
      <c r="B2" s="424"/>
      <c r="C2" s="424"/>
      <c r="D2" s="424"/>
      <c r="E2" s="424"/>
      <c r="F2" s="424"/>
      <c r="G2" s="424"/>
      <c r="H2" s="424"/>
    </row>
    <row r="3" spans="1:9" ht="15.75" customHeight="1" x14ac:dyDescent="0.25">
      <c r="A3" s="90"/>
      <c r="B3" s="91"/>
      <c r="C3" s="91"/>
      <c r="D3" s="91"/>
      <c r="E3" s="91"/>
      <c r="F3" s="91"/>
      <c r="G3" s="91"/>
      <c r="H3" s="91"/>
    </row>
    <row r="4" spans="1:9" ht="15.75" x14ac:dyDescent="0.25">
      <c r="A4" s="92"/>
      <c r="B4" s="93"/>
      <c r="C4" s="93"/>
      <c r="D4" s="93"/>
      <c r="E4" s="93"/>
      <c r="F4" s="93"/>
      <c r="G4" s="93"/>
      <c r="H4" s="89" t="s">
        <v>2</v>
      </c>
    </row>
    <row r="5" spans="1:9" ht="16.350000000000001" customHeight="1" x14ac:dyDescent="0.2">
      <c r="A5" s="425" t="s">
        <v>257</v>
      </c>
      <c r="B5" s="425" t="s">
        <v>258</v>
      </c>
      <c r="C5" s="426" t="s">
        <v>342</v>
      </c>
      <c r="D5" s="426"/>
      <c r="E5" s="426"/>
      <c r="F5" s="426"/>
      <c r="G5" s="426"/>
      <c r="H5" s="426"/>
    </row>
    <row r="6" spans="1:9" ht="52.9" customHeight="1" x14ac:dyDescent="0.2">
      <c r="A6" s="425"/>
      <c r="B6" s="425"/>
      <c r="C6" s="94" t="s">
        <v>259</v>
      </c>
      <c r="D6" s="94" t="s">
        <v>307</v>
      </c>
      <c r="E6" s="94" t="s">
        <v>308</v>
      </c>
      <c r="F6" s="94" t="s">
        <v>343</v>
      </c>
      <c r="G6" s="94" t="s">
        <v>344</v>
      </c>
      <c r="H6" s="94" t="s">
        <v>215</v>
      </c>
    </row>
    <row r="7" spans="1:9" ht="13.5" customHeight="1" x14ac:dyDescent="0.2">
      <c r="A7" s="95" t="s">
        <v>260</v>
      </c>
      <c r="B7" s="96" t="s">
        <v>261</v>
      </c>
      <c r="C7" s="97">
        <f>SUM(C8:C18)</f>
        <v>64623</v>
      </c>
      <c r="D7" s="97">
        <f>SUM(D8:D18)</f>
        <v>8802</v>
      </c>
      <c r="E7" s="97">
        <f>SUM(E8:E18)</f>
        <v>7329</v>
      </c>
      <c r="F7" s="97">
        <f>SUM(F8:F18)</f>
        <v>475</v>
      </c>
      <c r="G7" s="97">
        <f>SUM(G8:G18)</f>
        <v>0</v>
      </c>
      <c r="H7" s="97">
        <f t="shared" ref="H7:H38" si="0">SUM(C7:G7)</f>
        <v>81229</v>
      </c>
      <c r="I7" s="98">
        <f>SUM(H8:H18)</f>
        <v>81229</v>
      </c>
    </row>
    <row r="8" spans="1:9" ht="14.1" customHeight="1" x14ac:dyDescent="0.2">
      <c r="A8" s="99"/>
      <c r="B8" s="82" t="s">
        <v>345</v>
      </c>
      <c r="C8" s="100">
        <v>47441</v>
      </c>
      <c r="D8" s="100">
        <v>7502</v>
      </c>
      <c r="E8" s="100">
        <v>5616</v>
      </c>
      <c r="F8" s="100">
        <v>475</v>
      </c>
      <c r="G8" s="100"/>
      <c r="H8" s="101">
        <f t="shared" si="0"/>
        <v>61034</v>
      </c>
      <c r="I8" s="98"/>
    </row>
    <row r="9" spans="1:9" ht="12.75" customHeight="1" x14ac:dyDescent="0.2">
      <c r="A9" s="99"/>
      <c r="B9" s="82" t="s">
        <v>346</v>
      </c>
      <c r="C9" s="100">
        <v>3107</v>
      </c>
      <c r="D9" s="100"/>
      <c r="E9" s="100"/>
      <c r="F9" s="100"/>
      <c r="G9" s="100"/>
      <c r="H9" s="101">
        <f t="shared" si="0"/>
        <v>3107</v>
      </c>
      <c r="I9" s="129"/>
    </row>
    <row r="10" spans="1:9" ht="12.75" customHeight="1" x14ac:dyDescent="0.2">
      <c r="A10" s="99"/>
      <c r="B10" s="82" t="s">
        <v>347</v>
      </c>
      <c r="C10" s="102">
        <v>3788</v>
      </c>
      <c r="D10" s="102"/>
      <c r="E10" s="102"/>
      <c r="F10" s="102"/>
      <c r="G10" s="102"/>
      <c r="H10" s="101">
        <f t="shared" si="0"/>
        <v>3788</v>
      </c>
      <c r="I10" s="129"/>
    </row>
    <row r="11" spans="1:9" ht="12.75" customHeight="1" x14ac:dyDescent="0.2">
      <c r="A11" s="99"/>
      <c r="B11" s="82" t="s">
        <v>309</v>
      </c>
      <c r="C11" s="102">
        <v>2400</v>
      </c>
      <c r="D11" s="102">
        <v>600</v>
      </c>
      <c r="E11" s="102">
        <v>450</v>
      </c>
      <c r="F11" s="102"/>
      <c r="G11" s="102"/>
      <c r="H11" s="101">
        <f t="shared" si="0"/>
        <v>3450</v>
      </c>
      <c r="I11" s="98"/>
    </row>
    <row r="12" spans="1:9" ht="12.75" customHeight="1" x14ac:dyDescent="0.2">
      <c r="A12" s="99"/>
      <c r="B12" s="107" t="s">
        <v>348</v>
      </c>
      <c r="C12" s="102">
        <v>4296</v>
      </c>
      <c r="D12" s="102">
        <v>652</v>
      </c>
      <c r="E12" s="102">
        <v>492</v>
      </c>
      <c r="F12" s="102"/>
      <c r="G12" s="102"/>
      <c r="H12" s="101">
        <f t="shared" si="0"/>
        <v>5440</v>
      </c>
      <c r="I12" s="98"/>
    </row>
    <row r="13" spans="1:9" ht="12.75" customHeight="1" x14ac:dyDescent="0.2">
      <c r="A13" s="99"/>
      <c r="B13" s="82" t="s">
        <v>310</v>
      </c>
      <c r="C13" s="102">
        <v>855</v>
      </c>
      <c r="D13" s="102"/>
      <c r="E13" s="102">
        <v>335</v>
      </c>
      <c r="F13" s="102"/>
      <c r="G13" s="102"/>
      <c r="H13" s="101">
        <f t="shared" si="0"/>
        <v>1190</v>
      </c>
      <c r="I13" s="98"/>
    </row>
    <row r="14" spans="1:9" ht="12.75" customHeight="1" x14ac:dyDescent="0.2">
      <c r="A14" s="99"/>
      <c r="B14" s="82" t="s">
        <v>262</v>
      </c>
      <c r="C14" s="102">
        <v>280</v>
      </c>
      <c r="D14" s="102"/>
      <c r="E14" s="102"/>
      <c r="F14" s="102"/>
      <c r="G14" s="102"/>
      <c r="H14" s="101">
        <f t="shared" si="0"/>
        <v>280</v>
      </c>
      <c r="I14" s="98"/>
    </row>
    <row r="15" spans="1:9" ht="12.75" customHeight="1" x14ac:dyDescent="0.2">
      <c r="A15" s="99"/>
      <c r="B15" s="82" t="s">
        <v>311</v>
      </c>
      <c r="C15" s="102">
        <v>192</v>
      </c>
      <c r="D15" s="102">
        <v>48</v>
      </c>
      <c r="E15" s="102">
        <v>36</v>
      </c>
      <c r="F15" s="102"/>
      <c r="G15" s="102"/>
      <c r="H15" s="101">
        <f t="shared" si="0"/>
        <v>276</v>
      </c>
      <c r="I15" s="98"/>
    </row>
    <row r="16" spans="1:9" ht="12.75" customHeight="1" x14ac:dyDescent="0.2">
      <c r="A16" s="99"/>
      <c r="B16" s="82" t="s">
        <v>312</v>
      </c>
      <c r="C16" s="102">
        <v>1000</v>
      </c>
      <c r="D16" s="102"/>
      <c r="E16" s="102">
        <v>400</v>
      </c>
      <c r="F16" s="102"/>
      <c r="G16" s="102"/>
      <c r="H16" s="101">
        <f t="shared" si="0"/>
        <v>1400</v>
      </c>
      <c r="I16" s="98"/>
    </row>
    <row r="17" spans="1:9" ht="12.75" customHeight="1" x14ac:dyDescent="0.2">
      <c r="A17" s="99"/>
      <c r="B17" s="82" t="s">
        <v>349</v>
      </c>
      <c r="C17" s="102">
        <v>864</v>
      </c>
      <c r="D17" s="102"/>
      <c r="E17" s="102"/>
      <c r="F17" s="102"/>
      <c r="G17" s="102"/>
      <c r="H17" s="101">
        <f t="shared" si="0"/>
        <v>864</v>
      </c>
      <c r="I17" s="98"/>
    </row>
    <row r="18" spans="1:9" ht="12.75" customHeight="1" x14ac:dyDescent="0.2">
      <c r="A18" s="99"/>
      <c r="B18" s="82" t="s">
        <v>313</v>
      </c>
      <c r="C18" s="102">
        <v>400</v>
      </c>
      <c r="D18" s="102"/>
      <c r="E18" s="102"/>
      <c r="F18" s="102"/>
      <c r="G18" s="102"/>
      <c r="H18" s="101">
        <f t="shared" si="0"/>
        <v>400</v>
      </c>
      <c r="I18" s="98"/>
    </row>
    <row r="19" spans="1:9" ht="12.75" customHeight="1" x14ac:dyDescent="0.2">
      <c r="A19" s="103" t="s">
        <v>263</v>
      </c>
      <c r="B19" s="104" t="s">
        <v>314</v>
      </c>
      <c r="C19" s="105">
        <f>SUM(C20:C27)</f>
        <v>10889</v>
      </c>
      <c r="D19" s="105">
        <f>SUM(D20:D27)</f>
        <v>0</v>
      </c>
      <c r="E19" s="105">
        <f>SUM(E20:E27)</f>
        <v>0</v>
      </c>
      <c r="F19" s="105">
        <f>SUM(F20:F27)</f>
        <v>0</v>
      </c>
      <c r="G19" s="105">
        <f>SUM(G20:G27)</f>
        <v>6202</v>
      </c>
      <c r="H19" s="97">
        <f t="shared" si="0"/>
        <v>17091</v>
      </c>
      <c r="I19" s="98">
        <f>SUM(H20:H27)</f>
        <v>17091</v>
      </c>
    </row>
    <row r="20" spans="1:9" ht="12.75" customHeight="1" x14ac:dyDescent="0.2">
      <c r="A20" s="103"/>
      <c r="B20" s="107" t="s">
        <v>350</v>
      </c>
      <c r="C20" s="116">
        <v>5381</v>
      </c>
      <c r="D20" s="102"/>
      <c r="E20" s="102"/>
      <c r="F20" s="102"/>
      <c r="G20" s="102"/>
      <c r="H20" s="101">
        <f t="shared" si="0"/>
        <v>5381</v>
      </c>
      <c r="I20" s="98"/>
    </row>
    <row r="21" spans="1:9" ht="12.75" customHeight="1" x14ac:dyDescent="0.2">
      <c r="A21" s="103"/>
      <c r="B21" s="107" t="s">
        <v>351</v>
      </c>
      <c r="C21" s="116">
        <v>2154</v>
      </c>
      <c r="D21" s="102"/>
      <c r="E21" s="102"/>
      <c r="F21" s="102"/>
      <c r="G21" s="102"/>
      <c r="H21" s="101">
        <f t="shared" si="0"/>
        <v>2154</v>
      </c>
      <c r="I21" s="98"/>
    </row>
    <row r="22" spans="1:9" ht="12.75" customHeight="1" x14ac:dyDescent="0.2">
      <c r="A22" s="103"/>
      <c r="B22" s="107" t="s">
        <v>347</v>
      </c>
      <c r="C22" s="116">
        <v>1345</v>
      </c>
      <c r="D22" s="102"/>
      <c r="E22" s="102"/>
      <c r="F22" s="102"/>
      <c r="G22" s="102"/>
      <c r="H22" s="101">
        <f t="shared" si="0"/>
        <v>1345</v>
      </c>
      <c r="I22" s="98"/>
    </row>
    <row r="23" spans="1:9" ht="12.75" customHeight="1" x14ac:dyDescent="0.2">
      <c r="A23" s="103"/>
      <c r="B23" s="107" t="s">
        <v>348</v>
      </c>
      <c r="C23" s="116">
        <v>516</v>
      </c>
      <c r="D23" s="102"/>
      <c r="E23" s="102"/>
      <c r="F23" s="102"/>
      <c r="G23" s="102"/>
      <c r="H23" s="101">
        <f t="shared" si="0"/>
        <v>516</v>
      </c>
      <c r="I23" s="98"/>
    </row>
    <row r="24" spans="1:9" ht="12.75" customHeight="1" x14ac:dyDescent="0.2">
      <c r="A24" s="103"/>
      <c r="B24" s="107" t="s">
        <v>352</v>
      </c>
      <c r="C24" s="99">
        <v>1143</v>
      </c>
      <c r="D24" s="100"/>
      <c r="E24" s="100"/>
      <c r="F24" s="100"/>
      <c r="G24" s="100"/>
      <c r="H24" s="101">
        <f t="shared" si="0"/>
        <v>1143</v>
      </c>
      <c r="I24" s="98"/>
    </row>
    <row r="25" spans="1:9" ht="12.75" customHeight="1" x14ac:dyDescent="0.2">
      <c r="A25" s="103"/>
      <c r="B25" s="107" t="s">
        <v>264</v>
      </c>
      <c r="C25" s="99">
        <v>150</v>
      </c>
      <c r="D25" s="100"/>
      <c r="E25" s="100"/>
      <c r="F25" s="100"/>
      <c r="G25" s="100"/>
      <c r="H25" s="101">
        <f t="shared" si="0"/>
        <v>150</v>
      </c>
      <c r="I25" s="98"/>
    </row>
    <row r="26" spans="1:9" ht="12.75" customHeight="1" x14ac:dyDescent="0.2">
      <c r="A26" s="103"/>
      <c r="B26" s="107" t="s">
        <v>353</v>
      </c>
      <c r="C26" s="99"/>
      <c r="D26" s="100"/>
      <c r="E26" s="100"/>
      <c r="F26" s="100"/>
      <c r="G26" s="100">
        <v>5952</v>
      </c>
      <c r="H26" s="101">
        <f t="shared" si="0"/>
        <v>5952</v>
      </c>
      <c r="I26" s="98"/>
    </row>
    <row r="27" spans="1:9" ht="12.75" customHeight="1" x14ac:dyDescent="0.2">
      <c r="A27" s="106"/>
      <c r="B27" s="107" t="s">
        <v>354</v>
      </c>
      <c r="C27" s="100">
        <v>200</v>
      </c>
      <c r="D27" s="100"/>
      <c r="E27" s="100"/>
      <c r="F27" s="100"/>
      <c r="G27" s="100">
        <v>250</v>
      </c>
      <c r="H27" s="101">
        <f t="shared" si="0"/>
        <v>450</v>
      </c>
      <c r="I27" s="98"/>
    </row>
    <row r="28" spans="1:9" ht="13.5" customHeight="1" x14ac:dyDescent="0.2">
      <c r="A28" s="108" t="s">
        <v>32</v>
      </c>
      <c r="B28" s="108" t="s">
        <v>265</v>
      </c>
      <c r="C28" s="109">
        <f>C19+C7</f>
        <v>75512</v>
      </c>
      <c r="D28" s="109">
        <f>D19+D7</f>
        <v>8802</v>
      </c>
      <c r="E28" s="109">
        <f>E19+E7</f>
        <v>7329</v>
      </c>
      <c r="F28" s="109">
        <f>F19+F7</f>
        <v>475</v>
      </c>
      <c r="G28" s="109">
        <f>G19+G7</f>
        <v>6202</v>
      </c>
      <c r="H28" s="119">
        <f t="shared" si="0"/>
        <v>98320</v>
      </c>
      <c r="I28" s="110"/>
    </row>
    <row r="29" spans="1:9" ht="13.5" customHeight="1" x14ac:dyDescent="0.2">
      <c r="A29" s="99"/>
      <c r="B29" s="107" t="s">
        <v>355</v>
      </c>
      <c r="C29" s="130">
        <v>18008</v>
      </c>
      <c r="D29" s="130">
        <v>2039</v>
      </c>
      <c r="E29" s="130">
        <v>1634</v>
      </c>
      <c r="F29" s="130">
        <v>64</v>
      </c>
      <c r="G29" s="130">
        <v>1446</v>
      </c>
      <c r="H29" s="101">
        <f t="shared" si="0"/>
        <v>23191</v>
      </c>
      <c r="I29" s="98"/>
    </row>
    <row r="30" spans="1:9" x14ac:dyDescent="0.2">
      <c r="A30" s="99"/>
      <c r="B30" s="107" t="s">
        <v>356</v>
      </c>
      <c r="C30" s="100">
        <v>812</v>
      </c>
      <c r="D30" s="100">
        <v>107</v>
      </c>
      <c r="E30" s="100">
        <v>112</v>
      </c>
      <c r="F30" s="100">
        <f>(F11+F54+F25)*1.19*0.15</f>
        <v>0</v>
      </c>
      <c r="G30" s="100">
        <f>(G11+G54+G25)*1.19*0.15</f>
        <v>0</v>
      </c>
      <c r="H30" s="101">
        <f t="shared" si="0"/>
        <v>1031</v>
      </c>
      <c r="I30" s="98"/>
    </row>
    <row r="31" spans="1:9" x14ac:dyDescent="0.2">
      <c r="A31" s="99"/>
      <c r="B31" s="107" t="s">
        <v>337</v>
      </c>
      <c r="C31" s="100">
        <v>425</v>
      </c>
      <c r="D31" s="100">
        <v>100</v>
      </c>
      <c r="E31" s="100">
        <v>75</v>
      </c>
      <c r="F31" s="100">
        <f>(F11+F25)*1.19*0.14</f>
        <v>0</v>
      </c>
      <c r="G31" s="100">
        <f>(G11+G25)*1.19*0.14</f>
        <v>0</v>
      </c>
      <c r="H31" s="101">
        <f t="shared" si="0"/>
        <v>600</v>
      </c>
      <c r="I31" s="98"/>
    </row>
    <row r="32" spans="1:9" x14ac:dyDescent="0.2">
      <c r="A32" s="99"/>
      <c r="B32" s="107" t="s">
        <v>338</v>
      </c>
      <c r="C32" s="100">
        <v>643</v>
      </c>
      <c r="D32" s="100"/>
      <c r="E32" s="100">
        <v>58</v>
      </c>
      <c r="F32" s="100">
        <f>F54*1.19*0.27</f>
        <v>0</v>
      </c>
      <c r="G32" s="100">
        <f>G54*1.19*0.27</f>
        <v>0</v>
      </c>
      <c r="H32" s="101">
        <f t="shared" si="0"/>
        <v>701</v>
      </c>
      <c r="I32" s="98"/>
    </row>
    <row r="33" spans="1:9" ht="13.5" customHeight="1" x14ac:dyDescent="0.2">
      <c r="A33" s="108" t="s">
        <v>34</v>
      </c>
      <c r="B33" s="108" t="s">
        <v>266</v>
      </c>
      <c r="C33" s="109">
        <f>SUM(C29:C32)</f>
        <v>19888</v>
      </c>
      <c r="D33" s="109">
        <f>SUM(D29:D32)</f>
        <v>2246</v>
      </c>
      <c r="E33" s="109">
        <f>SUM(E29:E32)</f>
        <v>1879</v>
      </c>
      <c r="F33" s="109">
        <f>SUM(F29:F32)</f>
        <v>64</v>
      </c>
      <c r="G33" s="109">
        <f>SUM(G29:G32)</f>
        <v>1446</v>
      </c>
      <c r="H33" s="119">
        <f t="shared" si="0"/>
        <v>25523</v>
      </c>
      <c r="I33" s="110">
        <f>SUM(H29:H32)</f>
        <v>25523</v>
      </c>
    </row>
    <row r="34" spans="1:9" ht="13.5" customHeight="1" x14ac:dyDescent="0.2">
      <c r="A34" s="95" t="s">
        <v>267</v>
      </c>
      <c r="B34" s="111" t="s">
        <v>268</v>
      </c>
      <c r="C34" s="112">
        <f>C35+C36</f>
        <v>4200</v>
      </c>
      <c r="D34" s="112">
        <f>D35+D36</f>
        <v>0</v>
      </c>
      <c r="E34" s="112">
        <f>E35+E36</f>
        <v>180</v>
      </c>
      <c r="F34" s="112">
        <f>F35+F36</f>
        <v>0</v>
      </c>
      <c r="G34" s="112">
        <f>G35+G36</f>
        <v>0</v>
      </c>
      <c r="H34" s="101">
        <f t="shared" si="0"/>
        <v>4380</v>
      </c>
      <c r="I34" s="110">
        <f>SUM(H35:H43)-H36</f>
        <v>4380</v>
      </c>
    </row>
    <row r="35" spans="1:9" ht="13.5" customHeight="1" x14ac:dyDescent="0.2">
      <c r="A35" s="99" t="s">
        <v>269</v>
      </c>
      <c r="B35" s="82" t="s">
        <v>315</v>
      </c>
      <c r="C35" s="113">
        <v>300</v>
      </c>
      <c r="D35" s="100"/>
      <c r="E35" s="100"/>
      <c r="F35" s="100"/>
      <c r="G35" s="100"/>
      <c r="H35" s="101">
        <f t="shared" si="0"/>
        <v>300</v>
      </c>
      <c r="I35" s="98"/>
    </row>
    <row r="36" spans="1:9" ht="13.5" customHeight="1" x14ac:dyDescent="0.2">
      <c r="A36" s="99" t="s">
        <v>270</v>
      </c>
      <c r="B36" s="82" t="s">
        <v>271</v>
      </c>
      <c r="C36" s="113">
        <f>SUM(C37:C43)</f>
        <v>3900</v>
      </c>
      <c r="D36" s="113">
        <f>SUM(D37:D43)</f>
        <v>0</v>
      </c>
      <c r="E36" s="113">
        <f>SUM(E37:E43)</f>
        <v>180</v>
      </c>
      <c r="F36" s="113">
        <f>SUM(F37:F43)</f>
        <v>0</v>
      </c>
      <c r="G36" s="113">
        <f>SUM(G37:G43)</f>
        <v>0</v>
      </c>
      <c r="H36" s="101">
        <f t="shared" si="0"/>
        <v>4080</v>
      </c>
      <c r="I36" s="110"/>
    </row>
    <row r="37" spans="1:9" ht="13.5" customHeight="1" x14ac:dyDescent="0.2">
      <c r="A37" s="99"/>
      <c r="B37" s="114" t="s">
        <v>316</v>
      </c>
      <c r="C37" s="113">
        <v>2000</v>
      </c>
      <c r="D37" s="100"/>
      <c r="E37" s="100"/>
      <c r="F37" s="100"/>
      <c r="G37" s="100"/>
      <c r="H37" s="101">
        <f t="shared" si="0"/>
        <v>2000</v>
      </c>
      <c r="I37" s="98"/>
    </row>
    <row r="38" spans="1:9" ht="13.35" customHeight="1" x14ac:dyDescent="0.2">
      <c r="A38" s="99"/>
      <c r="B38" s="114" t="s">
        <v>272</v>
      </c>
      <c r="C38" s="113">
        <v>200</v>
      </c>
      <c r="D38" s="100"/>
      <c r="E38" s="100"/>
      <c r="F38" s="100"/>
      <c r="G38" s="100"/>
      <c r="H38" s="101">
        <f t="shared" si="0"/>
        <v>200</v>
      </c>
      <c r="I38" s="98"/>
    </row>
    <row r="39" spans="1:9" x14ac:dyDescent="0.2">
      <c r="A39" s="99"/>
      <c r="B39" s="115" t="s">
        <v>317</v>
      </c>
      <c r="C39" s="113">
        <v>400</v>
      </c>
      <c r="D39" s="100"/>
      <c r="E39" s="100"/>
      <c r="F39" s="100"/>
      <c r="G39" s="100"/>
      <c r="H39" s="101">
        <f t="shared" ref="H39:H70" si="1">SUM(C39:G39)</f>
        <v>400</v>
      </c>
      <c r="I39" s="98"/>
    </row>
    <row r="40" spans="1:9" ht="13.5" customHeight="1" x14ac:dyDescent="0.2">
      <c r="A40" s="99"/>
      <c r="B40" s="114" t="s">
        <v>339</v>
      </c>
      <c r="C40" s="113">
        <v>300</v>
      </c>
      <c r="D40" s="100"/>
      <c r="E40" s="100"/>
      <c r="F40" s="100"/>
      <c r="G40" s="100"/>
      <c r="H40" s="101">
        <f t="shared" si="1"/>
        <v>300</v>
      </c>
      <c r="I40" s="98"/>
    </row>
    <row r="41" spans="1:9" ht="13.5" customHeight="1" x14ac:dyDescent="0.2">
      <c r="A41" s="99"/>
      <c r="B41" s="114" t="s">
        <v>273</v>
      </c>
      <c r="C41" s="113">
        <v>300</v>
      </c>
      <c r="D41" s="100"/>
      <c r="E41" s="100">
        <v>180</v>
      </c>
      <c r="F41" s="100"/>
      <c r="G41" s="100"/>
      <c r="H41" s="101">
        <f t="shared" si="1"/>
        <v>480</v>
      </c>
      <c r="I41" s="98"/>
    </row>
    <row r="42" spans="1:9" ht="13.5" customHeight="1" x14ac:dyDescent="0.2">
      <c r="A42" s="99"/>
      <c r="B42" s="115" t="s">
        <v>357</v>
      </c>
      <c r="C42" s="113">
        <v>100</v>
      </c>
      <c r="D42" s="100"/>
      <c r="E42" s="100"/>
      <c r="F42" s="100"/>
      <c r="G42" s="100"/>
      <c r="H42" s="101">
        <f t="shared" si="1"/>
        <v>100</v>
      </c>
      <c r="I42" s="98"/>
    </row>
    <row r="43" spans="1:9" ht="13.5" customHeight="1" x14ac:dyDescent="0.2">
      <c r="A43" s="99"/>
      <c r="B43" s="115" t="s">
        <v>318</v>
      </c>
      <c r="C43" s="113">
        <v>600</v>
      </c>
      <c r="D43" s="100"/>
      <c r="E43" s="100"/>
      <c r="F43" s="100"/>
      <c r="G43" s="100"/>
      <c r="H43" s="101">
        <f t="shared" si="1"/>
        <v>600</v>
      </c>
      <c r="I43" s="98"/>
    </row>
    <row r="44" spans="1:9" ht="13.5" customHeight="1" x14ac:dyDescent="0.2">
      <c r="A44" s="95" t="s">
        <v>274</v>
      </c>
      <c r="B44" s="111" t="s">
        <v>275</v>
      </c>
      <c r="C44" s="112">
        <f>C45+C54</f>
        <v>5220</v>
      </c>
      <c r="D44" s="112">
        <f>D45+D54</f>
        <v>0</v>
      </c>
      <c r="E44" s="112">
        <f>E45+E54</f>
        <v>180</v>
      </c>
      <c r="F44" s="112">
        <f>F45+F54</f>
        <v>0</v>
      </c>
      <c r="G44" s="112">
        <f>G45+G54</f>
        <v>0</v>
      </c>
      <c r="H44" s="101">
        <f t="shared" si="1"/>
        <v>5400</v>
      </c>
      <c r="I44" s="110">
        <f>SUM(H45:H54)-H45</f>
        <v>5400</v>
      </c>
    </row>
    <row r="45" spans="1:9" ht="13.5" customHeight="1" x14ac:dyDescent="0.2">
      <c r="A45" s="99" t="s">
        <v>276</v>
      </c>
      <c r="B45" s="82" t="s">
        <v>319</v>
      </c>
      <c r="C45" s="113">
        <f>SUM(C46:C53)</f>
        <v>3220</v>
      </c>
      <c r="D45" s="113">
        <f>SUM(D46:D53)</f>
        <v>0</v>
      </c>
      <c r="E45" s="113">
        <f>SUM(E46:E53)</f>
        <v>0</v>
      </c>
      <c r="F45" s="113">
        <f>SUM(F46:F53)</f>
        <v>0</v>
      </c>
      <c r="G45" s="113">
        <f>SUM(G46:G53)</f>
        <v>0</v>
      </c>
      <c r="H45" s="101">
        <f t="shared" si="1"/>
        <v>3220</v>
      </c>
      <c r="I45" s="110"/>
    </row>
    <row r="46" spans="1:9" ht="12.6" customHeight="1" x14ac:dyDescent="0.2">
      <c r="A46" s="99"/>
      <c r="B46" s="131" t="s">
        <v>358</v>
      </c>
      <c r="C46" s="113">
        <v>2500</v>
      </c>
      <c r="D46" s="100"/>
      <c r="E46" s="100"/>
      <c r="F46" s="100"/>
      <c r="G46" s="100"/>
      <c r="H46" s="101">
        <f t="shared" si="1"/>
        <v>2500</v>
      </c>
      <c r="I46" s="98"/>
    </row>
    <row r="47" spans="1:9" ht="13.5" customHeight="1" x14ac:dyDescent="0.2">
      <c r="A47" s="99"/>
      <c r="B47" s="131" t="s">
        <v>359</v>
      </c>
      <c r="C47" s="113">
        <v>200</v>
      </c>
      <c r="D47" s="100"/>
      <c r="E47" s="100"/>
      <c r="F47" s="100"/>
      <c r="G47" s="100"/>
      <c r="H47" s="101">
        <f t="shared" si="1"/>
        <v>200</v>
      </c>
      <c r="I47" s="98"/>
    </row>
    <row r="48" spans="1:9" ht="13.35" customHeight="1" x14ac:dyDescent="0.2">
      <c r="A48" s="99"/>
      <c r="B48" s="132" t="s">
        <v>360</v>
      </c>
      <c r="C48" s="113">
        <v>160</v>
      </c>
      <c r="D48" s="100"/>
      <c r="E48" s="100"/>
      <c r="F48" s="100"/>
      <c r="G48" s="100"/>
      <c r="H48" s="101">
        <f t="shared" si="1"/>
        <v>160</v>
      </c>
      <c r="I48" s="98"/>
    </row>
    <row r="49" spans="1:9" ht="14.85" customHeight="1" x14ac:dyDescent="0.2">
      <c r="A49" s="99"/>
      <c r="B49" s="132" t="s">
        <v>361</v>
      </c>
      <c r="C49" s="113">
        <v>20</v>
      </c>
      <c r="D49" s="100"/>
      <c r="E49" s="100"/>
      <c r="F49" s="100"/>
      <c r="G49" s="100"/>
      <c r="H49" s="101">
        <f t="shared" si="1"/>
        <v>20</v>
      </c>
      <c r="I49" s="98"/>
    </row>
    <row r="50" spans="1:9" ht="13.5" customHeight="1" x14ac:dyDescent="0.2">
      <c r="A50" s="99"/>
      <c r="B50" s="131" t="s">
        <v>362</v>
      </c>
      <c r="C50" s="113">
        <v>20</v>
      </c>
      <c r="D50" s="100"/>
      <c r="E50" s="100"/>
      <c r="F50" s="100"/>
      <c r="G50" s="100"/>
      <c r="H50" s="101">
        <f t="shared" si="1"/>
        <v>20</v>
      </c>
      <c r="I50" s="98"/>
    </row>
    <row r="51" spans="1:9" ht="13.5" customHeight="1" x14ac:dyDescent="0.2">
      <c r="A51" s="99"/>
      <c r="B51" s="131" t="s">
        <v>363</v>
      </c>
      <c r="C51" s="113">
        <v>20</v>
      </c>
      <c r="D51" s="100"/>
      <c r="E51" s="100"/>
      <c r="F51" s="100"/>
      <c r="G51" s="100"/>
      <c r="H51" s="101">
        <f t="shared" si="1"/>
        <v>20</v>
      </c>
      <c r="I51" s="98"/>
    </row>
    <row r="52" spans="1:9" ht="12.6" customHeight="1" x14ac:dyDescent="0.2">
      <c r="A52" s="99"/>
      <c r="B52" s="131" t="s">
        <v>364</v>
      </c>
      <c r="C52" s="113">
        <v>150</v>
      </c>
      <c r="D52" s="100"/>
      <c r="E52" s="100"/>
      <c r="F52" s="100"/>
      <c r="G52" s="100"/>
      <c r="H52" s="101">
        <f t="shared" si="1"/>
        <v>150</v>
      </c>
      <c r="I52" s="98"/>
    </row>
    <row r="53" spans="1:9" ht="12.6" customHeight="1" x14ac:dyDescent="0.2">
      <c r="A53" s="99"/>
      <c r="B53" s="131" t="s">
        <v>365</v>
      </c>
      <c r="C53" s="113">
        <v>150</v>
      </c>
      <c r="D53" s="100"/>
      <c r="E53" s="100"/>
      <c r="F53" s="100"/>
      <c r="G53" s="100"/>
      <c r="H53" s="101">
        <f t="shared" si="1"/>
        <v>150</v>
      </c>
      <c r="I53" s="98"/>
    </row>
    <row r="54" spans="1:9" ht="13.5" customHeight="1" x14ac:dyDescent="0.2">
      <c r="A54" s="99" t="s">
        <v>277</v>
      </c>
      <c r="B54" s="82" t="s">
        <v>366</v>
      </c>
      <c r="C54" s="113">
        <v>2000</v>
      </c>
      <c r="D54" s="113"/>
      <c r="E54" s="113">
        <v>180</v>
      </c>
      <c r="F54" s="113"/>
      <c r="G54" s="113"/>
      <c r="H54" s="101">
        <f t="shared" si="1"/>
        <v>2180</v>
      </c>
      <c r="I54" s="98"/>
    </row>
    <row r="55" spans="1:9" ht="13.5" customHeight="1" x14ac:dyDescent="0.2">
      <c r="A55" s="95" t="s">
        <v>278</v>
      </c>
      <c r="B55" s="111" t="s">
        <v>279</v>
      </c>
      <c r="C55" s="112">
        <f>C56+C57+C58+C59+C60+C61+C66</f>
        <v>10695</v>
      </c>
      <c r="D55" s="112">
        <f>D56+D57+D58+D59+D60+D61+D66</f>
        <v>230</v>
      </c>
      <c r="E55" s="112">
        <f>E56+E57+E58+E59+E60+E61+E66</f>
        <v>105</v>
      </c>
      <c r="F55" s="112">
        <f>F56+F57+F58+F59+F60+F61+F66</f>
        <v>0</v>
      </c>
      <c r="G55" s="112">
        <f>G56+G57+G58+G59+G60+G61+G66</f>
        <v>0</v>
      </c>
      <c r="H55" s="101">
        <f t="shared" si="1"/>
        <v>11030</v>
      </c>
      <c r="I55" s="110">
        <f>SUM(H56:H72)-H61-H66</f>
        <v>11030</v>
      </c>
    </row>
    <row r="56" spans="1:9" ht="13.5" customHeight="1" x14ac:dyDescent="0.2">
      <c r="A56" s="99" t="s">
        <v>280</v>
      </c>
      <c r="B56" s="116" t="s">
        <v>320</v>
      </c>
      <c r="C56" s="113">
        <v>2200</v>
      </c>
      <c r="D56" s="100"/>
      <c r="E56" s="100"/>
      <c r="F56" s="100"/>
      <c r="G56" s="100"/>
      <c r="H56" s="101">
        <f t="shared" si="1"/>
        <v>2200</v>
      </c>
      <c r="I56" s="98"/>
    </row>
    <row r="57" spans="1:9" ht="13.5" customHeight="1" x14ac:dyDescent="0.2">
      <c r="A57" s="99" t="s">
        <v>281</v>
      </c>
      <c r="B57" s="116" t="s">
        <v>321</v>
      </c>
      <c r="C57" s="113"/>
      <c r="D57" s="100"/>
      <c r="E57" s="100"/>
      <c r="F57" s="100"/>
      <c r="G57" s="100"/>
      <c r="H57" s="101">
        <f t="shared" si="1"/>
        <v>0</v>
      </c>
      <c r="I57" s="98"/>
    </row>
    <row r="58" spans="1:9" ht="13.5" customHeight="1" x14ac:dyDescent="0.2">
      <c r="A58" s="99" t="s">
        <v>282</v>
      </c>
      <c r="B58" s="116" t="s">
        <v>367</v>
      </c>
      <c r="C58" s="113">
        <v>170</v>
      </c>
      <c r="D58" s="113"/>
      <c r="E58" s="113"/>
      <c r="F58" s="113"/>
      <c r="G58" s="113"/>
      <c r="H58" s="101">
        <f t="shared" si="1"/>
        <v>170</v>
      </c>
      <c r="I58" s="110"/>
    </row>
    <row r="59" spans="1:9" ht="13.5" customHeight="1" x14ac:dyDescent="0.2">
      <c r="A59" s="99" t="s">
        <v>283</v>
      </c>
      <c r="B59" s="116" t="s">
        <v>322</v>
      </c>
      <c r="C59" s="113">
        <v>1000</v>
      </c>
      <c r="D59" s="113"/>
      <c r="E59" s="113"/>
      <c r="F59" s="113"/>
      <c r="G59" s="113"/>
      <c r="H59" s="101">
        <f t="shared" si="1"/>
        <v>1000</v>
      </c>
      <c r="I59" s="110"/>
    </row>
    <row r="60" spans="1:9" ht="13.5" customHeight="1" x14ac:dyDescent="0.2">
      <c r="A60" s="99" t="s">
        <v>284</v>
      </c>
      <c r="B60" s="116" t="s">
        <v>323</v>
      </c>
      <c r="C60" s="113"/>
      <c r="D60" s="100"/>
      <c r="E60" s="100"/>
      <c r="F60" s="100"/>
      <c r="G60" s="100"/>
      <c r="H60" s="101">
        <f t="shared" si="1"/>
        <v>0</v>
      </c>
      <c r="I60" s="98"/>
    </row>
    <row r="61" spans="1:9" ht="13.5" customHeight="1" x14ac:dyDescent="0.2">
      <c r="A61" s="99" t="s">
        <v>285</v>
      </c>
      <c r="B61" s="116" t="s">
        <v>324</v>
      </c>
      <c r="C61" s="113">
        <f>SUM(C62:C65)</f>
        <v>2035</v>
      </c>
      <c r="D61" s="113">
        <f>SUM(D62:D65)</f>
        <v>230</v>
      </c>
      <c r="E61" s="113">
        <f>SUM(E62:E65)</f>
        <v>105</v>
      </c>
      <c r="F61" s="113">
        <f>SUM(F62:F65)</f>
        <v>0</v>
      </c>
      <c r="G61" s="113">
        <f>SUM(G62:G65)</f>
        <v>0</v>
      </c>
      <c r="H61" s="101">
        <f t="shared" si="1"/>
        <v>2370</v>
      </c>
      <c r="I61" s="98"/>
    </row>
    <row r="62" spans="1:9" ht="13.5" customHeight="1" x14ac:dyDescent="0.2">
      <c r="A62" s="99"/>
      <c r="B62" s="116" t="s">
        <v>325</v>
      </c>
      <c r="C62" s="116">
        <v>1200</v>
      </c>
      <c r="D62" s="100">
        <v>200</v>
      </c>
      <c r="E62" s="100">
        <v>80</v>
      </c>
      <c r="F62" s="100"/>
      <c r="G62" s="100"/>
      <c r="H62" s="101">
        <f t="shared" si="1"/>
        <v>1480</v>
      </c>
      <c r="I62" s="98"/>
    </row>
    <row r="63" spans="1:9" ht="13.5" customHeight="1" x14ac:dyDescent="0.2">
      <c r="A63" s="99"/>
      <c r="B63" s="115" t="s">
        <v>326</v>
      </c>
      <c r="C63" s="100">
        <v>200</v>
      </c>
      <c r="D63" s="100"/>
      <c r="E63" s="100"/>
      <c r="F63" s="100"/>
      <c r="G63" s="100"/>
      <c r="H63" s="101">
        <f t="shared" si="1"/>
        <v>200</v>
      </c>
      <c r="I63" s="98"/>
    </row>
    <row r="64" spans="1:9" ht="13.5" customHeight="1" x14ac:dyDescent="0.2">
      <c r="A64" s="99"/>
      <c r="B64" s="115" t="s">
        <v>327</v>
      </c>
      <c r="C64" s="100">
        <v>135</v>
      </c>
      <c r="D64" s="100">
        <v>30</v>
      </c>
      <c r="E64" s="100">
        <v>25</v>
      </c>
      <c r="F64" s="100"/>
      <c r="G64" s="100"/>
      <c r="H64" s="101">
        <f t="shared" si="1"/>
        <v>190</v>
      </c>
      <c r="I64" s="98"/>
    </row>
    <row r="65" spans="1:9" ht="12.6" customHeight="1" x14ac:dyDescent="0.2">
      <c r="A65" s="99"/>
      <c r="B65" s="115" t="s">
        <v>368</v>
      </c>
      <c r="C65" s="100">
        <v>500</v>
      </c>
      <c r="D65" s="100"/>
      <c r="E65" s="100"/>
      <c r="F65" s="100"/>
      <c r="G65" s="100"/>
      <c r="H65" s="101">
        <f t="shared" si="1"/>
        <v>500</v>
      </c>
      <c r="I65" s="98"/>
    </row>
    <row r="66" spans="1:9" ht="13.5" customHeight="1" x14ac:dyDescent="0.2">
      <c r="A66" s="99" t="s">
        <v>286</v>
      </c>
      <c r="B66" s="116" t="s">
        <v>328</v>
      </c>
      <c r="C66" s="113">
        <f>SUM(C67:C72)</f>
        <v>5290</v>
      </c>
      <c r="D66" s="113">
        <f>SUM(D67:D72)</f>
        <v>0</v>
      </c>
      <c r="E66" s="113">
        <f>SUM(E67:E72)</f>
        <v>0</v>
      </c>
      <c r="F66" s="113">
        <f>SUM(F67:F72)</f>
        <v>0</v>
      </c>
      <c r="G66" s="113">
        <f>SUM(G67:G72)</f>
        <v>0</v>
      </c>
      <c r="H66" s="101">
        <f t="shared" si="1"/>
        <v>5290</v>
      </c>
      <c r="I66" s="110"/>
    </row>
    <row r="67" spans="1:9" ht="13.5" customHeight="1" x14ac:dyDescent="0.2">
      <c r="A67" s="99"/>
      <c r="B67" s="117" t="s">
        <v>329</v>
      </c>
      <c r="C67" s="100">
        <v>3000</v>
      </c>
      <c r="D67" s="100"/>
      <c r="E67" s="100"/>
      <c r="F67" s="100"/>
      <c r="G67" s="100"/>
      <c r="H67" s="101">
        <f t="shared" si="1"/>
        <v>3000</v>
      </c>
      <c r="I67" s="98"/>
    </row>
    <row r="68" spans="1:9" ht="13.5" customHeight="1" x14ac:dyDescent="0.2">
      <c r="A68" s="99"/>
      <c r="B68" s="115" t="s">
        <v>330</v>
      </c>
      <c r="C68" s="113">
        <v>300</v>
      </c>
      <c r="D68" s="100"/>
      <c r="E68" s="100"/>
      <c r="F68" s="100"/>
      <c r="G68" s="100"/>
      <c r="H68" s="101">
        <f t="shared" si="1"/>
        <v>300</v>
      </c>
      <c r="I68" s="98"/>
    </row>
    <row r="69" spans="1:9" ht="13.5" customHeight="1" x14ac:dyDescent="0.2">
      <c r="A69" s="99"/>
      <c r="B69" s="115" t="s">
        <v>331</v>
      </c>
      <c r="C69" s="113">
        <v>150</v>
      </c>
      <c r="D69" s="100"/>
      <c r="E69" s="100"/>
      <c r="F69" s="100"/>
      <c r="G69" s="100"/>
      <c r="H69" s="101">
        <f t="shared" si="1"/>
        <v>150</v>
      </c>
      <c r="I69" s="98"/>
    </row>
    <row r="70" spans="1:9" ht="13.5" customHeight="1" x14ac:dyDescent="0.2">
      <c r="A70" s="99"/>
      <c r="B70" s="115" t="s">
        <v>332</v>
      </c>
      <c r="C70" s="113">
        <v>1000</v>
      </c>
      <c r="D70" s="100"/>
      <c r="E70" s="100"/>
      <c r="F70" s="100"/>
      <c r="G70" s="100"/>
      <c r="H70" s="101">
        <f t="shared" si="1"/>
        <v>1000</v>
      </c>
      <c r="I70" s="98"/>
    </row>
    <row r="71" spans="1:9" ht="13.5" customHeight="1" x14ac:dyDescent="0.2">
      <c r="A71" s="99"/>
      <c r="B71" s="115" t="s">
        <v>333</v>
      </c>
      <c r="C71" s="113">
        <v>240</v>
      </c>
      <c r="D71" s="100"/>
      <c r="E71" s="100"/>
      <c r="F71" s="100"/>
      <c r="G71" s="100"/>
      <c r="H71" s="101">
        <f t="shared" ref="H71:H91" si="2">SUM(C71:G71)</f>
        <v>240</v>
      </c>
      <c r="I71" s="98"/>
    </row>
    <row r="72" spans="1:9" ht="13.5" customHeight="1" x14ac:dyDescent="0.2">
      <c r="A72" s="99"/>
      <c r="B72" s="115" t="s">
        <v>287</v>
      </c>
      <c r="C72" s="113">
        <v>600</v>
      </c>
      <c r="D72" s="100"/>
      <c r="E72" s="100"/>
      <c r="F72" s="100"/>
      <c r="G72" s="100"/>
      <c r="H72" s="101">
        <f t="shared" si="2"/>
        <v>600</v>
      </c>
      <c r="I72" s="98"/>
    </row>
    <row r="73" spans="1:9" ht="13.5" customHeight="1" x14ac:dyDescent="0.2">
      <c r="A73" s="95" t="s">
        <v>288</v>
      </c>
      <c r="B73" s="111" t="s">
        <v>289</v>
      </c>
      <c r="C73" s="112">
        <f>SUM(C74:C75)</f>
        <v>600</v>
      </c>
      <c r="D73" s="112">
        <f>SUM(D74:D75)</f>
        <v>80</v>
      </c>
      <c r="E73" s="112">
        <f>SUM(E74:E75)</f>
        <v>0</v>
      </c>
      <c r="F73" s="112">
        <f>SUM(F74:F75)</f>
        <v>0</v>
      </c>
      <c r="G73" s="112">
        <f>SUM(G74:G75)</f>
        <v>0</v>
      </c>
      <c r="H73" s="101">
        <f t="shared" si="2"/>
        <v>680</v>
      </c>
      <c r="I73" s="110">
        <f>SUM(H74:H75)</f>
        <v>680</v>
      </c>
    </row>
    <row r="74" spans="1:9" ht="13.5" customHeight="1" x14ac:dyDescent="0.2">
      <c r="A74" s="99" t="s">
        <v>290</v>
      </c>
      <c r="B74" s="116" t="s">
        <v>291</v>
      </c>
      <c r="C74" s="113">
        <v>400</v>
      </c>
      <c r="D74" s="100">
        <v>80</v>
      </c>
      <c r="E74" s="100"/>
      <c r="F74" s="100"/>
      <c r="G74" s="100"/>
      <c r="H74" s="101">
        <f t="shared" si="2"/>
        <v>480</v>
      </c>
      <c r="I74" s="98"/>
    </row>
    <row r="75" spans="1:9" ht="13.5" customHeight="1" x14ac:dyDescent="0.2">
      <c r="A75" s="99" t="s">
        <v>292</v>
      </c>
      <c r="B75" s="116" t="s">
        <v>293</v>
      </c>
      <c r="C75" s="113">
        <v>200</v>
      </c>
      <c r="D75" s="100"/>
      <c r="E75" s="100"/>
      <c r="F75" s="100"/>
      <c r="G75" s="100"/>
      <c r="H75" s="101">
        <f t="shared" si="2"/>
        <v>200</v>
      </c>
      <c r="I75" s="98"/>
    </row>
    <row r="76" spans="1:9" ht="13.5" customHeight="1" x14ac:dyDescent="0.2">
      <c r="A76" s="95" t="s">
        <v>294</v>
      </c>
      <c r="B76" s="111" t="s">
        <v>295</v>
      </c>
      <c r="C76" s="112">
        <f>SUM(C77:C78)</f>
        <v>5977</v>
      </c>
      <c r="D76" s="112">
        <f>SUM(D77:D78)</f>
        <v>62</v>
      </c>
      <c r="E76" s="112">
        <f>SUM(E77:E78)</f>
        <v>126</v>
      </c>
      <c r="F76" s="112">
        <f>SUM(F77:F78)</f>
        <v>0</v>
      </c>
      <c r="G76" s="112">
        <f>SUM(G77:G78)</f>
        <v>0</v>
      </c>
      <c r="H76" s="101">
        <f t="shared" si="2"/>
        <v>6165</v>
      </c>
      <c r="I76" s="98">
        <f>SUM(H77:H78)</f>
        <v>6165</v>
      </c>
    </row>
    <row r="77" spans="1:9" ht="13.5" customHeight="1" x14ac:dyDescent="0.2">
      <c r="A77" s="99" t="s">
        <v>296</v>
      </c>
      <c r="B77" s="116" t="s">
        <v>297</v>
      </c>
      <c r="C77" s="113">
        <v>5610</v>
      </c>
      <c r="D77" s="113">
        <v>62</v>
      </c>
      <c r="E77" s="113">
        <v>126</v>
      </c>
      <c r="F77" s="113">
        <f>(F55+F44+F34)*0.27</f>
        <v>0</v>
      </c>
      <c r="G77" s="113">
        <f>(G55+G44+G34)*0.27</f>
        <v>0</v>
      </c>
      <c r="H77" s="101">
        <f t="shared" si="2"/>
        <v>5798</v>
      </c>
      <c r="I77" s="118"/>
    </row>
    <row r="78" spans="1:9" ht="13.5" customHeight="1" x14ac:dyDescent="0.2">
      <c r="A78" s="99" t="s">
        <v>298</v>
      </c>
      <c r="B78" s="116" t="s">
        <v>299</v>
      </c>
      <c r="C78" s="113">
        <f>SUM(C79:C81)</f>
        <v>367</v>
      </c>
      <c r="D78" s="113">
        <f>SUM(D79:D81)</f>
        <v>0</v>
      </c>
      <c r="E78" s="113">
        <f>SUM(E79:E81)</f>
        <v>0</v>
      </c>
      <c r="F78" s="113">
        <f>SUM(F79:F81)</f>
        <v>0</v>
      </c>
      <c r="G78" s="113">
        <f>SUM(G79:G81)</f>
        <v>0</v>
      </c>
      <c r="H78" s="101">
        <f t="shared" si="2"/>
        <v>367</v>
      </c>
      <c r="I78" s="110"/>
    </row>
    <row r="79" spans="1:9" ht="13.5" customHeight="1" x14ac:dyDescent="0.2">
      <c r="A79" s="99"/>
      <c r="B79" s="114" t="s">
        <v>369</v>
      </c>
      <c r="C79" s="100">
        <v>190</v>
      </c>
      <c r="D79" s="100"/>
      <c r="E79" s="100"/>
      <c r="F79" s="100"/>
      <c r="G79" s="100"/>
      <c r="H79" s="101">
        <f t="shared" si="2"/>
        <v>190</v>
      </c>
      <c r="I79" s="98"/>
    </row>
    <row r="80" spans="1:9" ht="13.5" customHeight="1" x14ac:dyDescent="0.2">
      <c r="A80" s="99"/>
      <c r="B80" s="115" t="s">
        <v>370</v>
      </c>
      <c r="C80" s="133">
        <v>45</v>
      </c>
      <c r="D80" s="100"/>
      <c r="E80" s="100"/>
      <c r="F80" s="100"/>
      <c r="G80" s="100"/>
      <c r="H80" s="101">
        <f t="shared" si="2"/>
        <v>45</v>
      </c>
      <c r="I80" s="98"/>
    </row>
    <row r="81" spans="1:9" ht="13.5" customHeight="1" x14ac:dyDescent="0.2">
      <c r="A81" s="99"/>
      <c r="B81" s="115" t="s">
        <v>371</v>
      </c>
      <c r="C81" s="133">
        <v>132</v>
      </c>
      <c r="D81" s="100"/>
      <c r="E81" s="100"/>
      <c r="F81" s="100"/>
      <c r="G81" s="100"/>
      <c r="H81" s="101">
        <f t="shared" si="2"/>
        <v>132</v>
      </c>
      <c r="I81" s="98"/>
    </row>
    <row r="82" spans="1:9" ht="13.5" customHeight="1" x14ac:dyDescent="0.2">
      <c r="A82" s="108" t="s">
        <v>300</v>
      </c>
      <c r="B82" s="108" t="s">
        <v>301</v>
      </c>
      <c r="C82" s="109">
        <f>SUM(C34+C44+C55+C73+C76)</f>
        <v>26692</v>
      </c>
      <c r="D82" s="109">
        <f>SUM(D34+D44+D55+D73+D76)</f>
        <v>372</v>
      </c>
      <c r="E82" s="109">
        <f>SUM(E34+E44+E55+E73+E76)</f>
        <v>591</v>
      </c>
      <c r="F82" s="109">
        <f>SUM(F34+F44+F55+F73+F76)</f>
        <v>0</v>
      </c>
      <c r="G82" s="109">
        <f>SUM(G34+G44+G55+G73+G76)</f>
        <v>0</v>
      </c>
      <c r="H82" s="119">
        <f t="shared" si="2"/>
        <v>27655</v>
      </c>
      <c r="I82" s="110">
        <f>SUM(I34:I81)</f>
        <v>27655</v>
      </c>
    </row>
    <row r="83" spans="1:9" ht="13.5" customHeight="1" x14ac:dyDescent="0.2">
      <c r="A83" s="108" t="s">
        <v>302</v>
      </c>
      <c r="B83" s="83" t="s">
        <v>204</v>
      </c>
      <c r="C83" s="109"/>
      <c r="D83" s="120"/>
      <c r="E83" s="120"/>
      <c r="F83" s="120"/>
      <c r="G83" s="120"/>
      <c r="H83" s="119">
        <f t="shared" si="2"/>
        <v>0</v>
      </c>
      <c r="I83" s="98"/>
    </row>
    <row r="84" spans="1:9" ht="13.5" customHeight="1" x14ac:dyDescent="0.2">
      <c r="A84" s="108" t="s">
        <v>303</v>
      </c>
      <c r="B84" s="108" t="s">
        <v>205</v>
      </c>
      <c r="C84" s="109"/>
      <c r="D84" s="120"/>
      <c r="E84" s="120"/>
      <c r="F84" s="120"/>
      <c r="G84" s="120"/>
      <c r="H84" s="119">
        <f t="shared" si="2"/>
        <v>0</v>
      </c>
      <c r="I84" s="98"/>
    </row>
    <row r="85" spans="1:9" ht="14.25" customHeight="1" x14ac:dyDescent="0.25">
      <c r="A85" s="108"/>
      <c r="B85" s="121" t="s">
        <v>304</v>
      </c>
      <c r="C85" s="122">
        <f>SUM(C28+C33+C82+C83+C84)</f>
        <v>122092</v>
      </c>
      <c r="D85" s="122">
        <f>SUM(D28+D33+D82+D83+D84)</f>
        <v>11420</v>
      </c>
      <c r="E85" s="122">
        <f>SUM(E28+E33+E82+E83+E84)</f>
        <v>9799</v>
      </c>
      <c r="F85" s="122">
        <f>SUM(F28+F33+F82+F83+F84)</f>
        <v>539</v>
      </c>
      <c r="G85" s="122">
        <f>SUM(G28+G33+G82+G83+G84)</f>
        <v>7648</v>
      </c>
      <c r="H85" s="119">
        <f t="shared" si="2"/>
        <v>151498</v>
      </c>
      <c r="I85" s="98"/>
    </row>
    <row r="86" spans="1:9" ht="15.75" customHeight="1" x14ac:dyDescent="0.2">
      <c r="A86" s="108" t="s">
        <v>305</v>
      </c>
      <c r="B86" s="108" t="s">
        <v>334</v>
      </c>
      <c r="C86" s="109">
        <f>SUM(C87:C89)</f>
        <v>2000</v>
      </c>
      <c r="D86" s="109">
        <f>SUM(D87:D89)</f>
        <v>0</v>
      </c>
      <c r="E86" s="109">
        <f>SUM(E87:E89)</f>
        <v>0</v>
      </c>
      <c r="F86" s="109">
        <f>SUM(F87:F89)</f>
        <v>0</v>
      </c>
      <c r="G86" s="109">
        <f>SUM(G87:G89)</f>
        <v>0</v>
      </c>
      <c r="H86" s="119">
        <f t="shared" si="2"/>
        <v>2000</v>
      </c>
      <c r="I86" s="98"/>
    </row>
    <row r="87" spans="1:9" ht="13.5" customHeight="1" x14ac:dyDescent="0.2">
      <c r="A87" s="95"/>
      <c r="B87" s="82" t="s">
        <v>335</v>
      </c>
      <c r="C87" s="113">
        <v>500</v>
      </c>
      <c r="D87" s="102"/>
      <c r="E87" s="102"/>
      <c r="F87" s="102"/>
      <c r="G87" s="102"/>
      <c r="H87" s="101">
        <f t="shared" si="2"/>
        <v>500</v>
      </c>
      <c r="I87" s="98"/>
    </row>
    <row r="88" spans="1:9" ht="13.5" customHeight="1" x14ac:dyDescent="0.2">
      <c r="A88" s="95"/>
      <c r="B88" s="82" t="s">
        <v>336</v>
      </c>
      <c r="C88" s="113">
        <v>1000</v>
      </c>
      <c r="D88" s="102"/>
      <c r="E88" s="102"/>
      <c r="F88" s="102"/>
      <c r="G88" s="102"/>
      <c r="H88" s="101">
        <f t="shared" si="2"/>
        <v>1000</v>
      </c>
      <c r="I88" s="98"/>
    </row>
    <row r="89" spans="1:9" ht="13.5" customHeight="1" x14ac:dyDescent="0.2">
      <c r="A89" s="95"/>
      <c r="B89" s="82" t="s">
        <v>372</v>
      </c>
      <c r="C89" s="113">
        <v>500</v>
      </c>
      <c r="D89" s="102"/>
      <c r="E89" s="102"/>
      <c r="F89" s="102"/>
      <c r="G89" s="102"/>
      <c r="H89" s="101">
        <f t="shared" si="2"/>
        <v>500</v>
      </c>
      <c r="I89" s="98"/>
    </row>
    <row r="90" spans="1:9" ht="14.85" customHeight="1" x14ac:dyDescent="0.25">
      <c r="A90" s="123"/>
      <c r="B90" s="124" t="s">
        <v>233</v>
      </c>
      <c r="C90" s="122">
        <f>C85+C86</f>
        <v>124092</v>
      </c>
      <c r="D90" s="122">
        <f>D85+D86</f>
        <v>11420</v>
      </c>
      <c r="E90" s="122">
        <f>E85+E86</f>
        <v>9799</v>
      </c>
      <c r="F90" s="122">
        <f>F85+F86</f>
        <v>539</v>
      </c>
      <c r="G90" s="122">
        <f>G85+G86</f>
        <v>7648</v>
      </c>
      <c r="H90" s="119">
        <f t="shared" si="2"/>
        <v>153498</v>
      </c>
      <c r="I90" s="110"/>
    </row>
    <row r="91" spans="1:9" ht="13.5" x14ac:dyDescent="0.25">
      <c r="A91" s="99"/>
      <c r="B91" s="125" t="s">
        <v>306</v>
      </c>
      <c r="C91" s="102">
        <v>17</v>
      </c>
      <c r="D91" s="100">
        <v>4</v>
      </c>
      <c r="E91" s="100">
        <v>3</v>
      </c>
      <c r="F91" s="100">
        <v>2</v>
      </c>
      <c r="G91" s="100"/>
      <c r="H91" s="101">
        <f t="shared" si="2"/>
        <v>26</v>
      </c>
      <c r="I91" s="98"/>
    </row>
    <row r="92" spans="1:9" x14ac:dyDescent="0.2">
      <c r="C92" s="126"/>
      <c r="D92" s="118"/>
      <c r="E92" s="118"/>
      <c r="F92" s="118"/>
      <c r="G92" s="118"/>
      <c r="H92" s="118"/>
      <c r="I92" s="98"/>
    </row>
    <row r="94" spans="1:9" x14ac:dyDescent="0.2">
      <c r="H94" s="127"/>
    </row>
    <row r="96" spans="1:9" x14ac:dyDescent="0.2">
      <c r="B96" s="128"/>
    </row>
    <row r="97" spans="2:2" x14ac:dyDescent="0.2">
      <c r="B97" s="128"/>
    </row>
    <row r="98" spans="2:2" x14ac:dyDescent="0.2">
      <c r="B98" s="128"/>
    </row>
    <row r="99" spans="2:2" x14ac:dyDescent="0.2">
      <c r="B99" s="128"/>
    </row>
  </sheetData>
  <sheetProtection selectLockedCells="1" selectUnlockedCells="1"/>
  <mergeCells count="4">
    <mergeCell ref="A2:H2"/>
    <mergeCell ref="A5:A6"/>
    <mergeCell ref="B5:B6"/>
    <mergeCell ref="C5:H5"/>
  </mergeCells>
  <pageMargins left="0.74027777777777781" right="0.15763888888888888" top="0.17986111111111111" bottom="0.15763888888888888" header="0.51180555555555551" footer="0.51180555555555551"/>
  <pageSetup paperSize="9" scale="58" firstPageNumber="0" orientation="portrait" horizontalDpi="300" verticalDpi="300" r:id="rId1"/>
  <headerFooter alignWithMargins="0"/>
  <rowBreaks count="1" manualBreakCount="1">
    <brk id="9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1"/>
  <sheetViews>
    <sheetView view="pageBreakPreview" topLeftCell="A103" zoomScaleSheetLayoutView="100" workbookViewId="0">
      <selection activeCell="B138" sqref="B138:B145"/>
    </sheetView>
  </sheetViews>
  <sheetFormatPr defaultRowHeight="12.75" x14ac:dyDescent="0.2"/>
  <cols>
    <col min="1" max="1" width="5.7109375" customWidth="1"/>
    <col min="2" max="2" width="96.85546875" customWidth="1"/>
    <col min="3" max="4" width="14.7109375" style="1" customWidth="1"/>
    <col min="5" max="5" width="12" style="1" customWidth="1"/>
    <col min="6" max="6" width="13.85546875" bestFit="1" customWidth="1"/>
    <col min="7" max="7" width="12.7109375" style="15" bestFit="1" customWidth="1"/>
    <col min="9" max="9" width="10" bestFit="1" customWidth="1"/>
  </cols>
  <sheetData>
    <row r="1" spans="1:6" x14ac:dyDescent="0.2">
      <c r="A1" s="388" t="s">
        <v>115</v>
      </c>
      <c r="B1" s="388"/>
      <c r="C1" s="388"/>
      <c r="D1" s="388"/>
      <c r="E1" s="388"/>
      <c r="F1" s="388"/>
    </row>
    <row r="2" spans="1:6" ht="15.75" x14ac:dyDescent="0.25">
      <c r="A2" s="386" t="s">
        <v>1</v>
      </c>
      <c r="B2" s="386"/>
      <c r="C2" s="386"/>
      <c r="D2" s="386"/>
      <c r="E2" s="386"/>
      <c r="F2" s="386"/>
    </row>
    <row r="3" spans="1:6" ht="15.75" x14ac:dyDescent="0.25">
      <c r="A3" s="386" t="s">
        <v>454</v>
      </c>
      <c r="B3" s="386"/>
      <c r="C3" s="386"/>
      <c r="D3" s="386"/>
      <c r="E3" s="386"/>
      <c r="F3" s="386"/>
    </row>
    <row r="4" spans="1:6" x14ac:dyDescent="0.2">
      <c r="A4" s="388" t="s">
        <v>459</v>
      </c>
      <c r="B4" s="388"/>
      <c r="C4" s="388"/>
      <c r="D4" s="388"/>
      <c r="E4" s="388"/>
      <c r="F4" s="388"/>
    </row>
    <row r="5" spans="1:6" ht="30.75" customHeight="1" x14ac:dyDescent="0.2">
      <c r="A5" s="180"/>
      <c r="B5" s="205" t="s">
        <v>116</v>
      </c>
      <c r="C5" s="161" t="s">
        <v>394</v>
      </c>
      <c r="D5" s="221" t="s">
        <v>460</v>
      </c>
      <c r="E5" s="223" t="s">
        <v>533</v>
      </c>
      <c r="F5" s="240" t="s">
        <v>534</v>
      </c>
    </row>
    <row r="6" spans="1:6" ht="16.5" customHeight="1" x14ac:dyDescent="0.2">
      <c r="A6" s="162" t="s">
        <v>3</v>
      </c>
      <c r="B6" s="182" t="s">
        <v>117</v>
      </c>
      <c r="C6" s="183">
        <f>C7+C16+C22</f>
        <v>189282580</v>
      </c>
      <c r="D6" s="183">
        <f>D7+D16+D22</f>
        <v>473409895</v>
      </c>
      <c r="E6" s="183">
        <f>E7+E16+E22</f>
        <v>283880963</v>
      </c>
      <c r="F6" s="246">
        <f>E6/D6</f>
        <v>0.59965151974696262</v>
      </c>
    </row>
    <row r="7" spans="1:6" ht="16.5" customHeight="1" x14ac:dyDescent="0.2">
      <c r="A7" s="162" t="s">
        <v>15</v>
      </c>
      <c r="B7" s="185" t="s">
        <v>118</v>
      </c>
      <c r="C7" s="184">
        <f>C8+C13-C13</f>
        <v>39282580</v>
      </c>
      <c r="D7" s="184">
        <f>D8+D13</f>
        <v>91759828</v>
      </c>
      <c r="E7" s="184">
        <f>E8+E13</f>
        <v>52408356</v>
      </c>
      <c r="F7" s="246">
        <f t="shared" ref="F7:F71" si="0">E7/D7</f>
        <v>0.57114706012744487</v>
      </c>
    </row>
    <row r="8" spans="1:6" ht="13.5" customHeight="1" x14ac:dyDescent="0.2">
      <c r="A8" s="162"/>
      <c r="B8" s="186" t="s">
        <v>119</v>
      </c>
      <c r="C8" s="136">
        <f>SUM(C9:C12)</f>
        <v>39282580</v>
      </c>
      <c r="D8" s="136">
        <f>SUM(D9:D12)</f>
        <v>88774780</v>
      </c>
      <c r="E8" s="136">
        <f t="shared" ref="E8" si="1">SUM(E9:E12)</f>
        <v>49492200</v>
      </c>
      <c r="F8" s="247">
        <f t="shared" si="0"/>
        <v>0.55750293044939114</v>
      </c>
    </row>
    <row r="9" spans="1:6" ht="13.5" customHeight="1" x14ac:dyDescent="0.2">
      <c r="A9" s="162"/>
      <c r="B9" s="206" t="s">
        <v>380</v>
      </c>
      <c r="C9" s="136">
        <v>4161690</v>
      </c>
      <c r="D9" s="136">
        <v>4161690</v>
      </c>
      <c r="E9" s="136">
        <v>0</v>
      </c>
      <c r="F9" s="247">
        <f t="shared" si="0"/>
        <v>0</v>
      </c>
    </row>
    <row r="10" spans="1:6" ht="13.5" customHeight="1" x14ac:dyDescent="0.2">
      <c r="A10" s="162"/>
      <c r="B10" s="206" t="s">
        <v>381</v>
      </c>
      <c r="C10" s="136">
        <v>35120890</v>
      </c>
      <c r="D10" s="136">
        <v>35120890</v>
      </c>
      <c r="E10" s="136">
        <v>0</v>
      </c>
      <c r="F10" s="247">
        <f t="shared" si="0"/>
        <v>0</v>
      </c>
    </row>
    <row r="11" spans="1:6" ht="13.5" customHeight="1" x14ac:dyDescent="0.2">
      <c r="A11" s="162"/>
      <c r="B11" s="206" t="s">
        <v>391</v>
      </c>
      <c r="C11" s="136">
        <v>0</v>
      </c>
      <c r="D11" s="136">
        <v>0</v>
      </c>
      <c r="E11" s="136">
        <v>0</v>
      </c>
      <c r="F11" s="247">
        <v>0</v>
      </c>
    </row>
    <row r="12" spans="1:6" ht="13.5" customHeight="1" x14ac:dyDescent="0.2">
      <c r="A12" s="162"/>
      <c r="B12" s="206" t="s">
        <v>511</v>
      </c>
      <c r="C12" s="136">
        <v>0</v>
      </c>
      <c r="D12" s="136">
        <v>49492200</v>
      </c>
      <c r="E12" s="136">
        <v>49492200</v>
      </c>
      <c r="F12" s="247">
        <f t="shared" si="0"/>
        <v>1</v>
      </c>
    </row>
    <row r="13" spans="1:6" ht="13.5" customHeight="1" x14ac:dyDescent="0.2">
      <c r="A13" s="162"/>
      <c r="B13" s="207" t="s">
        <v>120</v>
      </c>
      <c r="C13" s="136">
        <f>SUM(C14:C15)</f>
        <v>7000000</v>
      </c>
      <c r="D13" s="136">
        <f>SUM(D14:D15)</f>
        <v>2985048</v>
      </c>
      <c r="E13" s="136">
        <f>SUM(E14:E15)</f>
        <v>2916156</v>
      </c>
      <c r="F13" s="247">
        <f t="shared" si="0"/>
        <v>0.97692097413508927</v>
      </c>
    </row>
    <row r="14" spans="1:6" ht="13.5" customHeight="1" x14ac:dyDescent="0.2">
      <c r="A14" s="162"/>
      <c r="B14" s="208" t="s">
        <v>516</v>
      </c>
      <c r="C14" s="136">
        <v>7000000</v>
      </c>
      <c r="D14" s="136">
        <v>0</v>
      </c>
      <c r="E14" s="136">
        <v>0</v>
      </c>
      <c r="F14" s="247">
        <v>0</v>
      </c>
    </row>
    <row r="15" spans="1:6" ht="13.5" customHeight="1" x14ac:dyDescent="0.2">
      <c r="A15" s="162"/>
      <c r="B15" s="208" t="s">
        <v>526</v>
      </c>
      <c r="C15" s="136">
        <v>0</v>
      </c>
      <c r="D15" s="136">
        <v>2985048</v>
      </c>
      <c r="E15" s="136">
        <v>2916156</v>
      </c>
      <c r="F15" s="247">
        <f t="shared" si="0"/>
        <v>0.97692097413508927</v>
      </c>
    </row>
    <row r="16" spans="1:6" ht="16.5" customHeight="1" x14ac:dyDescent="0.2">
      <c r="A16" s="162" t="s">
        <v>17</v>
      </c>
      <c r="B16" s="209" t="s">
        <v>121</v>
      </c>
      <c r="C16" s="184">
        <f>SUM(C17:C21)</f>
        <v>150000000</v>
      </c>
      <c r="D16" s="184">
        <f>SUM(D17:D21)</f>
        <v>150000000</v>
      </c>
      <c r="E16" s="184">
        <f t="shared" ref="E16" si="2">SUM(E17:E21)</f>
        <v>31356</v>
      </c>
      <c r="F16" s="246">
        <f t="shared" si="0"/>
        <v>2.0903999999999999E-4</v>
      </c>
    </row>
    <row r="17" spans="1:7" ht="13.5" customHeight="1" x14ac:dyDescent="0.2">
      <c r="A17" s="162" t="s">
        <v>122</v>
      </c>
      <c r="B17" s="176" t="s">
        <v>123</v>
      </c>
      <c r="C17" s="136">
        <v>0</v>
      </c>
      <c r="D17" s="136">
        <v>0</v>
      </c>
      <c r="E17" s="136">
        <v>0</v>
      </c>
      <c r="F17" s="247">
        <v>0</v>
      </c>
    </row>
    <row r="18" spans="1:7" ht="13.5" customHeight="1" x14ac:dyDescent="0.2">
      <c r="A18" s="162" t="s">
        <v>124</v>
      </c>
      <c r="B18" s="176" t="s">
        <v>472</v>
      </c>
      <c r="C18" s="136">
        <v>150000000</v>
      </c>
      <c r="D18" s="136">
        <v>150000000</v>
      </c>
      <c r="E18" s="136">
        <v>31356</v>
      </c>
      <c r="F18" s="247">
        <f t="shared" si="0"/>
        <v>2.0903999999999999E-4</v>
      </c>
    </row>
    <row r="19" spans="1:7" ht="13.5" customHeight="1" x14ac:dyDescent="0.2">
      <c r="A19" s="162" t="s">
        <v>125</v>
      </c>
      <c r="B19" s="176" t="s">
        <v>126</v>
      </c>
      <c r="C19" s="136">
        <v>0</v>
      </c>
      <c r="D19" s="136">
        <v>0</v>
      </c>
      <c r="E19" s="136">
        <v>0</v>
      </c>
      <c r="F19" s="247">
        <v>0</v>
      </c>
    </row>
    <row r="20" spans="1:7" ht="13.5" customHeight="1" x14ac:dyDescent="0.2">
      <c r="A20" s="162" t="s">
        <v>127</v>
      </c>
      <c r="B20" s="176" t="s">
        <v>128</v>
      </c>
      <c r="C20" s="136">
        <v>0</v>
      </c>
      <c r="D20" s="136">
        <v>0</v>
      </c>
      <c r="E20" s="136">
        <v>0</v>
      </c>
      <c r="F20" s="247">
        <v>0</v>
      </c>
    </row>
    <row r="21" spans="1:7" ht="13.5" customHeight="1" x14ac:dyDescent="0.2">
      <c r="A21" s="162" t="s">
        <v>129</v>
      </c>
      <c r="B21" s="176" t="s">
        <v>130</v>
      </c>
      <c r="C21" s="136">
        <v>0</v>
      </c>
      <c r="D21" s="136">
        <v>0</v>
      </c>
      <c r="E21" s="136">
        <v>0</v>
      </c>
      <c r="F21" s="247">
        <v>0</v>
      </c>
    </row>
    <row r="22" spans="1:7" ht="16.5" customHeight="1" x14ac:dyDescent="0.2">
      <c r="A22" s="162" t="s">
        <v>19</v>
      </c>
      <c r="B22" s="209" t="s">
        <v>131</v>
      </c>
      <c r="C22" s="184">
        <f>C23+C24+C25</f>
        <v>0</v>
      </c>
      <c r="D22" s="184">
        <f t="shared" ref="D22" si="3">D23+D24+D25</f>
        <v>231650067</v>
      </c>
      <c r="E22" s="184">
        <f>E23+E24+E25</f>
        <v>231441251</v>
      </c>
      <c r="F22" s="246">
        <f t="shared" si="0"/>
        <v>0.99909857138094416</v>
      </c>
    </row>
    <row r="23" spans="1:7" ht="16.5" customHeight="1" x14ac:dyDescent="0.2">
      <c r="A23" s="162" t="s">
        <v>513</v>
      </c>
      <c r="B23" s="176" t="s">
        <v>514</v>
      </c>
      <c r="C23" s="136">
        <v>0</v>
      </c>
      <c r="D23" s="136">
        <v>3352727</v>
      </c>
      <c r="E23" s="136">
        <v>3352727</v>
      </c>
      <c r="F23" s="247">
        <f t="shared" si="0"/>
        <v>1</v>
      </c>
    </row>
    <row r="24" spans="1:7" ht="13.5" customHeight="1" x14ac:dyDescent="0.2">
      <c r="A24" s="162" t="s">
        <v>132</v>
      </c>
      <c r="B24" s="176" t="s">
        <v>133</v>
      </c>
      <c r="C24" s="136">
        <v>0</v>
      </c>
      <c r="D24" s="136">
        <v>0</v>
      </c>
      <c r="E24" s="136">
        <v>0</v>
      </c>
      <c r="F24" s="247">
        <v>0</v>
      </c>
    </row>
    <row r="25" spans="1:7" ht="13.5" customHeight="1" x14ac:dyDescent="0.2">
      <c r="A25" s="162" t="s">
        <v>515</v>
      </c>
      <c r="B25" s="176" t="s">
        <v>517</v>
      </c>
      <c r="C25" s="184">
        <f>SUM(C26:C28)</f>
        <v>0</v>
      </c>
      <c r="D25" s="184">
        <f t="shared" ref="D25:E25" si="4">SUM(D26:D28)</f>
        <v>228297340</v>
      </c>
      <c r="E25" s="184">
        <f t="shared" si="4"/>
        <v>228088524</v>
      </c>
      <c r="F25" s="246">
        <f t="shared" si="0"/>
        <v>0.99908533318872661</v>
      </c>
    </row>
    <row r="26" spans="1:7" ht="13.5" customHeight="1" x14ac:dyDescent="0.2">
      <c r="A26" s="162"/>
      <c r="B26" s="176" t="s">
        <v>518</v>
      </c>
      <c r="C26" s="136">
        <v>0</v>
      </c>
      <c r="D26" s="136">
        <v>198297340</v>
      </c>
      <c r="E26" s="136">
        <v>197641884</v>
      </c>
      <c r="F26" s="247">
        <f t="shared" si="0"/>
        <v>0.99669457996763855</v>
      </c>
    </row>
    <row r="27" spans="1:7" s="269" customFormat="1" ht="13.5" customHeight="1" x14ac:dyDescent="0.2">
      <c r="A27" s="162"/>
      <c r="B27" s="176" t="s">
        <v>910</v>
      </c>
      <c r="C27" s="136">
        <v>0</v>
      </c>
      <c r="D27" s="136">
        <v>0</v>
      </c>
      <c r="E27" s="136">
        <v>446640</v>
      </c>
      <c r="F27" s="247">
        <v>0</v>
      </c>
      <c r="G27" s="15"/>
    </row>
    <row r="28" spans="1:7" ht="13.5" customHeight="1" x14ac:dyDescent="0.2">
      <c r="A28" s="162"/>
      <c r="B28" s="176" t="s">
        <v>519</v>
      </c>
      <c r="C28" s="136">
        <v>0</v>
      </c>
      <c r="D28" s="136">
        <v>30000000</v>
      </c>
      <c r="E28" s="136">
        <v>30000000</v>
      </c>
      <c r="F28" s="247">
        <f t="shared" si="0"/>
        <v>1</v>
      </c>
    </row>
    <row r="29" spans="1:7" ht="14.25" customHeight="1" x14ac:dyDescent="0.2">
      <c r="A29" s="162"/>
      <c r="B29" s="176"/>
      <c r="C29" s="136"/>
      <c r="D29" s="136"/>
      <c r="E29" s="136"/>
      <c r="F29" s="248"/>
    </row>
    <row r="30" spans="1:7" ht="16.5" customHeight="1" x14ac:dyDescent="0.2">
      <c r="A30" s="162"/>
      <c r="B30" s="189" t="s">
        <v>22</v>
      </c>
      <c r="C30" s="184">
        <f>C31+C34</f>
        <v>487924650</v>
      </c>
      <c r="D30" s="184">
        <f>D31+D34</f>
        <v>487924650</v>
      </c>
      <c r="E30" s="184">
        <f t="shared" ref="E30" si="5">E31+E34</f>
        <v>487924650</v>
      </c>
      <c r="F30" s="246">
        <f t="shared" si="0"/>
        <v>1</v>
      </c>
    </row>
    <row r="31" spans="1:7" ht="16.5" customHeight="1" x14ac:dyDescent="0.2">
      <c r="A31" s="162"/>
      <c r="B31" s="185" t="s">
        <v>23</v>
      </c>
      <c r="C31" s="184">
        <f>SUM(C32:C33)</f>
        <v>487924650</v>
      </c>
      <c r="D31" s="184">
        <f>SUM(D32:D33)</f>
        <v>487924650</v>
      </c>
      <c r="E31" s="184">
        <f t="shared" ref="E31" si="6">SUM(E32:E33)</f>
        <v>487924650</v>
      </c>
      <c r="F31" s="246">
        <f t="shared" si="0"/>
        <v>1</v>
      </c>
    </row>
    <row r="32" spans="1:7" ht="15.6" customHeight="1" x14ac:dyDescent="0.2">
      <c r="A32" s="162"/>
      <c r="B32" s="186" t="s">
        <v>134</v>
      </c>
      <c r="C32" s="136">
        <v>487924650</v>
      </c>
      <c r="D32" s="136">
        <v>487924650</v>
      </c>
      <c r="E32" s="136">
        <v>487924650</v>
      </c>
      <c r="F32" s="247">
        <f t="shared" si="0"/>
        <v>1</v>
      </c>
    </row>
    <row r="33" spans="1:6" ht="14.1" customHeight="1" x14ac:dyDescent="0.2">
      <c r="A33" s="162"/>
      <c r="B33" s="185" t="s">
        <v>27</v>
      </c>
      <c r="C33" s="184">
        <f>C34</f>
        <v>0</v>
      </c>
      <c r="D33" s="184">
        <f t="shared" ref="D33:E33" si="7">D34</f>
        <v>0</v>
      </c>
      <c r="E33" s="184">
        <f t="shared" si="7"/>
        <v>0</v>
      </c>
      <c r="F33" s="246">
        <v>0</v>
      </c>
    </row>
    <row r="34" spans="1:6" ht="16.5" customHeight="1" x14ac:dyDescent="0.2">
      <c r="A34" s="162"/>
      <c r="B34" s="176" t="s">
        <v>135</v>
      </c>
      <c r="C34" s="136">
        <v>0</v>
      </c>
      <c r="D34" s="136">
        <v>0</v>
      </c>
      <c r="E34" s="136">
        <v>0</v>
      </c>
      <c r="F34" s="247">
        <v>0</v>
      </c>
    </row>
    <row r="35" spans="1:6" ht="16.5" customHeight="1" x14ac:dyDescent="0.2">
      <c r="A35" s="162"/>
      <c r="B35" s="192" t="s">
        <v>136</v>
      </c>
      <c r="C35" s="184">
        <f>C30+C6</f>
        <v>677207230</v>
      </c>
      <c r="D35" s="184">
        <f>D30+D6</f>
        <v>961334545</v>
      </c>
      <c r="E35" s="184">
        <f>E30+E6</f>
        <v>771805613</v>
      </c>
      <c r="F35" s="246">
        <f t="shared" si="0"/>
        <v>0.80284810008569907</v>
      </c>
    </row>
    <row r="36" spans="1:6" ht="16.5" customHeight="1" x14ac:dyDescent="0.2">
      <c r="A36" s="162" t="s">
        <v>29</v>
      </c>
      <c r="B36" s="182" t="s">
        <v>137</v>
      </c>
      <c r="C36" s="184">
        <f>C37+C107+C119</f>
        <v>956456371</v>
      </c>
      <c r="D36" s="184">
        <f>D37+D107+D119</f>
        <v>1158514227</v>
      </c>
      <c r="E36" s="184">
        <f>E37+E107+E119</f>
        <v>746693813</v>
      </c>
      <c r="F36" s="246">
        <f t="shared" si="0"/>
        <v>0.64452709824166876</v>
      </c>
    </row>
    <row r="37" spans="1:6" ht="16.5" customHeight="1" x14ac:dyDescent="0.2">
      <c r="A37" s="187" t="s">
        <v>43</v>
      </c>
      <c r="B37" s="185" t="s">
        <v>138</v>
      </c>
      <c r="C37" s="184">
        <f>C38+C100</f>
        <v>885785376</v>
      </c>
      <c r="D37" s="184">
        <f>D38+D100-D105-D106</f>
        <v>1071331640</v>
      </c>
      <c r="E37" s="184">
        <f>E38+E100-E105-E106</f>
        <v>719498028</v>
      </c>
      <c r="F37" s="246">
        <f t="shared" si="0"/>
        <v>0.67159225130324729</v>
      </c>
    </row>
    <row r="38" spans="1:6" ht="16.5" customHeight="1" x14ac:dyDescent="0.2">
      <c r="A38" s="187"/>
      <c r="B38" s="210" t="s">
        <v>139</v>
      </c>
      <c r="C38" s="184">
        <f>C39+C44+C49</f>
        <v>849526701</v>
      </c>
      <c r="D38" s="184">
        <f>D39+D44+D49+D105+D106</f>
        <v>1043200965</v>
      </c>
      <c r="E38" s="184">
        <f>E39+E44+E49+E105+E106</f>
        <v>697789758</v>
      </c>
      <c r="F38" s="246">
        <f t="shared" si="0"/>
        <v>0.66889293761341562</v>
      </c>
    </row>
    <row r="39" spans="1:6" ht="13.5" customHeight="1" x14ac:dyDescent="0.2">
      <c r="A39" s="187"/>
      <c r="B39" s="211" t="s">
        <v>140</v>
      </c>
      <c r="C39" s="184">
        <f>SUM(C40:C43)</f>
        <v>454915286</v>
      </c>
      <c r="D39" s="184">
        <f>SUM(D40:D43)</f>
        <v>452290368</v>
      </c>
      <c r="E39" s="184">
        <f t="shared" ref="E39" si="8">SUM(E40:E43)</f>
        <v>271830402</v>
      </c>
      <c r="F39" s="246">
        <f t="shared" si="0"/>
        <v>0.6010086025090855</v>
      </c>
    </row>
    <row r="40" spans="1:6" ht="13.5" customHeight="1" x14ac:dyDescent="0.2">
      <c r="A40" s="187"/>
      <c r="B40" s="212" t="s">
        <v>382</v>
      </c>
      <c r="C40" s="136">
        <v>120358342</v>
      </c>
      <c r="D40" s="136">
        <v>120358342</v>
      </c>
      <c r="E40" s="136">
        <v>94324223</v>
      </c>
      <c r="F40" s="247">
        <f t="shared" si="0"/>
        <v>0.78369493491360986</v>
      </c>
    </row>
    <row r="41" spans="1:6" ht="13.5" customHeight="1" x14ac:dyDescent="0.2">
      <c r="A41" s="187"/>
      <c r="B41" s="212" t="s">
        <v>383</v>
      </c>
      <c r="C41" s="136">
        <v>288742500</v>
      </c>
      <c r="D41" s="136">
        <v>246620382</v>
      </c>
      <c r="E41" s="136">
        <v>158547845</v>
      </c>
      <c r="F41" s="247">
        <f t="shared" si="0"/>
        <v>0.64288216454064206</v>
      </c>
    </row>
    <row r="42" spans="1:6" ht="13.5" customHeight="1" x14ac:dyDescent="0.2">
      <c r="A42" s="213"/>
      <c r="B42" s="212" t="s">
        <v>384</v>
      </c>
      <c r="C42" s="136">
        <v>45814444</v>
      </c>
      <c r="D42" s="136">
        <v>45814444</v>
      </c>
      <c r="E42" s="136">
        <v>0</v>
      </c>
      <c r="F42" s="247">
        <f t="shared" si="0"/>
        <v>0</v>
      </c>
    </row>
    <row r="43" spans="1:6" ht="13.5" customHeight="1" x14ac:dyDescent="0.2">
      <c r="A43" s="213"/>
      <c r="B43" s="212" t="s">
        <v>512</v>
      </c>
      <c r="C43" s="136">
        <v>0</v>
      </c>
      <c r="D43" s="136">
        <v>39497200</v>
      </c>
      <c r="E43" s="136">
        <v>18958334</v>
      </c>
      <c r="F43" s="247">
        <f t="shared" si="0"/>
        <v>0.47999184752336876</v>
      </c>
    </row>
    <row r="44" spans="1:6" ht="13.5" customHeight="1" x14ac:dyDescent="0.2">
      <c r="A44" s="213"/>
      <c r="B44" s="214" t="s">
        <v>141</v>
      </c>
      <c r="C44" s="184">
        <f>SUM(C45:C48)</f>
        <v>7000000</v>
      </c>
      <c r="D44" s="184">
        <f t="shared" ref="D44:E44" si="9">SUM(D45:D48)</f>
        <v>218772261</v>
      </c>
      <c r="E44" s="184">
        <f t="shared" si="9"/>
        <v>208380629</v>
      </c>
      <c r="F44" s="246">
        <f t="shared" si="0"/>
        <v>0.95250023036512843</v>
      </c>
    </row>
    <row r="45" spans="1:6" ht="13.5" customHeight="1" x14ac:dyDescent="0.2">
      <c r="A45" s="213"/>
      <c r="B45" s="158" t="s">
        <v>471</v>
      </c>
      <c r="C45" s="136">
        <v>7000000</v>
      </c>
      <c r="D45" s="136">
        <v>7000000</v>
      </c>
      <c r="E45" s="136">
        <v>0</v>
      </c>
      <c r="F45" s="247">
        <f t="shared" si="0"/>
        <v>0</v>
      </c>
    </row>
    <row r="46" spans="1:6" ht="13.5" customHeight="1" x14ac:dyDescent="0.2">
      <c r="A46" s="213"/>
      <c r="B46" s="158" t="s">
        <v>489</v>
      </c>
      <c r="C46" s="136">
        <v>0</v>
      </c>
      <c r="D46" s="136">
        <v>178787213</v>
      </c>
      <c r="E46" s="136">
        <v>175521721</v>
      </c>
      <c r="F46" s="247">
        <f t="shared" si="0"/>
        <v>0.98173531571298667</v>
      </c>
    </row>
    <row r="47" spans="1:6" ht="13.5" customHeight="1" x14ac:dyDescent="0.2">
      <c r="A47" s="213"/>
      <c r="B47" s="176" t="s">
        <v>522</v>
      </c>
      <c r="C47" s="136">
        <v>0</v>
      </c>
      <c r="D47" s="136">
        <v>30000000</v>
      </c>
      <c r="E47" s="136">
        <v>29931108</v>
      </c>
      <c r="F47" s="247">
        <f t="shared" si="0"/>
        <v>0.99770360000000002</v>
      </c>
    </row>
    <row r="48" spans="1:6" ht="13.5" customHeight="1" x14ac:dyDescent="0.2">
      <c r="A48" s="213"/>
      <c r="B48" s="158" t="s">
        <v>527</v>
      </c>
      <c r="C48" s="136">
        <v>0</v>
      </c>
      <c r="D48" s="136">
        <v>2985048</v>
      </c>
      <c r="E48" s="136">
        <v>2927800</v>
      </c>
      <c r="F48" s="247">
        <f t="shared" si="0"/>
        <v>0.9808217489300004</v>
      </c>
    </row>
    <row r="49" spans="1:6" ht="13.5" customHeight="1" x14ac:dyDescent="0.2">
      <c r="A49" s="213"/>
      <c r="B49" s="211" t="s">
        <v>142</v>
      </c>
      <c r="C49" s="184">
        <f>SUM(C50:C99)</f>
        <v>387611415</v>
      </c>
      <c r="D49" s="184">
        <f t="shared" ref="D49:E49" si="10">SUM(D50:D99)</f>
        <v>371852337</v>
      </c>
      <c r="E49" s="184">
        <f t="shared" si="10"/>
        <v>217292728</v>
      </c>
      <c r="F49" s="246">
        <f t="shared" si="0"/>
        <v>0.58435219139149852</v>
      </c>
    </row>
    <row r="50" spans="1:6" ht="13.5" customHeight="1" x14ac:dyDescent="0.2">
      <c r="A50" s="213"/>
      <c r="B50" s="194" t="s">
        <v>448</v>
      </c>
      <c r="C50" s="136">
        <v>1010489</v>
      </c>
      <c r="D50" s="136">
        <v>1137489</v>
      </c>
      <c r="E50" s="136">
        <v>1137489</v>
      </c>
      <c r="F50" s="247">
        <f t="shared" si="0"/>
        <v>1</v>
      </c>
    </row>
    <row r="51" spans="1:6" ht="13.5" customHeight="1" x14ac:dyDescent="0.2">
      <c r="A51" s="213"/>
      <c r="B51" s="191" t="s">
        <v>417</v>
      </c>
      <c r="C51" s="136">
        <v>1000000</v>
      </c>
      <c r="D51" s="136">
        <v>1000000</v>
      </c>
      <c r="E51" s="136">
        <v>984504</v>
      </c>
      <c r="F51" s="247">
        <f t="shared" si="0"/>
        <v>0.98450400000000005</v>
      </c>
    </row>
    <row r="52" spans="1:6" ht="13.5" customHeight="1" x14ac:dyDescent="0.2">
      <c r="A52" s="213"/>
      <c r="B52" s="191" t="s">
        <v>496</v>
      </c>
      <c r="C52" s="136">
        <v>0</v>
      </c>
      <c r="D52" s="136">
        <v>4500</v>
      </c>
      <c r="E52" s="136">
        <v>4500</v>
      </c>
      <c r="F52" s="247">
        <f t="shared" si="0"/>
        <v>1</v>
      </c>
    </row>
    <row r="53" spans="1:6" ht="13.5" customHeight="1" x14ac:dyDescent="0.2">
      <c r="A53" s="213"/>
      <c r="B53" s="191" t="s">
        <v>418</v>
      </c>
      <c r="C53" s="136">
        <v>300000</v>
      </c>
      <c r="D53" s="136">
        <v>300000</v>
      </c>
      <c r="E53" s="136">
        <v>0</v>
      </c>
      <c r="F53" s="247">
        <f t="shared" si="0"/>
        <v>0</v>
      </c>
    </row>
    <row r="54" spans="1:6" ht="13.5" customHeight="1" x14ac:dyDescent="0.2">
      <c r="A54" s="213"/>
      <c r="B54" s="191" t="s">
        <v>529</v>
      </c>
      <c r="C54" s="136">
        <v>0</v>
      </c>
      <c r="D54" s="136">
        <v>155000</v>
      </c>
      <c r="E54" s="136">
        <v>154269</v>
      </c>
      <c r="F54" s="247">
        <f t="shared" si="0"/>
        <v>0.99528387096774196</v>
      </c>
    </row>
    <row r="55" spans="1:6" ht="13.5" customHeight="1" x14ac:dyDescent="0.2">
      <c r="A55" s="213"/>
      <c r="B55" s="191" t="s">
        <v>419</v>
      </c>
      <c r="C55" s="136">
        <v>2500000</v>
      </c>
      <c r="D55" s="136">
        <v>2500000</v>
      </c>
      <c r="E55" s="136">
        <v>0</v>
      </c>
      <c r="F55" s="247">
        <f t="shared" si="0"/>
        <v>0</v>
      </c>
    </row>
    <row r="56" spans="1:6" ht="13.5" customHeight="1" x14ac:dyDescent="0.2">
      <c r="A56" s="213"/>
      <c r="B56" s="191" t="s">
        <v>420</v>
      </c>
      <c r="C56" s="136">
        <v>1200000</v>
      </c>
      <c r="D56" s="136">
        <v>1209167</v>
      </c>
      <c r="E56" s="136">
        <v>1209167</v>
      </c>
      <c r="F56" s="247">
        <f t="shared" si="0"/>
        <v>1</v>
      </c>
    </row>
    <row r="57" spans="1:6" ht="13.5" customHeight="1" x14ac:dyDescent="0.2">
      <c r="A57" s="213"/>
      <c r="B57" s="156" t="s">
        <v>421</v>
      </c>
      <c r="C57" s="136">
        <v>1000000</v>
      </c>
      <c r="D57" s="136">
        <v>1405358</v>
      </c>
      <c r="E57" s="136">
        <f>953746+451612</f>
        <v>1405358</v>
      </c>
      <c r="F57" s="247">
        <f t="shared" si="0"/>
        <v>1</v>
      </c>
    </row>
    <row r="58" spans="1:6" ht="13.5" customHeight="1" x14ac:dyDescent="0.2">
      <c r="A58" s="213"/>
      <c r="B58" s="156" t="s">
        <v>422</v>
      </c>
      <c r="C58" s="136">
        <v>2500000</v>
      </c>
      <c r="D58" s="136">
        <v>0</v>
      </c>
      <c r="E58" s="136">
        <v>0</v>
      </c>
      <c r="F58" s="247">
        <v>0</v>
      </c>
    </row>
    <row r="59" spans="1:6" ht="13.5" customHeight="1" x14ac:dyDescent="0.2">
      <c r="A59" s="213"/>
      <c r="B59" s="156" t="s">
        <v>457</v>
      </c>
      <c r="C59" s="136">
        <v>300000</v>
      </c>
      <c r="D59" s="136">
        <v>300000</v>
      </c>
      <c r="E59" s="136">
        <v>300000</v>
      </c>
      <c r="F59" s="247">
        <f t="shared" si="0"/>
        <v>1</v>
      </c>
    </row>
    <row r="60" spans="1:6" ht="13.5" customHeight="1" x14ac:dyDescent="0.2">
      <c r="A60" s="213"/>
      <c r="B60" s="156" t="s">
        <v>521</v>
      </c>
      <c r="C60" s="136">
        <v>0</v>
      </c>
      <c r="D60" s="136">
        <v>980440</v>
      </c>
      <c r="E60" s="136">
        <f>980440</f>
        <v>980440</v>
      </c>
      <c r="F60" s="247">
        <f t="shared" si="0"/>
        <v>1</v>
      </c>
    </row>
    <row r="61" spans="1:6" ht="13.5" customHeight="1" x14ac:dyDescent="0.2">
      <c r="A61" s="213"/>
      <c r="B61" s="156" t="s">
        <v>423</v>
      </c>
      <c r="C61" s="136">
        <v>1400000</v>
      </c>
      <c r="D61" s="136">
        <v>2454481</v>
      </c>
      <c r="E61" s="136">
        <v>2454481</v>
      </c>
      <c r="F61" s="247">
        <f t="shared" si="0"/>
        <v>1</v>
      </c>
    </row>
    <row r="62" spans="1:6" ht="13.5" customHeight="1" x14ac:dyDescent="0.2">
      <c r="A62" s="213"/>
      <c r="B62" s="156" t="s">
        <v>424</v>
      </c>
      <c r="C62" s="136">
        <v>6000000</v>
      </c>
      <c r="D62" s="136">
        <v>6000000</v>
      </c>
      <c r="E62" s="136">
        <v>5805000</v>
      </c>
      <c r="F62" s="247">
        <f t="shared" si="0"/>
        <v>0.96750000000000003</v>
      </c>
    </row>
    <row r="63" spans="1:6" ht="13.5" customHeight="1" x14ac:dyDescent="0.2">
      <c r="A63" s="213"/>
      <c r="B63" s="156" t="s">
        <v>425</v>
      </c>
      <c r="C63" s="136">
        <v>7112000</v>
      </c>
      <c r="D63" s="136">
        <v>7112000</v>
      </c>
      <c r="E63" s="136">
        <v>7117494</v>
      </c>
      <c r="F63" s="247">
        <f t="shared" si="0"/>
        <v>1.0007724971878516</v>
      </c>
    </row>
    <row r="64" spans="1:6" ht="13.5" customHeight="1" x14ac:dyDescent="0.2">
      <c r="A64" s="213"/>
      <c r="B64" s="156" t="s">
        <v>426</v>
      </c>
      <c r="C64" s="136">
        <v>1000000</v>
      </c>
      <c r="D64" s="136">
        <v>1000000</v>
      </c>
      <c r="E64" s="136">
        <v>952500</v>
      </c>
      <c r="F64" s="247">
        <f t="shared" si="0"/>
        <v>0.95250000000000001</v>
      </c>
    </row>
    <row r="65" spans="1:6" ht="13.5" customHeight="1" x14ac:dyDescent="0.2">
      <c r="A65" s="213"/>
      <c r="B65" s="156" t="s">
        <v>427</v>
      </c>
      <c r="C65" s="136">
        <v>5000000</v>
      </c>
      <c r="D65" s="136">
        <v>11896610</v>
      </c>
      <c r="E65" s="136">
        <f>11446610+450000</f>
        <v>11896610</v>
      </c>
      <c r="F65" s="247">
        <f t="shared" si="0"/>
        <v>1</v>
      </c>
    </row>
    <row r="66" spans="1:6" ht="13.5" customHeight="1" x14ac:dyDescent="0.2">
      <c r="A66" s="213"/>
      <c r="B66" s="156" t="s">
        <v>428</v>
      </c>
      <c r="C66" s="136">
        <v>9681865</v>
      </c>
      <c r="D66" s="136">
        <v>0</v>
      </c>
      <c r="E66" s="136">
        <v>0</v>
      </c>
      <c r="F66" s="247">
        <v>0</v>
      </c>
    </row>
    <row r="67" spans="1:6" ht="13.5" customHeight="1" x14ac:dyDescent="0.2">
      <c r="A67" s="213"/>
      <c r="B67" s="156" t="s">
        <v>429</v>
      </c>
      <c r="C67" s="136">
        <v>3100000</v>
      </c>
      <c r="D67" s="136">
        <v>3100000</v>
      </c>
      <c r="E67" s="136">
        <v>0</v>
      </c>
      <c r="F67" s="247">
        <f t="shared" si="0"/>
        <v>0</v>
      </c>
    </row>
    <row r="68" spans="1:6" ht="13.5" customHeight="1" x14ac:dyDescent="0.2">
      <c r="A68" s="213"/>
      <c r="B68" s="158" t="s">
        <v>430</v>
      </c>
      <c r="C68" s="136">
        <v>560000</v>
      </c>
      <c r="D68" s="136">
        <v>560000</v>
      </c>
      <c r="E68" s="136">
        <v>0</v>
      </c>
      <c r="F68" s="247">
        <f t="shared" si="0"/>
        <v>0</v>
      </c>
    </row>
    <row r="69" spans="1:6" ht="13.5" customHeight="1" x14ac:dyDescent="0.2">
      <c r="A69" s="213"/>
      <c r="B69" s="158" t="s">
        <v>431</v>
      </c>
      <c r="C69" s="136">
        <v>400000</v>
      </c>
      <c r="D69" s="136">
        <v>400000</v>
      </c>
      <c r="E69" s="136">
        <v>0</v>
      </c>
      <c r="F69" s="247">
        <f t="shared" si="0"/>
        <v>0</v>
      </c>
    </row>
    <row r="70" spans="1:6" ht="13.5" customHeight="1" x14ac:dyDescent="0.2">
      <c r="A70" s="213"/>
      <c r="B70" s="156" t="s">
        <v>432</v>
      </c>
      <c r="C70" s="136">
        <v>148000000</v>
      </c>
      <c r="D70" s="136">
        <v>148000000</v>
      </c>
      <c r="E70" s="136">
        <v>143175708</v>
      </c>
      <c r="F70" s="247">
        <f t="shared" si="0"/>
        <v>0.96740343243243243</v>
      </c>
    </row>
    <row r="71" spans="1:6" ht="13.5" customHeight="1" x14ac:dyDescent="0.2">
      <c r="A71" s="213"/>
      <c r="B71" s="156" t="s">
        <v>433</v>
      </c>
      <c r="C71" s="136">
        <v>1200000</v>
      </c>
      <c r="D71" s="136">
        <v>1200000</v>
      </c>
      <c r="E71" s="136">
        <v>0</v>
      </c>
      <c r="F71" s="247">
        <f t="shared" si="0"/>
        <v>0</v>
      </c>
    </row>
    <row r="72" spans="1:6" ht="13.5" customHeight="1" x14ac:dyDescent="0.2">
      <c r="A72" s="213"/>
      <c r="B72" s="215" t="s">
        <v>434</v>
      </c>
      <c r="C72" s="216">
        <v>1000000</v>
      </c>
      <c r="D72" s="216">
        <v>1000000</v>
      </c>
      <c r="E72" s="136">
        <v>997500</v>
      </c>
      <c r="F72" s="247">
        <f t="shared" ref="F72:F131" si="11">E72/D72</f>
        <v>0.99750000000000005</v>
      </c>
    </row>
    <row r="73" spans="1:6" ht="13.5" customHeight="1" x14ac:dyDescent="0.2">
      <c r="A73" s="213"/>
      <c r="B73" s="156" t="s">
        <v>435</v>
      </c>
      <c r="C73" s="136">
        <v>450000</v>
      </c>
      <c r="D73" s="136">
        <v>194094</v>
      </c>
      <c r="E73" s="136">
        <v>0</v>
      </c>
      <c r="F73" s="247">
        <f t="shared" si="11"/>
        <v>0</v>
      </c>
    </row>
    <row r="74" spans="1:6" ht="13.5" customHeight="1" x14ac:dyDescent="0.2">
      <c r="A74" s="213"/>
      <c r="B74" s="156" t="s">
        <v>436</v>
      </c>
      <c r="C74" s="136">
        <v>500000</v>
      </c>
      <c r="D74" s="136">
        <v>500000</v>
      </c>
      <c r="E74" s="136">
        <v>0</v>
      </c>
      <c r="F74" s="247">
        <f t="shared" si="11"/>
        <v>0</v>
      </c>
    </row>
    <row r="75" spans="1:6" ht="13.5" customHeight="1" x14ac:dyDescent="0.2">
      <c r="A75" s="213"/>
      <c r="B75" s="156" t="s">
        <v>502</v>
      </c>
      <c r="C75" s="136">
        <v>0</v>
      </c>
      <c r="D75" s="136">
        <v>325000</v>
      </c>
      <c r="E75" s="136">
        <v>325000</v>
      </c>
      <c r="F75" s="247">
        <f t="shared" si="11"/>
        <v>1</v>
      </c>
    </row>
    <row r="76" spans="1:6" ht="13.5" customHeight="1" x14ac:dyDescent="0.2">
      <c r="A76" s="213"/>
      <c r="B76" s="156" t="s">
        <v>437</v>
      </c>
      <c r="C76" s="136">
        <v>2000000</v>
      </c>
      <c r="D76" s="136">
        <v>2000000</v>
      </c>
      <c r="E76" s="136">
        <v>2000000</v>
      </c>
      <c r="F76" s="247">
        <f t="shared" si="11"/>
        <v>1</v>
      </c>
    </row>
    <row r="77" spans="1:6" ht="13.5" customHeight="1" x14ac:dyDescent="0.2">
      <c r="A77" s="213"/>
      <c r="B77" s="156" t="s">
        <v>438</v>
      </c>
      <c r="C77" s="136">
        <v>3175000</v>
      </c>
      <c r="D77" s="136">
        <v>3175000</v>
      </c>
      <c r="E77" s="136">
        <v>2336800</v>
      </c>
      <c r="F77" s="247">
        <f t="shared" si="11"/>
        <v>0.73599999999999999</v>
      </c>
    </row>
    <row r="78" spans="1:6" ht="13.5" customHeight="1" x14ac:dyDescent="0.2">
      <c r="A78" s="213"/>
      <c r="B78" s="156" t="s">
        <v>377</v>
      </c>
      <c r="C78" s="136">
        <v>2500000</v>
      </c>
      <c r="D78" s="136">
        <v>2500000</v>
      </c>
      <c r="E78" s="136">
        <v>939800</v>
      </c>
      <c r="F78" s="247">
        <f t="shared" si="11"/>
        <v>0.37591999999999998</v>
      </c>
    </row>
    <row r="79" spans="1:6" ht="13.5" customHeight="1" x14ac:dyDescent="0.2">
      <c r="A79" s="213"/>
      <c r="B79" s="156" t="s">
        <v>530</v>
      </c>
      <c r="C79" s="136">
        <v>0</v>
      </c>
      <c r="D79" s="136">
        <v>512768</v>
      </c>
      <c r="E79" s="136">
        <v>512768</v>
      </c>
      <c r="F79" s="247">
        <f t="shared" si="11"/>
        <v>1</v>
      </c>
    </row>
    <row r="80" spans="1:6" ht="13.5" customHeight="1" x14ac:dyDescent="0.2">
      <c r="A80" s="213"/>
      <c r="B80" s="156" t="s">
        <v>389</v>
      </c>
      <c r="C80" s="136">
        <v>828619</v>
      </c>
      <c r="D80" s="136">
        <v>955619</v>
      </c>
      <c r="E80" s="136">
        <v>955619</v>
      </c>
      <c r="F80" s="247">
        <f t="shared" si="11"/>
        <v>1</v>
      </c>
    </row>
    <row r="81" spans="1:7" ht="28.5" customHeight="1" x14ac:dyDescent="0.2">
      <c r="A81" s="213"/>
      <c r="B81" s="217" t="s">
        <v>439</v>
      </c>
      <c r="C81" s="136">
        <v>3500000</v>
      </c>
      <c r="D81" s="136">
        <v>3500000</v>
      </c>
      <c r="E81" s="136">
        <v>2035000</v>
      </c>
      <c r="F81" s="247">
        <f t="shared" si="11"/>
        <v>0.58142857142857141</v>
      </c>
    </row>
    <row r="82" spans="1:7" ht="13.5" customHeight="1" x14ac:dyDescent="0.2">
      <c r="A82" s="213"/>
      <c r="B82" s="156" t="s">
        <v>440</v>
      </c>
      <c r="C82" s="218">
        <v>450000</v>
      </c>
      <c r="D82" s="218">
        <v>450000</v>
      </c>
      <c r="E82" s="136">
        <v>339333</v>
      </c>
      <c r="F82" s="247">
        <f t="shared" si="11"/>
        <v>0.75407333333333337</v>
      </c>
    </row>
    <row r="83" spans="1:7" ht="13.5" customHeight="1" x14ac:dyDescent="0.2">
      <c r="A83" s="213"/>
      <c r="B83" s="158" t="s">
        <v>441</v>
      </c>
      <c r="C83" s="216">
        <v>1800000</v>
      </c>
      <c r="D83" s="216">
        <v>1800000</v>
      </c>
      <c r="E83" s="136">
        <v>1777175</v>
      </c>
      <c r="F83" s="247">
        <f t="shared" si="11"/>
        <v>0.98731944444444442</v>
      </c>
    </row>
    <row r="84" spans="1:7" ht="13.5" customHeight="1" x14ac:dyDescent="0.2">
      <c r="A84" s="213"/>
      <c r="B84" s="158" t="s">
        <v>531</v>
      </c>
      <c r="C84" s="216">
        <v>0</v>
      </c>
      <c r="D84" s="216">
        <v>1562100</v>
      </c>
      <c r="E84" s="136">
        <v>1562100</v>
      </c>
      <c r="F84" s="247">
        <v>0</v>
      </c>
    </row>
    <row r="85" spans="1:7" ht="13.5" customHeight="1" x14ac:dyDescent="0.2">
      <c r="A85" s="213"/>
      <c r="B85" s="158" t="s">
        <v>442</v>
      </c>
      <c r="C85" s="216">
        <v>5000000</v>
      </c>
      <c r="D85" s="216">
        <v>5000000</v>
      </c>
      <c r="E85" s="136">
        <v>0</v>
      </c>
      <c r="F85" s="247">
        <f t="shared" si="11"/>
        <v>0</v>
      </c>
    </row>
    <row r="86" spans="1:7" ht="13.5" customHeight="1" x14ac:dyDescent="0.2">
      <c r="A86" s="213"/>
      <c r="B86" s="158" t="s">
        <v>488</v>
      </c>
      <c r="C86" s="216">
        <v>0</v>
      </c>
      <c r="D86" s="216">
        <v>4303500</v>
      </c>
      <c r="E86" s="136">
        <v>4303500</v>
      </c>
      <c r="F86" s="247">
        <f t="shared" si="11"/>
        <v>1</v>
      </c>
    </row>
    <row r="87" spans="1:7" ht="13.5" customHeight="1" x14ac:dyDescent="0.2">
      <c r="A87" s="213"/>
      <c r="B87" s="158" t="s">
        <v>443</v>
      </c>
      <c r="C87" s="216">
        <v>2000000</v>
      </c>
      <c r="D87" s="216">
        <v>2000000</v>
      </c>
      <c r="E87" s="136">
        <v>0</v>
      </c>
      <c r="F87" s="247">
        <f t="shared" si="11"/>
        <v>0</v>
      </c>
    </row>
    <row r="88" spans="1:7" s="157" customFormat="1" ht="13.5" customHeight="1" x14ac:dyDescent="0.2">
      <c r="A88" s="213"/>
      <c r="B88" s="156" t="s">
        <v>378</v>
      </c>
      <c r="C88" s="216">
        <v>4265929</v>
      </c>
      <c r="D88" s="216">
        <v>4265929</v>
      </c>
      <c r="E88" s="136">
        <v>4265929</v>
      </c>
      <c r="F88" s="247">
        <f t="shared" si="11"/>
        <v>1</v>
      </c>
      <c r="G88" s="244"/>
    </row>
    <row r="89" spans="1:7" ht="13.5" customHeight="1" x14ac:dyDescent="0.2">
      <c r="A89" s="213"/>
      <c r="B89" s="158" t="s">
        <v>444</v>
      </c>
      <c r="C89" s="216">
        <v>26000000</v>
      </c>
      <c r="D89" s="216">
        <v>5144453</v>
      </c>
      <c r="E89" s="136">
        <v>0</v>
      </c>
      <c r="F89" s="247">
        <f t="shared" si="11"/>
        <v>0</v>
      </c>
    </row>
    <row r="90" spans="1:7" ht="13.5" customHeight="1" x14ac:dyDescent="0.2">
      <c r="A90" s="213"/>
      <c r="B90" s="158" t="s">
        <v>495</v>
      </c>
      <c r="C90" s="216">
        <v>0</v>
      </c>
      <c r="D90" s="216">
        <v>590646</v>
      </c>
      <c r="E90" s="136">
        <v>590646</v>
      </c>
      <c r="F90" s="247">
        <f t="shared" si="11"/>
        <v>1</v>
      </c>
    </row>
    <row r="91" spans="1:7" ht="13.5" customHeight="1" x14ac:dyDescent="0.2">
      <c r="A91" s="213"/>
      <c r="B91" s="158" t="s">
        <v>486</v>
      </c>
      <c r="C91" s="216">
        <v>18000000</v>
      </c>
      <c r="D91" s="216">
        <v>18000000</v>
      </c>
      <c r="E91" s="136">
        <v>1023500</v>
      </c>
      <c r="F91" s="247">
        <f t="shared" si="11"/>
        <v>5.6861111111111112E-2</v>
      </c>
    </row>
    <row r="92" spans="1:7" ht="13.5" customHeight="1" x14ac:dyDescent="0.2">
      <c r="A92" s="213"/>
      <c r="B92" s="156" t="s">
        <v>445</v>
      </c>
      <c r="C92" s="216">
        <v>1600000</v>
      </c>
      <c r="D92" s="216">
        <v>1600000</v>
      </c>
      <c r="E92" s="136">
        <v>0</v>
      </c>
      <c r="F92" s="247">
        <f t="shared" si="11"/>
        <v>0</v>
      </c>
    </row>
    <row r="93" spans="1:7" ht="13.5" customHeight="1" x14ac:dyDescent="0.2">
      <c r="A93" s="213"/>
      <c r="B93" s="158" t="s">
        <v>379</v>
      </c>
      <c r="C93" s="216">
        <v>1452461</v>
      </c>
      <c r="D93" s="216">
        <v>1579461</v>
      </c>
      <c r="E93" s="136">
        <v>1579461</v>
      </c>
      <c r="F93" s="247">
        <f t="shared" si="11"/>
        <v>1</v>
      </c>
    </row>
    <row r="94" spans="1:7" ht="13.5" customHeight="1" x14ac:dyDescent="0.2">
      <c r="A94" s="213"/>
      <c r="B94" s="158" t="s">
        <v>449</v>
      </c>
      <c r="C94" s="216">
        <v>25451866</v>
      </c>
      <c r="D94" s="216">
        <v>25451866</v>
      </c>
      <c r="E94" s="136">
        <v>13538007</v>
      </c>
      <c r="F94" s="247">
        <f t="shared" si="11"/>
        <v>0.53190626573312938</v>
      </c>
    </row>
    <row r="95" spans="1:7" ht="13.5" customHeight="1" x14ac:dyDescent="0.2">
      <c r="A95" s="213"/>
      <c r="B95" s="158" t="s">
        <v>450</v>
      </c>
      <c r="C95" s="216">
        <v>81373186</v>
      </c>
      <c r="D95" s="216">
        <v>81373186</v>
      </c>
      <c r="E95" s="136">
        <v>0</v>
      </c>
      <c r="F95" s="247">
        <f t="shared" si="11"/>
        <v>0</v>
      </c>
    </row>
    <row r="96" spans="1:7" ht="13.5" customHeight="1" x14ac:dyDescent="0.2">
      <c r="A96" s="213"/>
      <c r="B96" s="158" t="s">
        <v>451</v>
      </c>
      <c r="C96" s="216">
        <v>10000000</v>
      </c>
      <c r="D96" s="216">
        <v>10000000</v>
      </c>
      <c r="E96" s="136">
        <v>279400</v>
      </c>
      <c r="F96" s="247">
        <f t="shared" si="11"/>
        <v>2.794E-2</v>
      </c>
    </row>
    <row r="97" spans="1:7" ht="13.5" customHeight="1" x14ac:dyDescent="0.2">
      <c r="A97" s="213"/>
      <c r="B97" s="215" t="s">
        <v>446</v>
      </c>
      <c r="C97" s="216">
        <v>1500000</v>
      </c>
      <c r="D97" s="216">
        <v>1500000</v>
      </c>
      <c r="E97" s="136">
        <v>0</v>
      </c>
      <c r="F97" s="247">
        <f t="shared" si="11"/>
        <v>0</v>
      </c>
    </row>
    <row r="98" spans="1:7" ht="13.5" customHeight="1" x14ac:dyDescent="0.2">
      <c r="A98" s="213"/>
      <c r="B98" s="215" t="s">
        <v>528</v>
      </c>
      <c r="C98" s="216">
        <v>0</v>
      </c>
      <c r="D98" s="216">
        <v>353670</v>
      </c>
      <c r="E98" s="136">
        <v>353670</v>
      </c>
      <c r="F98" s="247">
        <f t="shared" si="11"/>
        <v>1</v>
      </c>
    </row>
    <row r="99" spans="1:7" ht="13.5" customHeight="1" x14ac:dyDescent="0.2">
      <c r="A99" s="213"/>
      <c r="B99" s="215" t="s">
        <v>447</v>
      </c>
      <c r="C99" s="216">
        <v>1500000</v>
      </c>
      <c r="D99" s="216">
        <v>1500000</v>
      </c>
      <c r="E99" s="136">
        <v>0</v>
      </c>
      <c r="F99" s="247">
        <f t="shared" si="11"/>
        <v>0</v>
      </c>
    </row>
    <row r="100" spans="1:7" ht="13.5" customHeight="1" x14ac:dyDescent="0.2">
      <c r="A100" s="213"/>
      <c r="B100" s="210" t="s">
        <v>143</v>
      </c>
      <c r="C100" s="184">
        <f>SUM(C101:C106)</f>
        <v>36258675</v>
      </c>
      <c r="D100" s="184">
        <f>SUM(D101:D106)</f>
        <v>28416674</v>
      </c>
      <c r="E100" s="184">
        <f t="shared" ref="E100" si="12">SUM(E101:E106)</f>
        <v>21994269</v>
      </c>
      <c r="F100" s="246">
        <f t="shared" si="11"/>
        <v>0.77399167122795576</v>
      </c>
    </row>
    <row r="101" spans="1:7" ht="13.5" customHeight="1" x14ac:dyDescent="0.2">
      <c r="A101" s="213"/>
      <c r="B101" s="191" t="s">
        <v>144</v>
      </c>
      <c r="C101" s="136">
        <v>2899410</v>
      </c>
      <c r="D101" s="136">
        <v>2899410</v>
      </c>
      <c r="E101" s="136">
        <v>2453027</v>
      </c>
      <c r="F101" s="247">
        <f t="shared" si="11"/>
        <v>0.84604350540282336</v>
      </c>
    </row>
    <row r="102" spans="1:7" ht="13.5" customHeight="1" x14ac:dyDescent="0.2">
      <c r="A102" s="213"/>
      <c r="B102" s="191" t="s">
        <v>145</v>
      </c>
      <c r="C102" s="136">
        <v>29058000</v>
      </c>
      <c r="D102" s="136">
        <v>21438000</v>
      </c>
      <c r="E102" s="136">
        <v>16955783</v>
      </c>
      <c r="F102" s="247">
        <f t="shared" si="11"/>
        <v>0.79092186771154027</v>
      </c>
    </row>
    <row r="103" spans="1:7" ht="13.5" customHeight="1" x14ac:dyDescent="0.2">
      <c r="A103" s="213"/>
      <c r="B103" s="191" t="s">
        <v>146</v>
      </c>
      <c r="C103" s="136">
        <v>1300000</v>
      </c>
      <c r="D103" s="136">
        <v>1300000</v>
      </c>
      <c r="E103" s="136">
        <v>344729</v>
      </c>
      <c r="F103" s="247">
        <f t="shared" si="11"/>
        <v>0.26517615384615384</v>
      </c>
    </row>
    <row r="104" spans="1:7" ht="13.5" customHeight="1" x14ac:dyDescent="0.2">
      <c r="A104" s="213"/>
      <c r="B104" s="191" t="s">
        <v>147</v>
      </c>
      <c r="C104" s="136">
        <v>3001265</v>
      </c>
      <c r="D104" s="136">
        <v>2493265</v>
      </c>
      <c r="E104" s="136">
        <v>1954731</v>
      </c>
      <c r="F104" s="247">
        <f t="shared" si="11"/>
        <v>0.78400450814494249</v>
      </c>
    </row>
    <row r="105" spans="1:7" ht="13.5" customHeight="1" x14ac:dyDescent="0.2">
      <c r="A105" s="213"/>
      <c r="B105" s="191" t="s">
        <v>148</v>
      </c>
      <c r="C105" s="136">
        <v>0</v>
      </c>
      <c r="D105" s="136">
        <v>0</v>
      </c>
      <c r="E105" s="136">
        <v>0</v>
      </c>
      <c r="F105" s="247">
        <v>0</v>
      </c>
    </row>
    <row r="106" spans="1:7" ht="13.5" customHeight="1" x14ac:dyDescent="0.2">
      <c r="A106" s="213"/>
      <c r="B106" s="191" t="s">
        <v>149</v>
      </c>
      <c r="C106" s="136">
        <v>0</v>
      </c>
      <c r="D106" s="136">
        <v>285999</v>
      </c>
      <c r="E106" s="136">
        <v>285999</v>
      </c>
      <c r="F106" s="247">
        <v>0</v>
      </c>
    </row>
    <row r="107" spans="1:7" ht="16.5" customHeight="1" x14ac:dyDescent="0.2">
      <c r="A107" s="213" t="s">
        <v>45</v>
      </c>
      <c r="B107" s="185" t="s">
        <v>150</v>
      </c>
      <c r="C107" s="184">
        <f>C108+C117</f>
        <v>14300000</v>
      </c>
      <c r="D107" s="184">
        <f>D108+D117</f>
        <v>27458865</v>
      </c>
      <c r="E107" s="184">
        <f t="shared" ref="E107" si="13">E108+E117</f>
        <v>24060785</v>
      </c>
      <c r="F107" s="246">
        <f t="shared" si="11"/>
        <v>0.87624834456923106</v>
      </c>
    </row>
    <row r="108" spans="1:7" ht="16.5" customHeight="1" x14ac:dyDescent="0.2">
      <c r="A108" s="213"/>
      <c r="B108" s="210" t="s">
        <v>151</v>
      </c>
      <c r="C108" s="184">
        <f>C110+C109</f>
        <v>14000000</v>
      </c>
      <c r="D108" s="184">
        <f>D110+D109</f>
        <v>27158865</v>
      </c>
      <c r="E108" s="184">
        <f t="shared" ref="E108" si="14">E110+E109</f>
        <v>24060785</v>
      </c>
      <c r="F108" s="246">
        <f t="shared" si="11"/>
        <v>0.88592748629222906</v>
      </c>
    </row>
    <row r="109" spans="1:7" ht="13.5" customHeight="1" x14ac:dyDescent="0.2">
      <c r="A109" s="213"/>
      <c r="B109" s="211" t="s">
        <v>152</v>
      </c>
      <c r="C109" s="136">
        <v>0</v>
      </c>
      <c r="D109" s="136">
        <v>0</v>
      </c>
      <c r="E109" s="136">
        <v>0</v>
      </c>
      <c r="F109" s="247">
        <v>0</v>
      </c>
    </row>
    <row r="110" spans="1:7" ht="13.5" customHeight="1" x14ac:dyDescent="0.2">
      <c r="A110" s="213"/>
      <c r="B110" s="211" t="s">
        <v>153</v>
      </c>
      <c r="C110" s="184">
        <f>SUM(C111:C116)</f>
        <v>14000000</v>
      </c>
      <c r="D110" s="184">
        <f t="shared" ref="D110:E110" si="15">SUM(D111:D116)</f>
        <v>27158865</v>
      </c>
      <c r="E110" s="184">
        <f t="shared" si="15"/>
        <v>24060785</v>
      </c>
      <c r="F110" s="246">
        <f t="shared" si="11"/>
        <v>0.88592748629222906</v>
      </c>
    </row>
    <row r="111" spans="1:7" s="3" customFormat="1" ht="13.5" customHeight="1" x14ac:dyDescent="0.2">
      <c r="A111" s="213"/>
      <c r="B111" s="158" t="s">
        <v>154</v>
      </c>
      <c r="C111" s="136">
        <v>7000000</v>
      </c>
      <c r="D111" s="136">
        <v>7682326</v>
      </c>
      <c r="E111" s="136">
        <v>7682326</v>
      </c>
      <c r="F111" s="247">
        <f t="shared" si="11"/>
        <v>1</v>
      </c>
      <c r="G111" s="245"/>
    </row>
    <row r="112" spans="1:7" s="3" customFormat="1" ht="13.5" customHeight="1" x14ac:dyDescent="0.2">
      <c r="A112" s="213"/>
      <c r="B112" s="158" t="s">
        <v>485</v>
      </c>
      <c r="C112" s="136">
        <v>5000000</v>
      </c>
      <c r="D112" s="136">
        <v>4317674</v>
      </c>
      <c r="E112" s="136">
        <v>2474852</v>
      </c>
      <c r="F112" s="247">
        <f t="shared" si="11"/>
        <v>0.57319102831756175</v>
      </c>
      <c r="G112" s="245"/>
    </row>
    <row r="113" spans="1:7" s="3" customFormat="1" ht="13.5" customHeight="1" x14ac:dyDescent="0.2">
      <c r="A113" s="213"/>
      <c r="B113" s="156" t="s">
        <v>422</v>
      </c>
      <c r="C113" s="136">
        <v>0</v>
      </c>
      <c r="D113" s="136">
        <v>2500000</v>
      </c>
      <c r="E113" s="136">
        <v>2259847</v>
      </c>
      <c r="F113" s="247">
        <f t="shared" si="11"/>
        <v>0.90393880000000004</v>
      </c>
      <c r="G113" s="245"/>
    </row>
    <row r="114" spans="1:7" s="3" customFormat="1" ht="13.5" customHeight="1" x14ac:dyDescent="0.2">
      <c r="A114" s="213"/>
      <c r="B114" s="215" t="s">
        <v>392</v>
      </c>
      <c r="C114" s="216">
        <v>2000000</v>
      </c>
      <c r="D114" s="216">
        <v>2000000</v>
      </c>
      <c r="E114" s="136">
        <v>985265</v>
      </c>
      <c r="F114" s="247">
        <f t="shared" si="11"/>
        <v>0.49263249999999997</v>
      </c>
      <c r="G114" s="245"/>
    </row>
    <row r="115" spans="1:7" s="3" customFormat="1" ht="13.5" customHeight="1" x14ac:dyDescent="0.2">
      <c r="A115" s="213"/>
      <c r="B115" s="156" t="s">
        <v>428</v>
      </c>
      <c r="C115" s="216">
        <v>0</v>
      </c>
      <c r="D115" s="216">
        <v>9681865</v>
      </c>
      <c r="E115" s="136">
        <v>9681865</v>
      </c>
      <c r="F115" s="247">
        <f t="shared" si="11"/>
        <v>1</v>
      </c>
      <c r="G115" s="245"/>
    </row>
    <row r="116" spans="1:7" s="3" customFormat="1" ht="13.5" customHeight="1" x14ac:dyDescent="0.2">
      <c r="A116" s="213"/>
      <c r="B116" s="156" t="s">
        <v>520</v>
      </c>
      <c r="C116" s="216">
        <v>0</v>
      </c>
      <c r="D116" s="216">
        <v>977000</v>
      </c>
      <c r="E116" s="136">
        <v>976630</v>
      </c>
      <c r="F116" s="247">
        <f t="shared" si="11"/>
        <v>0.99962128966223129</v>
      </c>
      <c r="G116" s="245"/>
    </row>
    <row r="117" spans="1:7" s="3" customFormat="1" ht="13.5" customHeight="1" x14ac:dyDescent="0.2">
      <c r="A117" s="213"/>
      <c r="B117" s="210" t="s">
        <v>155</v>
      </c>
      <c r="C117" s="184">
        <f>SUM(C118:C118)</f>
        <v>300000</v>
      </c>
      <c r="D117" s="184">
        <f>SUM(D118:D118)</f>
        <v>300000</v>
      </c>
      <c r="E117" s="184">
        <f t="shared" ref="E117" si="16">SUM(E118:E118)</f>
        <v>0</v>
      </c>
      <c r="F117" s="246">
        <f t="shared" si="11"/>
        <v>0</v>
      </c>
      <c r="G117" s="245"/>
    </row>
    <row r="118" spans="1:7" s="3" customFormat="1" ht="13.5" customHeight="1" x14ac:dyDescent="0.2">
      <c r="A118" s="213"/>
      <c r="B118" s="191" t="s">
        <v>144</v>
      </c>
      <c r="C118" s="136">
        <v>300000</v>
      </c>
      <c r="D118" s="136">
        <v>300000</v>
      </c>
      <c r="E118" s="136">
        <v>0</v>
      </c>
      <c r="F118" s="247">
        <f t="shared" si="11"/>
        <v>0</v>
      </c>
      <c r="G118" s="245"/>
    </row>
    <row r="119" spans="1:7" s="3" customFormat="1" ht="13.5" customHeight="1" x14ac:dyDescent="0.2">
      <c r="A119" s="213" t="s">
        <v>47</v>
      </c>
      <c r="B119" s="185" t="s">
        <v>156</v>
      </c>
      <c r="C119" s="184">
        <f>C120+C123</f>
        <v>56370995</v>
      </c>
      <c r="D119" s="184">
        <f>D120+D123</f>
        <v>59723722</v>
      </c>
      <c r="E119" s="184">
        <f t="shared" ref="E119" si="17">E120+E123</f>
        <v>3135000</v>
      </c>
      <c r="F119" s="246">
        <f t="shared" si="11"/>
        <v>5.249170505481892E-2</v>
      </c>
      <c r="G119" s="245"/>
    </row>
    <row r="120" spans="1:7" s="3" customFormat="1" ht="13.5" customHeight="1" x14ac:dyDescent="0.2">
      <c r="A120" s="213"/>
      <c r="B120" s="210" t="s">
        <v>157</v>
      </c>
      <c r="C120" s="184">
        <f>SUM(C121:C122)</f>
        <v>47000000</v>
      </c>
      <c r="D120" s="184">
        <f>SUM(D121:D122)</f>
        <v>47000000</v>
      </c>
      <c r="E120" s="184">
        <f t="shared" ref="E120" si="18">SUM(E121:E122)</f>
        <v>0</v>
      </c>
      <c r="F120" s="246">
        <f t="shared" si="11"/>
        <v>0</v>
      </c>
      <c r="G120" s="245"/>
    </row>
    <row r="121" spans="1:7" ht="26.1" customHeight="1" x14ac:dyDescent="0.2">
      <c r="A121" s="213"/>
      <c r="B121" s="219" t="s">
        <v>385</v>
      </c>
      <c r="C121" s="136">
        <v>7000000</v>
      </c>
      <c r="D121" s="136">
        <v>7000000</v>
      </c>
      <c r="E121" s="136">
        <v>0</v>
      </c>
      <c r="F121" s="247">
        <f t="shared" si="11"/>
        <v>0</v>
      </c>
    </row>
    <row r="122" spans="1:7" ht="14.1" customHeight="1" x14ac:dyDescent="0.2">
      <c r="A122" s="213"/>
      <c r="B122" s="219" t="s">
        <v>473</v>
      </c>
      <c r="C122" s="136">
        <v>40000000</v>
      </c>
      <c r="D122" s="136">
        <v>40000000</v>
      </c>
      <c r="E122" s="136">
        <v>0</v>
      </c>
      <c r="F122" s="247">
        <f t="shared" si="11"/>
        <v>0</v>
      </c>
    </row>
    <row r="123" spans="1:7" ht="14.1" customHeight="1" x14ac:dyDescent="0.2">
      <c r="A123" s="213"/>
      <c r="B123" s="220" t="s">
        <v>376</v>
      </c>
      <c r="C123" s="184">
        <f>SUM(C124:C127)</f>
        <v>9370995</v>
      </c>
      <c r="D123" s="184">
        <f>SUM(D124:D127)</f>
        <v>12723722</v>
      </c>
      <c r="E123" s="184">
        <f t="shared" ref="E123" si="19">SUM(E124:E127)</f>
        <v>3135000</v>
      </c>
      <c r="F123" s="246">
        <f t="shared" si="11"/>
        <v>0.24639016790841547</v>
      </c>
    </row>
    <row r="124" spans="1:7" ht="14.1" customHeight="1" x14ac:dyDescent="0.2">
      <c r="A124" s="213"/>
      <c r="B124" s="166" t="s">
        <v>456</v>
      </c>
      <c r="C124" s="136">
        <v>135000</v>
      </c>
      <c r="D124" s="136">
        <v>135000</v>
      </c>
      <c r="E124" s="136">
        <v>135000</v>
      </c>
      <c r="F124" s="247">
        <f t="shared" si="11"/>
        <v>1</v>
      </c>
    </row>
    <row r="125" spans="1:7" ht="14.1" customHeight="1" x14ac:dyDescent="0.2">
      <c r="A125" s="213"/>
      <c r="B125" s="166" t="s">
        <v>475</v>
      </c>
      <c r="C125" s="136">
        <v>2000000</v>
      </c>
      <c r="D125" s="136">
        <v>2000000</v>
      </c>
      <c r="E125" s="136">
        <v>2000000</v>
      </c>
      <c r="F125" s="247">
        <f t="shared" si="11"/>
        <v>1</v>
      </c>
    </row>
    <row r="126" spans="1:7" ht="14.1" customHeight="1" x14ac:dyDescent="0.2">
      <c r="A126" s="213"/>
      <c r="B126" s="164" t="s">
        <v>476</v>
      </c>
      <c r="C126" s="136">
        <v>1000000</v>
      </c>
      <c r="D126" s="136">
        <v>1000000</v>
      </c>
      <c r="E126" s="136">
        <v>1000000</v>
      </c>
      <c r="F126" s="247">
        <f t="shared" si="11"/>
        <v>1</v>
      </c>
    </row>
    <row r="127" spans="1:7" ht="14.1" customHeight="1" x14ac:dyDescent="0.2">
      <c r="A127" s="213"/>
      <c r="B127" s="164" t="s">
        <v>484</v>
      </c>
      <c r="C127" s="136">
        <v>6235995</v>
      </c>
      <c r="D127" s="136">
        <v>9588722</v>
      </c>
      <c r="E127" s="136">
        <v>0</v>
      </c>
      <c r="F127" s="247">
        <f t="shared" si="11"/>
        <v>0</v>
      </c>
    </row>
    <row r="128" spans="1:7" ht="16.5" customHeight="1" x14ac:dyDescent="0.2">
      <c r="A128" s="213" t="s">
        <v>50</v>
      </c>
      <c r="B128" s="189" t="s">
        <v>51</v>
      </c>
      <c r="C128" s="144">
        <v>0</v>
      </c>
      <c r="D128" s="144">
        <v>0</v>
      </c>
      <c r="E128" s="144">
        <v>0</v>
      </c>
      <c r="F128" s="246">
        <v>0</v>
      </c>
    </row>
    <row r="129" spans="1:6" ht="14.1" customHeight="1" x14ac:dyDescent="0.2">
      <c r="A129" s="213"/>
      <c r="B129" s="185" t="s">
        <v>52</v>
      </c>
      <c r="C129" s="146">
        <v>0</v>
      </c>
      <c r="D129" s="146">
        <v>0</v>
      </c>
      <c r="E129" s="136">
        <v>0</v>
      </c>
      <c r="F129" s="247">
        <v>0</v>
      </c>
    </row>
    <row r="130" spans="1:6" ht="14.1" customHeight="1" x14ac:dyDescent="0.2">
      <c r="A130" s="213"/>
      <c r="B130" s="185" t="s">
        <v>55</v>
      </c>
      <c r="C130" s="146">
        <v>0</v>
      </c>
      <c r="D130" s="146">
        <v>0</v>
      </c>
      <c r="E130" s="136">
        <v>0</v>
      </c>
      <c r="F130" s="247">
        <v>0</v>
      </c>
    </row>
    <row r="131" spans="1:6" ht="18" customHeight="1" x14ac:dyDescent="0.2">
      <c r="A131" s="213"/>
      <c r="B131" s="192" t="s">
        <v>158</v>
      </c>
      <c r="C131" s="144">
        <f>C36+C128</f>
        <v>956456371</v>
      </c>
      <c r="D131" s="144">
        <f>D36+D128</f>
        <v>1158514227</v>
      </c>
      <c r="E131" s="144">
        <f t="shared" ref="E131" si="20">E36+E128</f>
        <v>746693813</v>
      </c>
      <c r="F131" s="246">
        <f t="shared" si="11"/>
        <v>0.64452709824166876</v>
      </c>
    </row>
    <row r="132" spans="1:6" x14ac:dyDescent="0.2">
      <c r="B132" s="2"/>
      <c r="C132" s="19"/>
      <c r="D132" s="19"/>
      <c r="E132" s="19"/>
    </row>
    <row r="133" spans="1:6" x14ac:dyDescent="0.2">
      <c r="B133" s="20"/>
      <c r="C133" s="16"/>
      <c r="D133" s="16"/>
      <c r="E133" s="16"/>
    </row>
    <row r="134" spans="1:6" x14ac:dyDescent="0.2">
      <c r="B134" s="20"/>
      <c r="C134" s="16"/>
      <c r="D134" s="16"/>
      <c r="E134" s="16"/>
    </row>
    <row r="135" spans="1:6" x14ac:dyDescent="0.2">
      <c r="B135" s="14"/>
      <c r="C135" s="16"/>
      <c r="D135" s="16"/>
      <c r="E135" s="16"/>
    </row>
    <row r="136" spans="1:6" x14ac:dyDescent="0.2">
      <c r="B136" s="14"/>
      <c r="C136" s="16"/>
      <c r="D136" s="16"/>
      <c r="E136" s="16"/>
    </row>
    <row r="138" spans="1:6" ht="15" x14ac:dyDescent="0.25">
      <c r="B138" s="151"/>
      <c r="F138" s="15"/>
    </row>
    <row r="139" spans="1:6" ht="15" x14ac:dyDescent="0.2">
      <c r="B139" s="155"/>
    </row>
    <row r="140" spans="1:6" ht="15" x14ac:dyDescent="0.2">
      <c r="B140" s="155"/>
      <c r="C140" s="19"/>
      <c r="D140" s="19"/>
      <c r="E140" s="19"/>
    </row>
    <row r="141" spans="1:6" ht="15" x14ac:dyDescent="0.2">
      <c r="B141" s="155"/>
    </row>
    <row r="142" spans="1:6" ht="15" x14ac:dyDescent="0.2">
      <c r="B142" s="155"/>
    </row>
    <row r="143" spans="1:6" ht="15" x14ac:dyDescent="0.2">
      <c r="B143" s="155"/>
    </row>
    <row r="144" spans="1:6" ht="15" x14ac:dyDescent="0.2">
      <c r="B144" s="155"/>
    </row>
    <row r="145" spans="2:2" x14ac:dyDescent="0.2">
      <c r="B145" s="152"/>
    </row>
    <row r="146" spans="2:2" x14ac:dyDescent="0.2">
      <c r="B146" s="152"/>
    </row>
    <row r="147" spans="2:2" x14ac:dyDescent="0.2">
      <c r="B147" s="152"/>
    </row>
    <row r="148" spans="2:2" x14ac:dyDescent="0.2">
      <c r="B148" s="152"/>
    </row>
    <row r="149" spans="2:2" x14ac:dyDescent="0.2">
      <c r="B149" s="152"/>
    </row>
    <row r="150" spans="2:2" x14ac:dyDescent="0.2">
      <c r="B150" s="152"/>
    </row>
    <row r="151" spans="2:2" x14ac:dyDescent="0.2">
      <c r="B151" s="152"/>
    </row>
  </sheetData>
  <sheetProtection selectLockedCells="1" selectUnlockedCells="1"/>
  <mergeCells count="4">
    <mergeCell ref="A4:F4"/>
    <mergeCell ref="A1:F1"/>
    <mergeCell ref="A2:F2"/>
    <mergeCell ref="A3:F3"/>
  </mergeCells>
  <pageMargins left="0.39370078740157483" right="0" top="0.15748031496062992" bottom="0.15748031496062992" header="0.51181102362204722" footer="0.51181102362204722"/>
  <pageSetup paperSize="9" scale="59" firstPageNumber="0" orientation="portrait" r:id="rId1"/>
  <headerFooter alignWithMargins="0"/>
  <rowBreaks count="1" manualBreakCount="1">
    <brk id="99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view="pageBreakPreview" workbookViewId="0">
      <selection activeCell="F59" sqref="F59"/>
    </sheetView>
  </sheetViews>
  <sheetFormatPr defaultColWidth="0" defaultRowHeight="12.75" x14ac:dyDescent="0.2"/>
  <cols>
    <col min="1" max="1" width="2.85546875" customWidth="1"/>
    <col min="2" max="2" width="97" customWidth="1"/>
    <col min="3" max="3" width="14" bestFit="1" customWidth="1"/>
    <col min="4" max="4" width="9.85546875" bestFit="1" customWidth="1"/>
    <col min="5" max="5" width="10.140625" style="135" bestFit="1" customWidth="1"/>
    <col min="6" max="6" width="13.28515625" bestFit="1" customWidth="1"/>
    <col min="7" max="218" width="9.140625" customWidth="1"/>
  </cols>
  <sheetData>
    <row r="1" spans="1:6" ht="15.75" customHeight="1" x14ac:dyDescent="0.2">
      <c r="A1" s="391" t="s">
        <v>159</v>
      </c>
      <c r="B1" s="391"/>
      <c r="C1" s="391"/>
      <c r="D1" s="391"/>
      <c r="E1" s="391"/>
      <c r="F1" s="391"/>
    </row>
    <row r="2" spans="1:6" ht="15.75" x14ac:dyDescent="0.2">
      <c r="A2" s="392" t="s">
        <v>160</v>
      </c>
      <c r="B2" s="392"/>
      <c r="C2" s="392"/>
      <c r="D2" s="392"/>
      <c r="E2" s="392"/>
      <c r="F2" s="392"/>
    </row>
    <row r="3" spans="1:6" ht="15.75" x14ac:dyDescent="0.25">
      <c r="A3" s="386" t="s">
        <v>397</v>
      </c>
      <c r="B3" s="386"/>
      <c r="C3" s="386"/>
      <c r="D3" s="386"/>
      <c r="E3" s="386"/>
      <c r="F3" s="386"/>
    </row>
    <row r="4" spans="1:6" x14ac:dyDescent="0.2">
      <c r="A4" s="389"/>
      <c r="B4" s="389"/>
      <c r="C4" s="389"/>
      <c r="D4" s="389"/>
      <c r="E4" s="389"/>
      <c r="F4" s="389"/>
    </row>
    <row r="5" spans="1:6" ht="16.5" customHeight="1" x14ac:dyDescent="0.2">
      <c r="A5" s="390" t="s">
        <v>409</v>
      </c>
      <c r="B5" s="390"/>
      <c r="C5" s="390"/>
      <c r="D5" s="390"/>
      <c r="E5" s="390"/>
      <c r="F5" s="390"/>
    </row>
    <row r="6" spans="1:6" ht="33.6" customHeight="1" x14ac:dyDescent="0.2">
      <c r="A6" s="159"/>
      <c r="B6" s="160" t="s">
        <v>161</v>
      </c>
      <c r="C6" s="161" t="s">
        <v>394</v>
      </c>
      <c r="D6" s="221" t="s">
        <v>460</v>
      </c>
      <c r="E6" s="223" t="s">
        <v>533</v>
      </c>
      <c r="F6" s="221" t="s">
        <v>534</v>
      </c>
    </row>
    <row r="7" spans="1:6" x14ac:dyDescent="0.2">
      <c r="A7" s="162">
        <v>1</v>
      </c>
      <c r="B7" s="163" t="s">
        <v>162</v>
      </c>
      <c r="C7" s="165">
        <v>7000000</v>
      </c>
      <c r="D7" s="165">
        <v>7000000</v>
      </c>
      <c r="E7" s="134">
        <v>7000000</v>
      </c>
      <c r="F7" s="241">
        <f>E7/D7</f>
        <v>1</v>
      </c>
    </row>
    <row r="8" spans="1:6" x14ac:dyDescent="0.2">
      <c r="A8" s="162">
        <v>2</v>
      </c>
      <c r="B8" s="163" t="s">
        <v>163</v>
      </c>
      <c r="C8" s="165"/>
      <c r="D8" s="165"/>
      <c r="E8" s="134"/>
      <c r="F8" s="241"/>
    </row>
    <row r="9" spans="1:6" x14ac:dyDescent="0.2">
      <c r="A9" s="162">
        <v>3</v>
      </c>
      <c r="B9" s="164" t="s">
        <v>169</v>
      </c>
      <c r="C9" s="165">
        <v>50000</v>
      </c>
      <c r="D9" s="165">
        <v>50000</v>
      </c>
      <c r="E9" s="134">
        <v>50000</v>
      </c>
      <c r="F9" s="241">
        <f t="shared" ref="F9:F51" si="0">E9/D9</f>
        <v>1</v>
      </c>
    </row>
    <row r="10" spans="1:6" x14ac:dyDescent="0.2">
      <c r="A10" s="162">
        <v>4</v>
      </c>
      <c r="B10" s="164" t="s">
        <v>168</v>
      </c>
      <c r="C10" s="165">
        <v>150000</v>
      </c>
      <c r="D10" s="165">
        <v>150000</v>
      </c>
      <c r="E10" s="134">
        <v>150000</v>
      </c>
      <c r="F10" s="241">
        <f t="shared" si="0"/>
        <v>1</v>
      </c>
    </row>
    <row r="11" spans="1:6" x14ac:dyDescent="0.2">
      <c r="A11" s="162">
        <v>5</v>
      </c>
      <c r="B11" s="166" t="s">
        <v>164</v>
      </c>
      <c r="C11" s="165">
        <v>150000</v>
      </c>
      <c r="D11" s="165">
        <v>150000</v>
      </c>
      <c r="E11" s="134">
        <v>150000</v>
      </c>
      <c r="F11" s="241">
        <f t="shared" si="0"/>
        <v>1</v>
      </c>
    </row>
    <row r="12" spans="1:6" x14ac:dyDescent="0.2">
      <c r="A12" s="162">
        <v>6</v>
      </c>
      <c r="B12" s="164" t="s">
        <v>374</v>
      </c>
      <c r="C12" s="165">
        <v>150000</v>
      </c>
      <c r="D12" s="165">
        <v>150000</v>
      </c>
      <c r="E12" s="134">
        <v>150000</v>
      </c>
      <c r="F12" s="241">
        <f t="shared" si="0"/>
        <v>1</v>
      </c>
    </row>
    <row r="13" spans="1:6" x14ac:dyDescent="0.2">
      <c r="A13" s="162">
        <v>7</v>
      </c>
      <c r="B13" s="166" t="s">
        <v>166</v>
      </c>
      <c r="C13" s="165">
        <v>200000</v>
      </c>
      <c r="D13" s="165">
        <v>200000</v>
      </c>
      <c r="E13" s="134">
        <v>200000</v>
      </c>
      <c r="F13" s="241">
        <f t="shared" si="0"/>
        <v>1</v>
      </c>
    </row>
    <row r="14" spans="1:6" x14ac:dyDescent="0.2">
      <c r="A14" s="162">
        <v>8</v>
      </c>
      <c r="B14" s="166" t="s">
        <v>165</v>
      </c>
      <c r="C14" s="165">
        <v>100000</v>
      </c>
      <c r="D14" s="165">
        <v>100000</v>
      </c>
      <c r="E14" s="134">
        <v>100000</v>
      </c>
      <c r="F14" s="241">
        <f t="shared" si="0"/>
        <v>1</v>
      </c>
    </row>
    <row r="15" spans="1:6" x14ac:dyDescent="0.2">
      <c r="A15" s="162">
        <v>9</v>
      </c>
      <c r="B15" s="166" t="s">
        <v>407</v>
      </c>
      <c r="C15" s="165">
        <v>150000</v>
      </c>
      <c r="D15" s="165">
        <v>150000</v>
      </c>
      <c r="E15" s="134">
        <v>150000</v>
      </c>
      <c r="F15" s="241">
        <f t="shared" si="0"/>
        <v>1</v>
      </c>
    </row>
    <row r="16" spans="1:6" x14ac:dyDescent="0.2">
      <c r="A16" s="162">
        <v>10</v>
      </c>
      <c r="B16" s="166" t="s">
        <v>487</v>
      </c>
      <c r="C16" s="165">
        <v>500000</v>
      </c>
      <c r="D16" s="165">
        <v>500000</v>
      </c>
      <c r="E16" s="134">
        <v>500000</v>
      </c>
      <c r="F16" s="241">
        <f t="shared" si="0"/>
        <v>1</v>
      </c>
    </row>
    <row r="17" spans="1:6" x14ac:dyDescent="0.2">
      <c r="A17" s="162">
        <v>11</v>
      </c>
      <c r="B17" s="164" t="s">
        <v>167</v>
      </c>
      <c r="C17" s="165">
        <v>1900000</v>
      </c>
      <c r="D17" s="165">
        <v>1900000</v>
      </c>
      <c r="E17" s="134">
        <v>1900000</v>
      </c>
      <c r="F17" s="241">
        <f t="shared" si="0"/>
        <v>1</v>
      </c>
    </row>
    <row r="18" spans="1:6" x14ac:dyDescent="0.2">
      <c r="A18" s="162">
        <v>12</v>
      </c>
      <c r="B18" s="163" t="s">
        <v>413</v>
      </c>
      <c r="C18" s="165"/>
      <c r="D18" s="165"/>
      <c r="E18" s="134"/>
      <c r="F18" s="241"/>
    </row>
    <row r="19" spans="1:6" x14ac:dyDescent="0.2">
      <c r="A19" s="162">
        <v>13</v>
      </c>
      <c r="B19" s="166" t="s">
        <v>401</v>
      </c>
      <c r="C19" s="165">
        <v>100000</v>
      </c>
      <c r="D19" s="165">
        <v>100000</v>
      </c>
      <c r="E19" s="134">
        <v>100000</v>
      </c>
      <c r="F19" s="241">
        <f t="shared" si="0"/>
        <v>1</v>
      </c>
    </row>
    <row r="20" spans="1:6" x14ac:dyDescent="0.2">
      <c r="A20" s="162">
        <v>14</v>
      </c>
      <c r="B20" s="166" t="s">
        <v>373</v>
      </c>
      <c r="C20" s="165">
        <v>200000</v>
      </c>
      <c r="D20" s="165">
        <v>200000</v>
      </c>
      <c r="E20" s="134">
        <v>200000</v>
      </c>
      <c r="F20" s="241">
        <f t="shared" si="0"/>
        <v>1</v>
      </c>
    </row>
    <row r="21" spans="1:6" x14ac:dyDescent="0.2">
      <c r="A21" s="162">
        <v>15</v>
      </c>
      <c r="B21" s="164" t="s">
        <v>400</v>
      </c>
      <c r="C21" s="165">
        <v>120000</v>
      </c>
      <c r="D21" s="165">
        <v>120000</v>
      </c>
      <c r="E21" s="134">
        <v>120000</v>
      </c>
      <c r="F21" s="241">
        <f t="shared" si="0"/>
        <v>1</v>
      </c>
    </row>
    <row r="22" spans="1:6" x14ac:dyDescent="0.2">
      <c r="A22" s="162">
        <v>16</v>
      </c>
      <c r="B22" s="166" t="s">
        <v>171</v>
      </c>
      <c r="C22" s="165">
        <v>100000</v>
      </c>
      <c r="D22" s="165">
        <v>100000</v>
      </c>
      <c r="E22" s="134">
        <v>100000</v>
      </c>
      <c r="F22" s="241">
        <f t="shared" si="0"/>
        <v>1</v>
      </c>
    </row>
    <row r="23" spans="1:6" x14ac:dyDescent="0.2">
      <c r="A23" s="162">
        <v>17</v>
      </c>
      <c r="B23" s="166" t="s">
        <v>172</v>
      </c>
      <c r="C23" s="165">
        <v>500000</v>
      </c>
      <c r="D23" s="165">
        <v>500000</v>
      </c>
      <c r="E23" s="134">
        <v>500000</v>
      </c>
      <c r="F23" s="241">
        <f t="shared" si="0"/>
        <v>1</v>
      </c>
    </row>
    <row r="24" spans="1:6" x14ac:dyDescent="0.2">
      <c r="A24" s="162">
        <v>18</v>
      </c>
      <c r="B24" s="167" t="s">
        <v>402</v>
      </c>
      <c r="C24" s="165">
        <v>600000</v>
      </c>
      <c r="D24" s="165">
        <v>600000</v>
      </c>
      <c r="E24" s="134">
        <v>600000</v>
      </c>
      <c r="F24" s="241">
        <f t="shared" si="0"/>
        <v>1</v>
      </c>
    </row>
    <row r="25" spans="1:6" x14ac:dyDescent="0.2">
      <c r="A25" s="162">
        <v>19</v>
      </c>
      <c r="B25" s="166" t="s">
        <v>170</v>
      </c>
      <c r="C25" s="165">
        <v>150000</v>
      </c>
      <c r="D25" s="165">
        <v>150000</v>
      </c>
      <c r="E25" s="134">
        <v>0</v>
      </c>
      <c r="F25" s="241">
        <f t="shared" si="0"/>
        <v>0</v>
      </c>
    </row>
    <row r="26" spans="1:6" ht="12.75" customHeight="1" x14ac:dyDescent="0.2">
      <c r="A26" s="162">
        <v>20</v>
      </c>
      <c r="B26" s="166" t="s">
        <v>399</v>
      </c>
      <c r="C26" s="165">
        <v>500000</v>
      </c>
      <c r="D26" s="165">
        <v>500000</v>
      </c>
      <c r="E26" s="134">
        <v>500000</v>
      </c>
      <c r="F26" s="241">
        <f t="shared" si="0"/>
        <v>1</v>
      </c>
    </row>
    <row r="27" spans="1:6" x14ac:dyDescent="0.2">
      <c r="A27" s="162">
        <v>21</v>
      </c>
      <c r="B27" s="166" t="s">
        <v>404</v>
      </c>
      <c r="C27" s="165">
        <v>450000</v>
      </c>
      <c r="D27" s="165">
        <v>450000</v>
      </c>
      <c r="E27" s="134">
        <v>450000</v>
      </c>
      <c r="F27" s="241">
        <f t="shared" si="0"/>
        <v>1</v>
      </c>
    </row>
    <row r="28" spans="1:6" x14ac:dyDescent="0.2">
      <c r="A28" s="162">
        <v>22</v>
      </c>
      <c r="B28" s="164" t="s">
        <v>405</v>
      </c>
      <c r="C28" s="165">
        <v>100000</v>
      </c>
      <c r="D28" s="165">
        <v>100000</v>
      </c>
      <c r="E28" s="134">
        <v>100000</v>
      </c>
      <c r="F28" s="241">
        <f t="shared" si="0"/>
        <v>1</v>
      </c>
    </row>
    <row r="29" spans="1:6" x14ac:dyDescent="0.2">
      <c r="A29" s="162">
        <v>23</v>
      </c>
      <c r="B29" s="164" t="s">
        <v>375</v>
      </c>
      <c r="C29" s="165">
        <v>600000</v>
      </c>
      <c r="D29" s="165">
        <v>600000</v>
      </c>
      <c r="E29" s="134">
        <v>600000</v>
      </c>
      <c r="F29" s="241">
        <f t="shared" si="0"/>
        <v>1</v>
      </c>
    </row>
    <row r="30" spans="1:6" x14ac:dyDescent="0.2">
      <c r="A30" s="162">
        <v>24</v>
      </c>
      <c r="B30" s="164" t="s">
        <v>406</v>
      </c>
      <c r="C30" s="165">
        <v>100000</v>
      </c>
      <c r="D30" s="165">
        <v>100000</v>
      </c>
      <c r="E30" s="134">
        <v>0</v>
      </c>
      <c r="F30" s="241">
        <f t="shared" si="0"/>
        <v>0</v>
      </c>
    </row>
    <row r="31" spans="1:6" x14ac:dyDescent="0.2">
      <c r="A31" s="162">
        <v>25</v>
      </c>
      <c r="B31" s="166" t="s">
        <v>398</v>
      </c>
      <c r="C31" s="165">
        <v>600000</v>
      </c>
      <c r="D31" s="165">
        <v>600000</v>
      </c>
      <c r="E31" s="134">
        <v>600000</v>
      </c>
      <c r="F31" s="241">
        <f t="shared" si="0"/>
        <v>1</v>
      </c>
    </row>
    <row r="32" spans="1:6" x14ac:dyDescent="0.2">
      <c r="A32" s="162">
        <v>26</v>
      </c>
      <c r="B32" s="166" t="s">
        <v>408</v>
      </c>
      <c r="C32" s="165">
        <v>600000</v>
      </c>
      <c r="D32" s="165">
        <v>600000</v>
      </c>
      <c r="E32" s="134">
        <v>600000</v>
      </c>
      <c r="F32" s="241">
        <f t="shared" si="0"/>
        <v>1</v>
      </c>
    </row>
    <row r="33" spans="1:7" x14ac:dyDescent="0.2">
      <c r="A33" s="162">
        <v>27</v>
      </c>
      <c r="B33" s="166" t="s">
        <v>173</v>
      </c>
      <c r="C33" s="165">
        <v>900000</v>
      </c>
      <c r="D33" s="165">
        <v>900000</v>
      </c>
      <c r="E33" s="134">
        <v>900000</v>
      </c>
      <c r="F33" s="241">
        <f t="shared" si="0"/>
        <v>1</v>
      </c>
    </row>
    <row r="34" spans="1:7" x14ac:dyDescent="0.2">
      <c r="A34" s="162">
        <v>28</v>
      </c>
      <c r="B34" s="168" t="s">
        <v>403</v>
      </c>
      <c r="C34" s="165">
        <v>100000</v>
      </c>
      <c r="D34" s="165">
        <v>100000</v>
      </c>
      <c r="E34" s="134">
        <v>100000</v>
      </c>
      <c r="F34" s="241">
        <f t="shared" si="0"/>
        <v>1</v>
      </c>
    </row>
    <row r="35" spans="1:7" x14ac:dyDescent="0.2">
      <c r="A35" s="162">
        <v>29</v>
      </c>
      <c r="B35" s="168" t="s">
        <v>474</v>
      </c>
      <c r="C35" s="165">
        <v>200000</v>
      </c>
      <c r="D35" s="165">
        <v>200000</v>
      </c>
      <c r="E35" s="134">
        <v>200000</v>
      </c>
      <c r="F35" s="241">
        <f t="shared" si="0"/>
        <v>1</v>
      </c>
    </row>
    <row r="36" spans="1:7" x14ac:dyDescent="0.2">
      <c r="A36" s="162">
        <v>30</v>
      </c>
      <c r="B36" s="153" t="s">
        <v>414</v>
      </c>
      <c r="C36" s="165">
        <v>100000</v>
      </c>
      <c r="D36" s="165">
        <v>100000</v>
      </c>
      <c r="E36" s="134">
        <v>0</v>
      </c>
      <c r="F36" s="241">
        <f t="shared" si="0"/>
        <v>0</v>
      </c>
    </row>
    <row r="37" spans="1:7" x14ac:dyDescent="0.2">
      <c r="A37" s="162">
        <v>31</v>
      </c>
      <c r="B37" s="154" t="s">
        <v>415</v>
      </c>
      <c r="C37" s="165">
        <v>100000</v>
      </c>
      <c r="D37" s="165">
        <v>100000</v>
      </c>
      <c r="E37" s="134">
        <v>100000</v>
      </c>
      <c r="F37" s="241">
        <f t="shared" si="0"/>
        <v>1</v>
      </c>
    </row>
    <row r="38" spans="1:7" x14ac:dyDescent="0.2">
      <c r="A38" s="162">
        <v>32</v>
      </c>
      <c r="B38" s="169" t="s">
        <v>174</v>
      </c>
      <c r="C38" s="165">
        <v>100000</v>
      </c>
      <c r="D38" s="165">
        <v>100000</v>
      </c>
      <c r="E38" s="134">
        <v>100000</v>
      </c>
      <c r="F38" s="241">
        <f t="shared" si="0"/>
        <v>1</v>
      </c>
    </row>
    <row r="39" spans="1:7" x14ac:dyDescent="0.2">
      <c r="A39" s="162">
        <v>33</v>
      </c>
      <c r="B39" s="170" t="s">
        <v>175</v>
      </c>
      <c r="C39" s="165">
        <v>250000</v>
      </c>
      <c r="D39" s="165">
        <v>250000</v>
      </c>
      <c r="E39" s="134">
        <v>250000</v>
      </c>
      <c r="F39" s="241">
        <f t="shared" si="0"/>
        <v>1</v>
      </c>
    </row>
    <row r="40" spans="1:7" x14ac:dyDescent="0.2">
      <c r="A40" s="162">
        <v>34</v>
      </c>
      <c r="B40" s="170" t="s">
        <v>410</v>
      </c>
      <c r="C40" s="165">
        <v>500000</v>
      </c>
      <c r="D40" s="165">
        <v>500000</v>
      </c>
      <c r="E40" s="134">
        <v>500000</v>
      </c>
      <c r="F40" s="241">
        <f t="shared" si="0"/>
        <v>1</v>
      </c>
    </row>
    <row r="41" spans="1:7" ht="12" customHeight="1" x14ac:dyDescent="0.2">
      <c r="A41" s="162">
        <v>35</v>
      </c>
      <c r="B41" s="170" t="s">
        <v>416</v>
      </c>
      <c r="C41" s="165">
        <v>250000</v>
      </c>
      <c r="D41" s="165">
        <v>250000</v>
      </c>
      <c r="E41" s="134">
        <v>250000</v>
      </c>
      <c r="F41" s="241">
        <f t="shared" si="0"/>
        <v>1</v>
      </c>
    </row>
    <row r="42" spans="1:7" ht="12.75" customHeight="1" x14ac:dyDescent="0.2">
      <c r="A42" s="162">
        <v>36</v>
      </c>
      <c r="B42" s="171" t="s">
        <v>176</v>
      </c>
      <c r="C42" s="172">
        <v>250000</v>
      </c>
      <c r="D42" s="172">
        <v>250000</v>
      </c>
      <c r="E42" s="134">
        <v>250000</v>
      </c>
      <c r="F42" s="241">
        <f t="shared" si="0"/>
        <v>1</v>
      </c>
    </row>
    <row r="43" spans="1:7" x14ac:dyDescent="0.2">
      <c r="A43" s="162">
        <v>37</v>
      </c>
      <c r="B43" s="168" t="s">
        <v>177</v>
      </c>
      <c r="C43" s="172">
        <v>204000</v>
      </c>
      <c r="D43" s="172">
        <v>204000</v>
      </c>
      <c r="E43" s="134">
        <v>0</v>
      </c>
      <c r="F43" s="241">
        <f t="shared" si="0"/>
        <v>0</v>
      </c>
    </row>
    <row r="44" spans="1:7" x14ac:dyDescent="0.2">
      <c r="A44" s="162">
        <v>38</v>
      </c>
      <c r="B44" s="168" t="s">
        <v>411</v>
      </c>
      <c r="C44" s="172">
        <v>700000</v>
      </c>
      <c r="D44" s="172">
        <v>49000</v>
      </c>
      <c r="E44" s="134">
        <v>0</v>
      </c>
      <c r="F44" s="241">
        <f t="shared" si="0"/>
        <v>0</v>
      </c>
    </row>
    <row r="45" spans="1:7" x14ac:dyDescent="0.2">
      <c r="A45" s="162">
        <v>39</v>
      </c>
      <c r="B45" s="168" t="s">
        <v>412</v>
      </c>
      <c r="C45" s="172">
        <v>1128500</v>
      </c>
      <c r="D45" s="172">
        <v>1128500</v>
      </c>
      <c r="E45" s="134">
        <v>1197150</v>
      </c>
      <c r="F45" s="241">
        <f t="shared" si="0"/>
        <v>1.0608329641116527</v>
      </c>
    </row>
    <row r="46" spans="1:7" x14ac:dyDescent="0.2">
      <c r="A46" s="162">
        <v>40</v>
      </c>
      <c r="B46" s="168" t="s">
        <v>468</v>
      </c>
      <c r="C46" s="172">
        <v>2700000</v>
      </c>
      <c r="D46" s="172">
        <v>2700000</v>
      </c>
      <c r="E46" s="134">
        <v>2049425</v>
      </c>
      <c r="F46" s="241">
        <f t="shared" si="0"/>
        <v>0.75904629629629627</v>
      </c>
    </row>
    <row r="47" spans="1:7" x14ac:dyDescent="0.2">
      <c r="A47" s="162">
        <v>41</v>
      </c>
      <c r="B47" s="168" t="s">
        <v>492</v>
      </c>
      <c r="C47" s="172">
        <v>0</v>
      </c>
      <c r="D47" s="172">
        <v>1500000</v>
      </c>
      <c r="E47" s="134">
        <v>1500000</v>
      </c>
      <c r="F47" s="241">
        <f t="shared" si="0"/>
        <v>1</v>
      </c>
      <c r="G47" s="15"/>
    </row>
    <row r="48" spans="1:7" x14ac:dyDescent="0.2">
      <c r="A48" s="162">
        <v>42</v>
      </c>
      <c r="B48" s="168" t="s">
        <v>493</v>
      </c>
      <c r="C48" s="172">
        <v>0</v>
      </c>
      <c r="D48" s="172">
        <v>50000</v>
      </c>
      <c r="E48" s="134">
        <v>50000</v>
      </c>
      <c r="F48" s="241">
        <f t="shared" si="0"/>
        <v>1</v>
      </c>
      <c r="G48" s="15"/>
    </row>
    <row r="49" spans="1:7" x14ac:dyDescent="0.2">
      <c r="A49" s="162">
        <v>43</v>
      </c>
      <c r="B49" s="168" t="s">
        <v>494</v>
      </c>
      <c r="C49" s="172">
        <v>0</v>
      </c>
      <c r="D49" s="172">
        <v>250000</v>
      </c>
      <c r="E49" s="134">
        <v>0</v>
      </c>
      <c r="F49" s="241">
        <f t="shared" si="0"/>
        <v>0</v>
      </c>
      <c r="G49" s="15"/>
    </row>
    <row r="50" spans="1:7" x14ac:dyDescent="0.2">
      <c r="A50" s="162">
        <v>44</v>
      </c>
      <c r="B50" s="168" t="s">
        <v>524</v>
      </c>
      <c r="C50" s="172">
        <v>0</v>
      </c>
      <c r="D50" s="172">
        <v>20715300</v>
      </c>
      <c r="E50" s="134">
        <v>20715300</v>
      </c>
      <c r="F50" s="241">
        <f t="shared" si="0"/>
        <v>1</v>
      </c>
      <c r="G50" s="15"/>
    </row>
    <row r="51" spans="1:7" ht="17.100000000000001" customHeight="1" x14ac:dyDescent="0.2">
      <c r="A51" s="173"/>
      <c r="B51" s="174" t="s">
        <v>178</v>
      </c>
      <c r="C51" s="175">
        <f>SUM(C7:C50)</f>
        <v>22552500</v>
      </c>
      <c r="D51" s="175">
        <f>SUM(D7:D50)</f>
        <v>44416800</v>
      </c>
      <c r="E51" s="184">
        <f>SUM(E7:E50)</f>
        <v>42981875</v>
      </c>
      <c r="F51" s="242">
        <f t="shared" si="0"/>
        <v>0.96769409322598654</v>
      </c>
      <c r="G51" s="238"/>
    </row>
    <row r="52" spans="1:7" ht="17.100000000000001" customHeight="1" x14ac:dyDescent="0.2">
      <c r="A52" s="135"/>
      <c r="C52" s="15"/>
      <c r="E52"/>
    </row>
    <row r="53" spans="1:7" x14ac:dyDescent="0.2">
      <c r="A53" s="135"/>
      <c r="E53"/>
    </row>
    <row r="54" spans="1:7" ht="24" customHeight="1" x14ac:dyDescent="0.2">
      <c r="A54" s="135"/>
      <c r="E54"/>
    </row>
    <row r="55" spans="1:7" x14ac:dyDescent="0.2">
      <c r="A55" s="135"/>
      <c r="E55"/>
    </row>
    <row r="56" spans="1:7" x14ac:dyDescent="0.2">
      <c r="A56" s="135"/>
      <c r="E56"/>
    </row>
    <row r="57" spans="1:7" x14ac:dyDescent="0.2">
      <c r="A57" s="135"/>
      <c r="E57"/>
    </row>
    <row r="58" spans="1:7" x14ac:dyDescent="0.2">
      <c r="A58" s="135"/>
      <c r="E58"/>
    </row>
    <row r="59" spans="1:7" x14ac:dyDescent="0.2">
      <c r="A59" s="135"/>
      <c r="E59"/>
    </row>
    <row r="60" spans="1:7" x14ac:dyDescent="0.2">
      <c r="A60" s="135"/>
      <c r="E60"/>
    </row>
    <row r="61" spans="1:7" x14ac:dyDescent="0.2">
      <c r="A61" s="135"/>
      <c r="E61"/>
    </row>
    <row r="62" spans="1:7" x14ac:dyDescent="0.2">
      <c r="A62" s="135"/>
      <c r="E62"/>
    </row>
    <row r="63" spans="1:7" x14ac:dyDescent="0.2">
      <c r="A63" s="135"/>
      <c r="E63"/>
    </row>
    <row r="64" spans="1:7" x14ac:dyDescent="0.2">
      <c r="A64" s="135"/>
      <c r="E64"/>
    </row>
    <row r="65" spans="1:5" x14ac:dyDescent="0.2">
      <c r="A65" s="135"/>
      <c r="E65"/>
    </row>
  </sheetData>
  <sheetProtection selectLockedCells="1" selectUnlockedCells="1"/>
  <mergeCells count="5">
    <mergeCell ref="A4:F4"/>
    <mergeCell ref="A5:F5"/>
    <mergeCell ref="A1:F1"/>
    <mergeCell ref="A2:F2"/>
    <mergeCell ref="A3:F3"/>
  </mergeCells>
  <pageMargins left="0.39370078740157483" right="0.15748031496062992" top="0.15748031496062992" bottom="0.15748031496062992" header="0.51181102362204722" footer="0.51181102362204722"/>
  <pageSetup paperSize="9" scale="61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6"/>
  <sheetViews>
    <sheetView view="pageBreakPreview" topLeftCell="A52" zoomScaleSheetLayoutView="100" workbookViewId="0">
      <selection activeCell="J96" sqref="J96"/>
    </sheetView>
  </sheetViews>
  <sheetFormatPr defaultColWidth="11.5703125" defaultRowHeight="12.75" x14ac:dyDescent="0.2"/>
  <cols>
    <col min="1" max="1" width="39.28515625" bestFit="1" customWidth="1"/>
    <col min="2" max="2" width="12.42578125" bestFit="1" customWidth="1"/>
    <col min="3" max="3" width="11.5703125" bestFit="1" customWidth="1"/>
    <col min="4" max="5" width="10.85546875" bestFit="1" customWidth="1"/>
    <col min="6" max="6" width="14" bestFit="1" customWidth="1"/>
    <col min="7" max="7" width="10.85546875" bestFit="1" customWidth="1"/>
    <col min="8" max="8" width="13" customWidth="1"/>
    <col min="9" max="9" width="12.7109375" style="1" bestFit="1" customWidth="1"/>
    <col min="10" max="10" width="12.7109375" bestFit="1" customWidth="1"/>
    <col min="11" max="11" width="12.140625" bestFit="1" customWidth="1"/>
    <col min="12" max="12" width="11" bestFit="1" customWidth="1"/>
    <col min="13" max="14" width="12.140625" bestFit="1" customWidth="1"/>
    <col min="15" max="255" width="9.140625" customWidth="1"/>
  </cols>
  <sheetData>
    <row r="1" spans="1:10" x14ac:dyDescent="0.2">
      <c r="A1" s="11"/>
      <c r="B1" s="11"/>
      <c r="C1" s="11"/>
      <c r="D1" s="11"/>
      <c r="E1" s="11"/>
      <c r="F1" s="11"/>
      <c r="G1" s="11"/>
      <c r="H1" s="22" t="s">
        <v>179</v>
      </c>
    </row>
    <row r="2" spans="1:10" ht="27.75" customHeight="1" x14ac:dyDescent="0.2">
      <c r="A2" s="393" t="s">
        <v>458</v>
      </c>
      <c r="B2" s="393"/>
      <c r="C2" s="393"/>
      <c r="D2" s="393"/>
      <c r="E2" s="393"/>
      <c r="F2" s="393"/>
      <c r="G2" s="393"/>
      <c r="H2" s="393"/>
    </row>
    <row r="3" spans="1:10" x14ac:dyDescent="0.2">
      <c r="A3" s="11"/>
      <c r="B3" s="11"/>
      <c r="C3" s="11"/>
      <c r="D3" s="11"/>
      <c r="E3" s="11"/>
      <c r="F3" s="11"/>
      <c r="G3" s="11"/>
      <c r="H3" s="22" t="s">
        <v>459</v>
      </c>
    </row>
    <row r="4" spans="1:10" ht="12.75" customHeight="1" x14ac:dyDescent="0.2">
      <c r="A4" s="394" t="s">
        <v>180</v>
      </c>
      <c r="B4" s="395" t="s">
        <v>181</v>
      </c>
      <c r="C4" s="396" t="s">
        <v>182</v>
      </c>
      <c r="D4" s="396"/>
      <c r="E4" s="396"/>
      <c r="F4" s="396"/>
      <c r="G4" s="395" t="s">
        <v>183</v>
      </c>
      <c r="H4" s="395" t="s">
        <v>184</v>
      </c>
      <c r="I4" s="10"/>
    </row>
    <row r="5" spans="1:10" ht="30.75" customHeight="1" x14ac:dyDescent="0.2">
      <c r="A5" s="394"/>
      <c r="B5" s="395"/>
      <c r="C5" s="224" t="s">
        <v>185</v>
      </c>
      <c r="D5" s="224" t="s">
        <v>186</v>
      </c>
      <c r="E5" s="224" t="s">
        <v>187</v>
      </c>
      <c r="F5" s="224" t="s">
        <v>188</v>
      </c>
      <c r="G5" s="395"/>
      <c r="H5" s="395"/>
      <c r="I5" s="10"/>
    </row>
    <row r="6" spans="1:10" ht="12.75" customHeight="1" x14ac:dyDescent="0.2">
      <c r="A6" s="23" t="s">
        <v>189</v>
      </c>
      <c r="B6" s="24"/>
      <c r="C6" s="25"/>
      <c r="D6" s="25"/>
      <c r="E6" s="25"/>
      <c r="F6" s="25"/>
      <c r="G6" s="24"/>
      <c r="H6" s="24"/>
      <c r="I6" s="10"/>
    </row>
    <row r="7" spans="1:10" ht="13.5" customHeight="1" x14ac:dyDescent="0.2">
      <c r="A7" s="249" t="s">
        <v>467</v>
      </c>
      <c r="B7" s="24">
        <f>'2.Műk.'!C8-'2.Műk.'!C36</f>
        <v>379943737</v>
      </c>
      <c r="C7" s="25">
        <f>'2.Műk.'!C38</f>
        <v>0</v>
      </c>
      <c r="D7" s="25">
        <f>'2.Műk.'!C36</f>
        <v>3870000</v>
      </c>
      <c r="E7" s="25">
        <v>0</v>
      </c>
      <c r="F7" s="25">
        <v>0</v>
      </c>
      <c r="G7" s="24">
        <f>SUM(C7:F7)</f>
        <v>3870000</v>
      </c>
      <c r="H7" s="24">
        <f>B7+G7</f>
        <v>383813737</v>
      </c>
      <c r="I7" s="8"/>
      <c r="J7" s="15"/>
    </row>
    <row r="8" spans="1:10" ht="13.5" customHeight="1" x14ac:dyDescent="0.2">
      <c r="A8" s="250" t="s">
        <v>460</v>
      </c>
      <c r="B8" s="24">
        <f>'2.Műk.'!D8-'2.Műk.'!D36-'2.Műk.'!D38-'2.Műk.'!D39</f>
        <v>402740341</v>
      </c>
      <c r="C8" s="25">
        <f>'2.Műk.'!D38+'2.Műk.'!D39</f>
        <v>1705383</v>
      </c>
      <c r="D8" s="25">
        <f>'2.Műk.'!D36</f>
        <v>4196000</v>
      </c>
      <c r="E8" s="25">
        <v>0</v>
      </c>
      <c r="F8" s="25">
        <v>0</v>
      </c>
      <c r="G8" s="24">
        <f>SUM(C8:F8)</f>
        <v>5901383</v>
      </c>
      <c r="H8" s="24">
        <f>B8+G8</f>
        <v>408641724</v>
      </c>
      <c r="I8" s="8"/>
      <c r="J8" s="15"/>
    </row>
    <row r="9" spans="1:10" ht="13.5" customHeight="1" x14ac:dyDescent="0.2">
      <c r="A9" s="250" t="s">
        <v>533</v>
      </c>
      <c r="B9" s="24">
        <f>'2.Műk.'!E8-'2.Műk.'!E36-'2.Műk.'!E38-'2.Műk.'!E39-'2.Műk.'!E40</f>
        <v>405780707</v>
      </c>
      <c r="C9" s="25">
        <v>1705383</v>
      </c>
      <c r="D9" s="25">
        <v>4264922</v>
      </c>
      <c r="E9" s="25">
        <v>0</v>
      </c>
      <c r="F9" s="25">
        <v>1000000</v>
      </c>
      <c r="G9" s="24">
        <f>SUM(C9:F9)</f>
        <v>6970305</v>
      </c>
      <c r="H9" s="24">
        <f>B9+G9</f>
        <v>412751012</v>
      </c>
      <c r="I9" s="8"/>
      <c r="J9" s="15"/>
    </row>
    <row r="10" spans="1:10" ht="13.5" customHeight="1" x14ac:dyDescent="0.2">
      <c r="A10" s="250" t="s">
        <v>534</v>
      </c>
      <c r="B10" s="252">
        <f>B9/B8</f>
        <v>1.0075491965678203</v>
      </c>
      <c r="C10" s="252">
        <f t="shared" ref="C10:H10" si="0">C9/C8</f>
        <v>1</v>
      </c>
      <c r="D10" s="252">
        <f t="shared" si="0"/>
        <v>1.0164256434699714</v>
      </c>
      <c r="E10" s="252">
        <v>0</v>
      </c>
      <c r="F10" s="252">
        <v>0</v>
      </c>
      <c r="G10" s="252">
        <f t="shared" si="0"/>
        <v>1.1811307620603508</v>
      </c>
      <c r="H10" s="252">
        <f t="shared" si="0"/>
        <v>1.0100559677552652</v>
      </c>
      <c r="I10" s="10"/>
    </row>
    <row r="11" spans="1:10" ht="15" customHeight="1" x14ac:dyDescent="0.2">
      <c r="A11" s="23" t="s">
        <v>190</v>
      </c>
      <c r="B11" s="24"/>
      <c r="C11" s="25"/>
      <c r="D11" s="25"/>
      <c r="E11" s="25"/>
      <c r="F11" s="25"/>
      <c r="G11" s="24"/>
      <c r="H11" s="24"/>
      <c r="I11" s="10"/>
      <c r="J11" s="15"/>
    </row>
    <row r="12" spans="1:10" ht="13.5" customHeight="1" x14ac:dyDescent="0.2">
      <c r="A12" s="249" t="s">
        <v>467</v>
      </c>
      <c r="B12" s="28">
        <f>'2.Műk.'!C42-'2.Műk.'!C53</f>
        <v>518200000</v>
      </c>
      <c r="C12" s="28">
        <f>'2.Műk.'!C53</f>
        <v>900000</v>
      </c>
      <c r="D12" s="28">
        <v>0</v>
      </c>
      <c r="E12" s="28">
        <v>0</v>
      </c>
      <c r="F12" s="28">
        <v>0</v>
      </c>
      <c r="G12" s="24">
        <f>SUM(C12:F12)</f>
        <v>900000</v>
      </c>
      <c r="H12" s="24">
        <f>B12+G12</f>
        <v>519100000</v>
      </c>
      <c r="I12" s="8"/>
      <c r="J12" s="15"/>
    </row>
    <row r="13" spans="1:10" ht="13.5" customHeight="1" x14ac:dyDescent="0.2">
      <c r="A13" s="250" t="s">
        <v>460</v>
      </c>
      <c r="B13" s="28">
        <f>'2.Műk.'!D42-'2.Műk.'!D53</f>
        <v>518200000</v>
      </c>
      <c r="C13" s="28">
        <f>'2.Műk.'!D53</f>
        <v>900000</v>
      </c>
      <c r="D13" s="28">
        <v>0</v>
      </c>
      <c r="E13" s="28">
        <v>0</v>
      </c>
      <c r="F13" s="28">
        <v>0</v>
      </c>
      <c r="G13" s="24">
        <f>SUM(C13:F13)</f>
        <v>900000</v>
      </c>
      <c r="H13" s="24">
        <f>B13+G13</f>
        <v>519100000</v>
      </c>
      <c r="I13" s="8"/>
      <c r="J13" s="15"/>
    </row>
    <row r="14" spans="1:10" ht="13.5" customHeight="1" x14ac:dyDescent="0.2">
      <c r="A14" s="250" t="s">
        <v>533</v>
      </c>
      <c r="B14" s="28">
        <f>'2.Műk.'!E42-'2.Műk.'!E53</f>
        <v>645375149</v>
      </c>
      <c r="C14" s="28">
        <v>840000</v>
      </c>
      <c r="D14" s="25">
        <v>0</v>
      </c>
      <c r="E14" s="25">
        <v>0</v>
      </c>
      <c r="F14" s="25">
        <v>0</v>
      </c>
      <c r="G14" s="24">
        <f>SUM(C14:F14)</f>
        <v>840000</v>
      </c>
      <c r="H14" s="24">
        <f>B14+G14</f>
        <v>646215149</v>
      </c>
      <c r="I14" s="8"/>
      <c r="J14" s="15"/>
    </row>
    <row r="15" spans="1:10" ht="13.5" customHeight="1" x14ac:dyDescent="0.2">
      <c r="A15" s="250" t="s">
        <v>534</v>
      </c>
      <c r="B15" s="252">
        <f>B14/B13</f>
        <v>1.2454171150135083</v>
      </c>
      <c r="C15" s="252">
        <f t="shared" ref="C15:H15" si="1">C14/C13</f>
        <v>0.93333333333333335</v>
      </c>
      <c r="D15" s="252">
        <v>0</v>
      </c>
      <c r="E15" s="252">
        <v>0</v>
      </c>
      <c r="F15" s="252">
        <v>0</v>
      </c>
      <c r="G15" s="252">
        <f t="shared" si="1"/>
        <v>0.93333333333333335</v>
      </c>
      <c r="H15" s="252">
        <f t="shared" si="1"/>
        <v>1.244876033519553</v>
      </c>
      <c r="I15" s="10"/>
    </row>
    <row r="16" spans="1:10" ht="13.5" customHeight="1" x14ac:dyDescent="0.2">
      <c r="A16" s="27" t="s">
        <v>191</v>
      </c>
      <c r="B16" s="28"/>
      <c r="C16" s="28"/>
      <c r="D16" s="28"/>
      <c r="E16" s="28"/>
      <c r="F16" s="28"/>
      <c r="G16" s="24"/>
      <c r="H16" s="24"/>
      <c r="I16" s="10"/>
    </row>
    <row r="17" spans="1:10" ht="13.5" customHeight="1" x14ac:dyDescent="0.2">
      <c r="A17" s="249" t="s">
        <v>467</v>
      </c>
      <c r="B17" s="28">
        <v>111729000</v>
      </c>
      <c r="C17" s="28">
        <v>1045000</v>
      </c>
      <c r="D17" s="28">
        <v>17135000</v>
      </c>
      <c r="E17" s="28">
        <v>2921000</v>
      </c>
      <c r="F17" s="28">
        <v>8500000</v>
      </c>
      <c r="G17" s="24">
        <f>SUM(C17:F17)</f>
        <v>29601000</v>
      </c>
      <c r="H17" s="24">
        <f>B17+G17</f>
        <v>141330000</v>
      </c>
      <c r="I17" s="8"/>
      <c r="J17" s="15"/>
    </row>
    <row r="18" spans="1:10" ht="13.5" customHeight="1" x14ac:dyDescent="0.2">
      <c r="A18" s="250" t="s">
        <v>460</v>
      </c>
      <c r="B18" s="28">
        <v>111729000</v>
      </c>
      <c r="C18" s="28">
        <v>1445000</v>
      </c>
      <c r="D18" s="28">
        <v>24893000</v>
      </c>
      <c r="E18" s="28">
        <v>2921000</v>
      </c>
      <c r="F18" s="28">
        <v>10600000</v>
      </c>
      <c r="G18" s="24">
        <f>SUM(C18:F18)</f>
        <v>39859000</v>
      </c>
      <c r="H18" s="24">
        <f>B18+G18</f>
        <v>151588000</v>
      </c>
      <c r="I18" s="8"/>
      <c r="J18" s="15"/>
    </row>
    <row r="19" spans="1:10" ht="13.5" customHeight="1" x14ac:dyDescent="0.2">
      <c r="A19" s="250" t="s">
        <v>533</v>
      </c>
      <c r="B19" s="24">
        <v>161419433</v>
      </c>
      <c r="C19" s="25">
        <v>1842269</v>
      </c>
      <c r="D19" s="25">
        <v>31539903</v>
      </c>
      <c r="E19" s="25">
        <v>3872160</v>
      </c>
      <c r="F19" s="25">
        <v>10654250</v>
      </c>
      <c r="G19" s="24">
        <f>SUM(C19:F19)</f>
        <v>47908582</v>
      </c>
      <c r="H19" s="24">
        <f>B19+G19</f>
        <v>209328015</v>
      </c>
      <c r="I19" s="8"/>
      <c r="J19" s="15"/>
    </row>
    <row r="20" spans="1:10" ht="13.5" customHeight="1" x14ac:dyDescent="0.2">
      <c r="A20" s="250" t="s">
        <v>534</v>
      </c>
      <c r="B20" s="252">
        <f>B19/B18</f>
        <v>1.4447406940006624</v>
      </c>
      <c r="C20" s="252">
        <f t="shared" ref="C20:H20" si="2">C19/C18</f>
        <v>1.274926643598616</v>
      </c>
      <c r="D20" s="252">
        <f t="shared" si="2"/>
        <v>1.2670189611537379</v>
      </c>
      <c r="E20" s="252">
        <f t="shared" si="2"/>
        <v>1.3256282095172887</v>
      </c>
      <c r="F20" s="252">
        <f t="shared" si="2"/>
        <v>1.005117924528302</v>
      </c>
      <c r="G20" s="252">
        <f t="shared" si="2"/>
        <v>1.2019514287864723</v>
      </c>
      <c r="H20" s="252">
        <f t="shared" si="2"/>
        <v>1.3809009618175581</v>
      </c>
      <c r="I20" s="10"/>
    </row>
    <row r="21" spans="1:10" ht="13.5" customHeight="1" x14ac:dyDescent="0.2">
      <c r="A21" s="27" t="s">
        <v>192</v>
      </c>
      <c r="B21" s="28"/>
      <c r="C21" s="28"/>
      <c r="D21" s="28"/>
      <c r="E21" s="28"/>
      <c r="F21" s="28"/>
      <c r="G21" s="24"/>
      <c r="H21" s="24"/>
      <c r="I21" s="10"/>
    </row>
    <row r="22" spans="1:10" ht="13.5" customHeight="1" x14ac:dyDescent="0.2">
      <c r="A22" s="249" t="s">
        <v>467</v>
      </c>
      <c r="B22" s="28">
        <f>'2.Műk.'!C55-'2.Műk.'!C57</f>
        <v>25000000</v>
      </c>
      <c r="C22" s="28">
        <v>0</v>
      </c>
      <c r="D22" s="28">
        <v>0</v>
      </c>
      <c r="E22" s="28">
        <v>0</v>
      </c>
      <c r="F22" s="28">
        <v>0</v>
      </c>
      <c r="G22" s="24">
        <f>SUM(C22:F22)</f>
        <v>0</v>
      </c>
      <c r="H22" s="24">
        <f>B22+G22</f>
        <v>25000000</v>
      </c>
      <c r="I22" s="8"/>
      <c r="J22" s="15"/>
    </row>
    <row r="23" spans="1:10" ht="13.5" customHeight="1" x14ac:dyDescent="0.2">
      <c r="A23" s="250" t="s">
        <v>460</v>
      </c>
      <c r="B23" s="28">
        <f>'2.Műk.'!D55-'2.Műk.'!D57</f>
        <v>25000000</v>
      </c>
      <c r="C23" s="28">
        <v>0</v>
      </c>
      <c r="D23" s="28">
        <v>0</v>
      </c>
      <c r="E23" s="28">
        <v>0</v>
      </c>
      <c r="F23" s="28">
        <v>0</v>
      </c>
      <c r="G23" s="24">
        <f>SUM(C23:F23)</f>
        <v>0</v>
      </c>
      <c r="H23" s="24">
        <f>B23+G23</f>
        <v>25000000</v>
      </c>
      <c r="I23" s="8"/>
      <c r="J23" s="15"/>
    </row>
    <row r="24" spans="1:10" ht="13.5" customHeight="1" x14ac:dyDescent="0.2">
      <c r="A24" s="250" t="s">
        <v>533</v>
      </c>
      <c r="B24" s="28">
        <f>'2.Műk.'!E55-'2.Műk.'!E57</f>
        <v>25000000</v>
      </c>
      <c r="C24" s="25">
        <v>0</v>
      </c>
      <c r="D24" s="25">
        <v>0</v>
      </c>
      <c r="E24" s="25">
        <v>0</v>
      </c>
      <c r="F24" s="25">
        <v>223700</v>
      </c>
      <c r="G24" s="24">
        <f>SUM(C24:F24)</f>
        <v>223700</v>
      </c>
      <c r="H24" s="24">
        <f>B24+G24</f>
        <v>25223700</v>
      </c>
      <c r="I24" s="8"/>
      <c r="J24" s="15"/>
    </row>
    <row r="25" spans="1:10" ht="13.5" customHeight="1" x14ac:dyDescent="0.2">
      <c r="A25" s="250" t="s">
        <v>534</v>
      </c>
      <c r="B25" s="252">
        <f>B24/B23</f>
        <v>1</v>
      </c>
      <c r="C25" s="252">
        <v>0</v>
      </c>
      <c r="D25" s="252">
        <v>0</v>
      </c>
      <c r="E25" s="252">
        <v>0</v>
      </c>
      <c r="F25" s="252">
        <v>0</v>
      </c>
      <c r="G25" s="252">
        <v>0</v>
      </c>
      <c r="H25" s="252">
        <f t="shared" ref="H25" si="3">H24/H23</f>
        <v>1.008948</v>
      </c>
      <c r="I25" s="10"/>
    </row>
    <row r="26" spans="1:10" ht="13.5" customHeight="1" x14ac:dyDescent="0.2">
      <c r="A26" s="29" t="s">
        <v>193</v>
      </c>
      <c r="B26" s="28"/>
      <c r="C26" s="28"/>
      <c r="D26" s="28"/>
      <c r="E26" s="28"/>
      <c r="F26" s="28"/>
      <c r="G26" s="24"/>
      <c r="H26" s="24"/>
      <c r="I26" s="10"/>
    </row>
    <row r="27" spans="1:10" ht="13.5" customHeight="1" x14ac:dyDescent="0.2">
      <c r="A27" s="249" t="s">
        <v>467</v>
      </c>
      <c r="B27" s="28">
        <f>'3.Felh.'!C7+'3.Felh.'!C16+'3.Felh.'!C22</f>
        <v>189282580</v>
      </c>
      <c r="C27" s="28">
        <v>0</v>
      </c>
      <c r="D27" s="28">
        <v>0</v>
      </c>
      <c r="E27" s="28">
        <v>0</v>
      </c>
      <c r="F27" s="28">
        <v>0</v>
      </c>
      <c r="G27" s="24">
        <f>SUM(C27:F27)</f>
        <v>0</v>
      </c>
      <c r="H27" s="24">
        <f>B27+G27</f>
        <v>189282580</v>
      </c>
      <c r="I27" s="8"/>
      <c r="J27" s="15"/>
    </row>
    <row r="28" spans="1:10" ht="13.5" customHeight="1" x14ac:dyDescent="0.2">
      <c r="A28" s="250" t="s">
        <v>460</v>
      </c>
      <c r="B28" s="28">
        <f>'3.Felh.'!D7+'3.Felh.'!D16+'3.Felh.'!D22</f>
        <v>473409895</v>
      </c>
      <c r="C28" s="28">
        <v>0</v>
      </c>
      <c r="D28" s="28">
        <v>0</v>
      </c>
      <c r="E28" s="28">
        <v>0</v>
      </c>
      <c r="F28" s="28">
        <v>0</v>
      </c>
      <c r="G28" s="24">
        <f>SUM(C28:F28)</f>
        <v>0</v>
      </c>
      <c r="H28" s="24">
        <f>B28+G28</f>
        <v>473409895</v>
      </c>
      <c r="I28" s="8"/>
      <c r="J28" s="15"/>
    </row>
    <row r="29" spans="1:10" ht="13.5" customHeight="1" x14ac:dyDescent="0.2">
      <c r="A29" s="250" t="s">
        <v>533</v>
      </c>
      <c r="B29" s="28">
        <f>'3.Felh.'!E7+'3.Felh.'!E16+'3.Felh.'!E22</f>
        <v>283880963</v>
      </c>
      <c r="C29" s="25">
        <v>0</v>
      </c>
      <c r="D29" s="25">
        <v>0</v>
      </c>
      <c r="E29" s="25">
        <v>0</v>
      </c>
      <c r="F29" s="25">
        <v>0</v>
      </c>
      <c r="G29" s="24">
        <f>SUM(C29:F29)</f>
        <v>0</v>
      </c>
      <c r="H29" s="24">
        <f>B29+G29</f>
        <v>283880963</v>
      </c>
      <c r="I29" s="8"/>
      <c r="J29" s="15"/>
    </row>
    <row r="30" spans="1:10" ht="13.5" customHeight="1" x14ac:dyDescent="0.2">
      <c r="A30" s="250" t="s">
        <v>534</v>
      </c>
      <c r="B30" s="252">
        <f>B29/B28</f>
        <v>0.59965151974696262</v>
      </c>
      <c r="C30" s="252">
        <v>0</v>
      </c>
      <c r="D30" s="252">
        <v>0</v>
      </c>
      <c r="E30" s="252">
        <v>0</v>
      </c>
      <c r="F30" s="252">
        <v>0</v>
      </c>
      <c r="G30" s="252">
        <v>0</v>
      </c>
      <c r="H30" s="252">
        <f t="shared" ref="H30" si="4">H29/H28</f>
        <v>0.59965151974696262</v>
      </c>
      <c r="I30" s="10"/>
    </row>
    <row r="31" spans="1:10" ht="15.75" customHeight="1" x14ac:dyDescent="0.2">
      <c r="A31" s="29" t="s">
        <v>194</v>
      </c>
      <c r="B31" s="28"/>
      <c r="C31" s="28"/>
      <c r="D31" s="28"/>
      <c r="E31" s="28"/>
      <c r="F31" s="28"/>
      <c r="G31" s="24"/>
      <c r="H31" s="24"/>
      <c r="I31" s="8"/>
    </row>
    <row r="32" spans="1:10" ht="14.25" customHeight="1" x14ac:dyDescent="0.2">
      <c r="A32" s="249" t="s">
        <v>467</v>
      </c>
      <c r="B32" s="28">
        <f t="shared" ref="B32:F34" si="5">B37+B42</f>
        <v>808623469</v>
      </c>
      <c r="C32" s="28">
        <f t="shared" si="5"/>
        <v>164301783</v>
      </c>
      <c r="D32" s="28">
        <f t="shared" si="5"/>
        <v>428616000</v>
      </c>
      <c r="E32" s="28">
        <f t="shared" si="5"/>
        <v>99942005</v>
      </c>
      <c r="F32" s="28">
        <f t="shared" si="5"/>
        <v>73499772</v>
      </c>
      <c r="G32" s="24">
        <f>SUM(C32:F32)</f>
        <v>766359560</v>
      </c>
      <c r="H32" s="24">
        <f>B32+G32</f>
        <v>1574983029</v>
      </c>
      <c r="I32" s="10"/>
      <c r="J32" s="15"/>
    </row>
    <row r="33" spans="1:14" ht="14.25" customHeight="1" x14ac:dyDescent="0.2">
      <c r="A33" s="250" t="s">
        <v>460</v>
      </c>
      <c r="B33" s="28">
        <f t="shared" si="5"/>
        <v>808623469</v>
      </c>
      <c r="C33" s="28">
        <f t="shared" si="5"/>
        <v>166562438</v>
      </c>
      <c r="D33" s="28">
        <f t="shared" si="5"/>
        <v>428616000</v>
      </c>
      <c r="E33" s="28">
        <f t="shared" si="5"/>
        <v>103600935</v>
      </c>
      <c r="F33" s="28">
        <f t="shared" si="5"/>
        <v>75939021</v>
      </c>
      <c r="G33" s="24">
        <f>SUM(C33:F33)</f>
        <v>774718394</v>
      </c>
      <c r="H33" s="24">
        <f>B33+G33</f>
        <v>1583341863</v>
      </c>
      <c r="I33" s="10"/>
      <c r="J33" s="15"/>
    </row>
    <row r="34" spans="1:14" ht="14.25" customHeight="1" x14ac:dyDescent="0.2">
      <c r="A34" s="250" t="s">
        <v>533</v>
      </c>
      <c r="B34" s="28">
        <f t="shared" si="5"/>
        <v>823252086</v>
      </c>
      <c r="C34" s="28">
        <f t="shared" si="5"/>
        <v>163749900</v>
      </c>
      <c r="D34" s="28">
        <f t="shared" si="5"/>
        <v>372291766</v>
      </c>
      <c r="E34" s="28">
        <f t="shared" si="5"/>
        <v>98692960</v>
      </c>
      <c r="F34" s="28">
        <f t="shared" si="5"/>
        <v>73553158</v>
      </c>
      <c r="G34" s="24">
        <f>SUM(C34:F34)</f>
        <v>708287784</v>
      </c>
      <c r="H34" s="24">
        <f>B34+G34</f>
        <v>1531539870</v>
      </c>
      <c r="I34" s="10"/>
      <c r="J34" s="15"/>
    </row>
    <row r="35" spans="1:14" ht="14.25" customHeight="1" x14ac:dyDescent="0.2">
      <c r="A35" s="250" t="s">
        <v>534</v>
      </c>
      <c r="B35" s="252">
        <f>B34/B33</f>
        <v>1.0180907648130604</v>
      </c>
      <c r="C35" s="252">
        <f t="shared" ref="C35:H35" si="6">C34/C33</f>
        <v>0.9831142121010501</v>
      </c>
      <c r="D35" s="252">
        <f t="shared" si="6"/>
        <v>0.86859045392612499</v>
      </c>
      <c r="E35" s="252">
        <f t="shared" si="6"/>
        <v>0.95262615149177954</v>
      </c>
      <c r="F35" s="252">
        <f t="shared" si="6"/>
        <v>0.96858185727730151</v>
      </c>
      <c r="G35" s="252">
        <f t="shared" si="6"/>
        <v>0.91425192622959717</v>
      </c>
      <c r="H35" s="252">
        <f t="shared" si="6"/>
        <v>0.96728312804042871</v>
      </c>
      <c r="I35" s="10"/>
    </row>
    <row r="36" spans="1:14" ht="14.25" customHeight="1" x14ac:dyDescent="0.2">
      <c r="A36" s="228" t="s">
        <v>195</v>
      </c>
      <c r="B36" s="28"/>
      <c r="C36" s="28"/>
      <c r="D36" s="28"/>
      <c r="E36" s="28"/>
      <c r="F36" s="28"/>
      <c r="G36" s="24"/>
      <c r="H36" s="24"/>
      <c r="I36" s="10"/>
      <c r="J36" s="15"/>
    </row>
    <row r="37" spans="1:14" ht="14.25" customHeight="1" x14ac:dyDescent="0.2">
      <c r="A37" s="249" t="s">
        <v>467</v>
      </c>
      <c r="B37" s="28">
        <v>808623469</v>
      </c>
      <c r="C37" s="26">
        <v>3978508</v>
      </c>
      <c r="D37" s="26">
        <v>918898</v>
      </c>
      <c r="E37" s="26">
        <v>21294</v>
      </c>
      <c r="F37" s="26">
        <v>411920</v>
      </c>
      <c r="G37" s="24">
        <f>SUM(C37:F37)</f>
        <v>5330620</v>
      </c>
      <c r="H37" s="24">
        <f>B37+G37</f>
        <v>813954089</v>
      </c>
      <c r="I37" s="10"/>
      <c r="J37" s="15"/>
    </row>
    <row r="38" spans="1:14" ht="14.25" customHeight="1" x14ac:dyDescent="0.2">
      <c r="A38" s="250" t="s">
        <v>460</v>
      </c>
      <c r="B38" s="28">
        <v>808623469</v>
      </c>
      <c r="C38" s="26">
        <v>3978508</v>
      </c>
      <c r="D38" s="26">
        <v>634027</v>
      </c>
      <c r="E38" s="26">
        <v>21294</v>
      </c>
      <c r="F38" s="26">
        <v>411920</v>
      </c>
      <c r="G38" s="24">
        <f>SUM(C38:F38)</f>
        <v>5045749</v>
      </c>
      <c r="H38" s="24">
        <f>B38+G38</f>
        <v>813669218</v>
      </c>
      <c r="I38" s="10"/>
      <c r="J38" s="15"/>
    </row>
    <row r="39" spans="1:14" ht="14.25" customHeight="1" x14ac:dyDescent="0.2">
      <c r="A39" s="250" t="s">
        <v>533</v>
      </c>
      <c r="B39" s="24">
        <v>823252086</v>
      </c>
      <c r="C39" s="25">
        <v>3978508</v>
      </c>
      <c r="D39" s="25">
        <v>634027</v>
      </c>
      <c r="E39" s="25">
        <v>21294</v>
      </c>
      <c r="F39" s="25">
        <v>411920</v>
      </c>
      <c r="G39" s="24">
        <f>SUM(C39:F39)</f>
        <v>5045749</v>
      </c>
      <c r="H39" s="24">
        <f>B39+G39</f>
        <v>828297835</v>
      </c>
      <c r="I39" s="10"/>
      <c r="J39" s="15"/>
    </row>
    <row r="40" spans="1:14" ht="14.25" customHeight="1" x14ac:dyDescent="0.2">
      <c r="A40" s="250" t="s">
        <v>534</v>
      </c>
      <c r="B40" s="252">
        <f>B39/B38</f>
        <v>1.0180907648130604</v>
      </c>
      <c r="C40" s="252">
        <f t="shared" ref="C40" si="7">C39/C38</f>
        <v>1</v>
      </c>
      <c r="D40" s="252">
        <f t="shared" ref="D40" si="8">D39/D38</f>
        <v>1</v>
      </c>
      <c r="E40" s="252">
        <f t="shared" ref="E40" si="9">E39/E38</f>
        <v>1</v>
      </c>
      <c r="F40" s="252">
        <f t="shared" ref="F40" si="10">F39/F38</f>
        <v>1</v>
      </c>
      <c r="G40" s="252">
        <f t="shared" ref="G40" si="11">G39/G38</f>
        <v>1</v>
      </c>
      <c r="H40" s="252">
        <f t="shared" ref="H40" si="12">H39/H38</f>
        <v>1.0179785798410281</v>
      </c>
      <c r="I40" s="10"/>
    </row>
    <row r="41" spans="1:14" ht="14.25" customHeight="1" x14ac:dyDescent="0.2">
      <c r="A41" s="228" t="s">
        <v>196</v>
      </c>
      <c r="B41" s="28"/>
      <c r="C41" s="26"/>
      <c r="D41" s="26"/>
      <c r="E41" s="26"/>
      <c r="F41" s="26"/>
      <c r="G41" s="24"/>
      <c r="H41" s="24"/>
      <c r="I41" s="10"/>
    </row>
    <row r="42" spans="1:14" ht="14.25" customHeight="1" x14ac:dyDescent="0.2">
      <c r="A42" s="249" t="s">
        <v>467</v>
      </c>
      <c r="B42" s="28">
        <v>0</v>
      </c>
      <c r="C42" s="26">
        <v>160323275</v>
      </c>
      <c r="D42" s="26">
        <v>427697102</v>
      </c>
      <c r="E42" s="26">
        <v>99920711</v>
      </c>
      <c r="F42" s="26">
        <v>73087852</v>
      </c>
      <c r="G42" s="24">
        <f>SUM(C42:F42)</f>
        <v>761028940</v>
      </c>
      <c r="H42" s="24">
        <f>B42+G42</f>
        <v>761028940</v>
      </c>
      <c r="I42" s="8"/>
      <c r="J42" s="15"/>
    </row>
    <row r="43" spans="1:14" ht="14.25" customHeight="1" x14ac:dyDescent="0.25">
      <c r="A43" s="250" t="s">
        <v>460</v>
      </c>
      <c r="B43" s="28">
        <v>0</v>
      </c>
      <c r="C43" s="26">
        <v>162583930</v>
      </c>
      <c r="D43" s="26">
        <v>427981973</v>
      </c>
      <c r="E43" s="26">
        <v>103579641</v>
      </c>
      <c r="F43" s="26">
        <v>75527101</v>
      </c>
      <c r="G43" s="24">
        <f>SUM(C43:F43)</f>
        <v>769672645</v>
      </c>
      <c r="H43" s="24">
        <f>B43+G43</f>
        <v>769672645</v>
      </c>
      <c r="I43" s="253"/>
      <c r="J43" s="15"/>
      <c r="K43" s="254"/>
      <c r="L43" s="254"/>
      <c r="M43" s="254"/>
      <c r="N43" s="254"/>
    </row>
    <row r="44" spans="1:14" ht="14.25" customHeight="1" x14ac:dyDescent="0.2">
      <c r="A44" s="250" t="s">
        <v>533</v>
      </c>
      <c r="B44" s="24">
        <v>0</v>
      </c>
      <c r="C44" s="25">
        <v>159771392</v>
      </c>
      <c r="D44" s="25">
        <v>371657739</v>
      </c>
      <c r="E44" s="25">
        <v>98671666</v>
      </c>
      <c r="F44" s="25">
        <v>73141238</v>
      </c>
      <c r="G44" s="24">
        <f>SUM(C44:F44)</f>
        <v>703242035</v>
      </c>
      <c r="H44" s="24">
        <f>B44+G44</f>
        <v>703242035</v>
      </c>
      <c r="I44" s="8"/>
      <c r="J44" s="15"/>
    </row>
    <row r="45" spans="1:14" ht="14.25" customHeight="1" x14ac:dyDescent="0.2">
      <c r="A45" s="250" t="s">
        <v>534</v>
      </c>
      <c r="B45" s="252">
        <v>0</v>
      </c>
      <c r="C45" s="252">
        <f t="shared" ref="C45" si="13">C44/C43</f>
        <v>0.98270100864212107</v>
      </c>
      <c r="D45" s="252">
        <f t="shared" ref="D45" si="14">D44/D43</f>
        <v>0.86839577937082879</v>
      </c>
      <c r="E45" s="252">
        <f t="shared" ref="E45" si="15">E44/E43</f>
        <v>0.95261641233145422</v>
      </c>
      <c r="F45" s="252">
        <f t="shared" ref="F45" si="16">F44/F43</f>
        <v>0.96841050472730317</v>
      </c>
      <c r="G45" s="252">
        <f t="shared" ref="G45" si="17">G44/G43</f>
        <v>0.91368978690934244</v>
      </c>
      <c r="H45" s="252">
        <f t="shared" ref="H45" si="18">H44/H43</f>
        <v>0.91368978690934244</v>
      </c>
      <c r="I45" s="8"/>
    </row>
    <row r="46" spans="1:14" ht="14.25" customHeight="1" x14ac:dyDescent="0.2">
      <c r="A46" s="229" t="s">
        <v>197</v>
      </c>
      <c r="B46" s="30"/>
      <c r="C46" s="31"/>
      <c r="D46" s="31"/>
      <c r="E46" s="31"/>
      <c r="F46" s="31"/>
      <c r="G46" s="31"/>
      <c r="H46" s="32"/>
      <c r="I46" s="8"/>
    </row>
    <row r="47" spans="1:14" ht="14.25" customHeight="1" x14ac:dyDescent="0.2">
      <c r="A47" s="230" t="s">
        <v>467</v>
      </c>
      <c r="B47" s="30">
        <f>B7+B12+B17+B22+B27+B32</f>
        <v>2032778786</v>
      </c>
      <c r="C47" s="30">
        <f>C7+C12+C17+C22+C27+C32</f>
        <v>166246783</v>
      </c>
      <c r="D47" s="30">
        <f>D7+D12+D17+D22+D27+D32</f>
        <v>449621000</v>
      </c>
      <c r="E47" s="30">
        <f>E7+E12+E17+E22+E27+E32</f>
        <v>102863005</v>
      </c>
      <c r="F47" s="30">
        <f>F7+F12+F17+F22+F27+F32</f>
        <v>81999772</v>
      </c>
      <c r="G47" s="30">
        <f>SUM(C47:F47)</f>
        <v>800730560</v>
      </c>
      <c r="H47" s="33">
        <f>B47+G47</f>
        <v>2833509346</v>
      </c>
      <c r="I47" s="8"/>
    </row>
    <row r="48" spans="1:14" ht="14.25" customHeight="1" x14ac:dyDescent="0.2">
      <c r="A48" s="251" t="s">
        <v>460</v>
      </c>
      <c r="B48" s="30">
        <f>B8+B13+B18+B23+B28+B33</f>
        <v>2339702705</v>
      </c>
      <c r="C48" s="30">
        <f>C8+C13+C18+C23+C28+C33</f>
        <v>170612821</v>
      </c>
      <c r="D48" s="30">
        <f t="shared" ref="D48:F48" si="19">D8+D13+D18+D23+D28+D33</f>
        <v>457705000</v>
      </c>
      <c r="E48" s="30">
        <f t="shared" si="19"/>
        <v>106521935</v>
      </c>
      <c r="F48" s="30">
        <f t="shared" si="19"/>
        <v>86539021</v>
      </c>
      <c r="G48" s="30">
        <f>SUM(C48:F48)</f>
        <v>821378777</v>
      </c>
      <c r="H48" s="33">
        <f>B48+G48</f>
        <v>3161081482</v>
      </c>
      <c r="I48" s="8"/>
    </row>
    <row r="49" spans="1:11" ht="14.25" customHeight="1" x14ac:dyDescent="0.2">
      <c r="A49" s="251" t="s">
        <v>532</v>
      </c>
      <c r="B49" s="30">
        <f t="shared" ref="B49:F49" si="20">B9+B14+B19+B24+B29+B34</f>
        <v>2344708338</v>
      </c>
      <c r="C49" s="30">
        <f t="shared" si="20"/>
        <v>168137552</v>
      </c>
      <c r="D49" s="30">
        <f t="shared" si="20"/>
        <v>408096591</v>
      </c>
      <c r="E49" s="30">
        <f t="shared" si="20"/>
        <v>102565120</v>
      </c>
      <c r="F49" s="30">
        <f t="shared" si="20"/>
        <v>85431108</v>
      </c>
      <c r="G49" s="30">
        <f t="shared" ref="G49" si="21">SUM(C49:F49)</f>
        <v>764230371</v>
      </c>
      <c r="H49" s="33">
        <f t="shared" ref="H49" si="22">B49+G49</f>
        <v>3108938709</v>
      </c>
      <c r="I49" s="8"/>
    </row>
    <row r="50" spans="1:11" ht="14.25" customHeight="1" x14ac:dyDescent="0.2">
      <c r="A50" s="251" t="s">
        <v>534</v>
      </c>
      <c r="B50" s="255">
        <f>B49/B48</f>
        <v>1.0021394312146166</v>
      </c>
      <c r="C50" s="255">
        <f t="shared" ref="C50:H50" si="23">C49/C48</f>
        <v>0.98549189336714615</v>
      </c>
      <c r="D50" s="255">
        <f t="shared" si="23"/>
        <v>0.89161488513343745</v>
      </c>
      <c r="E50" s="255">
        <f t="shared" si="23"/>
        <v>0.96285445809823111</v>
      </c>
      <c r="F50" s="255">
        <f t="shared" si="23"/>
        <v>0.98719753254430742</v>
      </c>
      <c r="G50" s="255">
        <f t="shared" si="23"/>
        <v>0.93042380981801287</v>
      </c>
      <c r="H50" s="255">
        <f t="shared" si="23"/>
        <v>0.9835047678154093</v>
      </c>
      <c r="I50" s="8"/>
    </row>
    <row r="51" spans="1:11" ht="14.25" customHeight="1" x14ac:dyDescent="0.2">
      <c r="A51" s="229" t="s">
        <v>196</v>
      </c>
      <c r="B51" s="30"/>
      <c r="C51" s="30"/>
      <c r="D51" s="30"/>
      <c r="E51" s="30"/>
      <c r="F51" s="30"/>
      <c r="G51" s="30"/>
      <c r="H51" s="32"/>
      <c r="I51" s="8"/>
    </row>
    <row r="52" spans="1:11" ht="14.25" customHeight="1" x14ac:dyDescent="0.2">
      <c r="A52" s="230" t="s">
        <v>467</v>
      </c>
      <c r="B52" s="30"/>
      <c r="C52" s="30"/>
      <c r="D52" s="30"/>
      <c r="E52" s="30"/>
      <c r="F52" s="30"/>
      <c r="G52" s="30"/>
      <c r="H52" s="32">
        <f>H42*-1</f>
        <v>-761028940</v>
      </c>
      <c r="I52" s="10"/>
      <c r="K52" s="15"/>
    </row>
    <row r="53" spans="1:11" ht="14.25" customHeight="1" x14ac:dyDescent="0.2">
      <c r="A53" s="251" t="s">
        <v>460</v>
      </c>
      <c r="B53" s="30"/>
      <c r="C53" s="30"/>
      <c r="D53" s="30"/>
      <c r="E53" s="30"/>
      <c r="F53" s="30"/>
      <c r="G53" s="30"/>
      <c r="H53" s="32">
        <f>H43*-1</f>
        <v>-769672645</v>
      </c>
      <c r="I53" s="10"/>
    </row>
    <row r="54" spans="1:11" ht="14.25" customHeight="1" x14ac:dyDescent="0.2">
      <c r="A54" s="251" t="s">
        <v>532</v>
      </c>
      <c r="B54" s="30"/>
      <c r="C54" s="30"/>
      <c r="D54" s="30"/>
      <c r="E54" s="30"/>
      <c r="F54" s="30"/>
      <c r="G54" s="30"/>
      <c r="H54" s="32">
        <f>H44*-1</f>
        <v>-703242035</v>
      </c>
      <c r="I54" s="10"/>
    </row>
    <row r="55" spans="1:11" ht="14.25" customHeight="1" x14ac:dyDescent="0.2">
      <c r="A55" s="251" t="s">
        <v>534</v>
      </c>
      <c r="B55" s="30"/>
      <c r="C55" s="30"/>
      <c r="D55" s="30"/>
      <c r="E55" s="30"/>
      <c r="F55" s="30"/>
      <c r="G55" s="30"/>
      <c r="H55" s="256">
        <f>H54/H53</f>
        <v>0.91368978690934244</v>
      </c>
      <c r="I55" s="10"/>
    </row>
    <row r="56" spans="1:11" ht="14.25" customHeight="1" x14ac:dyDescent="0.2">
      <c r="A56" s="229" t="s">
        <v>198</v>
      </c>
      <c r="B56" s="30"/>
      <c r="C56" s="30"/>
      <c r="D56" s="30"/>
      <c r="E56" s="30"/>
      <c r="F56" s="30"/>
      <c r="G56" s="30"/>
      <c r="H56" s="32"/>
      <c r="I56" s="8"/>
    </row>
    <row r="57" spans="1:11" ht="14.25" customHeight="1" x14ac:dyDescent="0.2">
      <c r="A57" s="230" t="s">
        <v>467</v>
      </c>
      <c r="B57" s="30"/>
      <c r="C57" s="30"/>
      <c r="D57" s="30"/>
      <c r="E57" s="30"/>
      <c r="F57" s="30"/>
      <c r="G57" s="30"/>
      <c r="H57" s="33">
        <f>H47+H52</f>
        <v>2072480406</v>
      </c>
      <c r="I57" s="8"/>
      <c r="J57" s="15"/>
    </row>
    <row r="58" spans="1:11" ht="14.25" customHeight="1" x14ac:dyDescent="0.2">
      <c r="A58" s="251" t="s">
        <v>460</v>
      </c>
      <c r="B58" s="30"/>
      <c r="C58" s="30"/>
      <c r="D58" s="30"/>
      <c r="E58" s="30"/>
      <c r="F58" s="30"/>
      <c r="G58" s="30"/>
      <c r="H58" s="33">
        <f>H48+H53</f>
        <v>2391408837</v>
      </c>
      <c r="I58" s="8"/>
      <c r="J58" s="15"/>
    </row>
    <row r="59" spans="1:11" ht="14.25" customHeight="1" x14ac:dyDescent="0.2">
      <c r="A59" s="251" t="s">
        <v>532</v>
      </c>
      <c r="B59" s="30"/>
      <c r="C59" s="30"/>
      <c r="D59" s="30"/>
      <c r="E59" s="30"/>
      <c r="F59" s="30"/>
      <c r="G59" s="30"/>
      <c r="H59" s="33">
        <f>H49+H54</f>
        <v>2405696674</v>
      </c>
      <c r="I59" s="8"/>
      <c r="J59" s="15"/>
    </row>
    <row r="60" spans="1:11" ht="14.25" customHeight="1" x14ac:dyDescent="0.2">
      <c r="A60" s="251" t="s">
        <v>534</v>
      </c>
      <c r="B60" s="30"/>
      <c r="C60" s="30"/>
      <c r="D60" s="30"/>
      <c r="E60" s="30"/>
      <c r="F60" s="30"/>
      <c r="G60" s="30"/>
      <c r="H60" s="255">
        <f t="shared" ref="H60" si="24">H59/H58</f>
        <v>1.0059746525892761</v>
      </c>
      <c r="I60" s="8"/>
    </row>
    <row r="61" spans="1:11" ht="14.25" customHeight="1" x14ac:dyDescent="0.2">
      <c r="A61" s="34" t="s">
        <v>56</v>
      </c>
      <c r="B61" s="30"/>
      <c r="C61" s="30"/>
      <c r="D61" s="30"/>
      <c r="E61" s="30"/>
      <c r="F61" s="30"/>
      <c r="G61" s="30"/>
      <c r="H61" s="32"/>
      <c r="I61" s="10"/>
    </row>
    <row r="62" spans="1:11" ht="14.25" customHeight="1" x14ac:dyDescent="0.2">
      <c r="A62" s="230" t="s">
        <v>467</v>
      </c>
      <c r="B62" s="30">
        <f t="shared" ref="B62:G63" si="25">B77+B82+B87+B92+B97+B102+B107+B112+B117+B122</f>
        <v>2032778786</v>
      </c>
      <c r="C62" s="30">
        <f t="shared" si="25"/>
        <v>166246782.59999999</v>
      </c>
      <c r="D62" s="30">
        <f t="shared" si="25"/>
        <v>449621000</v>
      </c>
      <c r="E62" s="30">
        <f t="shared" si="25"/>
        <v>102863005</v>
      </c>
      <c r="F62" s="30">
        <f t="shared" si="25"/>
        <v>81999772</v>
      </c>
      <c r="G62" s="30">
        <f t="shared" si="25"/>
        <v>800730559.60000002</v>
      </c>
      <c r="H62" s="33">
        <f>B62+G62</f>
        <v>2833509345.5999999</v>
      </c>
      <c r="I62" s="8"/>
    </row>
    <row r="63" spans="1:11" ht="14.25" customHeight="1" x14ac:dyDescent="0.2">
      <c r="A63" s="251" t="s">
        <v>460</v>
      </c>
      <c r="B63" s="30">
        <f t="shared" si="25"/>
        <v>2339702705</v>
      </c>
      <c r="C63" s="30">
        <f t="shared" si="25"/>
        <v>170612820.59999999</v>
      </c>
      <c r="D63" s="30">
        <f t="shared" si="25"/>
        <v>457705000</v>
      </c>
      <c r="E63" s="30">
        <f t="shared" si="25"/>
        <v>106521935</v>
      </c>
      <c r="F63" s="30">
        <f t="shared" si="25"/>
        <v>86539021</v>
      </c>
      <c r="G63" s="30">
        <f t="shared" si="25"/>
        <v>821378776.60000002</v>
      </c>
      <c r="H63" s="33">
        <f>B63+G63</f>
        <v>3161081481.5999999</v>
      </c>
      <c r="I63" s="8"/>
    </row>
    <row r="64" spans="1:11" ht="14.25" customHeight="1" x14ac:dyDescent="0.2">
      <c r="A64" s="251" t="s">
        <v>532</v>
      </c>
      <c r="B64" s="30">
        <f>B79+B84+B89+B94+B99+B104+B109+B114+B119+B124</f>
        <v>1785834149</v>
      </c>
      <c r="C64" s="30">
        <f t="shared" ref="C64:H64" si="26">C79+C84+C89+C94+C99+C104+C109+C114+C119+C124</f>
        <v>165632291</v>
      </c>
      <c r="D64" s="30">
        <f t="shared" si="26"/>
        <v>406914227</v>
      </c>
      <c r="E64" s="30">
        <f t="shared" si="26"/>
        <v>102537112</v>
      </c>
      <c r="F64" s="30">
        <f t="shared" si="26"/>
        <v>83987733</v>
      </c>
      <c r="G64" s="30">
        <f t="shared" si="26"/>
        <v>759071363</v>
      </c>
      <c r="H64" s="30">
        <f t="shared" si="26"/>
        <v>2544905512</v>
      </c>
      <c r="I64" s="8"/>
    </row>
    <row r="65" spans="1:10" ht="14.25" customHeight="1" x14ac:dyDescent="0.2">
      <c r="A65" s="251" t="s">
        <v>534</v>
      </c>
      <c r="B65" s="255">
        <f t="shared" ref="B65" si="27">B64/B63</f>
        <v>0.76327396005639103</v>
      </c>
      <c r="C65" s="255">
        <f t="shared" ref="C65" si="28">C64/C63</f>
        <v>0.97080799917330485</v>
      </c>
      <c r="D65" s="255">
        <f t="shared" ref="D65" si="29">D64/D63</f>
        <v>0.88903164046711314</v>
      </c>
      <c r="E65" s="255">
        <f t="shared" ref="E65" si="30">E64/E63</f>
        <v>0.96259152633680567</v>
      </c>
      <c r="F65" s="255">
        <f t="shared" ref="F65" si="31">F64/F63</f>
        <v>0.97051864037149205</v>
      </c>
      <c r="G65" s="255">
        <f t="shared" ref="G65" si="32">G64/G63</f>
        <v>0.92414289804526706</v>
      </c>
      <c r="H65" s="255">
        <f t="shared" ref="H65" si="33">H64/H63</f>
        <v>0.80507431612040614</v>
      </c>
      <c r="I65"/>
    </row>
    <row r="66" spans="1:10" ht="15.6" customHeight="1" x14ac:dyDescent="0.2">
      <c r="A66" s="34" t="s">
        <v>199</v>
      </c>
      <c r="B66" s="30"/>
      <c r="C66" s="30"/>
      <c r="D66" s="30"/>
      <c r="E66" s="30"/>
      <c r="F66" s="30"/>
      <c r="G66" s="30"/>
      <c r="H66" s="32"/>
      <c r="I66"/>
    </row>
    <row r="67" spans="1:10" ht="15.6" customHeight="1" x14ac:dyDescent="0.2">
      <c r="A67" s="230" t="s">
        <v>467</v>
      </c>
      <c r="B67" s="30"/>
      <c r="C67" s="30"/>
      <c r="D67" s="30"/>
      <c r="E67" s="30"/>
      <c r="F67" s="30"/>
      <c r="G67" s="30"/>
      <c r="H67" s="32">
        <f>H42*-1</f>
        <v>-761028940</v>
      </c>
      <c r="I67"/>
    </row>
    <row r="68" spans="1:10" ht="15.6" customHeight="1" x14ac:dyDescent="0.2">
      <c r="A68" s="251" t="s">
        <v>460</v>
      </c>
      <c r="B68" s="30"/>
      <c r="C68" s="30"/>
      <c r="D68" s="30"/>
      <c r="E68" s="30"/>
      <c r="F68" s="30"/>
      <c r="G68" s="30"/>
      <c r="H68" s="32">
        <f>H43*-1</f>
        <v>-769672645</v>
      </c>
      <c r="I68"/>
    </row>
    <row r="69" spans="1:10" ht="15.6" customHeight="1" x14ac:dyDescent="0.2">
      <c r="A69" s="251" t="s">
        <v>532</v>
      </c>
      <c r="B69" s="30"/>
      <c r="C69" s="30"/>
      <c r="D69" s="30"/>
      <c r="E69" s="30"/>
      <c r="F69" s="30"/>
      <c r="G69" s="30"/>
      <c r="H69" s="32">
        <f>H44*-1</f>
        <v>-703242035</v>
      </c>
      <c r="I69"/>
    </row>
    <row r="70" spans="1:10" ht="15.6" customHeight="1" x14ac:dyDescent="0.2">
      <c r="A70" s="251" t="s">
        <v>534</v>
      </c>
      <c r="B70" s="30"/>
      <c r="C70" s="30"/>
      <c r="D70" s="30"/>
      <c r="E70" s="30"/>
      <c r="F70" s="30"/>
      <c r="G70" s="30"/>
      <c r="H70" s="256">
        <f>H69/H68</f>
        <v>0.91368978690934244</v>
      </c>
      <c r="I70"/>
    </row>
    <row r="71" spans="1:10" ht="15.6" customHeight="1" x14ac:dyDescent="0.2">
      <c r="A71" s="34" t="s">
        <v>200</v>
      </c>
      <c r="B71" s="30"/>
      <c r="C71" s="30"/>
      <c r="D71" s="30"/>
      <c r="E71" s="30"/>
      <c r="F71" s="30"/>
      <c r="G71" s="31"/>
      <c r="H71" s="32"/>
      <c r="I71"/>
    </row>
    <row r="72" spans="1:10" ht="15.6" customHeight="1" x14ac:dyDescent="0.2">
      <c r="A72" s="230" t="s">
        <v>467</v>
      </c>
      <c r="B72" s="30"/>
      <c r="C72" s="30"/>
      <c r="D72" s="30"/>
      <c r="E72" s="30"/>
      <c r="F72" s="30"/>
      <c r="G72" s="31"/>
      <c r="H72" s="33">
        <f>H62+H67</f>
        <v>2072480405.5999999</v>
      </c>
      <c r="I72" s="15"/>
      <c r="J72" s="15"/>
    </row>
    <row r="73" spans="1:10" ht="15.6" customHeight="1" x14ac:dyDescent="0.2">
      <c r="A73" s="251" t="s">
        <v>460</v>
      </c>
      <c r="B73" s="30"/>
      <c r="C73" s="30"/>
      <c r="D73" s="30"/>
      <c r="E73" s="30"/>
      <c r="F73" s="30"/>
      <c r="G73" s="31"/>
      <c r="H73" s="33">
        <f>H63+H68</f>
        <v>2391408836.5999999</v>
      </c>
      <c r="I73" s="15"/>
      <c r="J73" s="15"/>
    </row>
    <row r="74" spans="1:10" ht="15.6" customHeight="1" x14ac:dyDescent="0.2">
      <c r="A74" s="251" t="s">
        <v>532</v>
      </c>
      <c r="B74" s="30"/>
      <c r="C74" s="30"/>
      <c r="D74" s="30"/>
      <c r="E74" s="30"/>
      <c r="F74" s="30"/>
      <c r="G74" s="31"/>
      <c r="H74" s="33">
        <f>H64+H69</f>
        <v>1841663477</v>
      </c>
      <c r="I74" s="15"/>
      <c r="J74" s="15"/>
    </row>
    <row r="75" spans="1:10" ht="15.6" customHeight="1" x14ac:dyDescent="0.2">
      <c r="A75" s="251" t="s">
        <v>534</v>
      </c>
      <c r="B75" s="30"/>
      <c r="C75" s="30"/>
      <c r="D75" s="30"/>
      <c r="E75" s="30"/>
      <c r="F75" s="30"/>
      <c r="G75" s="31"/>
      <c r="H75" s="255">
        <f t="shared" ref="H75" si="34">H74/H73</f>
        <v>0.77011653081385967</v>
      </c>
      <c r="I75"/>
    </row>
    <row r="76" spans="1:10" ht="13.5" customHeight="1" x14ac:dyDescent="0.2">
      <c r="A76" s="226" t="s">
        <v>201</v>
      </c>
      <c r="B76" s="26"/>
      <c r="C76" s="26"/>
      <c r="D76" s="26"/>
      <c r="E76" s="26"/>
      <c r="F76" s="26"/>
      <c r="G76" s="28"/>
      <c r="H76" s="26"/>
      <c r="I76"/>
    </row>
    <row r="77" spans="1:10" ht="12.6" customHeight="1" x14ac:dyDescent="0.2">
      <c r="A77" s="249" t="s">
        <v>467</v>
      </c>
      <c r="B77" s="26">
        <v>61185680</v>
      </c>
      <c r="C77" s="26">
        <v>111734600</v>
      </c>
      <c r="D77" s="26">
        <v>183476000</v>
      </c>
      <c r="E77" s="26">
        <v>70248513</v>
      </c>
      <c r="F77" s="26">
        <v>21540900</v>
      </c>
      <c r="G77" s="28">
        <f>SUM(C77:F77)</f>
        <v>387000013</v>
      </c>
      <c r="H77" s="26">
        <f>B77+G77</f>
        <v>448185693</v>
      </c>
      <c r="I77" s="15"/>
      <c r="J77" s="15"/>
    </row>
    <row r="78" spans="1:10" ht="12.6" customHeight="1" x14ac:dyDescent="0.2">
      <c r="A78" s="250" t="s">
        <v>460</v>
      </c>
      <c r="B78" s="26">
        <v>70974598</v>
      </c>
      <c r="C78" s="26">
        <v>117334325</v>
      </c>
      <c r="D78" s="26">
        <v>196355000</v>
      </c>
      <c r="E78" s="26">
        <v>73958343</v>
      </c>
      <c r="F78" s="26">
        <v>22537455</v>
      </c>
      <c r="G78" s="28">
        <f>SUM(C78:F78)</f>
        <v>410185123</v>
      </c>
      <c r="H78" s="26">
        <f>B78+G78</f>
        <v>481159721</v>
      </c>
      <c r="I78" s="15"/>
      <c r="J78" s="15"/>
    </row>
    <row r="79" spans="1:10" ht="12.6" customHeight="1" x14ac:dyDescent="0.2">
      <c r="A79" s="250" t="s">
        <v>533</v>
      </c>
      <c r="B79" s="26">
        <v>69093144</v>
      </c>
      <c r="C79" s="26">
        <v>116421977</v>
      </c>
      <c r="D79" s="26">
        <v>190906367</v>
      </c>
      <c r="E79" s="26">
        <v>73958343</v>
      </c>
      <c r="F79" s="26">
        <v>22047444</v>
      </c>
      <c r="G79" s="24">
        <f>SUM(C79:F79)</f>
        <v>403334131</v>
      </c>
      <c r="H79" s="24">
        <f>B79+G79</f>
        <v>472427275</v>
      </c>
      <c r="I79" s="15"/>
      <c r="J79" s="15"/>
    </row>
    <row r="80" spans="1:10" ht="12.6" customHeight="1" x14ac:dyDescent="0.2">
      <c r="A80" s="250" t="s">
        <v>534</v>
      </c>
      <c r="B80" s="252">
        <f>B79/B78</f>
        <v>0.97349116369775002</v>
      </c>
      <c r="C80" s="252">
        <f t="shared" ref="C80:H80" si="35">C79/C78</f>
        <v>0.99222437253548779</v>
      </c>
      <c r="D80" s="252">
        <f t="shared" si="35"/>
        <v>0.9722511115072191</v>
      </c>
      <c r="E80" s="252">
        <f t="shared" si="35"/>
        <v>1</v>
      </c>
      <c r="F80" s="252">
        <f t="shared" si="35"/>
        <v>0.97825792663812305</v>
      </c>
      <c r="G80" s="252">
        <f t="shared" si="35"/>
        <v>0.98329780478167172</v>
      </c>
      <c r="H80" s="252">
        <f t="shared" si="35"/>
        <v>0.98185125308940813</v>
      </c>
      <c r="I80" s="15"/>
    </row>
    <row r="81" spans="1:10" ht="13.5" customHeight="1" x14ac:dyDescent="0.2">
      <c r="A81" s="227" t="s">
        <v>202</v>
      </c>
      <c r="B81" s="26"/>
      <c r="C81" s="26"/>
      <c r="D81" s="26"/>
      <c r="E81" s="26"/>
      <c r="F81" s="26"/>
      <c r="G81" s="28"/>
      <c r="H81" s="26"/>
      <c r="I81" s="15"/>
    </row>
    <row r="82" spans="1:10" ht="13.5" customHeight="1" x14ac:dyDescent="0.2">
      <c r="A82" s="249" t="s">
        <v>467</v>
      </c>
      <c r="B82" s="26">
        <v>12003604</v>
      </c>
      <c r="C82" s="26">
        <v>22038813</v>
      </c>
      <c r="D82" s="26">
        <v>40588000</v>
      </c>
      <c r="E82" s="26">
        <v>14036052</v>
      </c>
      <c r="F82" s="26">
        <v>4398907</v>
      </c>
      <c r="G82" s="28">
        <f>SUM(C82:F82)</f>
        <v>81061772</v>
      </c>
      <c r="H82" s="26">
        <f>B82+G82</f>
        <v>93065376</v>
      </c>
      <c r="I82" s="15"/>
      <c r="J82" s="15"/>
    </row>
    <row r="83" spans="1:10" ht="13.5" customHeight="1" x14ac:dyDescent="0.2">
      <c r="A83" s="250" t="s">
        <v>460</v>
      </c>
      <c r="B83" s="26">
        <v>11750582</v>
      </c>
      <c r="C83" s="26">
        <v>21328801</v>
      </c>
      <c r="D83" s="26">
        <v>43413000</v>
      </c>
      <c r="E83" s="26">
        <v>14135152</v>
      </c>
      <c r="F83" s="26">
        <v>4141601</v>
      </c>
      <c r="G83" s="28">
        <f>SUM(C83:F83)</f>
        <v>83018554</v>
      </c>
      <c r="H83" s="26">
        <f>B83+G83</f>
        <v>94769136</v>
      </c>
      <c r="I83" s="15"/>
      <c r="J83" s="15"/>
    </row>
    <row r="84" spans="1:10" ht="13.5" customHeight="1" x14ac:dyDescent="0.2">
      <c r="A84" s="250" t="s">
        <v>533</v>
      </c>
      <c r="B84" s="26">
        <v>11750582</v>
      </c>
      <c r="C84" s="26">
        <v>21328801</v>
      </c>
      <c r="D84" s="26">
        <v>40166653</v>
      </c>
      <c r="E84" s="26">
        <v>14135152</v>
      </c>
      <c r="F84" s="26">
        <v>4118201</v>
      </c>
      <c r="G84" s="24">
        <f>SUM(C84:F84)</f>
        <v>79748807</v>
      </c>
      <c r="H84" s="24">
        <f>B84+G84</f>
        <v>91499389</v>
      </c>
      <c r="I84" s="15"/>
      <c r="J84" s="15"/>
    </row>
    <row r="85" spans="1:10" ht="13.5" customHeight="1" x14ac:dyDescent="0.2">
      <c r="A85" s="250" t="s">
        <v>534</v>
      </c>
      <c r="B85" s="252">
        <f>B84/B83</f>
        <v>1</v>
      </c>
      <c r="C85" s="252">
        <f t="shared" ref="C85:H85" si="36">C84/C83</f>
        <v>1</v>
      </c>
      <c r="D85" s="252">
        <f t="shared" si="36"/>
        <v>0.92522177688710749</v>
      </c>
      <c r="E85" s="252">
        <f t="shared" si="36"/>
        <v>1</v>
      </c>
      <c r="F85" s="252">
        <f t="shared" si="36"/>
        <v>0.99435001102230758</v>
      </c>
      <c r="G85" s="252">
        <f t="shared" si="36"/>
        <v>0.96061426220456692</v>
      </c>
      <c r="H85" s="252">
        <f t="shared" si="36"/>
        <v>0.96549776501075202</v>
      </c>
      <c r="I85" s="15"/>
    </row>
    <row r="86" spans="1:10" ht="13.5" customHeight="1" x14ac:dyDescent="0.2">
      <c r="A86" s="226" t="s">
        <v>203</v>
      </c>
      <c r="B86" s="26"/>
      <c r="C86" s="26"/>
      <c r="D86" s="26"/>
      <c r="E86" s="26"/>
      <c r="F86" s="26"/>
      <c r="G86" s="28"/>
      <c r="H86" s="26"/>
      <c r="I86" s="15"/>
    </row>
    <row r="87" spans="1:10" ht="13.5" customHeight="1" x14ac:dyDescent="0.2">
      <c r="A87" s="249" t="s">
        <v>467</v>
      </c>
      <c r="B87" s="26">
        <v>158227940</v>
      </c>
      <c r="C87" s="26">
        <v>29273959.600000001</v>
      </c>
      <c r="D87" s="26">
        <v>196499000</v>
      </c>
      <c r="E87" s="26">
        <v>17278440</v>
      </c>
      <c r="F87" s="26">
        <v>53058700</v>
      </c>
      <c r="G87" s="28">
        <f>SUM(C87:F87)</f>
        <v>296110099.60000002</v>
      </c>
      <c r="H87" s="26">
        <f>B87+G87</f>
        <v>454338039.60000002</v>
      </c>
      <c r="I87" s="15"/>
      <c r="J87" s="15"/>
    </row>
    <row r="88" spans="1:10" ht="13.5" customHeight="1" x14ac:dyDescent="0.2">
      <c r="A88" s="250" t="s">
        <v>460</v>
      </c>
      <c r="B88" s="26">
        <v>229353379</v>
      </c>
      <c r="C88" s="26">
        <v>28750284.600000001</v>
      </c>
      <c r="D88" s="26">
        <v>196499000</v>
      </c>
      <c r="E88" s="26">
        <v>17128440</v>
      </c>
      <c r="F88" s="26">
        <v>57366700</v>
      </c>
      <c r="G88" s="28">
        <f>SUM(C88:F88)</f>
        <v>299744424.60000002</v>
      </c>
      <c r="H88" s="26">
        <f>B88+G88</f>
        <v>529097803.60000002</v>
      </c>
      <c r="I88" s="15"/>
      <c r="J88" s="15"/>
    </row>
    <row r="89" spans="1:10" ht="13.5" customHeight="1" x14ac:dyDescent="0.2">
      <c r="A89" s="250" t="s">
        <v>533</v>
      </c>
      <c r="B89" s="26">
        <v>187161768</v>
      </c>
      <c r="C89" s="26">
        <v>25428486</v>
      </c>
      <c r="D89" s="26">
        <v>158885424</v>
      </c>
      <c r="E89" s="26">
        <v>14098888</v>
      </c>
      <c r="F89" s="26">
        <v>55867357</v>
      </c>
      <c r="G89" s="24">
        <f>SUM(C89:F89)</f>
        <v>254280155</v>
      </c>
      <c r="H89" s="24">
        <f>B89+G89</f>
        <v>441441923</v>
      </c>
      <c r="I89" s="15"/>
      <c r="J89" s="15"/>
    </row>
    <row r="90" spans="1:10" ht="13.5" customHeight="1" x14ac:dyDescent="0.2">
      <c r="A90" s="250" t="s">
        <v>534</v>
      </c>
      <c r="B90" s="252">
        <f>B89/B88</f>
        <v>0.81604103159953878</v>
      </c>
      <c r="C90" s="252">
        <f t="shared" ref="C90:H90" si="37">C89/C88</f>
        <v>0.88446032287276899</v>
      </c>
      <c r="D90" s="252">
        <f t="shared" si="37"/>
        <v>0.80858133629178774</v>
      </c>
      <c r="E90" s="252">
        <f t="shared" si="37"/>
        <v>0.82312738346282555</v>
      </c>
      <c r="F90" s="252">
        <f t="shared" si="37"/>
        <v>0.97386387921912887</v>
      </c>
      <c r="G90" s="252">
        <f t="shared" si="37"/>
        <v>0.84832321848631298</v>
      </c>
      <c r="H90" s="252">
        <f t="shared" si="37"/>
        <v>0.83432953226494921</v>
      </c>
      <c r="I90" s="15"/>
    </row>
    <row r="91" spans="1:10" ht="13.5" customHeight="1" x14ac:dyDescent="0.2">
      <c r="A91" s="226" t="s">
        <v>204</v>
      </c>
      <c r="B91" s="26"/>
      <c r="C91" s="26"/>
      <c r="D91" s="26"/>
      <c r="E91" s="26"/>
      <c r="F91" s="26"/>
      <c r="G91" s="28"/>
      <c r="H91" s="26"/>
      <c r="I91" s="15"/>
    </row>
    <row r="92" spans="1:10" ht="13.5" customHeight="1" x14ac:dyDescent="0.2">
      <c r="A92" s="249" t="s">
        <v>467</v>
      </c>
      <c r="B92" s="26">
        <v>5110000</v>
      </c>
      <c r="C92" s="26">
        <v>0</v>
      </c>
      <c r="D92" s="26">
        <v>0</v>
      </c>
      <c r="E92" s="26">
        <v>0</v>
      </c>
      <c r="F92" s="26">
        <v>0</v>
      </c>
      <c r="G92" s="28">
        <f>SUM(C92:F92)</f>
        <v>0</v>
      </c>
      <c r="H92" s="26">
        <f>B92+G92</f>
        <v>5110000</v>
      </c>
      <c r="I92" s="15"/>
      <c r="J92" s="15"/>
    </row>
    <row r="93" spans="1:10" ht="13.5" customHeight="1" x14ac:dyDescent="0.2">
      <c r="A93" s="250" t="s">
        <v>460</v>
      </c>
      <c r="B93" s="26">
        <v>5774000</v>
      </c>
      <c r="C93" s="26">
        <v>0</v>
      </c>
      <c r="D93" s="26">
        <v>0</v>
      </c>
      <c r="E93" s="26">
        <v>0</v>
      </c>
      <c r="F93" s="26">
        <v>0</v>
      </c>
      <c r="G93" s="28">
        <f>SUM(C93:F93)</f>
        <v>0</v>
      </c>
      <c r="H93" s="26">
        <f>B93+G93</f>
        <v>5774000</v>
      </c>
      <c r="I93" s="15"/>
      <c r="J93" s="15"/>
    </row>
    <row r="94" spans="1:10" ht="13.5" customHeight="1" x14ac:dyDescent="0.2">
      <c r="A94" s="250" t="s">
        <v>533</v>
      </c>
      <c r="B94" s="26">
        <v>4684000</v>
      </c>
      <c r="C94" s="25">
        <v>0</v>
      </c>
      <c r="D94" s="25">
        <v>0</v>
      </c>
      <c r="E94" s="25">
        <v>0</v>
      </c>
      <c r="F94" s="25">
        <v>0</v>
      </c>
      <c r="G94" s="24">
        <f>SUM(C94:F94)</f>
        <v>0</v>
      </c>
      <c r="H94" s="24">
        <f>B94+G94</f>
        <v>4684000</v>
      </c>
      <c r="I94" s="15"/>
      <c r="J94" s="15"/>
    </row>
    <row r="95" spans="1:10" ht="13.5" customHeight="1" x14ac:dyDescent="0.2">
      <c r="A95" s="250" t="s">
        <v>534</v>
      </c>
      <c r="B95" s="252">
        <f>B94/B93</f>
        <v>0.81122272254935923</v>
      </c>
      <c r="C95" s="252">
        <v>0</v>
      </c>
      <c r="D95" s="252">
        <v>0</v>
      </c>
      <c r="E95" s="252">
        <v>0</v>
      </c>
      <c r="F95" s="252">
        <v>0</v>
      </c>
      <c r="G95" s="252">
        <v>0</v>
      </c>
      <c r="H95" s="252">
        <v>0</v>
      </c>
      <c r="I95" s="15"/>
    </row>
    <row r="96" spans="1:10" ht="13.5" customHeight="1" x14ac:dyDescent="0.2">
      <c r="A96" s="226" t="s">
        <v>205</v>
      </c>
      <c r="B96" s="26"/>
      <c r="C96" s="26"/>
      <c r="D96" s="26"/>
      <c r="E96" s="26"/>
      <c r="F96" s="26"/>
      <c r="G96" s="28"/>
      <c r="H96" s="26"/>
      <c r="I96" s="15"/>
    </row>
    <row r="97" spans="1:10" ht="13.5" customHeight="1" x14ac:dyDescent="0.2">
      <c r="A97" s="249" t="s">
        <v>467</v>
      </c>
      <c r="B97" s="26">
        <f>'2.Műk.'!C72+'2.Műk.'!C71</f>
        <v>47552500</v>
      </c>
      <c r="C97" s="26">
        <v>0</v>
      </c>
      <c r="D97" s="26">
        <v>0</v>
      </c>
      <c r="E97" s="26">
        <v>0</v>
      </c>
      <c r="F97" s="26">
        <v>0</v>
      </c>
      <c r="G97" s="28">
        <f>SUM(C97:F97)</f>
        <v>0</v>
      </c>
      <c r="H97" s="26">
        <f>B97+G97</f>
        <v>47552500</v>
      </c>
      <c r="I97" s="15"/>
      <c r="J97" s="15"/>
    </row>
    <row r="98" spans="1:10" ht="13.5" customHeight="1" x14ac:dyDescent="0.2">
      <c r="A98" s="250" t="s">
        <v>460</v>
      </c>
      <c r="B98" s="26">
        <f>'2.Műk.'!D72+'2.Műk.'!D71</f>
        <v>72285948</v>
      </c>
      <c r="C98" s="25">
        <v>0</v>
      </c>
      <c r="D98" s="25">
        <v>0</v>
      </c>
      <c r="E98" s="25">
        <v>0</v>
      </c>
      <c r="F98" s="25">
        <v>0</v>
      </c>
      <c r="G98" s="28">
        <f>SUM(C98:F98)</f>
        <v>0</v>
      </c>
      <c r="H98" s="26">
        <f>B98+G98</f>
        <v>72285948</v>
      </c>
      <c r="I98" s="15"/>
      <c r="J98" s="15"/>
    </row>
    <row r="99" spans="1:10" ht="13.5" customHeight="1" x14ac:dyDescent="0.2">
      <c r="A99" s="250" t="s">
        <v>533</v>
      </c>
      <c r="B99" s="26">
        <f>'2.Műk.'!E72+'2.Műk.'!E71</f>
        <v>71261023</v>
      </c>
      <c r="C99" s="25">
        <v>0</v>
      </c>
      <c r="D99" s="25">
        <v>0</v>
      </c>
      <c r="E99" s="25">
        <v>0</v>
      </c>
      <c r="F99" s="25">
        <v>0</v>
      </c>
      <c r="G99" s="24">
        <f>SUM(C99:F99)</f>
        <v>0</v>
      </c>
      <c r="H99" s="24">
        <f>B99+G99</f>
        <v>71261023</v>
      </c>
      <c r="I99" s="15"/>
      <c r="J99" s="15"/>
    </row>
    <row r="100" spans="1:10" ht="13.5" customHeight="1" x14ac:dyDescent="0.2">
      <c r="A100" s="250" t="s">
        <v>534</v>
      </c>
      <c r="B100" s="252">
        <f>B99/B98</f>
        <v>0.98582124149495831</v>
      </c>
      <c r="C100" s="252">
        <v>0</v>
      </c>
      <c r="D100" s="252">
        <v>0</v>
      </c>
      <c r="E100" s="252">
        <v>0</v>
      </c>
      <c r="F100" s="252">
        <v>0</v>
      </c>
      <c r="G100" s="252">
        <v>0</v>
      </c>
      <c r="H100" s="252">
        <f t="shared" ref="H100" si="38">H99/H98</f>
        <v>0.98582124149495831</v>
      </c>
      <c r="I100" s="15"/>
    </row>
    <row r="101" spans="1:10" ht="13.5" customHeight="1" x14ac:dyDescent="0.2">
      <c r="A101" s="226" t="s">
        <v>206</v>
      </c>
      <c r="B101" s="26"/>
      <c r="C101" s="26"/>
      <c r="D101" s="26"/>
      <c r="E101" s="26"/>
      <c r="F101" s="26"/>
      <c r="G101" s="28"/>
      <c r="H101" s="26"/>
      <c r="I101" s="15"/>
    </row>
    <row r="102" spans="1:10" ht="13.5" customHeight="1" x14ac:dyDescent="0.2">
      <c r="A102" s="249" t="s">
        <v>467</v>
      </c>
      <c r="B102" s="26">
        <f>'3.Felh.'!C38+'3.Felh.'!C105</f>
        <v>849526701</v>
      </c>
      <c r="C102" s="26">
        <v>2899410</v>
      </c>
      <c r="D102" s="26">
        <v>29058000</v>
      </c>
      <c r="E102" s="26">
        <v>1300000</v>
      </c>
      <c r="F102" s="26">
        <v>3001265</v>
      </c>
      <c r="G102" s="28">
        <f>SUM(C102:F102)</f>
        <v>36258675</v>
      </c>
      <c r="H102" s="26">
        <f>B102+G102</f>
        <v>885785376</v>
      </c>
      <c r="I102" s="15"/>
      <c r="J102" s="15"/>
    </row>
    <row r="103" spans="1:10" ht="13.5" customHeight="1" x14ac:dyDescent="0.2">
      <c r="A103" s="250" t="s">
        <v>460</v>
      </c>
      <c r="B103" s="26">
        <f>'3.Felh.'!D38+'3.Felh.'!D105</f>
        <v>1043200965</v>
      </c>
      <c r="C103" s="26">
        <v>2899410</v>
      </c>
      <c r="D103" s="26">
        <v>21438000</v>
      </c>
      <c r="E103" s="26">
        <v>1300000</v>
      </c>
      <c r="F103" s="26">
        <v>2493265</v>
      </c>
      <c r="G103" s="28">
        <f>SUM(C103:F103)</f>
        <v>28130675</v>
      </c>
      <c r="H103" s="26">
        <f>B103+G103</f>
        <v>1071331640</v>
      </c>
      <c r="I103" s="15"/>
      <c r="J103" s="15"/>
    </row>
    <row r="104" spans="1:10" ht="13.5" customHeight="1" x14ac:dyDescent="0.2">
      <c r="A104" s="250" t="s">
        <v>533</v>
      </c>
      <c r="B104" s="26">
        <f>'3.Felh.'!E38+'3.Felh.'!E105</f>
        <v>697789758</v>
      </c>
      <c r="C104" s="26">
        <v>2453027</v>
      </c>
      <c r="D104" s="26">
        <v>16955783</v>
      </c>
      <c r="E104" s="26">
        <v>344729</v>
      </c>
      <c r="F104" s="26">
        <v>1954731</v>
      </c>
      <c r="G104" s="24">
        <f>SUM(C104:F104)</f>
        <v>21708270</v>
      </c>
      <c r="H104" s="24">
        <f>B104+G104</f>
        <v>719498028</v>
      </c>
      <c r="I104" s="15"/>
      <c r="J104" s="15"/>
    </row>
    <row r="105" spans="1:10" ht="13.5" customHeight="1" x14ac:dyDescent="0.2">
      <c r="A105" s="250" t="s">
        <v>534</v>
      </c>
      <c r="B105" s="252">
        <f>B104/B103</f>
        <v>0.66889293761341562</v>
      </c>
      <c r="C105" s="252">
        <f t="shared" ref="C105:H105" si="39">C104/C103</f>
        <v>0.84604350540282336</v>
      </c>
      <c r="D105" s="252">
        <f t="shared" si="39"/>
        <v>0.79092186771154027</v>
      </c>
      <c r="E105" s="252">
        <f t="shared" si="39"/>
        <v>0.26517615384615384</v>
      </c>
      <c r="F105" s="252">
        <f t="shared" si="39"/>
        <v>0.78400450814494249</v>
      </c>
      <c r="G105" s="252">
        <f t="shared" si="39"/>
        <v>0.77169388932188798</v>
      </c>
      <c r="H105" s="252">
        <f t="shared" si="39"/>
        <v>0.67159225130324729</v>
      </c>
      <c r="I105" s="15"/>
    </row>
    <row r="106" spans="1:10" ht="13.5" customHeight="1" x14ac:dyDescent="0.2">
      <c r="A106" s="23" t="s">
        <v>207</v>
      </c>
      <c r="B106" s="26"/>
      <c r="C106" s="26"/>
      <c r="D106" s="26"/>
      <c r="E106" s="26"/>
      <c r="F106" s="26"/>
      <c r="G106" s="28"/>
      <c r="H106" s="26"/>
      <c r="I106" s="15"/>
    </row>
    <row r="107" spans="1:10" ht="13.5" customHeight="1" x14ac:dyDescent="0.2">
      <c r="A107" s="249" t="s">
        <v>467</v>
      </c>
      <c r="B107" s="26">
        <f>'3.Felh.'!C108</f>
        <v>14000000</v>
      </c>
      <c r="C107" s="26">
        <v>300000</v>
      </c>
      <c r="D107" s="26">
        <v>0</v>
      </c>
      <c r="E107" s="26">
        <v>0</v>
      </c>
      <c r="F107" s="26">
        <v>0</v>
      </c>
      <c r="G107" s="28">
        <f>SUM(C107:F107)</f>
        <v>300000</v>
      </c>
      <c r="H107" s="26">
        <f>B107+G107</f>
        <v>14300000</v>
      </c>
      <c r="I107" s="15"/>
      <c r="J107" s="15"/>
    </row>
    <row r="108" spans="1:10" ht="13.5" customHeight="1" x14ac:dyDescent="0.2">
      <c r="A108" s="250" t="s">
        <v>460</v>
      </c>
      <c r="B108" s="26">
        <f>'3.Felh.'!D108</f>
        <v>27158865</v>
      </c>
      <c r="C108" s="26">
        <v>300000</v>
      </c>
      <c r="D108" s="26">
        <v>0</v>
      </c>
      <c r="E108" s="26">
        <v>0</v>
      </c>
      <c r="F108" s="26">
        <v>0</v>
      </c>
      <c r="G108" s="28">
        <f>SUM(C108:F108)</f>
        <v>300000</v>
      </c>
      <c r="H108" s="26">
        <f>B108+G108</f>
        <v>27458865</v>
      </c>
      <c r="I108" s="15"/>
      <c r="J108" s="15"/>
    </row>
    <row r="109" spans="1:10" ht="13.5" customHeight="1" x14ac:dyDescent="0.2">
      <c r="A109" s="250" t="s">
        <v>533</v>
      </c>
      <c r="B109" s="26">
        <f>'3.Felh.'!E108</f>
        <v>24060785</v>
      </c>
      <c r="C109" s="26">
        <v>0</v>
      </c>
      <c r="D109" s="25">
        <v>0</v>
      </c>
      <c r="E109" s="25">
        <v>0</v>
      </c>
      <c r="F109" s="25">
        <v>0</v>
      </c>
      <c r="G109" s="24">
        <f>SUM(C109:F109)</f>
        <v>0</v>
      </c>
      <c r="H109" s="24">
        <f>B109+G109</f>
        <v>24060785</v>
      </c>
      <c r="I109" s="15"/>
      <c r="J109" s="15"/>
    </row>
    <row r="110" spans="1:10" ht="13.5" customHeight="1" x14ac:dyDescent="0.2">
      <c r="A110" s="250" t="s">
        <v>534</v>
      </c>
      <c r="B110" s="252">
        <f>B109/B108</f>
        <v>0.88592748629222906</v>
      </c>
      <c r="C110" s="252">
        <f t="shared" ref="C110:H110" si="40">C109/C108</f>
        <v>0</v>
      </c>
      <c r="D110" s="252">
        <v>0</v>
      </c>
      <c r="E110" s="252">
        <v>0</v>
      </c>
      <c r="F110" s="252">
        <v>0</v>
      </c>
      <c r="G110" s="252">
        <f t="shared" si="40"/>
        <v>0</v>
      </c>
      <c r="H110" s="252">
        <f t="shared" si="40"/>
        <v>0.87624834456923106</v>
      </c>
      <c r="I110" s="15"/>
    </row>
    <row r="111" spans="1:10" ht="13.5" customHeight="1" x14ac:dyDescent="0.2">
      <c r="A111" s="23" t="s">
        <v>208</v>
      </c>
      <c r="B111" s="26"/>
      <c r="C111" s="26"/>
      <c r="D111" s="26"/>
      <c r="E111" s="26"/>
      <c r="F111" s="26"/>
      <c r="G111" s="28"/>
      <c r="H111" s="26"/>
      <c r="I111" s="15"/>
    </row>
    <row r="112" spans="1:10" ht="13.5" customHeight="1" x14ac:dyDescent="0.2">
      <c r="A112" s="249" t="s">
        <v>467</v>
      </c>
      <c r="B112" s="26">
        <f>'3.Felh.'!C123</f>
        <v>9370995</v>
      </c>
      <c r="C112" s="26">
        <v>0</v>
      </c>
      <c r="D112" s="26">
        <v>0</v>
      </c>
      <c r="E112" s="26">
        <v>0</v>
      </c>
      <c r="F112" s="26">
        <v>0</v>
      </c>
      <c r="G112" s="28">
        <f>SUM(C112:F112)</f>
        <v>0</v>
      </c>
      <c r="H112" s="26">
        <f>B112+G112</f>
        <v>9370995</v>
      </c>
      <c r="I112" s="15"/>
      <c r="J112" s="15"/>
    </row>
    <row r="113" spans="1:10" ht="13.5" customHeight="1" x14ac:dyDescent="0.2">
      <c r="A113" s="250" t="s">
        <v>460</v>
      </c>
      <c r="B113" s="26">
        <f>'3.Felh.'!D123</f>
        <v>12723722</v>
      </c>
      <c r="C113" s="25">
        <v>0</v>
      </c>
      <c r="D113" s="25">
        <v>0</v>
      </c>
      <c r="E113" s="25">
        <v>0</v>
      </c>
      <c r="F113" s="25">
        <v>0</v>
      </c>
      <c r="G113" s="28">
        <f>SUM(C113:F113)</f>
        <v>0</v>
      </c>
      <c r="H113" s="26">
        <f>B113+G113</f>
        <v>12723722</v>
      </c>
      <c r="I113" s="15"/>
      <c r="J113" s="15"/>
    </row>
    <row r="114" spans="1:10" ht="13.5" customHeight="1" x14ac:dyDescent="0.2">
      <c r="A114" s="250" t="s">
        <v>533</v>
      </c>
      <c r="B114" s="26">
        <f>'3.Felh.'!E123</f>
        <v>3135000</v>
      </c>
      <c r="C114" s="25">
        <v>0</v>
      </c>
      <c r="D114" s="25">
        <v>0</v>
      </c>
      <c r="E114" s="25">
        <v>0</v>
      </c>
      <c r="F114" s="25">
        <v>0</v>
      </c>
      <c r="G114" s="24">
        <f>SUM(C114:F114)</f>
        <v>0</v>
      </c>
      <c r="H114" s="24">
        <f>B114+G114</f>
        <v>3135000</v>
      </c>
      <c r="I114" s="15"/>
      <c r="J114" s="15"/>
    </row>
    <row r="115" spans="1:10" ht="13.5" customHeight="1" x14ac:dyDescent="0.2">
      <c r="A115" s="250" t="s">
        <v>534</v>
      </c>
      <c r="B115" s="252">
        <f>B114/B113</f>
        <v>0.24639016790841547</v>
      </c>
      <c r="C115" s="252">
        <v>0</v>
      </c>
      <c r="D115" s="252">
        <v>0</v>
      </c>
      <c r="E115" s="252">
        <v>0</v>
      </c>
      <c r="F115" s="252">
        <v>0</v>
      </c>
      <c r="G115" s="252">
        <v>0</v>
      </c>
      <c r="H115" s="252">
        <f t="shared" ref="H115" si="41">H114/H113</f>
        <v>0.24639016790841547</v>
      </c>
      <c r="I115" s="15"/>
    </row>
    <row r="116" spans="1:10" ht="16.350000000000001" customHeight="1" x14ac:dyDescent="0.2">
      <c r="A116" s="226" t="s">
        <v>209</v>
      </c>
      <c r="B116" s="26"/>
      <c r="C116" s="26"/>
      <c r="D116" s="26"/>
      <c r="E116" s="26"/>
      <c r="F116" s="26"/>
      <c r="G116" s="28"/>
      <c r="H116" s="26"/>
      <c r="I116"/>
    </row>
    <row r="117" spans="1:10" ht="13.5" customHeight="1" x14ac:dyDescent="0.2">
      <c r="A117" s="249" t="s">
        <v>467</v>
      </c>
      <c r="B117" s="28">
        <f>H42+'2.Műk.'!C78</f>
        <v>774684994</v>
      </c>
      <c r="C117" s="26">
        <v>0</v>
      </c>
      <c r="D117" s="26">
        <v>0</v>
      </c>
      <c r="E117" s="26">
        <v>0</v>
      </c>
      <c r="F117" s="26">
        <v>0</v>
      </c>
      <c r="G117" s="28">
        <f>SUM(C117:F117)</f>
        <v>0</v>
      </c>
      <c r="H117" s="26">
        <f>B117+G117</f>
        <v>774684994</v>
      </c>
      <c r="I117" s="8"/>
      <c r="J117" s="15"/>
    </row>
    <row r="118" spans="1:10" ht="13.5" customHeight="1" x14ac:dyDescent="0.2">
      <c r="A118" s="250" t="s">
        <v>460</v>
      </c>
      <c r="B118" s="26">
        <f>H43+'2.Műk.'!D78</f>
        <v>783328699</v>
      </c>
      <c r="C118" s="25">
        <v>0</v>
      </c>
      <c r="D118" s="25">
        <v>0</v>
      </c>
      <c r="E118" s="25">
        <v>0</v>
      </c>
      <c r="F118" s="25">
        <v>0</v>
      </c>
      <c r="G118" s="28">
        <f>SUM(C118:F118)</f>
        <v>0</v>
      </c>
      <c r="H118" s="26">
        <f>B118+G118</f>
        <v>783328699</v>
      </c>
      <c r="I118" s="8"/>
      <c r="J118" s="15"/>
    </row>
    <row r="119" spans="1:10" ht="13.5" customHeight="1" x14ac:dyDescent="0.2">
      <c r="A119" s="250" t="s">
        <v>533</v>
      </c>
      <c r="B119" s="26">
        <f>H44+'2.Műk.'!E78</f>
        <v>716898089</v>
      </c>
      <c r="C119" s="25">
        <v>0</v>
      </c>
      <c r="D119" s="25">
        <v>0</v>
      </c>
      <c r="E119" s="25">
        <v>0</v>
      </c>
      <c r="F119" s="25">
        <v>0</v>
      </c>
      <c r="G119" s="24">
        <f>SUM(C119:F119)</f>
        <v>0</v>
      </c>
      <c r="H119" s="24">
        <f>B119+G119</f>
        <v>716898089</v>
      </c>
      <c r="I119" s="8"/>
      <c r="J119" s="15"/>
    </row>
    <row r="120" spans="1:10" ht="13.5" customHeight="1" x14ac:dyDescent="0.2">
      <c r="A120" s="250" t="s">
        <v>534</v>
      </c>
      <c r="B120" s="252">
        <f>B119/B118</f>
        <v>0.91519446423346218</v>
      </c>
      <c r="C120" s="252">
        <v>0</v>
      </c>
      <c r="D120" s="252">
        <v>0</v>
      </c>
      <c r="E120" s="252">
        <v>0</v>
      </c>
      <c r="F120" s="252">
        <v>0</v>
      </c>
      <c r="G120" s="252">
        <v>0</v>
      </c>
      <c r="H120" s="252">
        <f t="shared" ref="H120" si="42">H119/H118</f>
        <v>0.91519446423346218</v>
      </c>
      <c r="I120" s="8"/>
    </row>
    <row r="121" spans="1:10" x14ac:dyDescent="0.2">
      <c r="A121" s="226" t="s">
        <v>210</v>
      </c>
      <c r="B121" s="26"/>
      <c r="C121" s="26"/>
      <c r="D121" s="26"/>
      <c r="E121" s="26"/>
      <c r="F121" s="26"/>
      <c r="G121" s="28"/>
      <c r="H121" s="26"/>
      <c r="I121"/>
    </row>
    <row r="122" spans="1:10" ht="14.25" customHeight="1" x14ac:dyDescent="0.2">
      <c r="A122" s="249" t="s">
        <v>467</v>
      </c>
      <c r="B122" s="26">
        <f>'3.Felh.'!C120+'2.Műk.'!C70</f>
        <v>101116372</v>
      </c>
      <c r="C122" s="26">
        <v>0</v>
      </c>
      <c r="D122" s="26">
        <v>0</v>
      </c>
      <c r="E122" s="26">
        <v>0</v>
      </c>
      <c r="F122" s="26">
        <v>0</v>
      </c>
      <c r="G122" s="28">
        <f>SUM(C122:F122)</f>
        <v>0</v>
      </c>
      <c r="H122" s="26">
        <f>B122+G122</f>
        <v>101116372</v>
      </c>
      <c r="I122" s="15"/>
      <c r="J122" s="15"/>
    </row>
    <row r="123" spans="1:10" ht="14.25" customHeight="1" x14ac:dyDescent="0.2">
      <c r="A123" s="250" t="s">
        <v>460</v>
      </c>
      <c r="B123" s="26">
        <f>'3.Felh.'!D120+'2.Műk.'!D70</f>
        <v>83151947</v>
      </c>
      <c r="C123" s="25">
        <v>0</v>
      </c>
      <c r="D123" s="25">
        <v>0</v>
      </c>
      <c r="E123" s="25">
        <v>0</v>
      </c>
      <c r="F123" s="25">
        <v>0</v>
      </c>
      <c r="G123" s="28">
        <f>SUM(C123:F123)</f>
        <v>0</v>
      </c>
      <c r="H123" s="26">
        <f>B123+G123</f>
        <v>83151947</v>
      </c>
      <c r="I123" s="15"/>
      <c r="J123" s="15"/>
    </row>
    <row r="124" spans="1:10" x14ac:dyDescent="0.2">
      <c r="A124" s="250" t="s">
        <v>533</v>
      </c>
      <c r="B124" s="26">
        <f>'3.Felh.'!E120+'2.Műk.'!E70</f>
        <v>0</v>
      </c>
      <c r="C124" s="25">
        <v>0</v>
      </c>
      <c r="D124" s="25">
        <v>0</v>
      </c>
      <c r="E124" s="25">
        <v>0</v>
      </c>
      <c r="F124" s="25">
        <v>0</v>
      </c>
      <c r="G124" s="24">
        <f>SUM(C124:F124)</f>
        <v>0</v>
      </c>
      <c r="H124" s="24">
        <f>B124+G124</f>
        <v>0</v>
      </c>
      <c r="I124" s="15"/>
      <c r="J124" s="15"/>
    </row>
    <row r="125" spans="1:10" x14ac:dyDescent="0.2">
      <c r="A125" s="250" t="s">
        <v>534</v>
      </c>
      <c r="B125" s="252">
        <f>B124/B123</f>
        <v>0</v>
      </c>
      <c r="C125" s="252">
        <v>0</v>
      </c>
      <c r="D125" s="252">
        <v>0</v>
      </c>
      <c r="E125" s="252">
        <v>0</v>
      </c>
      <c r="F125" s="252">
        <v>0</v>
      </c>
      <c r="G125" s="252">
        <v>0</v>
      </c>
      <c r="H125" s="252">
        <f t="shared" ref="H125" si="43">H124/H123</f>
        <v>0</v>
      </c>
      <c r="I125"/>
    </row>
    <row r="126" spans="1:10" x14ac:dyDescent="0.2">
      <c r="B126" s="15"/>
      <c r="I126"/>
    </row>
    <row r="136" spans="1:1" x14ac:dyDescent="0.2">
      <c r="A136" t="s">
        <v>211</v>
      </c>
    </row>
  </sheetData>
  <sheetProtection selectLockedCells="1" selectUnlockedCells="1"/>
  <mergeCells count="6">
    <mergeCell ref="A2:H2"/>
    <mergeCell ref="A4:A5"/>
    <mergeCell ref="B4:B5"/>
    <mergeCell ref="C4:F4"/>
    <mergeCell ref="G4:G5"/>
    <mergeCell ref="H4:H5"/>
  </mergeCells>
  <pageMargins left="0.78740157480314965" right="0.78740157480314965" top="1.0629921259842521" bottom="1.0629921259842521" header="0.78740157480314965" footer="0.78740157480314965"/>
  <pageSetup paperSize="9" scale="70" firstPageNumber="0" orientation="portrait" r:id="rId1"/>
  <headerFooter alignWithMargins="0">
    <oddHeader>&amp;C&amp;"Times New Roman,Normál"&amp;12&amp;A</oddHeader>
    <oddFooter>&amp;C&amp;"Times New Roman,Normál"&amp;12Oldal &amp;P</oddFooter>
  </headerFooter>
  <rowBreaks count="1" manualBreakCount="1">
    <brk id="60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view="pageBreakPreview" topLeftCell="A4" zoomScaleSheetLayoutView="100" workbookViewId="0">
      <selection activeCell="Q20" sqref="Q20"/>
    </sheetView>
  </sheetViews>
  <sheetFormatPr defaultColWidth="9.140625" defaultRowHeight="12.95" customHeight="1" x14ac:dyDescent="0.2"/>
  <cols>
    <col min="1" max="1" width="24.28515625" style="35" customWidth="1"/>
    <col min="2" max="2" width="14.140625" style="36" customWidth="1"/>
    <col min="3" max="4" width="12.42578125" style="36" bestFit="1" customWidth="1"/>
    <col min="5" max="5" width="11.28515625" style="36" bestFit="1" customWidth="1"/>
    <col min="6" max="6" width="12.42578125" style="36" bestFit="1" customWidth="1"/>
    <col min="7" max="7" width="15" style="36" customWidth="1"/>
    <col min="8" max="8" width="14.28515625" style="37" bestFit="1" customWidth="1"/>
    <col min="9" max="9" width="12.85546875" style="36" customWidth="1"/>
    <col min="10" max="11" width="12.140625" style="36" customWidth="1"/>
    <col min="12" max="12" width="12.28515625" style="36" customWidth="1"/>
    <col min="13" max="13" width="12.42578125" style="36" bestFit="1" customWidth="1"/>
    <col min="14" max="14" width="14" style="36" customWidth="1"/>
    <col min="15" max="15" width="10.85546875" style="35" bestFit="1" customWidth="1"/>
    <col min="16" max="16" width="10.140625" style="35" bestFit="1" customWidth="1"/>
    <col min="17" max="16384" width="9.140625" style="35"/>
  </cols>
  <sheetData>
    <row r="1" spans="1:26" ht="15" customHeight="1" x14ac:dyDescent="0.2">
      <c r="A1" s="398" t="s">
        <v>212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26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ht="15" customHeight="1" x14ac:dyDescent="0.2">
      <c r="A2" s="393" t="s">
        <v>477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26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1:26" ht="15" customHeight="1" x14ac:dyDescent="0.2">
      <c r="A3" s="39"/>
      <c r="B3" s="40"/>
      <c r="C3" s="41"/>
      <c r="D3" s="41"/>
      <c r="E3" s="41"/>
      <c r="F3" s="41"/>
      <c r="G3" s="41"/>
      <c r="H3" s="41"/>
      <c r="I3" s="42"/>
      <c r="J3" s="42"/>
      <c r="K3" s="42"/>
      <c r="L3" s="43"/>
      <c r="M3" s="43"/>
      <c r="N3" s="43"/>
      <c r="O3" s="36"/>
    </row>
    <row r="4" spans="1:26" ht="12" customHeight="1" x14ac:dyDescent="0.2">
      <c r="A4" s="44"/>
      <c r="B4" s="43"/>
      <c r="C4" s="43"/>
      <c r="D4" s="43"/>
      <c r="E4" s="43"/>
      <c r="F4" s="43"/>
      <c r="G4" s="43"/>
      <c r="H4" s="45"/>
      <c r="I4" s="43"/>
      <c r="J4" s="43"/>
      <c r="K4" s="43"/>
      <c r="L4" s="43"/>
      <c r="M4" s="43"/>
      <c r="N4" s="46" t="s">
        <v>459</v>
      </c>
      <c r="O4" s="36"/>
    </row>
    <row r="5" spans="1:26" ht="18" customHeight="1" x14ac:dyDescent="0.2">
      <c r="A5" s="139"/>
      <c r="B5" s="399" t="s">
        <v>478</v>
      </c>
      <c r="C5" s="399"/>
      <c r="D5" s="399"/>
      <c r="E5" s="399"/>
      <c r="F5" s="399"/>
      <c r="G5" s="399"/>
      <c r="H5" s="399"/>
      <c r="I5" s="399"/>
      <c r="J5" s="399"/>
      <c r="K5" s="399"/>
      <c r="L5" s="399"/>
      <c r="M5" s="399"/>
      <c r="N5" s="399"/>
    </row>
    <row r="6" spans="1:26" ht="16.5" customHeight="1" x14ac:dyDescent="0.2">
      <c r="A6" s="139"/>
      <c r="B6" s="400" t="s">
        <v>191</v>
      </c>
      <c r="C6" s="400"/>
      <c r="D6" s="400"/>
      <c r="E6" s="400"/>
      <c r="F6" s="400"/>
      <c r="G6" s="400"/>
      <c r="H6" s="400"/>
      <c r="I6" s="400" t="s">
        <v>193</v>
      </c>
      <c r="J6" s="400"/>
      <c r="K6" s="400"/>
      <c r="L6" s="400"/>
      <c r="M6" s="400"/>
      <c r="N6" s="401" t="s">
        <v>28</v>
      </c>
    </row>
    <row r="7" spans="1:26" ht="51" customHeight="1" x14ac:dyDescent="0.2">
      <c r="A7" s="139"/>
      <c r="B7" s="139" t="s">
        <v>213</v>
      </c>
      <c r="C7" s="139" t="s">
        <v>190</v>
      </c>
      <c r="D7" s="139" t="s">
        <v>191</v>
      </c>
      <c r="E7" s="139" t="s">
        <v>214</v>
      </c>
      <c r="F7" s="139" t="s">
        <v>25</v>
      </c>
      <c r="G7" s="324" t="s">
        <v>915</v>
      </c>
      <c r="H7" s="139" t="s">
        <v>215</v>
      </c>
      <c r="I7" s="139" t="s">
        <v>216</v>
      </c>
      <c r="J7" s="139" t="s">
        <v>217</v>
      </c>
      <c r="K7" s="139" t="s">
        <v>218</v>
      </c>
      <c r="L7" s="139" t="s">
        <v>219</v>
      </c>
      <c r="M7" s="139" t="s">
        <v>215</v>
      </c>
      <c r="N7" s="401"/>
    </row>
    <row r="8" spans="1:26" ht="13.5" customHeight="1" x14ac:dyDescent="0.2">
      <c r="A8" s="139"/>
      <c r="B8" s="141"/>
      <c r="C8" s="142"/>
      <c r="D8" s="142"/>
      <c r="E8" s="142"/>
      <c r="F8" s="142"/>
      <c r="G8" s="142"/>
      <c r="H8" s="139"/>
      <c r="I8" s="141"/>
      <c r="J8" s="397"/>
      <c r="K8" s="397"/>
      <c r="L8" s="397"/>
      <c r="M8" s="139"/>
      <c r="N8" s="140"/>
    </row>
    <row r="9" spans="1:26" ht="19.5" customHeight="1" x14ac:dyDescent="0.2">
      <c r="A9" s="143" t="s">
        <v>181</v>
      </c>
      <c r="B9" s="144">
        <f t="shared" ref="B9:G9" si="0">SUM(B10:B12)</f>
        <v>405780707</v>
      </c>
      <c r="C9" s="144">
        <f t="shared" si="0"/>
        <v>645375149</v>
      </c>
      <c r="D9" s="144">
        <f t="shared" si="0"/>
        <v>161419433</v>
      </c>
      <c r="E9" s="144">
        <f t="shared" si="0"/>
        <v>25000000</v>
      </c>
      <c r="F9" s="144">
        <f t="shared" si="0"/>
        <v>320698819</v>
      </c>
      <c r="G9" s="144">
        <f t="shared" si="0"/>
        <v>14628617</v>
      </c>
      <c r="H9" s="144">
        <f>SUM(B9:G9)</f>
        <v>1572902725</v>
      </c>
      <c r="I9" s="144">
        <f>SUM(I10:I12)</f>
        <v>52408356</v>
      </c>
      <c r="J9" s="144">
        <f>SUM(J10:J12)</f>
        <v>31356</v>
      </c>
      <c r="K9" s="144">
        <f>SUM(K10:K12)</f>
        <v>231441251</v>
      </c>
      <c r="L9" s="144">
        <f>SUM(L10:L12)</f>
        <v>487924650</v>
      </c>
      <c r="M9" s="144">
        <f t="shared" ref="M9:M25" si="1">SUM(I9:L9)</f>
        <v>771805613</v>
      </c>
      <c r="N9" s="144">
        <f t="shared" ref="N9:N29" si="2">H9+M9</f>
        <v>2344708338</v>
      </c>
      <c r="O9" s="36"/>
      <c r="P9" s="36"/>
    </row>
    <row r="10" spans="1:26" ht="19.5" customHeight="1" x14ac:dyDescent="0.2">
      <c r="A10" s="145" t="s">
        <v>220</v>
      </c>
      <c r="B10" s="146">
        <f>'5.finanszírozás'!B9</f>
        <v>405780707</v>
      </c>
      <c r="C10" s="146">
        <f>'5.finanszírozás'!B14</f>
        <v>645375149</v>
      </c>
      <c r="D10" s="146">
        <f>'5.finanszírozás'!B19</f>
        <v>161419433</v>
      </c>
      <c r="E10" s="146">
        <f>'5.finanszírozás'!B24</f>
        <v>25000000</v>
      </c>
      <c r="F10" s="146">
        <f>'5.finanszírozás'!B38-L10</f>
        <v>320698819</v>
      </c>
      <c r="G10" s="146">
        <f>'1.Bev-kiad.'!E27</f>
        <v>14628617</v>
      </c>
      <c r="H10" s="146">
        <f>SUM(B10:G10)</f>
        <v>1572902725</v>
      </c>
      <c r="I10" s="146">
        <f>'3.Felh.'!E7</f>
        <v>52408356</v>
      </c>
      <c r="J10" s="146">
        <f>'3.Felh.'!E18</f>
        <v>31356</v>
      </c>
      <c r="K10" s="146">
        <f>'3.Felh.'!C22</f>
        <v>0</v>
      </c>
      <c r="L10" s="146">
        <f>'3.Felh.'!E32</f>
        <v>487924650</v>
      </c>
      <c r="M10" s="146">
        <f t="shared" si="1"/>
        <v>540364362</v>
      </c>
      <c r="N10" s="146">
        <f t="shared" si="2"/>
        <v>2113267087</v>
      </c>
    </row>
    <row r="11" spans="1:26" ht="19.5" customHeight="1" x14ac:dyDescent="0.2">
      <c r="A11" s="145" t="s">
        <v>221</v>
      </c>
      <c r="B11" s="144"/>
      <c r="C11" s="144"/>
      <c r="D11" s="144"/>
      <c r="E11" s="144"/>
      <c r="F11" s="144"/>
      <c r="G11" s="144"/>
      <c r="H11" s="146"/>
      <c r="I11" s="146">
        <v>0</v>
      </c>
      <c r="J11" s="144"/>
      <c r="K11" s="146">
        <f>'3.Felh.'!E22</f>
        <v>231441251</v>
      </c>
      <c r="L11" s="144"/>
      <c r="M11" s="146">
        <f t="shared" si="1"/>
        <v>231441251</v>
      </c>
      <c r="N11" s="146">
        <f t="shared" si="2"/>
        <v>231441251</v>
      </c>
    </row>
    <row r="12" spans="1:26" ht="19.5" customHeight="1" x14ac:dyDescent="0.2">
      <c r="A12" s="145" t="s">
        <v>222</v>
      </c>
      <c r="B12" s="144"/>
      <c r="C12" s="144"/>
      <c r="D12" s="144"/>
      <c r="E12" s="144"/>
      <c r="F12" s="144"/>
      <c r="G12" s="144"/>
      <c r="H12" s="146">
        <f t="shared" ref="H12:H25" si="3">SUM(B12:F12)</f>
        <v>0</v>
      </c>
      <c r="I12" s="144"/>
      <c r="J12" s="144"/>
      <c r="K12" s="144"/>
      <c r="L12" s="144"/>
      <c r="M12" s="146">
        <f t="shared" si="1"/>
        <v>0</v>
      </c>
      <c r="N12" s="146">
        <f t="shared" si="2"/>
        <v>0</v>
      </c>
    </row>
    <row r="13" spans="1:26" ht="19.5" customHeight="1" x14ac:dyDescent="0.2">
      <c r="A13" s="143" t="s">
        <v>182</v>
      </c>
      <c r="B13" s="144">
        <f t="shared" ref="B13:G13" si="4">SUM(B14+B18+B22+B26)</f>
        <v>6970305</v>
      </c>
      <c r="C13" s="144">
        <f t="shared" si="4"/>
        <v>840000</v>
      </c>
      <c r="D13" s="144">
        <f t="shared" si="4"/>
        <v>47908582</v>
      </c>
      <c r="E13" s="144">
        <f t="shared" si="4"/>
        <v>223700</v>
      </c>
      <c r="F13" s="144">
        <f t="shared" si="4"/>
        <v>5045749</v>
      </c>
      <c r="G13" s="144">
        <f t="shared" si="4"/>
        <v>0</v>
      </c>
      <c r="H13" s="144">
        <f t="shared" si="3"/>
        <v>60988336</v>
      </c>
      <c r="I13" s="144">
        <f>SUM(I14+I18+I22+I26)</f>
        <v>0</v>
      </c>
      <c r="J13" s="144">
        <f>SUM(J14+J18+J22+J26)</f>
        <v>0</v>
      </c>
      <c r="K13" s="144">
        <f>SUM(K14+K18+K22+K26)</f>
        <v>0</v>
      </c>
      <c r="L13" s="144">
        <f>SUM(L14+L18+L22+L26)</f>
        <v>0</v>
      </c>
      <c r="M13" s="144">
        <f t="shared" si="1"/>
        <v>0</v>
      </c>
      <c r="N13" s="144">
        <f t="shared" si="2"/>
        <v>60988336</v>
      </c>
      <c r="O13" s="36"/>
      <c r="P13" s="36"/>
    </row>
    <row r="14" spans="1:26" ht="19.5" customHeight="1" x14ac:dyDescent="0.2">
      <c r="A14" s="147" t="s">
        <v>223</v>
      </c>
      <c r="B14" s="144">
        <f t="shared" ref="B14:G14" si="5">SUM(B15:B17)</f>
        <v>1705383</v>
      </c>
      <c r="C14" s="144">
        <f t="shared" si="5"/>
        <v>840000</v>
      </c>
      <c r="D14" s="144">
        <f t="shared" si="5"/>
        <v>1842269</v>
      </c>
      <c r="E14" s="144">
        <f t="shared" si="5"/>
        <v>0</v>
      </c>
      <c r="F14" s="144">
        <f t="shared" si="5"/>
        <v>3978508</v>
      </c>
      <c r="G14" s="144">
        <f t="shared" si="5"/>
        <v>0</v>
      </c>
      <c r="H14" s="144">
        <f t="shared" si="3"/>
        <v>8366160</v>
      </c>
      <c r="I14" s="144">
        <f>SUM(I15:I17)</f>
        <v>0</v>
      </c>
      <c r="J14" s="144">
        <f>SUM(J15:J17)</f>
        <v>0</v>
      </c>
      <c r="K14" s="144">
        <f>SUM(K15:K17)</f>
        <v>0</v>
      </c>
      <c r="L14" s="144">
        <f>SUM(L15:L17)</f>
        <v>0</v>
      </c>
      <c r="M14" s="144">
        <f t="shared" si="1"/>
        <v>0</v>
      </c>
      <c r="N14" s="144">
        <f t="shared" si="2"/>
        <v>8366160</v>
      </c>
      <c r="O14" s="36"/>
      <c r="P14" s="36"/>
    </row>
    <row r="15" spans="1:26" ht="19.5" customHeight="1" x14ac:dyDescent="0.2">
      <c r="A15" s="145" t="s">
        <v>220</v>
      </c>
      <c r="B15" s="146">
        <f>'5.finanszírozás'!C9</f>
        <v>1705383</v>
      </c>
      <c r="C15" s="146">
        <f>'5.finanszírozás'!C14</f>
        <v>840000</v>
      </c>
      <c r="D15" s="146">
        <f>'5.finanszírozás'!C19</f>
        <v>1842269</v>
      </c>
      <c r="E15" s="146">
        <v>0</v>
      </c>
      <c r="F15" s="146">
        <f>'5.finanszírozás'!C39</f>
        <v>3978508</v>
      </c>
      <c r="G15" s="146"/>
      <c r="H15" s="146">
        <f t="shared" si="3"/>
        <v>8366160</v>
      </c>
      <c r="I15" s="148"/>
      <c r="J15" s="148"/>
      <c r="K15" s="148"/>
      <c r="L15" s="148"/>
      <c r="M15" s="146">
        <f t="shared" si="1"/>
        <v>0</v>
      </c>
      <c r="N15" s="146">
        <f t="shared" si="2"/>
        <v>8366160</v>
      </c>
    </row>
    <row r="16" spans="1:26" ht="19.5" customHeight="1" x14ac:dyDescent="0.2">
      <c r="A16" s="145" t="s">
        <v>221</v>
      </c>
      <c r="B16" s="146"/>
      <c r="C16" s="146"/>
      <c r="D16" s="146"/>
      <c r="E16" s="146"/>
      <c r="F16" s="146"/>
      <c r="G16" s="146"/>
      <c r="H16" s="146">
        <f t="shared" si="3"/>
        <v>0</v>
      </c>
      <c r="I16" s="146"/>
      <c r="J16" s="146"/>
      <c r="K16" s="146"/>
      <c r="L16" s="146"/>
      <c r="M16" s="146">
        <f t="shared" si="1"/>
        <v>0</v>
      </c>
      <c r="N16" s="146">
        <f t="shared" si="2"/>
        <v>0</v>
      </c>
    </row>
    <row r="17" spans="1:16" ht="19.5" customHeight="1" x14ac:dyDescent="0.2">
      <c r="A17" s="145" t="s">
        <v>222</v>
      </c>
      <c r="B17" s="146"/>
      <c r="C17" s="146"/>
      <c r="D17" s="146"/>
      <c r="E17" s="146"/>
      <c r="F17" s="146"/>
      <c r="G17" s="146"/>
      <c r="H17" s="146">
        <f t="shared" si="3"/>
        <v>0</v>
      </c>
      <c r="I17" s="146"/>
      <c r="J17" s="146"/>
      <c r="K17" s="146"/>
      <c r="L17" s="146"/>
      <c r="M17" s="146">
        <f t="shared" si="1"/>
        <v>0</v>
      </c>
      <c r="N17" s="146">
        <f t="shared" si="2"/>
        <v>0</v>
      </c>
    </row>
    <row r="18" spans="1:16" ht="19.5" customHeight="1" x14ac:dyDescent="0.2">
      <c r="A18" s="143" t="s">
        <v>224</v>
      </c>
      <c r="B18" s="144">
        <f t="shared" ref="B18:G18" si="6">SUM(B19:B21)</f>
        <v>4264922</v>
      </c>
      <c r="C18" s="144">
        <f t="shared" si="6"/>
        <v>0</v>
      </c>
      <c r="D18" s="144">
        <f t="shared" si="6"/>
        <v>31539903</v>
      </c>
      <c r="E18" s="144">
        <f t="shared" si="6"/>
        <v>0</v>
      </c>
      <c r="F18" s="144">
        <f t="shared" si="6"/>
        <v>634027</v>
      </c>
      <c r="G18" s="144">
        <f t="shared" si="6"/>
        <v>0</v>
      </c>
      <c r="H18" s="144">
        <f t="shared" si="3"/>
        <v>36438852</v>
      </c>
      <c r="I18" s="144">
        <f>SUM(I19:I21)</f>
        <v>0</v>
      </c>
      <c r="J18" s="144">
        <f>SUM(J19:J21)</f>
        <v>0</v>
      </c>
      <c r="K18" s="144">
        <f>SUM(K19:K21)</f>
        <v>0</v>
      </c>
      <c r="L18" s="144">
        <f>SUM(L19:L21)</f>
        <v>0</v>
      </c>
      <c r="M18" s="144">
        <f t="shared" si="1"/>
        <v>0</v>
      </c>
      <c r="N18" s="144">
        <f t="shared" si="2"/>
        <v>36438852</v>
      </c>
      <c r="O18" s="36"/>
      <c r="P18" s="36"/>
    </row>
    <row r="19" spans="1:16" ht="19.5" customHeight="1" x14ac:dyDescent="0.2">
      <c r="A19" s="145" t="s">
        <v>220</v>
      </c>
      <c r="B19" s="146">
        <f>'5.finanszírozás'!D9</f>
        <v>4264922</v>
      </c>
      <c r="C19" s="146">
        <v>0</v>
      </c>
      <c r="D19" s="146">
        <f>'5.finanszírozás'!D19</f>
        <v>31539903</v>
      </c>
      <c r="E19" s="146">
        <v>0</v>
      </c>
      <c r="F19" s="146">
        <f>'5.finanszírozás'!D39</f>
        <v>634027</v>
      </c>
      <c r="G19" s="146"/>
      <c r="H19" s="146">
        <f t="shared" si="3"/>
        <v>36438852</v>
      </c>
      <c r="I19" s="146"/>
      <c r="J19" s="146"/>
      <c r="K19" s="146"/>
      <c r="L19" s="146"/>
      <c r="M19" s="146">
        <f t="shared" si="1"/>
        <v>0</v>
      </c>
      <c r="N19" s="146">
        <f t="shared" si="2"/>
        <v>36438852</v>
      </c>
    </row>
    <row r="20" spans="1:16" ht="19.5" customHeight="1" x14ac:dyDescent="0.2">
      <c r="A20" s="145" t="s">
        <v>221</v>
      </c>
      <c r="B20" s="146"/>
      <c r="C20" s="146"/>
      <c r="D20" s="146"/>
      <c r="E20" s="146"/>
      <c r="F20" s="146"/>
      <c r="G20" s="146"/>
      <c r="H20" s="146">
        <f t="shared" si="3"/>
        <v>0</v>
      </c>
      <c r="I20" s="146"/>
      <c r="J20" s="146"/>
      <c r="K20" s="146"/>
      <c r="L20" s="146"/>
      <c r="M20" s="146">
        <f t="shared" si="1"/>
        <v>0</v>
      </c>
      <c r="N20" s="146">
        <f t="shared" si="2"/>
        <v>0</v>
      </c>
    </row>
    <row r="21" spans="1:16" ht="19.5" customHeight="1" x14ac:dyDescent="0.2">
      <c r="A21" s="145" t="s">
        <v>222</v>
      </c>
      <c r="B21" s="146"/>
      <c r="C21" s="146"/>
      <c r="D21" s="146"/>
      <c r="E21" s="146"/>
      <c r="F21" s="146"/>
      <c r="G21" s="146"/>
      <c r="H21" s="146">
        <f t="shared" si="3"/>
        <v>0</v>
      </c>
      <c r="I21" s="146"/>
      <c r="J21" s="146"/>
      <c r="K21" s="146"/>
      <c r="L21" s="146"/>
      <c r="M21" s="146">
        <f t="shared" si="1"/>
        <v>0</v>
      </c>
      <c r="N21" s="146">
        <f t="shared" si="2"/>
        <v>0</v>
      </c>
    </row>
    <row r="22" spans="1:16" ht="19.5" customHeight="1" x14ac:dyDescent="0.2">
      <c r="A22" s="147" t="s">
        <v>225</v>
      </c>
      <c r="B22" s="144">
        <f t="shared" ref="B22:G22" si="7">SUM(B23:B25)</f>
        <v>0</v>
      </c>
      <c r="C22" s="144">
        <f t="shared" si="7"/>
        <v>0</v>
      </c>
      <c r="D22" s="144">
        <f t="shared" si="7"/>
        <v>3872160</v>
      </c>
      <c r="E22" s="144">
        <f t="shared" si="7"/>
        <v>0</v>
      </c>
      <c r="F22" s="144">
        <f t="shared" si="7"/>
        <v>21294</v>
      </c>
      <c r="G22" s="144">
        <f t="shared" si="7"/>
        <v>0</v>
      </c>
      <c r="H22" s="144">
        <f t="shared" si="3"/>
        <v>3893454</v>
      </c>
      <c r="I22" s="144">
        <f>SUM(I23:I25)</f>
        <v>0</v>
      </c>
      <c r="J22" s="144">
        <f>SUM(J23:J25)</f>
        <v>0</v>
      </c>
      <c r="K22" s="144">
        <f>SUM(K23:K25)</f>
        <v>0</v>
      </c>
      <c r="L22" s="144">
        <f>SUM(L23:L25)</f>
        <v>0</v>
      </c>
      <c r="M22" s="144">
        <f t="shared" si="1"/>
        <v>0</v>
      </c>
      <c r="N22" s="144">
        <f t="shared" si="2"/>
        <v>3893454</v>
      </c>
      <c r="O22" s="36"/>
      <c r="P22" s="36"/>
    </row>
    <row r="23" spans="1:16" ht="19.5" customHeight="1" x14ac:dyDescent="0.2">
      <c r="A23" s="145" t="s">
        <v>220</v>
      </c>
      <c r="B23" s="146">
        <f>'5.finanszírozás'!E9</f>
        <v>0</v>
      </c>
      <c r="C23" s="146">
        <f>'5.finanszírozás'!E14</f>
        <v>0</v>
      </c>
      <c r="D23" s="146">
        <f>'5.finanszírozás'!E19</f>
        <v>3872160</v>
      </c>
      <c r="E23" s="146">
        <v>0</v>
      </c>
      <c r="F23" s="146">
        <f>'5.finanszírozás'!E39</f>
        <v>21294</v>
      </c>
      <c r="G23" s="146"/>
      <c r="H23" s="146">
        <f t="shared" si="3"/>
        <v>3893454</v>
      </c>
      <c r="I23" s="146"/>
      <c r="J23" s="146"/>
      <c r="K23" s="146"/>
      <c r="L23" s="146"/>
      <c r="M23" s="146">
        <f t="shared" si="1"/>
        <v>0</v>
      </c>
      <c r="N23" s="146">
        <f t="shared" si="2"/>
        <v>3893454</v>
      </c>
    </row>
    <row r="24" spans="1:16" ht="19.5" customHeight="1" x14ac:dyDescent="0.2">
      <c r="A24" s="145" t="s">
        <v>221</v>
      </c>
      <c r="B24" s="146"/>
      <c r="C24" s="146"/>
      <c r="D24" s="146"/>
      <c r="E24" s="146"/>
      <c r="F24" s="146"/>
      <c r="G24" s="146"/>
      <c r="H24" s="146">
        <f t="shared" si="3"/>
        <v>0</v>
      </c>
      <c r="I24" s="146"/>
      <c r="J24" s="146"/>
      <c r="K24" s="146"/>
      <c r="L24" s="146"/>
      <c r="M24" s="146">
        <f t="shared" si="1"/>
        <v>0</v>
      </c>
      <c r="N24" s="146">
        <f t="shared" si="2"/>
        <v>0</v>
      </c>
    </row>
    <row r="25" spans="1:16" ht="19.5" customHeight="1" x14ac:dyDescent="0.2">
      <c r="A25" s="145" t="s">
        <v>222</v>
      </c>
      <c r="B25" s="146"/>
      <c r="C25" s="146"/>
      <c r="D25" s="146"/>
      <c r="E25" s="146"/>
      <c r="F25" s="146"/>
      <c r="G25" s="146"/>
      <c r="H25" s="146">
        <f t="shared" si="3"/>
        <v>0</v>
      </c>
      <c r="I25" s="146"/>
      <c r="J25" s="146"/>
      <c r="K25" s="146"/>
      <c r="L25" s="146"/>
      <c r="M25" s="146">
        <f t="shared" si="1"/>
        <v>0</v>
      </c>
      <c r="N25" s="146">
        <f t="shared" si="2"/>
        <v>0</v>
      </c>
    </row>
    <row r="26" spans="1:16" ht="19.5" customHeight="1" x14ac:dyDescent="0.2">
      <c r="A26" s="147" t="s">
        <v>188</v>
      </c>
      <c r="B26" s="144">
        <f t="shared" ref="B26:M26" si="8">SUM(B27:B29)</f>
        <v>1000000</v>
      </c>
      <c r="C26" s="144">
        <f t="shared" si="8"/>
        <v>0</v>
      </c>
      <c r="D26" s="144">
        <f t="shared" si="8"/>
        <v>10654250</v>
      </c>
      <c r="E26" s="144">
        <f t="shared" si="8"/>
        <v>223700</v>
      </c>
      <c r="F26" s="144">
        <f t="shared" si="8"/>
        <v>411920</v>
      </c>
      <c r="G26" s="144">
        <f t="shared" si="8"/>
        <v>0</v>
      </c>
      <c r="H26" s="144">
        <f t="shared" si="8"/>
        <v>12289870</v>
      </c>
      <c r="I26" s="144">
        <f t="shared" si="8"/>
        <v>0</v>
      </c>
      <c r="J26" s="144">
        <f t="shared" si="8"/>
        <v>0</v>
      </c>
      <c r="K26" s="144">
        <f t="shared" si="8"/>
        <v>0</v>
      </c>
      <c r="L26" s="144">
        <f t="shared" si="8"/>
        <v>0</v>
      </c>
      <c r="M26" s="144">
        <f t="shared" si="8"/>
        <v>0</v>
      </c>
      <c r="N26" s="144">
        <f t="shared" si="2"/>
        <v>12289870</v>
      </c>
      <c r="O26" s="36"/>
      <c r="P26" s="36"/>
    </row>
    <row r="27" spans="1:16" ht="19.5" customHeight="1" x14ac:dyDescent="0.2">
      <c r="A27" s="145" t="s">
        <v>220</v>
      </c>
      <c r="B27" s="146">
        <f>'5.finanszírozás'!F9</f>
        <v>1000000</v>
      </c>
      <c r="C27" s="146">
        <v>0</v>
      </c>
      <c r="D27" s="146">
        <v>1862434</v>
      </c>
      <c r="E27" s="146"/>
      <c r="F27" s="146">
        <f>'5.finanszírozás'!F39</f>
        <v>411920</v>
      </c>
      <c r="G27" s="146"/>
      <c r="H27" s="146">
        <f>SUM(B27:F27)</f>
        <v>3274354</v>
      </c>
      <c r="I27" s="146"/>
      <c r="J27" s="146"/>
      <c r="K27" s="146"/>
      <c r="L27" s="146"/>
      <c r="M27" s="146">
        <f>SUM(I27:L27)</f>
        <v>0</v>
      </c>
      <c r="N27" s="146">
        <f t="shared" si="2"/>
        <v>3274354</v>
      </c>
    </row>
    <row r="28" spans="1:16" ht="19.5" customHeight="1" x14ac:dyDescent="0.2">
      <c r="A28" s="145" t="s">
        <v>221</v>
      </c>
      <c r="B28" s="146"/>
      <c r="C28" s="146"/>
      <c r="D28" s="146">
        <v>8791816</v>
      </c>
      <c r="E28" s="146">
        <f>'5.finanszírozás'!F24</f>
        <v>223700</v>
      </c>
      <c r="F28" s="146"/>
      <c r="G28" s="146"/>
      <c r="H28" s="146">
        <f>SUM(B28:F28)</f>
        <v>9015516</v>
      </c>
      <c r="I28" s="146"/>
      <c r="J28" s="146"/>
      <c r="K28" s="146"/>
      <c r="L28" s="146"/>
      <c r="M28" s="146">
        <f>SUM(I28:L28)</f>
        <v>0</v>
      </c>
      <c r="N28" s="146">
        <f t="shared" si="2"/>
        <v>9015516</v>
      </c>
    </row>
    <row r="29" spans="1:16" ht="19.5" customHeight="1" x14ac:dyDescent="0.2">
      <c r="A29" s="145" t="s">
        <v>222</v>
      </c>
      <c r="B29" s="146"/>
      <c r="C29" s="146"/>
      <c r="D29" s="146"/>
      <c r="E29" s="146"/>
      <c r="F29" s="146"/>
      <c r="G29" s="146"/>
      <c r="H29" s="146">
        <f>SUM(B29:F29)</f>
        <v>0</v>
      </c>
      <c r="I29" s="146"/>
      <c r="J29" s="146"/>
      <c r="K29" s="146"/>
      <c r="L29" s="146"/>
      <c r="M29" s="146">
        <f>SUM(I29:L29)</f>
        <v>0</v>
      </c>
      <c r="N29" s="146">
        <f t="shared" si="2"/>
        <v>0</v>
      </c>
    </row>
    <row r="30" spans="1:16" ht="30" customHeight="1" x14ac:dyDescent="0.2">
      <c r="A30" s="149" t="s">
        <v>226</v>
      </c>
      <c r="B30" s="150">
        <f t="shared" ref="B30:G30" si="9">SUM(B9+B13)</f>
        <v>412751012</v>
      </c>
      <c r="C30" s="150">
        <f t="shared" si="9"/>
        <v>646215149</v>
      </c>
      <c r="D30" s="150">
        <f t="shared" si="9"/>
        <v>209328015</v>
      </c>
      <c r="E30" s="150">
        <f t="shared" si="9"/>
        <v>25223700</v>
      </c>
      <c r="F30" s="150">
        <f t="shared" si="9"/>
        <v>325744568</v>
      </c>
      <c r="G30" s="150">
        <f t="shared" si="9"/>
        <v>14628617</v>
      </c>
      <c r="H30" s="150">
        <f>SUM(B30:G30)</f>
        <v>1633891061</v>
      </c>
      <c r="I30" s="150">
        <f>SUM(I9+I13)</f>
        <v>52408356</v>
      </c>
      <c r="J30" s="150">
        <f>SUM(J9+J13)</f>
        <v>31356</v>
      </c>
      <c r="K30" s="150">
        <f>SUM(K9+K13)</f>
        <v>231441251</v>
      </c>
      <c r="L30" s="150">
        <f>SUM(L9+L13)</f>
        <v>487924650</v>
      </c>
      <c r="M30" s="150">
        <f>SUM(I30:L30)</f>
        <v>771805613</v>
      </c>
      <c r="N30" s="150">
        <f>H30+M30</f>
        <v>2405696674</v>
      </c>
      <c r="O30" s="36"/>
      <c r="P30" s="36"/>
    </row>
    <row r="31" spans="1:16" ht="12.95" customHeight="1" x14ac:dyDescent="0.2">
      <c r="H31" s="48"/>
      <c r="I31" s="49"/>
      <c r="J31" s="49"/>
      <c r="K31" s="49"/>
      <c r="L31" s="49"/>
      <c r="M31" s="49"/>
      <c r="N31" s="177"/>
    </row>
  </sheetData>
  <sheetProtection selectLockedCells="1" selectUnlockedCells="1"/>
  <mergeCells count="7">
    <mergeCell ref="J8:L8"/>
    <mergeCell ref="A1:N1"/>
    <mergeCell ref="A2:N2"/>
    <mergeCell ref="B5:N5"/>
    <mergeCell ref="B6:H6"/>
    <mergeCell ref="I6:M6"/>
    <mergeCell ref="N6:N7"/>
  </mergeCells>
  <pageMargins left="0.78740157480314965" right="0.78740157480314965" top="1.0629921259842521" bottom="1.0629921259842521" header="0.78740157480314965" footer="0.78740157480314965"/>
  <pageSetup paperSize="9" scale="67" firstPageNumber="0" orientation="landscape" r:id="rId1"/>
  <headerFooter alignWithMargins="0">
    <oddHeader>&amp;C&amp;"Times New Roman,Normál"&amp;12&amp;A</oddHeader>
    <oddFooter>&amp;C&amp;"Times New Roman,Normál"&amp;12Oldal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view="pageBreakPreview" topLeftCell="A10" zoomScaleSheetLayoutView="100" workbookViewId="0">
      <selection activeCell="S9" sqref="S9"/>
    </sheetView>
  </sheetViews>
  <sheetFormatPr defaultColWidth="9.140625" defaultRowHeight="12.75" x14ac:dyDescent="0.2"/>
  <cols>
    <col min="1" max="1" width="23.42578125" style="50" customWidth="1"/>
    <col min="2" max="2" width="10.85546875" style="51" bestFit="1" customWidth="1"/>
    <col min="3" max="3" width="11.85546875" style="51" customWidth="1"/>
    <col min="4" max="4" width="10.85546875" style="51" bestFit="1" customWidth="1"/>
    <col min="5" max="5" width="9.28515625" style="51" customWidth="1"/>
    <col min="6" max="6" width="9.85546875" style="51" bestFit="1" customWidth="1"/>
    <col min="7" max="7" width="13.5703125" style="51" customWidth="1"/>
    <col min="8" max="8" width="10.28515625" style="51" customWidth="1"/>
    <col min="9" max="10" width="12.28515625" style="51" bestFit="1" customWidth="1"/>
    <col min="11" max="11" width="9.85546875" style="51" bestFit="1" customWidth="1"/>
    <col min="12" max="12" width="11" style="51" customWidth="1"/>
    <col min="13" max="13" width="11.28515625" style="51" customWidth="1"/>
    <col min="14" max="14" width="12.28515625" style="51" bestFit="1" customWidth="1"/>
    <col min="15" max="15" width="12.140625" style="51" customWidth="1"/>
    <col min="16" max="16" width="0" style="52" hidden="1" customWidth="1"/>
    <col min="17" max="17" width="8.28515625" style="52" customWidth="1"/>
    <col min="18" max="18" width="10.85546875" style="52" bestFit="1" customWidth="1"/>
    <col min="19" max="19" width="12.28515625" style="52" bestFit="1" customWidth="1"/>
    <col min="20" max="16384" width="9.140625" style="52"/>
  </cols>
  <sheetData>
    <row r="1" spans="1:20" ht="15" customHeight="1" x14ac:dyDescent="0.2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P1" s="54"/>
      <c r="Q1" s="55" t="s">
        <v>227</v>
      </c>
      <c r="R1" s="38"/>
      <c r="S1" s="38"/>
      <c r="T1" s="38"/>
    </row>
    <row r="2" spans="1:20" ht="38.25" customHeight="1" x14ac:dyDescent="0.2">
      <c r="A2" s="402" t="s">
        <v>479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56"/>
      <c r="Q2" s="38"/>
      <c r="R2" s="38"/>
      <c r="S2" s="38"/>
      <c r="T2" s="38"/>
    </row>
    <row r="3" spans="1:20" ht="15" customHeight="1" x14ac:dyDescent="0.2">
      <c r="A3" s="57"/>
      <c r="B3" s="58"/>
      <c r="C3" s="59"/>
      <c r="D3" s="60"/>
      <c r="E3" s="60"/>
      <c r="F3" s="61"/>
      <c r="G3" s="61"/>
      <c r="H3" s="61"/>
      <c r="I3" s="61"/>
      <c r="J3" s="61"/>
      <c r="K3" s="61"/>
      <c r="L3" s="61"/>
      <c r="M3" s="61"/>
      <c r="N3" s="61"/>
      <c r="O3" s="61"/>
      <c r="P3" s="62"/>
      <c r="R3" s="51"/>
    </row>
    <row r="4" spans="1:20" ht="15" customHeight="1" x14ac:dyDescent="0.2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P4" s="63"/>
      <c r="Q4" s="46" t="s">
        <v>459</v>
      </c>
    </row>
    <row r="5" spans="1:20" ht="18" customHeight="1" x14ac:dyDescent="0.2">
      <c r="A5" s="403" t="s">
        <v>228</v>
      </c>
      <c r="B5" s="404" t="s">
        <v>478</v>
      </c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  <c r="O5" s="404"/>
      <c r="P5" s="394" t="s">
        <v>229</v>
      </c>
      <c r="Q5" s="405" t="s">
        <v>230</v>
      </c>
    </row>
    <row r="6" spans="1:20" ht="23.25" customHeight="1" x14ac:dyDescent="0.2">
      <c r="A6" s="403"/>
      <c r="B6" s="403" t="s">
        <v>231</v>
      </c>
      <c r="C6" s="403"/>
      <c r="D6" s="403"/>
      <c r="E6" s="403"/>
      <c r="F6" s="403"/>
      <c r="G6" s="403"/>
      <c r="H6" s="403"/>
      <c r="I6" s="403"/>
      <c r="J6" s="403" t="s">
        <v>232</v>
      </c>
      <c r="K6" s="403"/>
      <c r="L6" s="403"/>
      <c r="M6" s="403"/>
      <c r="N6" s="403"/>
      <c r="O6" s="403" t="s">
        <v>233</v>
      </c>
      <c r="P6" s="394"/>
      <c r="Q6" s="405"/>
    </row>
    <row r="7" spans="1:20" ht="67.900000000000006" customHeight="1" x14ac:dyDescent="0.2">
      <c r="A7" s="403"/>
      <c r="B7" s="225" t="s">
        <v>201</v>
      </c>
      <c r="C7" s="64" t="s">
        <v>234</v>
      </c>
      <c r="D7" s="225" t="s">
        <v>203</v>
      </c>
      <c r="E7" s="225" t="s">
        <v>204</v>
      </c>
      <c r="F7" s="225" t="s">
        <v>205</v>
      </c>
      <c r="G7" s="225" t="s">
        <v>235</v>
      </c>
      <c r="H7" s="225" t="s">
        <v>236</v>
      </c>
      <c r="I7" s="225" t="s">
        <v>215</v>
      </c>
      <c r="J7" s="225" t="s">
        <v>237</v>
      </c>
      <c r="K7" s="225" t="s">
        <v>238</v>
      </c>
      <c r="L7" s="225" t="s">
        <v>239</v>
      </c>
      <c r="M7" s="225" t="s">
        <v>240</v>
      </c>
      <c r="N7" s="225" t="s">
        <v>215</v>
      </c>
      <c r="O7" s="403"/>
      <c r="P7" s="394"/>
      <c r="Q7" s="405"/>
    </row>
    <row r="8" spans="1:20" ht="12.75" customHeight="1" x14ac:dyDescent="0.2">
      <c r="A8" s="403"/>
      <c r="B8" s="65"/>
      <c r="C8" s="65"/>
      <c r="D8" s="65"/>
      <c r="E8" s="65"/>
      <c r="F8" s="65"/>
      <c r="G8" s="65"/>
      <c r="H8" s="65"/>
      <c r="I8" s="225"/>
      <c r="J8" s="65"/>
      <c r="K8" s="66"/>
      <c r="L8" s="66"/>
      <c r="M8" s="66"/>
      <c r="N8" s="225"/>
      <c r="O8" s="403"/>
      <c r="P8" s="394"/>
      <c r="Q8" s="405"/>
    </row>
    <row r="9" spans="1:20" s="35" customFormat="1" ht="25.5" customHeight="1" x14ac:dyDescent="0.2">
      <c r="A9" s="231" t="s">
        <v>181</v>
      </c>
      <c r="B9" s="67">
        <f t="shared" ref="B9:H9" si="0">SUM(B10:B12)</f>
        <v>69093144</v>
      </c>
      <c r="C9" s="67">
        <f t="shared" si="0"/>
        <v>11750582</v>
      </c>
      <c r="D9" s="67">
        <f t="shared" si="0"/>
        <v>187161768</v>
      </c>
      <c r="E9" s="67">
        <f t="shared" si="0"/>
        <v>4684000</v>
      </c>
      <c r="F9" s="67">
        <f t="shared" si="0"/>
        <v>71261023</v>
      </c>
      <c r="G9" s="67">
        <f t="shared" si="0"/>
        <v>13656054</v>
      </c>
      <c r="H9" s="67">
        <f t="shared" si="0"/>
        <v>0</v>
      </c>
      <c r="I9" s="67">
        <f>SUM(B9:H9)</f>
        <v>357606571</v>
      </c>
      <c r="J9" s="67">
        <f>SUM(J10:J12)</f>
        <v>697789758</v>
      </c>
      <c r="K9" s="67">
        <f>SUM(K10:K12)</f>
        <v>24060785</v>
      </c>
      <c r="L9" s="67">
        <f>SUM(L10:L12)</f>
        <v>3135000</v>
      </c>
      <c r="M9" s="67">
        <f>SUM(M10:M12)</f>
        <v>0</v>
      </c>
      <c r="N9" s="67">
        <f>SUM(J9:M9)</f>
        <v>724985543</v>
      </c>
      <c r="O9" s="67">
        <f>N9+I9</f>
        <v>1082592114</v>
      </c>
      <c r="P9" s="47" t="e">
        <f>SUM(#REF!)</f>
        <v>#REF!</v>
      </c>
      <c r="Q9" s="47">
        <f>SUM(Q10:Q12)</f>
        <v>6</v>
      </c>
      <c r="S9" s="36"/>
    </row>
    <row r="10" spans="1:20" s="35" customFormat="1" ht="19.5" customHeight="1" x14ac:dyDescent="0.2">
      <c r="A10" s="232" t="s">
        <v>220</v>
      </c>
      <c r="B10" s="68">
        <f>'5.finanszírozás'!B79</f>
        <v>69093144</v>
      </c>
      <c r="C10" s="68">
        <f>'5.finanszírozás'!B84</f>
        <v>11750582</v>
      </c>
      <c r="D10" s="68">
        <v>134162856</v>
      </c>
      <c r="E10" s="68">
        <f>'5.finanszírozás'!B94</f>
        <v>4684000</v>
      </c>
      <c r="F10" s="68">
        <v>0</v>
      </c>
      <c r="G10" s="68">
        <f>'2.Műk.'!E76</f>
        <v>13656054</v>
      </c>
      <c r="H10" s="68">
        <f>'2.Műk.'!F70</f>
        <v>0</v>
      </c>
      <c r="I10" s="67">
        <f>SUM(B10:H10)</f>
        <v>233346636</v>
      </c>
      <c r="J10" s="68"/>
      <c r="K10" s="68"/>
      <c r="L10" s="68"/>
      <c r="M10" s="68"/>
      <c r="N10" s="67">
        <f>SUM(J10:M10)</f>
        <v>0</v>
      </c>
      <c r="O10" s="67">
        <f>N10+I10</f>
        <v>233346636</v>
      </c>
      <c r="P10" s="47"/>
      <c r="Q10" s="179">
        <v>6</v>
      </c>
    </row>
    <row r="11" spans="1:20" s="35" customFormat="1" ht="19.5" customHeight="1" x14ac:dyDescent="0.2">
      <c r="A11" s="232" t="s">
        <v>221</v>
      </c>
      <c r="B11" s="68"/>
      <c r="C11" s="68"/>
      <c r="D11" s="68">
        <v>52998912</v>
      </c>
      <c r="E11" s="68"/>
      <c r="F11" s="68">
        <v>71261023</v>
      </c>
      <c r="G11" s="68"/>
      <c r="H11" s="68"/>
      <c r="I11" s="67">
        <f>SUM(B11:H11)</f>
        <v>124259935</v>
      </c>
      <c r="J11" s="68">
        <f>'3.Felh.'!E38</f>
        <v>697789758</v>
      </c>
      <c r="K11" s="68">
        <f>'5.finanszírozás'!B109</f>
        <v>24060785</v>
      </c>
      <c r="L11" s="68">
        <f>'3.Felh.'!E123</f>
        <v>3135000</v>
      </c>
      <c r="M11" s="68">
        <f>'3.Felh.'!E120</f>
        <v>0</v>
      </c>
      <c r="N11" s="67">
        <f>SUM(J11:M11)</f>
        <v>724985543</v>
      </c>
      <c r="O11" s="67">
        <f>N11+I11</f>
        <v>849245478</v>
      </c>
      <c r="P11" s="47"/>
      <c r="Q11" s="179"/>
    </row>
    <row r="12" spans="1:20" s="35" customFormat="1" ht="19.5" customHeight="1" x14ac:dyDescent="0.2">
      <c r="A12" s="232" t="s">
        <v>222</v>
      </c>
      <c r="B12" s="68"/>
      <c r="C12" s="68"/>
      <c r="D12" s="68"/>
      <c r="E12" s="68"/>
      <c r="F12" s="68"/>
      <c r="G12" s="68"/>
      <c r="H12" s="68"/>
      <c r="I12" s="67">
        <f>SUM(B12:H12)</f>
        <v>0</v>
      </c>
      <c r="J12" s="68"/>
      <c r="K12" s="68"/>
      <c r="L12" s="68"/>
      <c r="M12" s="68"/>
      <c r="N12" s="67">
        <f>SUM(J12:M12)</f>
        <v>0</v>
      </c>
      <c r="O12" s="67">
        <f>N12+I12</f>
        <v>0</v>
      </c>
      <c r="P12" s="47"/>
      <c r="Q12" s="179"/>
    </row>
    <row r="13" spans="1:20" s="35" customFormat="1" ht="25.5" customHeight="1" x14ac:dyDescent="0.2">
      <c r="A13" s="231" t="s">
        <v>182</v>
      </c>
      <c r="B13" s="67">
        <f t="shared" ref="B13:P13" si="1">SUM(B14+B18+B22+B26)</f>
        <v>403334131</v>
      </c>
      <c r="C13" s="67">
        <f t="shared" si="1"/>
        <v>79748807</v>
      </c>
      <c r="D13" s="67">
        <f t="shared" si="1"/>
        <v>254280155</v>
      </c>
      <c r="E13" s="67">
        <f t="shared" si="1"/>
        <v>0</v>
      </c>
      <c r="F13" s="67">
        <f t="shared" si="1"/>
        <v>0</v>
      </c>
      <c r="G13" s="67">
        <f t="shared" si="1"/>
        <v>0</v>
      </c>
      <c r="H13" s="67">
        <f t="shared" si="1"/>
        <v>0</v>
      </c>
      <c r="I13" s="67">
        <f t="shared" si="1"/>
        <v>737363093</v>
      </c>
      <c r="J13" s="67">
        <f t="shared" si="1"/>
        <v>21708270</v>
      </c>
      <c r="K13" s="67">
        <f t="shared" si="1"/>
        <v>0</v>
      </c>
      <c r="L13" s="67">
        <f t="shared" si="1"/>
        <v>0</v>
      </c>
      <c r="M13" s="67">
        <f t="shared" si="1"/>
        <v>0</v>
      </c>
      <c r="N13" s="67">
        <f t="shared" si="1"/>
        <v>21708270</v>
      </c>
      <c r="O13" s="67">
        <f t="shared" si="1"/>
        <v>759071363</v>
      </c>
      <c r="P13" s="67">
        <f t="shared" si="1"/>
        <v>423870010</v>
      </c>
      <c r="Q13" s="47">
        <f>Q14+Q18+Q22+Q26</f>
        <v>101</v>
      </c>
      <c r="R13" s="36"/>
      <c r="S13" s="36"/>
    </row>
    <row r="14" spans="1:20" s="35" customFormat="1" ht="25.5" customHeight="1" x14ac:dyDescent="0.2">
      <c r="A14" s="233" t="s">
        <v>223</v>
      </c>
      <c r="B14" s="67">
        <f t="shared" ref="B14:Q14" si="2">SUM(B15:B17)</f>
        <v>116421977</v>
      </c>
      <c r="C14" s="67">
        <f t="shared" si="2"/>
        <v>21328801</v>
      </c>
      <c r="D14" s="67">
        <f t="shared" si="2"/>
        <v>25428486</v>
      </c>
      <c r="E14" s="67">
        <f t="shared" si="2"/>
        <v>0</v>
      </c>
      <c r="F14" s="67">
        <f t="shared" si="2"/>
        <v>0</v>
      </c>
      <c r="G14" s="67">
        <f t="shared" si="2"/>
        <v>0</v>
      </c>
      <c r="H14" s="67">
        <f t="shared" si="2"/>
        <v>0</v>
      </c>
      <c r="I14" s="67">
        <f t="shared" si="2"/>
        <v>163179264</v>
      </c>
      <c r="J14" s="67">
        <f t="shared" si="2"/>
        <v>2453027</v>
      </c>
      <c r="K14" s="67">
        <f t="shared" si="2"/>
        <v>0</v>
      </c>
      <c r="L14" s="67">
        <f t="shared" si="2"/>
        <v>0</v>
      </c>
      <c r="M14" s="67">
        <f t="shared" si="2"/>
        <v>0</v>
      </c>
      <c r="N14" s="67">
        <f t="shared" si="2"/>
        <v>2453027</v>
      </c>
      <c r="O14" s="67">
        <f t="shared" si="2"/>
        <v>165632291</v>
      </c>
      <c r="P14" s="67">
        <f t="shared" si="2"/>
        <v>0</v>
      </c>
      <c r="Q14" s="67">
        <f t="shared" si="2"/>
        <v>24</v>
      </c>
      <c r="R14" s="36"/>
      <c r="S14" s="36"/>
    </row>
    <row r="15" spans="1:20" s="35" customFormat="1" ht="19.5" customHeight="1" x14ac:dyDescent="0.2">
      <c r="A15" s="232" t="s">
        <v>220</v>
      </c>
      <c r="B15" s="68">
        <v>105863856</v>
      </c>
      <c r="C15" s="68">
        <v>19342593</v>
      </c>
      <c r="D15" s="68">
        <v>22328244</v>
      </c>
      <c r="E15" s="68"/>
      <c r="F15" s="68"/>
      <c r="G15" s="68"/>
      <c r="H15" s="68"/>
      <c r="I15" s="68">
        <f>SUM(B15:H15)</f>
        <v>147534693</v>
      </c>
      <c r="J15" s="68">
        <v>1617535</v>
      </c>
      <c r="K15" s="68">
        <f>'5.finanszírozás'!C110</f>
        <v>0</v>
      </c>
      <c r="L15" s="68"/>
      <c r="M15" s="68"/>
      <c r="N15" s="68">
        <f>SUM(J15:M15)</f>
        <v>1617535</v>
      </c>
      <c r="O15" s="68">
        <f>N15+I15</f>
        <v>149152228</v>
      </c>
      <c r="P15" s="69"/>
      <c r="Q15" s="179">
        <v>21</v>
      </c>
    </row>
    <row r="16" spans="1:20" s="35" customFormat="1" ht="19.5" customHeight="1" x14ac:dyDescent="0.2">
      <c r="A16" s="232" t="s">
        <v>221</v>
      </c>
      <c r="B16" s="178">
        <v>10558121</v>
      </c>
      <c r="C16" s="178">
        <v>1986208</v>
      </c>
      <c r="D16" s="178">
        <v>3100242</v>
      </c>
      <c r="E16" s="68"/>
      <c r="F16" s="68"/>
      <c r="G16" s="68"/>
      <c r="H16" s="68"/>
      <c r="I16" s="68">
        <f>SUM(B16:H16)</f>
        <v>15644571</v>
      </c>
      <c r="J16" s="68">
        <v>835492</v>
      </c>
      <c r="K16" s="68"/>
      <c r="L16" s="68"/>
      <c r="M16" s="68"/>
      <c r="N16" s="68">
        <f>SUM(J16:M16)</f>
        <v>835492</v>
      </c>
      <c r="O16" s="68">
        <f>N16+I16</f>
        <v>16480063</v>
      </c>
      <c r="P16" s="69"/>
      <c r="Q16" s="179">
        <v>3</v>
      </c>
      <c r="S16" s="36"/>
    </row>
    <row r="17" spans="1:19" s="35" customFormat="1" ht="19.5" customHeight="1" x14ac:dyDescent="0.2">
      <c r="A17" s="232" t="s">
        <v>222</v>
      </c>
      <c r="B17" s="68"/>
      <c r="C17" s="68"/>
      <c r="D17" s="68"/>
      <c r="E17" s="68"/>
      <c r="F17" s="68"/>
      <c r="G17" s="68"/>
      <c r="H17" s="68"/>
      <c r="I17" s="68">
        <f>SUM(B17:H17)</f>
        <v>0</v>
      </c>
      <c r="J17" s="68"/>
      <c r="K17" s="68"/>
      <c r="L17" s="68"/>
      <c r="M17" s="68"/>
      <c r="N17" s="68">
        <f>SUM(J17:M17)</f>
        <v>0</v>
      </c>
      <c r="O17" s="68">
        <f>N17+I17</f>
        <v>0</v>
      </c>
      <c r="P17" s="69"/>
      <c r="Q17" s="179"/>
    </row>
    <row r="18" spans="1:19" s="35" customFormat="1" ht="22.5" customHeight="1" x14ac:dyDescent="0.2">
      <c r="A18" s="231" t="s">
        <v>224</v>
      </c>
      <c r="B18" s="67">
        <f t="shared" ref="B18:O18" si="3">SUM(B19:B21)</f>
        <v>190906367</v>
      </c>
      <c r="C18" s="67">
        <f t="shared" si="3"/>
        <v>40166653</v>
      </c>
      <c r="D18" s="67">
        <f t="shared" si="3"/>
        <v>158885424</v>
      </c>
      <c r="E18" s="67">
        <f t="shared" si="3"/>
        <v>0</v>
      </c>
      <c r="F18" s="67">
        <f t="shared" si="3"/>
        <v>0</v>
      </c>
      <c r="G18" s="67">
        <f t="shared" si="3"/>
        <v>0</v>
      </c>
      <c r="H18" s="67">
        <f t="shared" si="3"/>
        <v>0</v>
      </c>
      <c r="I18" s="67">
        <f t="shared" si="3"/>
        <v>389958444</v>
      </c>
      <c r="J18" s="67">
        <f t="shared" si="3"/>
        <v>16955783</v>
      </c>
      <c r="K18" s="67">
        <f t="shared" si="3"/>
        <v>0</v>
      </c>
      <c r="L18" s="67">
        <f t="shared" si="3"/>
        <v>0</v>
      </c>
      <c r="M18" s="67">
        <f t="shared" si="3"/>
        <v>0</v>
      </c>
      <c r="N18" s="67">
        <f t="shared" si="3"/>
        <v>16955783</v>
      </c>
      <c r="O18" s="67">
        <f t="shared" si="3"/>
        <v>406914227</v>
      </c>
      <c r="P18" s="67">
        <f>O18+J18</f>
        <v>423870010</v>
      </c>
      <c r="Q18" s="67">
        <f>SUM(Q19:Q21)</f>
        <v>53</v>
      </c>
      <c r="R18" s="36"/>
      <c r="S18" s="36"/>
    </row>
    <row r="19" spans="1:19" s="35" customFormat="1" ht="19.5" customHeight="1" x14ac:dyDescent="0.2">
      <c r="A19" s="232" t="s">
        <v>220</v>
      </c>
      <c r="B19" s="68">
        <f>'5.finanszírozás'!D79</f>
        <v>190906367</v>
      </c>
      <c r="C19" s="68">
        <f>'5.finanszírozás'!D84</f>
        <v>40166653</v>
      </c>
      <c r="D19" s="68">
        <f>'5.finanszírozás'!D89</f>
        <v>158885424</v>
      </c>
      <c r="E19" s="68"/>
      <c r="F19" s="68"/>
      <c r="G19" s="68"/>
      <c r="H19" s="68"/>
      <c r="I19" s="68">
        <f>SUM(B19:H19)</f>
        <v>389958444</v>
      </c>
      <c r="J19" s="68">
        <f>'5.finanszírozás'!D104</f>
        <v>16955783</v>
      </c>
      <c r="K19" s="68"/>
      <c r="L19" s="68"/>
      <c r="M19" s="68"/>
      <c r="N19" s="68">
        <f>SUM(J19:M19)</f>
        <v>16955783</v>
      </c>
      <c r="O19" s="68">
        <f>N19+I19</f>
        <v>406914227</v>
      </c>
      <c r="P19" s="69"/>
      <c r="Q19" s="179">
        <v>53</v>
      </c>
      <c r="S19" s="36"/>
    </row>
    <row r="20" spans="1:19" s="35" customFormat="1" ht="19.5" customHeight="1" x14ac:dyDescent="0.25">
      <c r="A20" s="232" t="s">
        <v>221</v>
      </c>
      <c r="B20" s="70"/>
      <c r="C20" s="70"/>
      <c r="D20" s="70"/>
      <c r="E20" s="68"/>
      <c r="F20" s="68"/>
      <c r="G20" s="68"/>
      <c r="H20" s="68"/>
      <c r="I20" s="68">
        <f>SUM(B20:H20)</f>
        <v>0</v>
      </c>
      <c r="J20" s="68"/>
      <c r="K20" s="68"/>
      <c r="L20" s="68"/>
      <c r="M20" s="68"/>
      <c r="N20" s="68">
        <f>SUM(J20:M20)</f>
        <v>0</v>
      </c>
      <c r="O20" s="68">
        <f>N20+I20</f>
        <v>0</v>
      </c>
      <c r="P20" s="69"/>
      <c r="Q20" s="179"/>
    </row>
    <row r="21" spans="1:19" s="35" customFormat="1" ht="19.5" customHeight="1" x14ac:dyDescent="0.2">
      <c r="A21" s="232" t="s">
        <v>222</v>
      </c>
      <c r="B21" s="68"/>
      <c r="C21" s="68"/>
      <c r="D21" s="68"/>
      <c r="E21" s="68"/>
      <c r="F21" s="68"/>
      <c r="G21" s="68"/>
      <c r="H21" s="68"/>
      <c r="I21" s="68">
        <f>SUM(B21:H21)</f>
        <v>0</v>
      </c>
      <c r="J21" s="68"/>
      <c r="K21" s="68"/>
      <c r="L21" s="68"/>
      <c r="M21" s="68"/>
      <c r="N21" s="68">
        <f>SUM(J21:M21)</f>
        <v>0</v>
      </c>
      <c r="O21" s="68">
        <f>N21+I21</f>
        <v>0</v>
      </c>
      <c r="P21" s="69"/>
      <c r="Q21" s="179"/>
    </row>
    <row r="22" spans="1:19" s="35" customFormat="1" ht="22.5" customHeight="1" x14ac:dyDescent="0.2">
      <c r="A22" s="233" t="s">
        <v>225</v>
      </c>
      <c r="B22" s="67">
        <f t="shared" ref="B22:G22" si="4">SUM(B23:B25)</f>
        <v>73958343</v>
      </c>
      <c r="C22" s="67">
        <f t="shared" si="4"/>
        <v>14135152</v>
      </c>
      <c r="D22" s="67">
        <f t="shared" si="4"/>
        <v>14098888</v>
      </c>
      <c r="E22" s="67">
        <f t="shared" si="4"/>
        <v>0</v>
      </c>
      <c r="F22" s="67">
        <f t="shared" si="4"/>
        <v>0</v>
      </c>
      <c r="G22" s="67">
        <f t="shared" si="4"/>
        <v>0</v>
      </c>
      <c r="H22" s="67">
        <f t="shared" ref="H22:O22" si="5">SUM(H23:H25)</f>
        <v>0</v>
      </c>
      <c r="I22" s="67">
        <f t="shared" si="5"/>
        <v>102192383</v>
      </c>
      <c r="J22" s="67">
        <f t="shared" si="5"/>
        <v>344729</v>
      </c>
      <c r="K22" s="67">
        <f t="shared" si="5"/>
        <v>0</v>
      </c>
      <c r="L22" s="67">
        <f t="shared" si="5"/>
        <v>0</v>
      </c>
      <c r="M22" s="67">
        <f t="shared" si="5"/>
        <v>0</v>
      </c>
      <c r="N22" s="67">
        <f t="shared" si="5"/>
        <v>344729</v>
      </c>
      <c r="O22" s="67">
        <f t="shared" si="5"/>
        <v>102537112</v>
      </c>
      <c r="P22" s="71"/>
      <c r="Q22" s="47">
        <f>SUM(Q23:Q25)</f>
        <v>19</v>
      </c>
      <c r="R22" s="36"/>
      <c r="S22" s="36"/>
    </row>
    <row r="23" spans="1:19" s="35" customFormat="1" ht="19.5" customHeight="1" x14ac:dyDescent="0.2">
      <c r="A23" s="232" t="s">
        <v>220</v>
      </c>
      <c r="B23" s="68">
        <f>'5.finanszírozás'!E79</f>
        <v>73958343</v>
      </c>
      <c r="C23" s="68">
        <f>'5.finanszírozás'!E84</f>
        <v>14135152</v>
      </c>
      <c r="D23" s="68">
        <f>'5.finanszírozás'!E89</f>
        <v>14098888</v>
      </c>
      <c r="E23" s="68"/>
      <c r="F23" s="68"/>
      <c r="G23" s="68"/>
      <c r="H23" s="68"/>
      <c r="I23" s="68">
        <f>SUM(B23:H23)</f>
        <v>102192383</v>
      </c>
      <c r="J23" s="68">
        <f>'5.finanszírozás'!E104</f>
        <v>344729</v>
      </c>
      <c r="K23" s="68"/>
      <c r="L23" s="68"/>
      <c r="M23" s="68"/>
      <c r="N23" s="68">
        <f>SUM(J23:M23)</f>
        <v>344729</v>
      </c>
      <c r="O23" s="68">
        <f>N23+I23</f>
        <v>102537112</v>
      </c>
      <c r="P23" s="69"/>
      <c r="Q23" s="179">
        <v>19</v>
      </c>
    </row>
    <row r="24" spans="1:19" s="35" customFormat="1" ht="19.5" customHeight="1" x14ac:dyDescent="0.2">
      <c r="A24" s="232" t="s">
        <v>221</v>
      </c>
      <c r="B24" s="68"/>
      <c r="C24" s="68"/>
      <c r="D24" s="68"/>
      <c r="E24" s="68"/>
      <c r="F24" s="68"/>
      <c r="G24" s="68"/>
      <c r="H24" s="68"/>
      <c r="I24" s="68">
        <f>SUM(B24:H24)</f>
        <v>0</v>
      </c>
      <c r="J24" s="68"/>
      <c r="K24" s="68"/>
      <c r="L24" s="68"/>
      <c r="M24" s="68"/>
      <c r="N24" s="68">
        <f>SUM(J24:M24)</f>
        <v>0</v>
      </c>
      <c r="O24" s="68">
        <f>N24+I24</f>
        <v>0</v>
      </c>
      <c r="P24" s="69"/>
      <c r="Q24" s="179"/>
    </row>
    <row r="25" spans="1:19" s="35" customFormat="1" ht="19.5" customHeight="1" x14ac:dyDescent="0.2">
      <c r="A25" s="232" t="s">
        <v>222</v>
      </c>
      <c r="B25" s="68"/>
      <c r="C25" s="68"/>
      <c r="D25" s="68"/>
      <c r="E25" s="68"/>
      <c r="F25" s="68"/>
      <c r="G25" s="68"/>
      <c r="H25" s="68"/>
      <c r="I25" s="68">
        <f>SUM(B25:H25)</f>
        <v>0</v>
      </c>
      <c r="J25" s="68"/>
      <c r="K25" s="68"/>
      <c r="L25" s="68"/>
      <c r="M25" s="68"/>
      <c r="N25" s="68">
        <f>SUM(J25:M25)</f>
        <v>0</v>
      </c>
      <c r="O25" s="68">
        <f>N25+I25</f>
        <v>0</v>
      </c>
      <c r="P25" s="69"/>
      <c r="Q25" s="179"/>
    </row>
    <row r="26" spans="1:19" s="35" customFormat="1" ht="19.5" customHeight="1" x14ac:dyDescent="0.2">
      <c r="A26" s="233" t="s">
        <v>188</v>
      </c>
      <c r="B26" s="67">
        <f t="shared" ref="B26:Q26" si="6">SUM(B27:B29)</f>
        <v>22047444</v>
      </c>
      <c r="C26" s="67">
        <f t="shared" si="6"/>
        <v>4118201</v>
      </c>
      <c r="D26" s="67">
        <f t="shared" si="6"/>
        <v>55867357</v>
      </c>
      <c r="E26" s="67">
        <f t="shared" si="6"/>
        <v>0</v>
      </c>
      <c r="F26" s="67">
        <f t="shared" si="6"/>
        <v>0</v>
      </c>
      <c r="G26" s="67">
        <f t="shared" si="6"/>
        <v>0</v>
      </c>
      <c r="H26" s="67">
        <f t="shared" si="6"/>
        <v>0</v>
      </c>
      <c r="I26" s="67">
        <f t="shared" si="6"/>
        <v>82033002</v>
      </c>
      <c r="J26" s="67">
        <f t="shared" si="6"/>
        <v>1954731</v>
      </c>
      <c r="K26" s="67">
        <f t="shared" si="6"/>
        <v>0</v>
      </c>
      <c r="L26" s="67">
        <f t="shared" si="6"/>
        <v>0</v>
      </c>
      <c r="M26" s="67">
        <f t="shared" si="6"/>
        <v>0</v>
      </c>
      <c r="N26" s="67">
        <f t="shared" si="6"/>
        <v>1954731</v>
      </c>
      <c r="O26" s="67">
        <f t="shared" si="6"/>
        <v>83987733</v>
      </c>
      <c r="P26" s="67">
        <f t="shared" si="6"/>
        <v>0</v>
      </c>
      <c r="Q26" s="67">
        <f t="shared" si="6"/>
        <v>5</v>
      </c>
      <c r="R26" s="36"/>
      <c r="S26" s="36"/>
    </row>
    <row r="27" spans="1:19" s="35" customFormat="1" ht="19.5" customHeight="1" x14ac:dyDescent="0.2">
      <c r="A27" s="232" t="s">
        <v>220</v>
      </c>
      <c r="B27" s="179">
        <v>7678299</v>
      </c>
      <c r="C27" s="179">
        <v>1446044</v>
      </c>
      <c r="D27" s="179">
        <v>35635111</v>
      </c>
      <c r="E27" s="68"/>
      <c r="F27" s="68"/>
      <c r="G27" s="68"/>
      <c r="H27" s="68"/>
      <c r="I27" s="68">
        <f>SUM(B27:H27)</f>
        <v>44759454</v>
      </c>
      <c r="J27" s="68">
        <v>444980</v>
      </c>
      <c r="K27" s="68"/>
      <c r="L27" s="68"/>
      <c r="M27" s="68"/>
      <c r="N27" s="68">
        <f>SUM(J27:M27)</f>
        <v>444980</v>
      </c>
      <c r="O27" s="68">
        <f>N27+I27</f>
        <v>45204434</v>
      </c>
      <c r="P27" s="69"/>
      <c r="Q27" s="179">
        <v>2</v>
      </c>
    </row>
    <row r="28" spans="1:19" s="35" customFormat="1" ht="19.5" customHeight="1" x14ac:dyDescent="0.2">
      <c r="A28" s="232" t="s">
        <v>221</v>
      </c>
      <c r="B28" s="68">
        <v>14369145</v>
      </c>
      <c r="C28" s="68">
        <v>2672157</v>
      </c>
      <c r="D28" s="68">
        <v>20232246</v>
      </c>
      <c r="E28" s="68"/>
      <c r="F28" s="68"/>
      <c r="G28" s="68"/>
      <c r="H28" s="68"/>
      <c r="I28" s="68">
        <f>SUM(B28:H28)</f>
        <v>37273548</v>
      </c>
      <c r="J28" s="68">
        <v>1509751</v>
      </c>
      <c r="K28" s="68"/>
      <c r="L28" s="68"/>
      <c r="M28" s="68"/>
      <c r="N28" s="68">
        <f>SUM(J28:M28)</f>
        <v>1509751</v>
      </c>
      <c r="O28" s="68">
        <f>N28+I28</f>
        <v>38783299</v>
      </c>
      <c r="P28" s="69"/>
      <c r="Q28" s="179">
        <v>3</v>
      </c>
    </row>
    <row r="29" spans="1:19" s="35" customFormat="1" ht="19.5" customHeight="1" x14ac:dyDescent="0.2">
      <c r="A29" s="232" t="s">
        <v>222</v>
      </c>
      <c r="B29" s="68"/>
      <c r="C29" s="68"/>
      <c r="D29" s="68"/>
      <c r="E29" s="68"/>
      <c r="F29" s="68"/>
      <c r="G29" s="68"/>
      <c r="H29" s="68"/>
      <c r="I29" s="68">
        <f>SUM(B29:H29)</f>
        <v>0</v>
      </c>
      <c r="J29" s="68"/>
      <c r="K29" s="68"/>
      <c r="L29" s="68"/>
      <c r="M29" s="68"/>
      <c r="N29" s="68">
        <f>SUM(J29:M29)</f>
        <v>0</v>
      </c>
      <c r="O29" s="68">
        <f>N29+I29</f>
        <v>0</v>
      </c>
      <c r="P29" s="69"/>
      <c r="Q29" s="179"/>
    </row>
    <row r="30" spans="1:19" s="35" customFormat="1" ht="30" customHeight="1" x14ac:dyDescent="0.2">
      <c r="A30" s="233" t="s">
        <v>226</v>
      </c>
      <c r="B30" s="67">
        <f t="shared" ref="B30:H30" si="7">SUM(B9+B13)</f>
        <v>472427275</v>
      </c>
      <c r="C30" s="67">
        <f t="shared" si="7"/>
        <v>91499389</v>
      </c>
      <c r="D30" s="67">
        <f>SUM(D9+D13)</f>
        <v>441441923</v>
      </c>
      <c r="E30" s="67">
        <f t="shared" si="7"/>
        <v>4684000</v>
      </c>
      <c r="F30" s="67">
        <f t="shared" si="7"/>
        <v>71261023</v>
      </c>
      <c r="G30" s="67">
        <f t="shared" si="7"/>
        <v>13656054</v>
      </c>
      <c r="H30" s="67">
        <f t="shared" si="7"/>
        <v>0</v>
      </c>
      <c r="I30" s="67">
        <f>SUM(I9+I13)</f>
        <v>1094969664</v>
      </c>
      <c r="J30" s="67">
        <f>SUM(J9+J13)</f>
        <v>719498028</v>
      </c>
      <c r="K30" s="67">
        <f>SUM(K9+K13)</f>
        <v>24060785</v>
      </c>
      <c r="L30" s="67">
        <f>SUM(L9+L13)</f>
        <v>3135000</v>
      </c>
      <c r="M30" s="67">
        <f>SUM(M9+M13)</f>
        <v>0</v>
      </c>
      <c r="N30" s="67">
        <f>SUM(J30:M30)</f>
        <v>746693813</v>
      </c>
      <c r="O30" s="67">
        <f>N30+I30</f>
        <v>1841663477</v>
      </c>
      <c r="P30" s="47" t="e">
        <f>SUM(P9+P13)</f>
        <v>#REF!</v>
      </c>
      <c r="Q30" s="47">
        <f>Q9+Q13</f>
        <v>107</v>
      </c>
      <c r="R30" s="36"/>
      <c r="S30" s="36"/>
    </row>
    <row r="31" spans="1:19" x14ac:dyDescent="0.2">
      <c r="A31" s="50" t="s">
        <v>241</v>
      </c>
      <c r="Q31" s="52">
        <v>0</v>
      </c>
    </row>
    <row r="32" spans="1:19" x14ac:dyDescent="0.2">
      <c r="A32" s="36" t="s">
        <v>242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P32" s="35"/>
      <c r="Q32" s="35">
        <v>0</v>
      </c>
      <c r="S32" s="36"/>
    </row>
    <row r="33" spans="1:19" x14ac:dyDescent="0.2">
      <c r="A33" s="36" t="s">
        <v>243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P33" s="35"/>
      <c r="Q33" s="138">
        <v>5</v>
      </c>
      <c r="S33" s="36"/>
    </row>
    <row r="34" spans="1:19" x14ac:dyDescent="0.2">
      <c r="A34" s="36" t="s">
        <v>244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5"/>
      <c r="Q34" s="35">
        <f>SUM(Q31:Q33)</f>
        <v>5</v>
      </c>
    </row>
    <row r="35" spans="1:19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5"/>
      <c r="Q35" s="35"/>
    </row>
    <row r="36" spans="1:19" ht="15.75" customHeight="1" x14ac:dyDescent="0.2">
      <c r="A36" s="406" t="s">
        <v>245</v>
      </c>
      <c r="B36" s="406"/>
      <c r="C36" s="406"/>
      <c r="D36" s="406"/>
      <c r="E36" s="406"/>
      <c r="F36" s="406"/>
      <c r="G36" s="406"/>
      <c r="H36" s="406"/>
      <c r="I36" s="406"/>
      <c r="J36" s="406"/>
      <c r="K36" s="406"/>
      <c r="L36" s="406"/>
      <c r="M36" s="406"/>
      <c r="N36" s="406"/>
      <c r="O36" s="406"/>
      <c r="P36" s="406"/>
      <c r="Q36" s="406"/>
    </row>
    <row r="37" spans="1:19" ht="13.5" customHeight="1" x14ac:dyDescent="0.2">
      <c r="A37" s="407" t="s">
        <v>916</v>
      </c>
      <c r="B37" s="407"/>
      <c r="C37" s="407"/>
      <c r="D37" s="407"/>
      <c r="E37" s="407"/>
      <c r="F37" s="407"/>
      <c r="G37" s="407"/>
      <c r="H37" s="407"/>
      <c r="I37" s="407"/>
      <c r="J37" s="407"/>
      <c r="K37" s="407"/>
      <c r="L37" s="407"/>
      <c r="M37" s="407"/>
      <c r="N37" s="407"/>
      <c r="O37" s="407"/>
      <c r="P37" s="407"/>
      <c r="Q37" s="407"/>
      <c r="R37" s="51"/>
    </row>
    <row r="38" spans="1:19" ht="13.5" customHeight="1" x14ac:dyDescent="0.2">
      <c r="A38" s="407" t="s">
        <v>918</v>
      </c>
      <c r="B38" s="407"/>
      <c r="C38" s="407"/>
      <c r="D38" s="407"/>
      <c r="E38" s="407"/>
      <c r="F38" s="407"/>
      <c r="G38" s="407"/>
      <c r="H38" s="407"/>
      <c r="I38" s="407"/>
      <c r="J38" s="407"/>
      <c r="K38" s="407"/>
      <c r="L38" s="407"/>
      <c r="M38" s="407"/>
      <c r="N38" s="407"/>
      <c r="O38" s="407"/>
      <c r="P38" s="407"/>
      <c r="Q38" s="407"/>
      <c r="R38" s="51"/>
    </row>
    <row r="39" spans="1:19" x14ac:dyDescent="0.2">
      <c r="A39" s="407" t="s">
        <v>246</v>
      </c>
      <c r="B39" s="407"/>
      <c r="C39" s="407"/>
      <c r="D39" s="407"/>
      <c r="E39" s="407"/>
      <c r="F39" s="407"/>
      <c r="G39" s="407"/>
      <c r="H39" s="407"/>
      <c r="I39" s="407"/>
      <c r="J39" s="407"/>
      <c r="K39" s="407"/>
      <c r="L39" s="407"/>
      <c r="M39" s="407"/>
      <c r="N39" s="407"/>
      <c r="O39" s="407"/>
      <c r="P39" s="407"/>
      <c r="Q39" s="407"/>
      <c r="R39" s="51"/>
    </row>
    <row r="40" spans="1:19" x14ac:dyDescent="0.2">
      <c r="A40" s="407" t="s">
        <v>917</v>
      </c>
      <c r="B40" s="407"/>
      <c r="C40" s="407"/>
      <c r="D40" s="407"/>
      <c r="E40" s="407"/>
      <c r="F40" s="407"/>
      <c r="G40" s="407"/>
      <c r="H40" s="407"/>
      <c r="I40" s="407"/>
      <c r="J40" s="407"/>
      <c r="K40" s="407"/>
      <c r="L40" s="407"/>
      <c r="M40" s="407"/>
      <c r="N40" s="407"/>
      <c r="O40" s="407"/>
      <c r="P40" s="407"/>
      <c r="Q40" s="407"/>
      <c r="R40" s="51"/>
    </row>
    <row r="41" spans="1:19" ht="12.75" customHeight="1" x14ac:dyDescent="0.2">
      <c r="A41" s="407" t="s">
        <v>247</v>
      </c>
      <c r="B41" s="407"/>
      <c r="C41" s="407"/>
      <c r="D41" s="407"/>
      <c r="E41" s="407"/>
      <c r="F41" s="407"/>
      <c r="G41" s="407"/>
      <c r="H41" s="407"/>
      <c r="I41" s="407"/>
      <c r="J41" s="407"/>
      <c r="K41" s="407"/>
      <c r="L41" s="407"/>
      <c r="M41" s="407"/>
      <c r="N41" s="407"/>
      <c r="O41" s="407"/>
      <c r="P41" s="407"/>
      <c r="Q41" s="407"/>
      <c r="R41" s="51"/>
    </row>
    <row r="42" spans="1:19" ht="12.75" customHeight="1" x14ac:dyDescent="0.2">
      <c r="A42" s="407" t="s">
        <v>248</v>
      </c>
      <c r="B42" s="407"/>
      <c r="C42" s="407"/>
      <c r="D42" s="407"/>
      <c r="E42" s="407"/>
      <c r="F42" s="407"/>
      <c r="G42" s="407"/>
      <c r="H42" s="407"/>
      <c r="I42" s="407"/>
      <c r="J42" s="407"/>
      <c r="K42" s="407"/>
      <c r="L42" s="407"/>
      <c r="M42" s="407"/>
      <c r="N42" s="407"/>
      <c r="O42" s="407"/>
      <c r="P42" s="407"/>
      <c r="Q42" s="407"/>
      <c r="R42" s="51"/>
    </row>
    <row r="43" spans="1:19" ht="13.5" customHeight="1" x14ac:dyDescent="0.2">
      <c r="A43" s="407" t="s">
        <v>249</v>
      </c>
      <c r="B43" s="407"/>
      <c r="C43" s="407"/>
      <c r="D43" s="407"/>
      <c r="E43" s="407"/>
      <c r="F43" s="407"/>
      <c r="G43" s="407"/>
      <c r="H43" s="407"/>
      <c r="I43" s="407"/>
      <c r="J43" s="407"/>
      <c r="K43" s="407"/>
      <c r="L43" s="407"/>
      <c r="M43" s="407"/>
      <c r="N43" s="407"/>
      <c r="O43" s="407"/>
      <c r="P43" s="407"/>
      <c r="Q43" s="407"/>
      <c r="R43" s="51"/>
    </row>
    <row r="44" spans="1:19" ht="13.5" customHeight="1" x14ac:dyDescent="0.2">
      <c r="A44" s="407" t="s">
        <v>250</v>
      </c>
      <c r="B44" s="407"/>
      <c r="C44" s="407"/>
      <c r="D44" s="407"/>
      <c r="E44" s="407"/>
      <c r="F44" s="407"/>
      <c r="G44" s="407"/>
      <c r="H44" s="407"/>
      <c r="I44" s="407"/>
      <c r="J44" s="407"/>
      <c r="K44" s="407"/>
      <c r="L44" s="407"/>
      <c r="M44" s="407"/>
      <c r="N44" s="407"/>
      <c r="O44" s="407"/>
      <c r="P44" s="407"/>
      <c r="Q44" s="407"/>
      <c r="R44" s="51"/>
    </row>
    <row r="45" spans="1:19" x14ac:dyDescent="0.2">
      <c r="A45" s="407" t="s">
        <v>251</v>
      </c>
      <c r="B45" s="407"/>
      <c r="C45" s="407"/>
      <c r="D45" s="407"/>
      <c r="E45" s="407"/>
      <c r="F45" s="407"/>
      <c r="G45" s="407"/>
      <c r="H45" s="407"/>
      <c r="I45" s="407"/>
      <c r="J45" s="407"/>
      <c r="K45" s="407"/>
      <c r="L45" s="407"/>
      <c r="M45" s="407"/>
      <c r="N45" s="407"/>
      <c r="O45" s="407"/>
      <c r="P45" s="407"/>
      <c r="Q45" s="407"/>
      <c r="R45" s="51"/>
    </row>
    <row r="46" spans="1:19" x14ac:dyDescent="0.2">
      <c r="A46" s="407" t="s">
        <v>252</v>
      </c>
      <c r="B46" s="407"/>
      <c r="C46" s="407"/>
      <c r="D46" s="407"/>
      <c r="E46" s="407"/>
      <c r="F46" s="407"/>
      <c r="G46" s="407"/>
      <c r="H46" s="407"/>
      <c r="I46" s="407"/>
      <c r="J46" s="407"/>
      <c r="K46" s="407"/>
      <c r="L46" s="407"/>
      <c r="M46" s="407"/>
      <c r="N46" s="407"/>
      <c r="O46" s="407"/>
      <c r="P46" s="407"/>
      <c r="Q46" s="407"/>
      <c r="R46" s="51"/>
    </row>
    <row r="47" spans="1:19" ht="12.75" customHeight="1" x14ac:dyDescent="0.2">
      <c r="A47" s="407" t="s">
        <v>390</v>
      </c>
      <c r="B47" s="407"/>
      <c r="C47" s="407"/>
      <c r="D47" s="407"/>
      <c r="E47" s="407"/>
      <c r="F47" s="407"/>
      <c r="G47" s="407"/>
      <c r="H47" s="407"/>
      <c r="I47" s="407"/>
      <c r="J47" s="407"/>
      <c r="K47" s="407"/>
      <c r="L47" s="72"/>
      <c r="M47" s="72"/>
      <c r="N47" s="72"/>
      <c r="O47" s="72"/>
      <c r="P47" s="73"/>
      <c r="Q47" s="73"/>
      <c r="R47" s="51"/>
    </row>
    <row r="48" spans="1:19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5"/>
      <c r="Q48" s="35"/>
      <c r="R48" s="51"/>
    </row>
    <row r="49" spans="1:17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5"/>
      <c r="Q49" s="35"/>
    </row>
    <row r="50" spans="1:17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5"/>
      <c r="Q50" s="35"/>
    </row>
  </sheetData>
  <sheetProtection selectLockedCells="1" selectUnlockedCells="1"/>
  <mergeCells count="20">
    <mergeCell ref="A41:Q41"/>
    <mergeCell ref="A47:K47"/>
    <mergeCell ref="A42:Q42"/>
    <mergeCell ref="A43:Q43"/>
    <mergeCell ref="A44:Q44"/>
    <mergeCell ref="A45:Q45"/>
    <mergeCell ref="A46:Q46"/>
    <mergeCell ref="A36:Q36"/>
    <mergeCell ref="A37:Q37"/>
    <mergeCell ref="A38:Q38"/>
    <mergeCell ref="A39:Q39"/>
    <mergeCell ref="A40:Q40"/>
    <mergeCell ref="A2:O2"/>
    <mergeCell ref="A5:A8"/>
    <mergeCell ref="B5:O5"/>
    <mergeCell ref="P5:P8"/>
    <mergeCell ref="Q5:Q8"/>
    <mergeCell ref="B6:I6"/>
    <mergeCell ref="J6:N6"/>
    <mergeCell ref="O6:O8"/>
  </mergeCells>
  <pageMargins left="0.78740157480314965" right="0.78740157480314965" top="0.86614173228346458" bottom="0.6692913385826772" header="0.78740157480314965" footer="0.78740157480314965"/>
  <pageSetup paperSize="9" scale="65" firstPageNumber="0" orientation="landscape" r:id="rId1"/>
  <headerFooter alignWithMargins="0">
    <oddHeader>&amp;C&amp;"Times New Roman,Normál"&amp;12&amp;A</oddHeader>
    <oddFooter>&amp;C&amp;"Times New Roman,Normál"&amp;12Oldal &amp;P</oddFooter>
  </headerFooter>
  <rowBreaks count="1" manualBreakCount="1">
    <brk id="34" max="16383" man="1"/>
  </rowBreaks>
  <colBreaks count="1" manualBreakCount="1">
    <brk id="1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3"/>
  <sheetViews>
    <sheetView view="pageBreakPreview" zoomScaleSheetLayoutView="100" workbookViewId="0">
      <selection activeCell="I22" sqref="I22"/>
    </sheetView>
  </sheetViews>
  <sheetFormatPr defaultRowHeight="15" x14ac:dyDescent="0.2"/>
  <cols>
    <col min="1" max="1" width="93.140625" bestFit="1" customWidth="1"/>
    <col min="2" max="4" width="12.7109375" customWidth="1"/>
    <col min="5" max="5" width="12.7109375" style="329" customWidth="1"/>
    <col min="6" max="11" width="12.7109375" customWidth="1"/>
    <col min="12" max="12" width="10.28515625" customWidth="1"/>
  </cols>
  <sheetData>
    <row r="1" spans="1:26" ht="13.5" customHeight="1" x14ac:dyDescent="0.25">
      <c r="A1" s="11"/>
      <c r="B1" s="11"/>
      <c r="C1" s="11"/>
      <c r="D1" s="11"/>
      <c r="E1" s="371" t="s">
        <v>253</v>
      </c>
      <c r="F1" s="22"/>
      <c r="G1" s="22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3.5" customHeight="1" x14ac:dyDescent="0.25">
      <c r="A2" s="74"/>
      <c r="B2" s="11"/>
      <c r="C2" s="11"/>
      <c r="D2" s="11"/>
      <c r="E2" s="372"/>
      <c r="F2" s="75"/>
      <c r="G2" s="75"/>
      <c r="H2" s="11"/>
      <c r="I2" s="11"/>
      <c r="J2" s="11"/>
      <c r="K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3.5" customHeight="1" x14ac:dyDescent="0.25">
      <c r="A3" s="74"/>
      <c r="B3" s="11"/>
      <c r="C3" s="11"/>
      <c r="D3" s="11"/>
      <c r="E3" s="272"/>
      <c r="F3" s="76"/>
      <c r="G3" s="76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17" customFormat="1" ht="18" customHeight="1" x14ac:dyDescent="0.2">
      <c r="A4" s="392" t="s">
        <v>254</v>
      </c>
      <c r="B4" s="392"/>
      <c r="C4" s="392"/>
      <c r="D4" s="392"/>
      <c r="E4" s="392"/>
      <c r="F4" s="77"/>
      <c r="G4" s="77"/>
      <c r="H4" s="21"/>
      <c r="I4" s="21"/>
      <c r="J4" s="21"/>
      <c r="K4" s="21"/>
      <c r="L4" s="1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s="17" customFormat="1" ht="13.5" customHeight="1" x14ac:dyDescent="0.2">
      <c r="A5" s="408"/>
      <c r="B5" s="408"/>
      <c r="C5" s="408"/>
      <c r="D5" s="408"/>
      <c r="E5" s="408"/>
      <c r="F5" s="77"/>
      <c r="G5" s="77"/>
      <c r="H5" s="21"/>
      <c r="I5" s="21"/>
      <c r="J5" s="21"/>
      <c r="K5" s="1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</row>
    <row r="6" spans="1:26" s="17" customFormat="1" ht="13.5" customHeight="1" x14ac:dyDescent="0.25">
      <c r="A6" s="11"/>
      <c r="B6" s="11"/>
      <c r="C6" s="21"/>
      <c r="E6" s="371" t="s">
        <v>459</v>
      </c>
      <c r="F6" s="78"/>
      <c r="G6" s="78"/>
      <c r="H6" s="21"/>
      <c r="I6" s="21"/>
      <c r="J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spans="1:26" s="17" customFormat="1" ht="44.25" customHeight="1" x14ac:dyDescent="0.2">
      <c r="A7" s="362" t="s">
        <v>255</v>
      </c>
      <c r="B7" s="325" t="s">
        <v>256</v>
      </c>
      <c r="C7" s="325">
        <v>2018</v>
      </c>
      <c r="D7" s="325">
        <v>2019</v>
      </c>
      <c r="E7" s="373">
        <v>2020</v>
      </c>
      <c r="F7" s="79"/>
      <c r="G7" s="79"/>
    </row>
    <row r="8" spans="1:26" s="17" customFormat="1" ht="13.5" customHeight="1" x14ac:dyDescent="0.25">
      <c r="A8" s="234"/>
      <c r="B8" s="361"/>
      <c r="C8" s="361"/>
      <c r="D8" s="361"/>
      <c r="E8" s="361"/>
      <c r="F8" s="80"/>
      <c r="G8" s="80"/>
    </row>
    <row r="9" spans="1:26" s="17" customFormat="1" ht="13.5" customHeight="1" x14ac:dyDescent="0.25">
      <c r="A9" s="176"/>
      <c r="B9" s="359"/>
      <c r="C9" s="363"/>
      <c r="D9" s="359"/>
      <c r="E9" s="359"/>
      <c r="F9" s="80"/>
      <c r="G9" s="80"/>
    </row>
    <row r="10" spans="1:26" s="17" customFormat="1" ht="13.5" customHeight="1" x14ac:dyDescent="0.25">
      <c r="A10" s="364"/>
      <c r="B10" s="361"/>
      <c r="C10" s="361"/>
      <c r="D10" s="361"/>
      <c r="E10" s="361"/>
      <c r="F10" s="80"/>
      <c r="G10" s="80"/>
    </row>
    <row r="11" spans="1:26" s="17" customFormat="1" ht="13.5" customHeight="1" x14ac:dyDescent="0.25">
      <c r="A11" s="176"/>
      <c r="B11" s="359"/>
      <c r="C11" s="363"/>
      <c r="D11" s="359"/>
      <c r="E11" s="359"/>
      <c r="F11" s="80"/>
      <c r="G11" s="80"/>
    </row>
    <row r="12" spans="1:26" s="17" customFormat="1" ht="13.5" customHeight="1" x14ac:dyDescent="0.25">
      <c r="A12" s="365" t="s">
        <v>954</v>
      </c>
      <c r="B12" s="361">
        <f>SUM(B13:B16)</f>
        <v>81228159</v>
      </c>
      <c r="C12" s="361">
        <f t="shared" ref="C12:E12" si="0">SUM(C13:C16)</f>
        <v>0</v>
      </c>
      <c r="D12" s="361">
        <f t="shared" si="0"/>
        <v>42872118</v>
      </c>
      <c r="E12" s="361">
        <f t="shared" si="0"/>
        <v>38356041</v>
      </c>
      <c r="F12" s="80"/>
      <c r="G12" s="80"/>
    </row>
    <row r="13" spans="1:26" s="17" customFormat="1" ht="13.5" customHeight="1" x14ac:dyDescent="0.25">
      <c r="A13" s="176"/>
      <c r="B13" s="359"/>
      <c r="C13" s="363"/>
      <c r="D13" s="359"/>
      <c r="E13" s="359"/>
      <c r="F13" s="80"/>
      <c r="G13" s="80"/>
    </row>
    <row r="14" spans="1:26" s="17" customFormat="1" ht="15.75" x14ac:dyDescent="0.25">
      <c r="A14" s="186" t="s">
        <v>950</v>
      </c>
      <c r="B14" s="359">
        <f>SUM(C14:E14)</f>
        <v>55000</v>
      </c>
      <c r="C14" s="363">
        <v>0</v>
      </c>
      <c r="D14" s="359">
        <v>55000</v>
      </c>
      <c r="E14" s="359">
        <v>0</v>
      </c>
      <c r="F14" s="18"/>
      <c r="G14" s="18"/>
    </row>
    <row r="15" spans="1:26" s="17" customFormat="1" ht="15.75" x14ac:dyDescent="0.25">
      <c r="A15" s="186" t="s">
        <v>951</v>
      </c>
      <c r="B15" s="359">
        <f t="shared" ref="B15:B16" si="1">SUM(C15:E15)</f>
        <v>695000</v>
      </c>
      <c r="C15" s="363">
        <v>0</v>
      </c>
      <c r="D15" s="359">
        <v>695000</v>
      </c>
      <c r="E15" s="359">
        <v>0</v>
      </c>
      <c r="F15" s="81"/>
      <c r="G15" s="81"/>
    </row>
    <row r="16" spans="1:26" s="17" customFormat="1" ht="15.75" x14ac:dyDescent="0.25">
      <c r="A16" s="186" t="s">
        <v>952</v>
      </c>
      <c r="B16" s="359">
        <f t="shared" si="1"/>
        <v>80478159</v>
      </c>
      <c r="C16" s="363">
        <v>0</v>
      </c>
      <c r="D16" s="359">
        <v>42122118</v>
      </c>
      <c r="E16" s="359">
        <v>38356041</v>
      </c>
      <c r="F16" s="21"/>
      <c r="G16" s="21"/>
      <c r="H16" s="21"/>
      <c r="I16" s="21"/>
      <c r="J16" s="21"/>
      <c r="K16" s="21"/>
    </row>
    <row r="17" spans="1:12" s="17" customFormat="1" ht="15.75" x14ac:dyDescent="0.25">
      <c r="A17" s="185" t="s">
        <v>955</v>
      </c>
      <c r="B17" s="361">
        <f>SUM(B18:B21)</f>
        <v>654465259</v>
      </c>
      <c r="C17" s="361">
        <f>SUM(C18:C21)</f>
        <v>65534459</v>
      </c>
      <c r="D17" s="361">
        <f>SUM(D18:D21)</f>
        <v>266410075</v>
      </c>
      <c r="E17" s="361">
        <f>SUM(E18:E21)</f>
        <v>322520725</v>
      </c>
      <c r="F17" s="21"/>
      <c r="G17" s="21"/>
      <c r="H17" s="21"/>
      <c r="I17" s="21"/>
      <c r="J17" s="21"/>
      <c r="K17" s="21"/>
    </row>
    <row r="18" spans="1:12" ht="15.75" x14ac:dyDescent="0.25">
      <c r="A18" s="186" t="s">
        <v>950</v>
      </c>
      <c r="B18" s="359">
        <f>SUM(C18:E18)</f>
        <v>120063366</v>
      </c>
      <c r="C18" s="363">
        <v>1905000</v>
      </c>
      <c r="D18" s="359">
        <v>0</v>
      </c>
      <c r="E18" s="359">
        <v>118158366</v>
      </c>
      <c r="F18" s="17"/>
      <c r="G18" s="17"/>
      <c r="H18" s="17"/>
      <c r="I18" s="17"/>
      <c r="J18" s="17"/>
      <c r="K18" s="17"/>
      <c r="L18" s="17"/>
    </row>
    <row r="19" spans="1:12" ht="15.75" x14ac:dyDescent="0.25">
      <c r="A19" s="186" t="s">
        <v>951</v>
      </c>
      <c r="B19" s="359">
        <f>SUM(C19:E19)</f>
        <v>209756866</v>
      </c>
      <c r="C19" s="363">
        <v>63629459</v>
      </c>
      <c r="D19" s="359">
        <v>107862230</v>
      </c>
      <c r="E19" s="359">
        <v>38265177</v>
      </c>
      <c r="F19" s="17"/>
      <c r="G19" s="17"/>
      <c r="H19" s="17"/>
      <c r="I19" s="17"/>
      <c r="J19" s="17"/>
      <c r="K19" s="17"/>
      <c r="L19" s="17"/>
    </row>
    <row r="20" spans="1:12" ht="15.75" x14ac:dyDescent="0.25">
      <c r="A20" s="186" t="s">
        <v>952</v>
      </c>
      <c r="B20" s="359">
        <f>SUM(C20:E20)</f>
        <v>324645027</v>
      </c>
      <c r="C20" s="363">
        <v>0</v>
      </c>
      <c r="D20" s="359">
        <v>158547845</v>
      </c>
      <c r="E20" s="359">
        <v>166097182</v>
      </c>
      <c r="F20" s="17"/>
      <c r="G20" s="17"/>
      <c r="H20" s="17"/>
      <c r="I20" s="17"/>
      <c r="J20" s="17"/>
      <c r="K20" s="17"/>
      <c r="L20" s="17"/>
    </row>
    <row r="21" spans="1:12" s="269" customFormat="1" ht="15.75" x14ac:dyDescent="0.25">
      <c r="A21" s="186" t="s">
        <v>956</v>
      </c>
      <c r="B21" s="359">
        <f>SUM(C21:E21)</f>
        <v>0</v>
      </c>
      <c r="C21" s="363">
        <v>0</v>
      </c>
      <c r="D21" s="359">
        <v>0</v>
      </c>
      <c r="E21" s="359">
        <v>0</v>
      </c>
      <c r="F21" s="17"/>
      <c r="G21" s="17"/>
      <c r="H21" s="17"/>
      <c r="I21" s="17"/>
      <c r="J21" s="17"/>
      <c r="K21" s="17"/>
      <c r="L21" s="17"/>
    </row>
    <row r="22" spans="1:12" ht="15.75" x14ac:dyDescent="0.25">
      <c r="A22" s="239" t="s">
        <v>215</v>
      </c>
      <c r="B22" s="361">
        <f>B8+B10+B12+B17</f>
        <v>735693418</v>
      </c>
      <c r="C22" s="366">
        <f>C8+C10+C12+C17</f>
        <v>65534459</v>
      </c>
      <c r="D22" s="361">
        <f>D8+D10+D12+D17</f>
        <v>309282193</v>
      </c>
      <c r="E22" s="361">
        <f>E8+E10+E12+E17</f>
        <v>360876766</v>
      </c>
      <c r="F22" s="17"/>
      <c r="G22" s="17"/>
      <c r="H22" s="17"/>
      <c r="I22" s="17"/>
      <c r="J22" s="17"/>
      <c r="K22" s="17"/>
      <c r="L22" s="17"/>
    </row>
    <row r="23" spans="1:12" ht="12.95" customHeight="1" x14ac:dyDescent="0.2">
      <c r="B23" s="15"/>
      <c r="C23" s="17"/>
      <c r="D23" s="17"/>
      <c r="E23" s="374"/>
      <c r="F23" s="17"/>
      <c r="G23" s="17"/>
      <c r="H23" s="17"/>
      <c r="I23" s="17"/>
      <c r="J23" s="17"/>
      <c r="K23" s="17"/>
      <c r="L23" s="17"/>
    </row>
    <row r="24" spans="1:12" ht="12.95" customHeight="1" x14ac:dyDescent="0.2">
      <c r="B24" s="15"/>
      <c r="C24" s="17"/>
      <c r="D24" s="17"/>
      <c r="E24" s="374"/>
      <c r="F24" s="17"/>
      <c r="G24" s="17"/>
      <c r="H24" s="17"/>
      <c r="I24" s="17"/>
      <c r="J24" s="17"/>
      <c r="K24" s="17"/>
      <c r="L24" s="17"/>
    </row>
    <row r="25" spans="1:12" ht="12.95" customHeight="1" x14ac:dyDescent="0.2">
      <c r="B25" s="15"/>
      <c r="C25" s="17"/>
      <c r="D25" s="17"/>
      <c r="E25" s="374"/>
      <c r="F25" s="17"/>
      <c r="G25" s="17"/>
      <c r="H25" s="17"/>
      <c r="I25" s="17"/>
      <c r="J25" s="17"/>
      <c r="K25" s="17"/>
      <c r="L25" s="17"/>
    </row>
    <row r="26" spans="1:12" ht="12.95" customHeight="1" x14ac:dyDescent="0.2">
      <c r="B26" s="15"/>
      <c r="C26" s="17"/>
      <c r="D26" s="17"/>
      <c r="E26" s="374"/>
      <c r="F26" s="17"/>
      <c r="G26" s="17"/>
      <c r="H26" s="17"/>
      <c r="I26" s="17"/>
      <c r="J26" s="17"/>
      <c r="K26" s="17"/>
      <c r="L26" s="17"/>
    </row>
    <row r="27" spans="1:12" ht="12.95" customHeight="1" x14ac:dyDescent="0.2">
      <c r="B27" s="15"/>
      <c r="C27" s="17"/>
      <c r="D27" s="17"/>
      <c r="E27" s="374"/>
      <c r="F27" s="17"/>
      <c r="G27" s="17"/>
      <c r="H27" s="17"/>
      <c r="I27" s="17"/>
      <c r="J27" s="17"/>
      <c r="K27" s="17"/>
      <c r="L27" s="17"/>
    </row>
    <row r="28" spans="1:12" ht="12.95" customHeight="1" x14ac:dyDescent="0.2">
      <c r="B28" s="15"/>
      <c r="C28" s="17"/>
      <c r="D28" s="17"/>
      <c r="E28" s="374"/>
      <c r="F28" s="17"/>
      <c r="G28" s="17"/>
      <c r="H28" s="17"/>
      <c r="I28" s="17"/>
      <c r="J28" s="17"/>
      <c r="K28" s="17"/>
      <c r="L28" s="17"/>
    </row>
    <row r="29" spans="1:12" ht="12.95" customHeight="1" x14ac:dyDescent="0.2">
      <c r="B29" s="15"/>
      <c r="C29" s="17"/>
      <c r="D29" s="17"/>
      <c r="E29" s="374"/>
      <c r="F29" s="17"/>
      <c r="G29" s="17"/>
      <c r="H29" s="17"/>
      <c r="I29" s="17"/>
      <c r="J29" s="17"/>
      <c r="K29" s="17"/>
      <c r="L29" s="17"/>
    </row>
    <row r="30" spans="1:12" ht="12.95" customHeight="1" x14ac:dyDescent="0.2">
      <c r="B30" s="15"/>
      <c r="C30" s="17"/>
      <c r="D30" s="17"/>
      <c r="E30" s="374"/>
      <c r="F30" s="17"/>
      <c r="G30" s="17"/>
      <c r="H30" s="17"/>
      <c r="I30" s="17"/>
      <c r="J30" s="17"/>
      <c r="K30" s="17"/>
      <c r="L30" s="17"/>
    </row>
    <row r="31" spans="1:12" ht="12.95" customHeight="1" x14ac:dyDescent="0.2">
      <c r="B31" s="15"/>
      <c r="C31" s="17"/>
      <c r="D31" s="17"/>
      <c r="E31" s="374"/>
      <c r="F31" s="17"/>
      <c r="G31" s="17"/>
      <c r="H31" s="17"/>
      <c r="I31" s="17"/>
      <c r="J31" s="17"/>
      <c r="K31" s="17"/>
      <c r="L31" s="17"/>
    </row>
    <row r="32" spans="1:12" ht="12.95" customHeight="1" x14ac:dyDescent="0.2">
      <c r="B32" s="15"/>
      <c r="C32" s="17"/>
      <c r="D32" s="17"/>
      <c r="E32" s="374"/>
      <c r="F32" s="17"/>
      <c r="G32" s="17"/>
      <c r="H32" s="17"/>
      <c r="I32" s="17"/>
      <c r="J32" s="17"/>
      <c r="K32" s="17"/>
      <c r="L32" s="17"/>
    </row>
    <row r="33" spans="2:12" ht="12.95" customHeight="1" x14ac:dyDescent="0.2">
      <c r="B33" s="15"/>
      <c r="C33" s="17"/>
      <c r="D33" s="17"/>
      <c r="E33" s="374"/>
      <c r="F33" s="17"/>
      <c r="G33" s="17"/>
      <c r="H33" s="17"/>
      <c r="I33" s="17"/>
      <c r="J33" s="17"/>
      <c r="K33" s="17"/>
      <c r="L33" s="17"/>
    </row>
    <row r="34" spans="2:12" ht="12.95" customHeight="1" x14ac:dyDescent="0.2">
      <c r="B34" s="15"/>
      <c r="C34" s="17"/>
      <c r="D34" s="17"/>
      <c r="E34" s="374"/>
      <c r="F34" s="17"/>
      <c r="G34" s="17"/>
      <c r="H34" s="17"/>
      <c r="I34" s="17"/>
      <c r="J34" s="17"/>
      <c r="K34" s="17"/>
      <c r="L34" s="17"/>
    </row>
    <row r="35" spans="2:12" ht="12.95" customHeight="1" x14ac:dyDescent="0.2">
      <c r="B35" s="15"/>
      <c r="C35" s="17"/>
      <c r="D35" s="17"/>
      <c r="E35" s="374"/>
      <c r="F35" s="17"/>
      <c r="G35" s="17"/>
      <c r="H35" s="17"/>
      <c r="I35" s="17"/>
      <c r="J35" s="17"/>
      <c r="K35" s="17"/>
      <c r="L35" s="17"/>
    </row>
    <row r="36" spans="2:12" ht="12.95" customHeight="1" x14ac:dyDescent="0.2">
      <c r="B36" s="15"/>
      <c r="C36" s="17"/>
      <c r="D36" s="17"/>
      <c r="E36" s="374"/>
      <c r="F36" s="17"/>
      <c r="G36" s="17"/>
      <c r="H36" s="17"/>
      <c r="I36" s="17"/>
      <c r="J36" s="17"/>
      <c r="K36" s="17"/>
      <c r="L36" s="17"/>
    </row>
    <row r="37" spans="2:12" ht="12.95" customHeight="1" x14ac:dyDescent="0.2">
      <c r="B37" s="15"/>
    </row>
    <row r="38" spans="2:12" ht="12.95" customHeight="1" x14ac:dyDescent="0.2">
      <c r="B38" s="15"/>
    </row>
    <row r="39" spans="2:12" ht="12.95" customHeight="1" x14ac:dyDescent="0.2">
      <c r="B39" s="15"/>
    </row>
    <row r="40" spans="2:12" ht="12.95" customHeight="1" x14ac:dyDescent="0.2">
      <c r="B40" s="15"/>
    </row>
    <row r="41" spans="2:12" ht="12.95" customHeight="1" x14ac:dyDescent="0.2">
      <c r="B41" s="15"/>
    </row>
    <row r="42" spans="2:12" ht="12.95" customHeight="1" x14ac:dyDescent="0.2">
      <c r="B42" s="15"/>
    </row>
    <row r="43" spans="2:12" ht="12.95" customHeight="1" x14ac:dyDescent="0.2">
      <c r="B43" s="15"/>
    </row>
    <row r="44" spans="2:12" ht="12.95" customHeight="1" x14ac:dyDescent="0.2">
      <c r="B44" s="15"/>
    </row>
    <row r="45" spans="2:12" ht="12.95" customHeight="1" x14ac:dyDescent="0.2">
      <c r="B45" s="15"/>
    </row>
    <row r="46" spans="2:12" x14ac:dyDescent="0.2">
      <c r="B46" s="15"/>
    </row>
    <row r="47" spans="2:12" x14ac:dyDescent="0.2">
      <c r="B47" s="15"/>
    </row>
    <row r="48" spans="2:12" x14ac:dyDescent="0.2">
      <c r="B48" s="15"/>
    </row>
    <row r="49" spans="2:2" x14ac:dyDescent="0.2">
      <c r="B49" s="15"/>
    </row>
    <row r="50" spans="2:2" x14ac:dyDescent="0.2">
      <c r="B50" s="15"/>
    </row>
    <row r="51" spans="2:2" x14ac:dyDescent="0.2">
      <c r="B51" s="15"/>
    </row>
    <row r="52" spans="2:2" x14ac:dyDescent="0.2">
      <c r="B52" s="15"/>
    </row>
    <row r="53" spans="2:2" x14ac:dyDescent="0.2">
      <c r="B53" s="15"/>
    </row>
    <row r="54" spans="2:2" x14ac:dyDescent="0.2">
      <c r="B54" s="15"/>
    </row>
    <row r="55" spans="2:2" x14ac:dyDescent="0.2">
      <c r="B55" s="15"/>
    </row>
    <row r="56" spans="2:2" x14ac:dyDescent="0.2">
      <c r="B56" s="15"/>
    </row>
    <row r="57" spans="2:2" x14ac:dyDescent="0.2">
      <c r="B57" s="15"/>
    </row>
    <row r="58" spans="2:2" x14ac:dyDescent="0.2">
      <c r="B58" s="15"/>
    </row>
    <row r="59" spans="2:2" x14ac:dyDescent="0.2">
      <c r="B59" s="15"/>
    </row>
    <row r="60" spans="2:2" x14ac:dyDescent="0.2">
      <c r="B60" s="15"/>
    </row>
    <row r="61" spans="2:2" x14ac:dyDescent="0.2">
      <c r="B61" s="15"/>
    </row>
    <row r="62" spans="2:2" x14ac:dyDescent="0.2">
      <c r="B62" s="15"/>
    </row>
    <row r="63" spans="2:2" x14ac:dyDescent="0.2">
      <c r="B63" s="15"/>
    </row>
  </sheetData>
  <sheetProtection selectLockedCells="1" selectUnlockedCells="1"/>
  <mergeCells count="2">
    <mergeCell ref="A4:E4"/>
    <mergeCell ref="A5:E5"/>
  </mergeCells>
  <pageMargins left="0.78749999999999998" right="0.78749999999999998" top="1.0527777777777778" bottom="1.0527777777777778" header="0.78749999999999998" footer="0.78749999999999998"/>
  <pageSetup paperSize="9" scale="54" firstPageNumber="0" orientation="portrait" r:id="rId1"/>
  <headerFooter alignWithMargins="0">
    <oddHeader>&amp;C&amp;"Times New Roman,Normál"&amp;12&amp;A</oddHeader>
    <oddFooter>&amp;C&amp;"Times New Roman,Normál"&amp;12Oldal &amp;P</oddFooter>
  </headerFooter>
  <colBreaks count="1" manualBreakCount="1">
    <brk id="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view="pageBreakPreview" topLeftCell="A27" zoomScale="60" zoomScaleNormal="100" workbookViewId="0">
      <selection activeCell="I22" sqref="I22"/>
    </sheetView>
  </sheetViews>
  <sheetFormatPr defaultColWidth="11.5703125" defaultRowHeight="12.75" x14ac:dyDescent="0.2"/>
  <cols>
    <col min="1" max="1" width="115.85546875" style="269" customWidth="1"/>
    <col min="2" max="2" width="12.42578125" style="269" bestFit="1" customWidth="1"/>
    <col min="3" max="3" width="16.140625" style="269" bestFit="1" customWidth="1"/>
    <col min="4" max="4" width="12.42578125" style="269" bestFit="1" customWidth="1"/>
    <col min="5" max="5" width="21.28515625" style="269" customWidth="1"/>
    <col min="6" max="6" width="12" style="269" customWidth="1"/>
    <col min="7" max="7" width="13.140625" style="269" customWidth="1"/>
    <col min="8" max="8" width="9.140625" style="269" customWidth="1"/>
    <col min="9" max="9" width="11.28515625" style="269" customWidth="1"/>
    <col min="10" max="10" width="11" style="269" customWidth="1"/>
    <col min="11" max="11" width="15" style="269" customWidth="1"/>
    <col min="12" max="12" width="12.7109375" style="269" customWidth="1"/>
    <col min="13" max="13" width="12.5703125" style="269" customWidth="1"/>
    <col min="14" max="14" width="11.7109375" style="269" customWidth="1"/>
    <col min="15" max="255" width="9.140625" style="269" customWidth="1"/>
    <col min="256" max="16384" width="11.5703125" style="269"/>
  </cols>
  <sheetData>
    <row r="1" spans="1:11" x14ac:dyDescent="0.2">
      <c r="C1" s="297" t="s">
        <v>919</v>
      </c>
      <c r="D1" s="297"/>
      <c r="E1" s="297"/>
    </row>
    <row r="3" spans="1:11" ht="27.75" customHeight="1" x14ac:dyDescent="0.2">
      <c r="A3" s="412" t="s">
        <v>920</v>
      </c>
      <c r="B3" s="412"/>
      <c r="C3" s="412"/>
      <c r="D3" s="358"/>
      <c r="E3" s="327"/>
    </row>
    <row r="4" spans="1:11" ht="15.75" x14ac:dyDescent="0.25">
      <c r="A4" s="328"/>
      <c r="B4" s="272"/>
      <c r="C4" s="329"/>
      <c r="D4" s="329"/>
      <c r="E4" s="329"/>
    </row>
    <row r="5" spans="1:11" ht="68.25" customHeight="1" x14ac:dyDescent="0.2">
      <c r="A5" s="411" t="s">
        <v>921</v>
      </c>
      <c r="B5" s="411"/>
      <c r="C5" s="411"/>
      <c r="D5" s="357"/>
      <c r="E5" s="330"/>
    </row>
    <row r="6" spans="1:11" ht="15.75" x14ac:dyDescent="0.2">
      <c r="A6" s="331"/>
      <c r="B6" s="332"/>
      <c r="C6" s="329"/>
      <c r="D6" s="329"/>
      <c r="E6" s="329"/>
    </row>
    <row r="7" spans="1:11" ht="15.75" x14ac:dyDescent="0.25">
      <c r="A7" s="333" t="s">
        <v>922</v>
      </c>
      <c r="B7" s="329"/>
      <c r="C7" s="329"/>
      <c r="D7" s="329"/>
      <c r="E7" s="329"/>
    </row>
    <row r="8" spans="1:11" ht="15.75" x14ac:dyDescent="0.25">
      <c r="A8" s="333"/>
      <c r="B8" s="329"/>
      <c r="C8" s="329"/>
      <c r="D8" s="329"/>
      <c r="E8" s="329"/>
    </row>
    <row r="9" spans="1:11" ht="12.75" customHeight="1" x14ac:dyDescent="0.2">
      <c r="A9" s="334" t="s">
        <v>923</v>
      </c>
      <c r="B9" s="335"/>
      <c r="C9" s="329"/>
      <c r="D9" s="329"/>
      <c r="E9" s="329"/>
    </row>
    <row r="10" spans="1:11" ht="15.75" x14ac:dyDescent="0.2">
      <c r="A10" s="334" t="s">
        <v>924</v>
      </c>
      <c r="B10" s="335"/>
      <c r="C10" s="329"/>
      <c r="D10" s="329"/>
      <c r="E10" s="329"/>
    </row>
    <row r="11" spans="1:11" ht="15.75" x14ac:dyDescent="0.2">
      <c r="A11" s="334" t="s">
        <v>925</v>
      </c>
      <c r="B11" s="335"/>
      <c r="C11" s="329"/>
      <c r="D11" s="329"/>
      <c r="E11" s="329"/>
    </row>
    <row r="12" spans="1:11" ht="15.75" x14ac:dyDescent="0.2">
      <c r="A12" s="334" t="s">
        <v>926</v>
      </c>
      <c r="B12" s="335"/>
      <c r="C12" s="329"/>
      <c r="D12" s="329"/>
      <c r="E12" s="329"/>
    </row>
    <row r="13" spans="1:11" ht="15.75" x14ac:dyDescent="0.2">
      <c r="A13" s="334" t="s">
        <v>927</v>
      </c>
      <c r="B13" s="329"/>
      <c r="C13" s="329"/>
      <c r="D13" s="329"/>
      <c r="E13" s="329"/>
    </row>
    <row r="14" spans="1:11" ht="15.75" x14ac:dyDescent="0.25">
      <c r="A14" s="336"/>
      <c r="B14" s="329"/>
      <c r="C14" s="337" t="s">
        <v>459</v>
      </c>
      <c r="D14" s="337"/>
      <c r="E14" s="337"/>
    </row>
    <row r="15" spans="1:11" ht="15.75" x14ac:dyDescent="0.2">
      <c r="A15" s="338" t="s">
        <v>928</v>
      </c>
      <c r="B15" s="339">
        <v>2019</v>
      </c>
      <c r="C15" s="339" t="s">
        <v>949</v>
      </c>
    </row>
    <row r="16" spans="1:11" ht="15.75" x14ac:dyDescent="0.2">
      <c r="A16" s="340" t="s">
        <v>929</v>
      </c>
      <c r="B16" s="341">
        <v>25451866</v>
      </c>
      <c r="C16" s="341">
        <v>0</v>
      </c>
      <c r="I16" s="15"/>
      <c r="J16" s="15"/>
      <c r="K16" s="15"/>
    </row>
    <row r="17" spans="1:14" ht="15.75" x14ac:dyDescent="0.2">
      <c r="A17" s="340" t="s">
        <v>930</v>
      </c>
      <c r="B17" s="341">
        <v>4161690</v>
      </c>
      <c r="C17" s="341">
        <v>0</v>
      </c>
      <c r="D17" s="15"/>
      <c r="I17" s="15"/>
      <c r="J17" s="15"/>
      <c r="K17" s="15"/>
    </row>
    <row r="18" spans="1:14" ht="15.75" x14ac:dyDescent="0.2">
      <c r="A18" s="342" t="s">
        <v>931</v>
      </c>
      <c r="B18" s="341"/>
      <c r="C18" s="341">
        <v>0</v>
      </c>
      <c r="I18" s="15"/>
      <c r="J18" s="15"/>
      <c r="K18" s="15"/>
    </row>
    <row r="19" spans="1:14" ht="15.75" x14ac:dyDescent="0.25">
      <c r="A19" s="343" t="s">
        <v>932</v>
      </c>
      <c r="B19" s="344">
        <f>SUM(B16:B18)</f>
        <v>29613556</v>
      </c>
      <c r="C19" s="359">
        <f>SUM(C16:C18)</f>
        <v>0</v>
      </c>
      <c r="H19" s="15"/>
      <c r="I19" s="15"/>
      <c r="J19" s="15"/>
    </row>
    <row r="20" spans="1:14" ht="15.75" x14ac:dyDescent="0.2">
      <c r="A20" s="345"/>
      <c r="B20" s="345"/>
      <c r="C20" s="345"/>
      <c r="I20" s="15"/>
      <c r="J20" s="15"/>
      <c r="K20" s="15"/>
    </row>
    <row r="21" spans="1:14" ht="15.75" x14ac:dyDescent="0.2">
      <c r="A21" s="338" t="s">
        <v>933</v>
      </c>
      <c r="B21" s="339">
        <f>+B15</f>
        <v>2019</v>
      </c>
      <c r="C21" s="339" t="str">
        <f>+C15</f>
        <v>Teljesítés 12.31</v>
      </c>
      <c r="I21" s="15"/>
      <c r="J21" s="15"/>
      <c r="K21" s="15"/>
    </row>
    <row r="22" spans="1:14" ht="15.75" x14ac:dyDescent="0.2">
      <c r="A22" s="346" t="s">
        <v>934</v>
      </c>
      <c r="B22" s="347"/>
      <c r="C22" s="347"/>
      <c r="D22" s="348"/>
      <c r="I22" s="15"/>
      <c r="J22" s="15"/>
      <c r="K22" s="15"/>
    </row>
    <row r="23" spans="1:14" ht="15.75" x14ac:dyDescent="0.2">
      <c r="A23" s="346" t="s">
        <v>935</v>
      </c>
      <c r="B23" s="347"/>
      <c r="C23" s="347"/>
      <c r="D23" s="348"/>
      <c r="I23" s="15"/>
      <c r="J23" s="15"/>
      <c r="K23" s="15"/>
    </row>
    <row r="24" spans="1:14" ht="15.75" x14ac:dyDescent="0.2">
      <c r="A24" s="346" t="s">
        <v>936</v>
      </c>
      <c r="B24" s="347">
        <v>710440</v>
      </c>
      <c r="C24" s="347">
        <v>695000</v>
      </c>
      <c r="D24" s="348"/>
      <c r="I24" s="15"/>
      <c r="J24" s="15"/>
      <c r="K24" s="15"/>
    </row>
    <row r="25" spans="1:14" ht="15.75" x14ac:dyDescent="0.2">
      <c r="A25" s="340" t="s">
        <v>937</v>
      </c>
      <c r="B25" s="341">
        <f>120358342+25451866</f>
        <v>145810208</v>
      </c>
      <c r="C25" s="341">
        <v>107862230</v>
      </c>
      <c r="D25" s="349"/>
      <c r="I25" s="15"/>
    </row>
    <row r="26" spans="1:14" ht="15.75" x14ac:dyDescent="0.2">
      <c r="A26" s="350" t="s">
        <v>215</v>
      </c>
      <c r="B26" s="351">
        <f>SUM(B22:B25)</f>
        <v>146520648</v>
      </c>
      <c r="C26" s="351">
        <f>SUM(C22:C25)</f>
        <v>108557230</v>
      </c>
      <c r="D26" s="15"/>
      <c r="E26" s="15"/>
      <c r="I26" s="15"/>
      <c r="J26" s="15"/>
      <c r="K26" s="15"/>
    </row>
    <row r="27" spans="1:14" ht="15.75" x14ac:dyDescent="0.2">
      <c r="A27" s="353"/>
      <c r="B27" s="352"/>
      <c r="C27" s="329"/>
      <c r="D27" s="329"/>
      <c r="E27" s="329"/>
      <c r="N27" s="15"/>
    </row>
    <row r="28" spans="1:14" ht="15.75" x14ac:dyDescent="0.25">
      <c r="A28" s="336"/>
      <c r="B28" s="329"/>
      <c r="C28" s="329"/>
      <c r="D28" s="329"/>
      <c r="E28" s="329"/>
    </row>
    <row r="29" spans="1:14" ht="15.75" x14ac:dyDescent="0.25">
      <c r="A29" s="333" t="s">
        <v>938</v>
      </c>
      <c r="B29" s="272"/>
      <c r="C29" s="329"/>
      <c r="D29" s="329"/>
      <c r="E29" s="354"/>
    </row>
    <row r="30" spans="1:14" ht="15.75" x14ac:dyDescent="0.25">
      <c r="A30" s="333"/>
      <c r="B30" s="272"/>
      <c r="C30" s="329"/>
      <c r="D30" s="329"/>
      <c r="E30" s="329"/>
    </row>
    <row r="31" spans="1:14" ht="12.75" customHeight="1" x14ac:dyDescent="0.2">
      <c r="A31" s="410" t="s">
        <v>939</v>
      </c>
      <c r="B31" s="410"/>
      <c r="C31" s="329"/>
      <c r="D31" s="329"/>
      <c r="E31" s="329"/>
    </row>
    <row r="32" spans="1:14" ht="15.75" x14ac:dyDescent="0.2">
      <c r="A32" s="334" t="s">
        <v>940</v>
      </c>
      <c r="B32" s="334"/>
      <c r="C32" s="329"/>
      <c r="D32" s="329"/>
      <c r="E32" s="329"/>
    </row>
    <row r="33" spans="1:10" ht="15.75" x14ac:dyDescent="0.2">
      <c r="A33" s="334" t="s">
        <v>941</v>
      </c>
      <c r="B33" s="334"/>
      <c r="C33" s="329"/>
      <c r="D33" s="329"/>
      <c r="E33" s="329"/>
    </row>
    <row r="34" spans="1:10" ht="15.75" x14ac:dyDescent="0.2">
      <c r="A34" s="334" t="s">
        <v>942</v>
      </c>
      <c r="B34" s="334"/>
      <c r="C34" s="329"/>
      <c r="D34" s="329"/>
      <c r="E34" s="329"/>
    </row>
    <row r="35" spans="1:10" ht="15.75" x14ac:dyDescent="0.25">
      <c r="A35" s="334" t="s">
        <v>927</v>
      </c>
      <c r="B35" s="272"/>
      <c r="C35" s="329"/>
      <c r="D35" s="329"/>
      <c r="E35" s="329"/>
    </row>
    <row r="36" spans="1:10" ht="15.75" x14ac:dyDescent="0.25">
      <c r="A36" s="329"/>
      <c r="B36" s="329"/>
      <c r="C36" s="337" t="s">
        <v>459</v>
      </c>
      <c r="D36" s="337"/>
      <c r="E36" s="337"/>
    </row>
    <row r="37" spans="1:10" ht="15.75" x14ac:dyDescent="0.2">
      <c r="A37" s="338" t="s">
        <v>928</v>
      </c>
      <c r="B37" s="339">
        <v>2019</v>
      </c>
      <c r="C37" s="339" t="s">
        <v>949</v>
      </c>
      <c r="G37" s="2"/>
      <c r="H37" s="2"/>
      <c r="I37" s="2"/>
    </row>
    <row r="38" spans="1:10" ht="15.75" x14ac:dyDescent="0.2">
      <c r="A38" s="340" t="s">
        <v>929</v>
      </c>
      <c r="B38" s="341">
        <v>81373196</v>
      </c>
      <c r="C38" s="341">
        <v>0</v>
      </c>
      <c r="G38" s="135"/>
      <c r="H38" s="135"/>
      <c r="I38" s="2"/>
    </row>
    <row r="39" spans="1:10" ht="15.75" x14ac:dyDescent="0.25">
      <c r="A39" s="340" t="s">
        <v>930</v>
      </c>
      <c r="B39" s="341">
        <v>35120890</v>
      </c>
      <c r="C39" s="360">
        <v>0</v>
      </c>
      <c r="E39" s="135"/>
      <c r="F39" s="135"/>
      <c r="G39" s="2"/>
    </row>
    <row r="40" spans="1:10" ht="15.75" x14ac:dyDescent="0.25">
      <c r="A40" s="342" t="s">
        <v>931</v>
      </c>
      <c r="B40" s="341"/>
      <c r="C40" s="360"/>
      <c r="E40" s="355"/>
      <c r="F40" s="135"/>
      <c r="G40" s="2"/>
    </row>
    <row r="41" spans="1:10" ht="15.75" x14ac:dyDescent="0.25">
      <c r="A41" s="343" t="s">
        <v>932</v>
      </c>
      <c r="B41" s="344">
        <f>B38+B39</f>
        <v>116494086</v>
      </c>
      <c r="C41" s="361">
        <f>SUM(C38:C40)</f>
        <v>0</v>
      </c>
      <c r="E41" s="135"/>
      <c r="F41" s="135"/>
      <c r="G41" s="2"/>
    </row>
    <row r="42" spans="1:10" ht="15.75" x14ac:dyDescent="0.2">
      <c r="A42" s="345"/>
      <c r="B42" s="345"/>
      <c r="C42" s="345"/>
      <c r="D42" s="2"/>
      <c r="E42" s="2"/>
      <c r="G42" s="135"/>
      <c r="H42" s="135"/>
      <c r="I42" s="2"/>
    </row>
    <row r="43" spans="1:10" ht="15.75" x14ac:dyDescent="0.2">
      <c r="A43" s="338" t="s">
        <v>933</v>
      </c>
      <c r="B43" s="339">
        <v>2019</v>
      </c>
      <c r="C43" s="339" t="s">
        <v>949</v>
      </c>
      <c r="D43" s="2"/>
      <c r="E43" s="2"/>
      <c r="G43" s="135"/>
      <c r="H43" s="135"/>
      <c r="I43" s="2"/>
    </row>
    <row r="44" spans="1:10" ht="15.75" x14ac:dyDescent="0.2">
      <c r="A44" s="346" t="s">
        <v>934</v>
      </c>
      <c r="B44" s="347"/>
      <c r="C44" s="347"/>
      <c r="D44" s="356"/>
      <c r="E44" s="135"/>
      <c r="G44" s="135"/>
      <c r="H44" s="135"/>
      <c r="I44" s="2"/>
    </row>
    <row r="45" spans="1:10" ht="15.75" x14ac:dyDescent="0.2">
      <c r="A45" s="346" t="s">
        <v>935</v>
      </c>
      <c r="B45" s="347"/>
      <c r="C45" s="347"/>
      <c r="D45" s="356"/>
      <c r="E45" s="135"/>
      <c r="G45" s="135"/>
      <c r="H45" s="135"/>
      <c r="I45" s="2"/>
    </row>
    <row r="46" spans="1:10" ht="15.75" x14ac:dyDescent="0.2">
      <c r="A46" s="346" t="s">
        <v>943</v>
      </c>
      <c r="B46" s="347">
        <v>33378390</v>
      </c>
      <c r="C46" s="347">
        <v>42122118</v>
      </c>
      <c r="D46" s="356"/>
      <c r="E46" s="135"/>
      <c r="G46" s="135"/>
      <c r="H46" s="135"/>
      <c r="I46" s="2"/>
    </row>
    <row r="47" spans="1:10" ht="15.75" x14ac:dyDescent="0.2">
      <c r="A47" s="340" t="s">
        <v>206</v>
      </c>
      <c r="B47" s="341">
        <v>288742500</v>
      </c>
      <c r="C47" s="341">
        <v>158547845</v>
      </c>
      <c r="D47" s="355"/>
      <c r="E47" s="135"/>
      <c r="G47" s="135"/>
      <c r="H47" s="135"/>
      <c r="I47" s="2"/>
    </row>
    <row r="48" spans="1:10" ht="15.75" x14ac:dyDescent="0.2">
      <c r="A48" s="350" t="s">
        <v>215</v>
      </c>
      <c r="B48" s="351">
        <f>SUM(B44:B47)</f>
        <v>322120890</v>
      </c>
      <c r="C48" s="351">
        <f>SUM(C44:C47)</f>
        <v>200669963</v>
      </c>
      <c r="D48" s="135"/>
      <c r="E48" s="135"/>
      <c r="G48" s="135"/>
      <c r="H48" s="135"/>
      <c r="I48" s="135"/>
      <c r="J48" s="15"/>
    </row>
    <row r="49" spans="1:5" ht="15" x14ac:dyDescent="0.2">
      <c r="A49" s="329"/>
      <c r="B49" s="329"/>
      <c r="C49" s="329"/>
      <c r="D49" s="329"/>
      <c r="E49" s="329"/>
    </row>
    <row r="50" spans="1:5" ht="15" x14ac:dyDescent="0.2">
      <c r="A50" s="329"/>
      <c r="B50" s="329"/>
      <c r="C50" s="329"/>
      <c r="D50" s="329"/>
      <c r="E50" s="329"/>
    </row>
    <row r="51" spans="1:5" ht="15.75" x14ac:dyDescent="0.25">
      <c r="A51" s="333" t="s">
        <v>944</v>
      </c>
      <c r="B51" s="272"/>
      <c r="C51" s="329"/>
      <c r="D51" s="329"/>
      <c r="E51" s="329"/>
    </row>
    <row r="52" spans="1:5" ht="15.75" x14ac:dyDescent="0.25">
      <c r="A52" s="333"/>
      <c r="B52" s="272"/>
      <c r="C52" s="329"/>
      <c r="D52" s="329"/>
      <c r="E52" s="329"/>
    </row>
    <row r="53" spans="1:5" ht="15.75" x14ac:dyDescent="0.2">
      <c r="A53" s="410" t="s">
        <v>945</v>
      </c>
      <c r="B53" s="410"/>
      <c r="C53" s="329"/>
      <c r="D53" s="329"/>
      <c r="E53" s="329"/>
    </row>
    <row r="54" spans="1:5" ht="15.75" x14ac:dyDescent="0.2">
      <c r="A54" s="334" t="s">
        <v>940</v>
      </c>
      <c r="B54" s="334"/>
      <c r="C54" s="329"/>
      <c r="D54" s="329"/>
      <c r="E54" s="329"/>
    </row>
    <row r="55" spans="1:5" ht="15.75" x14ac:dyDescent="0.2">
      <c r="A55" s="334" t="s">
        <v>946</v>
      </c>
      <c r="B55" s="334"/>
      <c r="C55" s="329"/>
      <c r="D55" s="329"/>
      <c r="E55" s="329"/>
    </row>
    <row r="56" spans="1:5" ht="15.75" x14ac:dyDescent="0.2">
      <c r="A56" s="334" t="s">
        <v>947</v>
      </c>
      <c r="B56" s="334"/>
      <c r="C56" s="329"/>
      <c r="D56" s="329"/>
      <c r="E56" s="329"/>
    </row>
    <row r="57" spans="1:5" ht="15.75" x14ac:dyDescent="0.25">
      <c r="A57" s="334" t="s">
        <v>927</v>
      </c>
      <c r="B57" s="272"/>
      <c r="C57" s="329"/>
      <c r="D57" s="329"/>
      <c r="E57" s="329"/>
    </row>
    <row r="58" spans="1:5" ht="15.75" x14ac:dyDescent="0.25">
      <c r="A58" s="329"/>
      <c r="B58" s="329"/>
      <c r="C58" s="337" t="s">
        <v>459</v>
      </c>
      <c r="D58" s="337"/>
      <c r="E58" s="337"/>
    </row>
    <row r="59" spans="1:5" ht="15.75" x14ac:dyDescent="0.2">
      <c r="A59" s="338" t="s">
        <v>928</v>
      </c>
      <c r="B59" s="339">
        <v>2019</v>
      </c>
      <c r="C59" s="339" t="s">
        <v>949</v>
      </c>
    </row>
    <row r="60" spans="1:5" ht="15.75" x14ac:dyDescent="0.2">
      <c r="A60" s="340" t="s">
        <v>929</v>
      </c>
      <c r="B60" s="341"/>
      <c r="C60" s="341"/>
    </row>
    <row r="61" spans="1:5" ht="15.75" x14ac:dyDescent="0.2">
      <c r="A61" s="340" t="s">
        <v>930</v>
      </c>
      <c r="B61" s="341"/>
      <c r="C61" s="341"/>
      <c r="D61" s="135"/>
    </row>
    <row r="62" spans="1:5" ht="15.75" x14ac:dyDescent="0.2">
      <c r="A62" s="342" t="s">
        <v>948</v>
      </c>
      <c r="B62" s="341"/>
      <c r="C62" s="341"/>
      <c r="D62" s="135"/>
    </row>
    <row r="63" spans="1:5" ht="15.75" x14ac:dyDescent="0.2">
      <c r="A63" s="343" t="s">
        <v>932</v>
      </c>
      <c r="B63" s="344">
        <f>B60+B61</f>
        <v>0</v>
      </c>
      <c r="C63" s="344"/>
      <c r="D63" s="135"/>
    </row>
    <row r="64" spans="1:5" ht="15.75" x14ac:dyDescent="0.2">
      <c r="A64" s="345"/>
      <c r="B64" s="345"/>
      <c r="C64" s="345"/>
      <c r="D64" s="135"/>
    </row>
    <row r="65" spans="1:4" ht="15.75" x14ac:dyDescent="0.2">
      <c r="A65" s="338" t="s">
        <v>933</v>
      </c>
      <c r="B65" s="339">
        <f>+B59</f>
        <v>2019</v>
      </c>
      <c r="C65" s="339" t="s">
        <v>949</v>
      </c>
      <c r="D65" s="135"/>
    </row>
    <row r="66" spans="1:4" ht="15.75" x14ac:dyDescent="0.2">
      <c r="A66" s="346" t="s">
        <v>934</v>
      </c>
      <c r="B66" s="347"/>
      <c r="C66" s="347"/>
      <c r="D66" s="135"/>
    </row>
    <row r="67" spans="1:4" ht="15.75" x14ac:dyDescent="0.2">
      <c r="A67" s="346" t="s">
        <v>935</v>
      </c>
      <c r="B67" s="347"/>
      <c r="C67" s="347"/>
      <c r="D67" s="135"/>
    </row>
    <row r="68" spans="1:4" ht="15.75" x14ac:dyDescent="0.2">
      <c r="A68" s="346" t="s">
        <v>943</v>
      </c>
      <c r="B68" s="347">
        <v>117000</v>
      </c>
      <c r="C68" s="347">
        <v>70000</v>
      </c>
      <c r="D68" s="135"/>
    </row>
    <row r="69" spans="1:4" ht="15.75" x14ac:dyDescent="0.2">
      <c r="A69" s="340" t="s">
        <v>206</v>
      </c>
      <c r="B69" s="341">
        <v>45814444</v>
      </c>
      <c r="C69" s="341">
        <v>0</v>
      </c>
      <c r="D69" s="135"/>
    </row>
    <row r="70" spans="1:4" ht="15.75" x14ac:dyDescent="0.2">
      <c r="A70" s="350" t="s">
        <v>215</v>
      </c>
      <c r="B70" s="351">
        <f>SUM(B66:B69)</f>
        <v>45931444</v>
      </c>
      <c r="C70" s="351">
        <f>SUM(C68:C69)</f>
        <v>70000</v>
      </c>
      <c r="D70" s="135"/>
    </row>
    <row r="73" spans="1:4" ht="15.75" x14ac:dyDescent="0.25">
      <c r="A73" s="367" t="s">
        <v>953</v>
      </c>
      <c r="B73" s="368"/>
      <c r="C73" s="157"/>
    </row>
    <row r="74" spans="1:4" ht="15.75" x14ac:dyDescent="0.25">
      <c r="A74" s="367"/>
      <c r="B74" s="368"/>
      <c r="C74" s="157"/>
    </row>
    <row r="75" spans="1:4" ht="15.75" x14ac:dyDescent="0.2">
      <c r="A75" s="409" t="s">
        <v>939</v>
      </c>
      <c r="B75" s="409"/>
      <c r="C75" s="157"/>
    </row>
    <row r="76" spans="1:4" ht="15.75" x14ac:dyDescent="0.2">
      <c r="A76" s="369" t="s">
        <v>940</v>
      </c>
      <c r="B76" s="369"/>
      <c r="C76" s="157"/>
    </row>
    <row r="77" spans="1:4" ht="15.75" x14ac:dyDescent="0.2">
      <c r="A77" s="369" t="s">
        <v>941</v>
      </c>
      <c r="B77" s="369"/>
      <c r="C77" s="157"/>
    </row>
    <row r="78" spans="1:4" ht="15.75" x14ac:dyDescent="0.2">
      <c r="A78" s="369" t="s">
        <v>942</v>
      </c>
      <c r="B78" s="369"/>
      <c r="C78" s="157"/>
    </row>
    <row r="79" spans="1:4" ht="15.75" x14ac:dyDescent="0.25">
      <c r="A79" s="369" t="s">
        <v>927</v>
      </c>
      <c r="B79" s="368"/>
      <c r="C79" s="157"/>
    </row>
    <row r="80" spans="1:4" x14ac:dyDescent="0.2">
      <c r="A80" s="157"/>
      <c r="B80" s="157"/>
      <c r="C80" s="157"/>
    </row>
    <row r="81" spans="1:3" ht="15.75" x14ac:dyDescent="0.2">
      <c r="A81" s="338" t="s">
        <v>928</v>
      </c>
      <c r="B81" s="339">
        <v>2019</v>
      </c>
      <c r="C81" s="339" t="s">
        <v>949</v>
      </c>
    </row>
    <row r="82" spans="1:3" ht="15.75" x14ac:dyDescent="0.2">
      <c r="A82" s="340" t="s">
        <v>929</v>
      </c>
      <c r="B82" s="341">
        <v>0</v>
      </c>
      <c r="C82" s="341">
        <v>0</v>
      </c>
    </row>
    <row r="83" spans="1:3" ht="15.75" x14ac:dyDescent="0.2">
      <c r="A83" s="340" t="s">
        <v>930</v>
      </c>
      <c r="B83" s="341">
        <f>B84</f>
        <v>49492200</v>
      </c>
      <c r="C83" s="341">
        <f>C84</f>
        <v>49492200</v>
      </c>
    </row>
    <row r="84" spans="1:3" ht="15.75" x14ac:dyDescent="0.2">
      <c r="A84" s="342" t="s">
        <v>948</v>
      </c>
      <c r="B84" s="341">
        <v>49492200</v>
      </c>
      <c r="C84" s="341">
        <v>49492200</v>
      </c>
    </row>
    <row r="85" spans="1:3" ht="15.75" x14ac:dyDescent="0.25">
      <c r="A85" s="343" t="s">
        <v>932</v>
      </c>
      <c r="B85" s="344">
        <f>B82+B83</f>
        <v>49492200</v>
      </c>
      <c r="C85" s="366">
        <f>C83+C82</f>
        <v>49492200</v>
      </c>
    </row>
    <row r="86" spans="1:3" ht="15.75" x14ac:dyDescent="0.2">
      <c r="A86" s="345"/>
      <c r="B86" s="345"/>
      <c r="C86" s="345"/>
    </row>
    <row r="87" spans="1:3" ht="15.75" x14ac:dyDescent="0.2">
      <c r="A87" s="338" t="s">
        <v>933</v>
      </c>
      <c r="B87" s="339">
        <f>+B81</f>
        <v>2019</v>
      </c>
      <c r="C87" s="339">
        <v>2020</v>
      </c>
    </row>
    <row r="88" spans="1:3" ht="15.75" x14ac:dyDescent="0.2">
      <c r="A88" s="346" t="s">
        <v>934</v>
      </c>
      <c r="B88" s="347">
        <v>0</v>
      </c>
      <c r="C88" s="347"/>
    </row>
    <row r="89" spans="1:3" ht="15.75" x14ac:dyDescent="0.2">
      <c r="A89" s="370" t="s">
        <v>935</v>
      </c>
      <c r="B89" s="347">
        <v>0</v>
      </c>
      <c r="C89" s="347"/>
    </row>
    <row r="90" spans="1:3" ht="15.75" x14ac:dyDescent="0.2">
      <c r="A90" s="346" t="s">
        <v>943</v>
      </c>
      <c r="B90" s="347">
        <v>9995000</v>
      </c>
      <c r="C90" s="347">
        <v>5091750</v>
      </c>
    </row>
    <row r="91" spans="1:3" ht="15.75" x14ac:dyDescent="0.2">
      <c r="A91" s="340" t="s">
        <v>206</v>
      </c>
      <c r="B91" s="341">
        <v>39497200</v>
      </c>
      <c r="C91" s="341">
        <v>18958334</v>
      </c>
    </row>
    <row r="92" spans="1:3" ht="15.75" x14ac:dyDescent="0.2">
      <c r="A92" s="350" t="s">
        <v>215</v>
      </c>
      <c r="B92" s="351">
        <f>SUM(B88:B91)</f>
        <v>49492200</v>
      </c>
      <c r="C92" s="351">
        <f>SUM(C88:C91)</f>
        <v>24050084</v>
      </c>
    </row>
  </sheetData>
  <mergeCells count="5">
    <mergeCell ref="A75:B75"/>
    <mergeCell ref="A31:B31"/>
    <mergeCell ref="A53:B53"/>
    <mergeCell ref="A5:C5"/>
    <mergeCell ref="A3:C3"/>
  </mergeCells>
  <conditionalFormatting sqref="B63:C63 B41 B19">
    <cfRule type="cellIs" dxfId="1" priority="7" stopIfTrue="1" operator="equal">
      <formula>0</formula>
    </cfRule>
  </conditionalFormatting>
  <conditionalFormatting sqref="B85">
    <cfRule type="cellIs" dxfId="0" priority="1" stopIfTrue="1" operator="equal">
      <formula>0</formula>
    </cfRule>
  </conditionalFormatting>
  <pageMargins left="0.7" right="0.7" top="0.75" bottom="0.75" header="0.3" footer="0.3"/>
  <pageSetup paperSize="9" scale="61" orientation="portrait" horizontalDpi="4294967294" verticalDpi="0" r:id="rId1"/>
  <rowBreaks count="1" manualBreakCount="1">
    <brk id="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22</vt:i4>
      </vt:variant>
    </vt:vector>
  </HeadingPairs>
  <TitlesOfParts>
    <vt:vector size="43" baseType="lpstr">
      <vt:lpstr>1.Bev-kiad.</vt:lpstr>
      <vt:lpstr>2.Műk.</vt:lpstr>
      <vt:lpstr>3.Felh.</vt:lpstr>
      <vt:lpstr>4. Átadott p.eszk.</vt:lpstr>
      <vt:lpstr>5.finanszírozás</vt:lpstr>
      <vt:lpstr>6.Bev.össz.</vt:lpstr>
      <vt:lpstr>7.Kiad.össz.</vt:lpstr>
      <vt:lpstr>8.Többéves</vt:lpstr>
      <vt:lpstr>9. EU projekt</vt:lpstr>
      <vt:lpstr>10. Maradványkimutatás</vt:lpstr>
      <vt:lpstr>11. Mérleg</vt:lpstr>
      <vt:lpstr>12. Eredménykimutatás</vt:lpstr>
      <vt:lpstr>13. Pénzeszköz változás</vt:lpstr>
      <vt:lpstr>14. Vagyonkimutatás</vt:lpstr>
      <vt:lpstr>14. Konsz.besz kiad.</vt:lpstr>
      <vt:lpstr>15. Konsz. besz. bevétel</vt:lpstr>
      <vt:lpstr>16. Konsz. finansz. kiadás</vt:lpstr>
      <vt:lpstr>17.Konsz. finansz. bevétel</vt:lpstr>
      <vt:lpstr>18. Konsz. mérleg</vt:lpstr>
      <vt:lpstr>19. Konsz eredménykimutatás</vt:lpstr>
      <vt:lpstr>13.MANKOHivatal</vt:lpstr>
      <vt:lpstr>'1.Bev-kiad.'!Excel_BuiltIn__FilterDatabase</vt:lpstr>
      <vt:lpstr>'2.Műk.'!Excel_BuiltIn__FilterDatabase</vt:lpstr>
      <vt:lpstr>'1.Bev-kiad.'!Excel_BuiltIn_Print_Area</vt:lpstr>
      <vt:lpstr>'2.Műk.'!Excel_BuiltIn_Print_Area</vt:lpstr>
      <vt:lpstr>'3.Felh.'!Excel_BuiltIn_Print_Area</vt:lpstr>
      <vt:lpstr>'4. Átadott p.eszk.'!Excel_BuiltIn_Print_Area</vt:lpstr>
      <vt:lpstr>'1.Bev-kiad.'!Nyomtatási_terület</vt:lpstr>
      <vt:lpstr>'13.MANKOHivatal'!Nyomtatási_terület</vt:lpstr>
      <vt:lpstr>'2.Műk.'!Nyomtatási_terület</vt:lpstr>
      <vt:lpstr>'3.Felh.'!Nyomtatási_terület</vt:lpstr>
      <vt:lpstr>'4. Átadott p.eszk.'!Nyomtatási_terület</vt:lpstr>
      <vt:lpstr>'5.finanszírozás'!Nyomtatási_terület</vt:lpstr>
      <vt:lpstr>'6.Bev.össz.'!Nyomtatási_terület</vt:lpstr>
      <vt:lpstr>'7.Kiad.össz.'!Nyomtatási_terület</vt:lpstr>
      <vt:lpstr>'8.Többéves'!Nyomtatási_terület</vt:lpstr>
      <vt:lpstr>'1.Bev-kiad.'!Z_ABF21C5C_6078_4D03_96DF_78390D4F8F84_.wvu.FilterData</vt:lpstr>
      <vt:lpstr>'2.Műk.'!Z_ABF21C5C_6078_4D03_96DF_78390D4F8F84_.wvu.FilterData</vt:lpstr>
      <vt:lpstr>'1.Bev-kiad.'!Z_ABF21C5C_6078_4D03_96DF_78390D4F8F84_.wvu.PrintArea</vt:lpstr>
      <vt:lpstr>'13.MANKOHivatal'!Z_ABF21C5C_6078_4D03_96DF_78390D4F8F84_.wvu.PrintArea</vt:lpstr>
      <vt:lpstr>'2.Műk.'!Z_ABF21C5C_6078_4D03_96DF_78390D4F8F84_.wvu.PrintArea</vt:lpstr>
      <vt:lpstr>'3.Felh.'!Z_ABF21C5C_6078_4D03_96DF_78390D4F8F84_.wvu.PrintArea</vt:lpstr>
      <vt:lpstr>'4. Átadott p.eszk.'!Z_ABF21C5C_6078_4D03_96DF_78390D4F8F84_.wvu.PrintArea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Renáta Hofmann</dc:creator>
  <cp:lastModifiedBy>BM Gabi</cp:lastModifiedBy>
  <cp:lastPrinted>2020-06-30T06:43:25Z</cp:lastPrinted>
  <dcterms:created xsi:type="dcterms:W3CDTF">2019-02-21T09:12:36Z</dcterms:created>
  <dcterms:modified xsi:type="dcterms:W3CDTF">2020-06-30T06:43:28Z</dcterms:modified>
</cp:coreProperties>
</file>