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480" windowHeight="8970" firstSheet="15" activeTab="22"/>
  </bookViews>
  <sheets>
    <sheet name="Címrend" sheetId="23" r:id="rId1"/>
    <sheet name="Feladatok" sheetId="22" r:id="rId2"/>
    <sheet name="Konszol" sheetId="1" r:id="rId3"/>
    <sheet name="Deszk" sheetId="2" r:id="rId4"/>
    <sheet name="Önkor" sheetId="3" r:id="rId5"/>
    <sheet name="KözösH" sheetId="9" r:id="rId6"/>
    <sheet name="MűvH" sheetId="8" r:id="rId7"/>
    <sheet name="Szktt közn" sheetId="7" r:id="rId8"/>
    <sheet name="Szktt szoc" sheetId="6" r:id="rId9"/>
    <sheet name="DTNK" sheetId="5" r:id="rId10"/>
    <sheet name="SZKTT" sheetId="12" r:id="rId11"/>
    <sheet name="Hulladék" sheetId="11" r:id="rId12"/>
    <sheet name="Szúnyog" sheetId="10" r:id="rId13"/>
    <sheet name="Létszám" sheetId="13" r:id="rId14"/>
    <sheet name="Műk. tám." sheetId="17" r:id="rId15"/>
    <sheet name="Közn. tám." sheetId="16" r:id="rId16"/>
    <sheet name="Szoc. tám." sheetId="15" r:id="rId17"/>
    <sheet name="E. tám." sheetId="14" r:id="rId18"/>
    <sheet name="Felhalmozás" sheetId="20" r:id="rId19"/>
    <sheet name="Likviditás" sheetId="19" r:id="rId20"/>
    <sheet name="3 évre épülő" sheetId="18" r:id="rId21"/>
    <sheet name="Többéves" sheetId="4" r:id="rId22"/>
    <sheet name="Határozat" sheetId="21" r:id="rId23"/>
  </sheets>
  <externalReferences>
    <externalReference r:id="rId24"/>
    <externalReference r:id="rId25"/>
  </externalReferences>
  <definedNames>
    <definedName name="_xlnm.Print_Area" localSheetId="3">Deszk!$A$1:$D$100</definedName>
    <definedName name="_xlnm.Print_Area" localSheetId="2">Konszol!$A$1:$D$99</definedName>
    <definedName name="_xlnm.Print_Area" localSheetId="4">Önkor!$A$1:$M$100</definedName>
  </definedNames>
  <calcPr calcId="124519"/>
</workbook>
</file>

<file path=xl/calcChain.xml><?xml version="1.0" encoding="utf-8"?>
<calcChain xmlns="http://schemas.openxmlformats.org/spreadsheetml/2006/main">
  <c r="E24" i="20"/>
  <c r="E10"/>
  <c r="D10"/>
  <c r="D5" i="2"/>
  <c r="D6"/>
  <c r="D7"/>
  <c r="D8"/>
  <c r="D9"/>
  <c r="D10"/>
  <c r="D12"/>
  <c r="D13"/>
  <c r="D14"/>
  <c r="D16"/>
  <c r="D17"/>
  <c r="D18"/>
  <c r="D19"/>
  <c r="D19" i="1" s="1"/>
  <c r="D20" s="1"/>
  <c r="D21" i="2"/>
  <c r="D23"/>
  <c r="D24"/>
  <c r="D25"/>
  <c r="D25" i="1" s="1"/>
  <c r="D28" i="2"/>
  <c r="D27"/>
  <c r="D29"/>
  <c r="D29" i="1" s="1"/>
  <c r="D30" i="2"/>
  <c r="D33"/>
  <c r="D34"/>
  <c r="D35"/>
  <c r="D35" i="1" s="1"/>
  <c r="D32" s="1"/>
  <c r="D36" s="1"/>
  <c r="D37" i="2"/>
  <c r="D37" i="1" s="1"/>
  <c r="D38" i="2"/>
  <c r="D39"/>
  <c r="D39" i="1" s="1"/>
  <c r="D40" i="2"/>
  <c r="D41"/>
  <c r="D41" i="1" s="1"/>
  <c r="D42" i="2"/>
  <c r="D43"/>
  <c r="D43" i="1" s="1"/>
  <c r="D44" i="2"/>
  <c r="D46"/>
  <c r="D47"/>
  <c r="D47" i="1" s="1"/>
  <c r="D48" i="2"/>
  <c r="D50"/>
  <c r="D51" s="1"/>
  <c r="D52"/>
  <c r="D53" s="1"/>
  <c r="D88"/>
  <c r="D89"/>
  <c r="D90"/>
  <c r="D91"/>
  <c r="D63" i="11"/>
  <c r="D61"/>
  <c r="E31" i="20"/>
  <c r="D55" i="2"/>
  <c r="D55" i="1" s="1"/>
  <c r="D56" i="2"/>
  <c r="D56" i="1" s="1"/>
  <c r="D58" i="2"/>
  <c r="D59"/>
  <c r="D59" i="1" s="1"/>
  <c r="D60" i="2"/>
  <c r="D60" i="1" s="1"/>
  <c r="D61" i="2"/>
  <c r="D61" i="1" s="1"/>
  <c r="D62" i="2"/>
  <c r="D62" i="1" s="1"/>
  <c r="D63" i="2"/>
  <c r="D65"/>
  <c r="D65" i="1" s="1"/>
  <c r="D66" i="2"/>
  <c r="D66" i="1" s="1"/>
  <c r="D67" i="2"/>
  <c r="D67" i="1" s="1"/>
  <c r="D68" i="2"/>
  <c r="D68" i="1" s="1"/>
  <c r="D69" i="2"/>
  <c r="D69" i="1" s="1"/>
  <c r="D71" i="2"/>
  <c r="D72"/>
  <c r="D72" i="1"/>
  <c r="D73" i="2"/>
  <c r="D73" i="1"/>
  <c r="D74" i="2"/>
  <c r="D74" i="1"/>
  <c r="D78" i="2"/>
  <c r="D80"/>
  <c r="D80" i="1" s="1"/>
  <c r="D81" i="2"/>
  <c r="D82"/>
  <c r="D82" i="1" s="1"/>
  <c r="D83" i="2"/>
  <c r="D84"/>
  <c r="D84" i="1" s="1"/>
  <c r="D85" i="2"/>
  <c r="D94"/>
  <c r="D94" i="1" s="1"/>
  <c r="D95" i="2"/>
  <c r="D96"/>
  <c r="D96" i="1" s="1"/>
  <c r="D95"/>
  <c r="D96" i="11"/>
  <c r="D97"/>
  <c r="D91"/>
  <c r="D92"/>
  <c r="D85"/>
  <c r="D79"/>
  <c r="D70"/>
  <c r="D64"/>
  <c r="D57"/>
  <c r="D86"/>
  <c r="D98" s="1"/>
  <c r="D53"/>
  <c r="D51"/>
  <c r="D49"/>
  <c r="D45"/>
  <c r="D32"/>
  <c r="D36" s="1"/>
  <c r="D26"/>
  <c r="D22"/>
  <c r="D31"/>
  <c r="D20"/>
  <c r="D11"/>
  <c r="D15" s="1"/>
  <c r="D77" i="2"/>
  <c r="D77" i="1" s="1"/>
  <c r="D27"/>
  <c r="E36" i="20"/>
  <c r="E28"/>
  <c r="E26"/>
  <c r="E33" s="1"/>
  <c r="D12" i="1"/>
  <c r="D14"/>
  <c r="D34"/>
  <c r="D40"/>
  <c r="D48"/>
  <c r="D79" i="12"/>
  <c r="D71" i="1"/>
  <c r="D78"/>
  <c r="D81"/>
  <c r="D83"/>
  <c r="D85"/>
  <c r="D58"/>
  <c r="D63"/>
  <c r="D88"/>
  <c r="D90"/>
  <c r="D76" i="2"/>
  <c r="D76" i="1"/>
  <c r="D75" i="2"/>
  <c r="D75" i="1"/>
  <c r="D42"/>
  <c r="D30"/>
  <c r="D24"/>
  <c r="D21"/>
  <c r="D18"/>
  <c r="D16"/>
  <c r="D13"/>
  <c r="D10"/>
  <c r="D9"/>
  <c r="D8"/>
  <c r="D7"/>
  <c r="D6"/>
  <c r="D5"/>
  <c r="D97" i="8"/>
  <c r="D96"/>
  <c r="D92"/>
  <c r="D91"/>
  <c r="D53"/>
  <c r="D51"/>
  <c r="D49"/>
  <c r="D45"/>
  <c r="D36"/>
  <c r="D31"/>
  <c r="D11"/>
  <c r="D20"/>
  <c r="D54"/>
  <c r="D15"/>
  <c r="D85"/>
  <c r="D70"/>
  <c r="D79"/>
  <c r="D64"/>
  <c r="D57"/>
  <c r="D86" s="1"/>
  <c r="D98" s="1"/>
  <c r="D53" i="3"/>
  <c r="D51"/>
  <c r="D36"/>
  <c r="D86"/>
  <c r="D79"/>
  <c r="D97"/>
  <c r="D98" s="1"/>
  <c r="D70"/>
  <c r="D64"/>
  <c r="D57"/>
  <c r="D87" s="1"/>
  <c r="H17" i="13"/>
  <c r="E31" i="5"/>
  <c r="C31"/>
  <c r="C19"/>
  <c r="C15"/>
  <c r="E15"/>
  <c r="E17"/>
  <c r="C17"/>
  <c r="E7"/>
  <c r="E8"/>
  <c r="C73" i="3" s="1"/>
  <c r="C6" i="5"/>
  <c r="C7"/>
  <c r="C8"/>
  <c r="D9" i="21"/>
  <c r="D13"/>
  <c r="E9"/>
  <c r="E13"/>
  <c r="F9"/>
  <c r="F13"/>
  <c r="C9"/>
  <c r="G9"/>
  <c r="B28" i="18"/>
  <c r="C89" i="2"/>
  <c r="C89" i="1" s="1"/>
  <c r="B28" i="19" s="1"/>
  <c r="D26"/>
  <c r="E26"/>
  <c r="F26"/>
  <c r="G26"/>
  <c r="H26"/>
  <c r="I26"/>
  <c r="J26"/>
  <c r="K26"/>
  <c r="L26"/>
  <c r="M26"/>
  <c r="N26"/>
  <c r="C26"/>
  <c r="O26" s="1"/>
  <c r="C14"/>
  <c r="C16" s="1"/>
  <c r="O24"/>
  <c r="O25"/>
  <c r="O15"/>
  <c r="C5" i="2"/>
  <c r="C5" i="1"/>
  <c r="C6" i="2"/>
  <c r="C6" i="1"/>
  <c r="C7" i="2"/>
  <c r="C7" i="1"/>
  <c r="C8" i="2"/>
  <c r="C8" i="1"/>
  <c r="C9" i="2"/>
  <c r="C9" i="1"/>
  <c r="C10" i="2"/>
  <c r="C10" i="1"/>
  <c r="C12" i="2"/>
  <c r="C12" i="1"/>
  <c r="C13" i="2"/>
  <c r="C13" i="1"/>
  <c r="C14" i="2"/>
  <c r="C16"/>
  <c r="C16" i="1" s="1"/>
  <c r="C17" i="2"/>
  <c r="C17" i="1" s="1"/>
  <c r="C18" i="2"/>
  <c r="C18" i="1" s="1"/>
  <c r="C19" i="2"/>
  <c r="C19" i="1" s="1"/>
  <c r="C21" i="2"/>
  <c r="C21" i="1" s="1"/>
  <c r="C23" i="2"/>
  <c r="C23" i="1" s="1"/>
  <c r="C24" i="2"/>
  <c r="C24" i="1" s="1"/>
  <c r="C25" i="2"/>
  <c r="C25" i="1" s="1"/>
  <c r="C28" i="2"/>
  <c r="C28" i="1" s="1"/>
  <c r="C26" s="1"/>
  <c r="C27" i="2"/>
  <c r="C27" i="1" s="1"/>
  <c r="C29" i="2"/>
  <c r="C29" i="1" s="1"/>
  <c r="C33" i="2"/>
  <c r="C33" i="1" s="1"/>
  <c r="C34" i="2"/>
  <c r="C34" i="1" s="1"/>
  <c r="C35" i="2"/>
  <c r="C35" i="1" s="1"/>
  <c r="C37" i="2"/>
  <c r="C37" i="1" s="1"/>
  <c r="C38" i="2"/>
  <c r="C38" i="1" s="1"/>
  <c r="C39" i="2"/>
  <c r="C39" i="1" s="1"/>
  <c r="C41" i="2"/>
  <c r="C41" i="1" s="1"/>
  <c r="C42" i="2"/>
  <c r="C42" i="1" s="1"/>
  <c r="C43" i="2"/>
  <c r="C43" i="1" s="1"/>
  <c r="C44" i="2"/>
  <c r="C44" i="1" s="1"/>
  <c r="C46" i="2"/>
  <c r="C46" i="1" s="1"/>
  <c r="C47" i="2"/>
  <c r="C47" i="1" s="1"/>
  <c r="C48" i="2"/>
  <c r="C48" i="1" s="1"/>
  <c r="C50" i="2"/>
  <c r="C50" i="1" s="1"/>
  <c r="C51" s="1"/>
  <c r="B24" i="19" s="1"/>
  <c r="C52" i="2"/>
  <c r="C52" i="1" s="1"/>
  <c r="C53" s="1"/>
  <c r="B25" i="19" s="1"/>
  <c r="C91" i="2"/>
  <c r="C91" i="1" s="1"/>
  <c r="C58" i="3"/>
  <c r="C58" i="2" s="1"/>
  <c r="C58" i="1" s="1"/>
  <c r="B7" i="19" s="1"/>
  <c r="C55" i="3"/>
  <c r="C55" i="2" s="1"/>
  <c r="D14" i="19"/>
  <c r="D16" s="1"/>
  <c r="E14"/>
  <c r="E16" s="1"/>
  <c r="F14"/>
  <c r="F16" s="1"/>
  <c r="G14"/>
  <c r="G16" s="1"/>
  <c r="H14"/>
  <c r="H16" s="1"/>
  <c r="I14"/>
  <c r="I16" s="1"/>
  <c r="J14"/>
  <c r="J16" s="1"/>
  <c r="K14"/>
  <c r="K16" s="1"/>
  <c r="L14"/>
  <c r="L16" s="1"/>
  <c r="M14"/>
  <c r="M16" s="1"/>
  <c r="N14"/>
  <c r="N16" s="1"/>
  <c r="C61" i="2"/>
  <c r="C61" i="1" s="1"/>
  <c r="C59" i="2"/>
  <c r="C59" i="1" s="1"/>
  <c r="C60" i="2"/>
  <c r="C60" i="1" s="1"/>
  <c r="C62" i="2"/>
  <c r="C62" i="1" s="1"/>
  <c r="C63" i="2"/>
  <c r="C63" i="1" s="1"/>
  <c r="C56" i="2"/>
  <c r="C56" i="1" s="1"/>
  <c r="C65" i="2"/>
  <c r="C65" i="1" s="1"/>
  <c r="C66" i="2"/>
  <c r="C66" i="1" s="1"/>
  <c r="C67" i="2"/>
  <c r="C67" i="1" s="1"/>
  <c r="C68" i="2"/>
  <c r="C68" i="1" s="1"/>
  <c r="C69" i="2"/>
  <c r="C69" i="1" s="1"/>
  <c r="C71" i="2"/>
  <c r="C71" i="1" s="1"/>
  <c r="C72" i="2"/>
  <c r="C72" i="1" s="1"/>
  <c r="C78" i="2"/>
  <c r="C78" i="1" s="1"/>
  <c r="C80" i="2"/>
  <c r="C80" i="1" s="1"/>
  <c r="B11" i="19" s="1"/>
  <c r="C81" i="2"/>
  <c r="C81" i="1"/>
  <c r="B12" i="19" s="1"/>
  <c r="C82" i="2"/>
  <c r="C82" i="1" s="1"/>
  <c r="C83" i="2"/>
  <c r="C83" i="1" s="1"/>
  <c r="C84" i="2"/>
  <c r="C84" i="1" s="1"/>
  <c r="C85" i="2"/>
  <c r="C85" i="1" s="1"/>
  <c r="C94" i="2"/>
  <c r="C94" i="1" s="1"/>
  <c r="C96" i="2"/>
  <c r="C96" i="1" s="1"/>
  <c r="C88" i="2"/>
  <c r="C88" i="1" s="1"/>
  <c r="D36" i="20"/>
  <c r="C30" i="2"/>
  <c r="C30" i="1" s="1"/>
  <c r="C40" i="3"/>
  <c r="C40" i="2"/>
  <c r="C22" i="3"/>
  <c r="C31"/>
  <c r="C11"/>
  <c r="C15"/>
  <c r="C20"/>
  <c r="C32"/>
  <c r="C36" s="1"/>
  <c r="C54" s="1"/>
  <c r="C45"/>
  <c r="C49"/>
  <c r="C51"/>
  <c r="C53"/>
  <c r="C92"/>
  <c r="C93"/>
  <c r="C86"/>
  <c r="D24" i="20"/>
  <c r="D25"/>
  <c r="D26"/>
  <c r="D33" s="1"/>
  <c r="D37" s="1"/>
  <c r="D39" s="1"/>
  <c r="D27"/>
  <c r="D28"/>
  <c r="O14" i="19"/>
  <c r="C7" i="21"/>
  <c r="C8"/>
  <c r="C13"/>
  <c r="D7"/>
  <c r="D8" s="1"/>
  <c r="E7"/>
  <c r="E8" s="1"/>
  <c r="E14" s="1"/>
  <c r="F7"/>
  <c r="F8" s="1"/>
  <c r="F14" s="1"/>
  <c r="G12"/>
  <c r="G11"/>
  <c r="G10"/>
  <c r="G6"/>
  <c r="G5"/>
  <c r="G15" i="4"/>
  <c r="F15"/>
  <c r="E15"/>
  <c r="D15"/>
  <c r="C15"/>
  <c r="O27" i="19"/>
  <c r="O23"/>
  <c r="O22"/>
  <c r="O21"/>
  <c r="O20"/>
  <c r="O19"/>
  <c r="O18"/>
  <c r="O11"/>
  <c r="O12"/>
  <c r="O13"/>
  <c r="O10"/>
  <c r="O9"/>
  <c r="O8"/>
  <c r="O7"/>
  <c r="O6"/>
  <c r="D30" i="18"/>
  <c r="D37"/>
  <c r="D39"/>
  <c r="C30"/>
  <c r="C37"/>
  <c r="C39" s="1"/>
  <c r="B30"/>
  <c r="B37"/>
  <c r="B39"/>
  <c r="D11"/>
  <c r="D18"/>
  <c r="D20" s="1"/>
  <c r="C11"/>
  <c r="C18"/>
  <c r="C20"/>
  <c r="B11"/>
  <c r="B18"/>
  <c r="B20" s="1"/>
  <c r="C64" i="3"/>
  <c r="C70"/>
  <c r="C89" i="9"/>
  <c r="C90" i="2" s="1"/>
  <c r="E99" i="15"/>
  <c r="E101" s="1"/>
  <c r="E72" i="16"/>
  <c r="D72" s="1"/>
  <c r="D21" i="17"/>
  <c r="H10" i="13"/>
  <c r="H11"/>
  <c r="H12"/>
  <c r="H13" s="1"/>
  <c r="H5"/>
  <c r="H6"/>
  <c r="H7"/>
  <c r="H8" s="1"/>
  <c r="H15"/>
  <c r="H16"/>
  <c r="H18"/>
  <c r="H19" s="1"/>
  <c r="H21"/>
  <c r="H22"/>
  <c r="H23"/>
  <c r="H25" s="1"/>
  <c r="H24"/>
  <c r="G8"/>
  <c r="G13"/>
  <c r="G19"/>
  <c r="G25"/>
  <c r="G26" s="1"/>
  <c r="F8"/>
  <c r="F13"/>
  <c r="F26" s="1"/>
  <c r="F19"/>
  <c r="F25"/>
  <c r="E8"/>
  <c r="E13"/>
  <c r="E19"/>
  <c r="E25"/>
  <c r="D8"/>
  <c r="D13"/>
  <c r="D19"/>
  <c r="D25"/>
  <c r="D26" s="1"/>
  <c r="C8"/>
  <c r="C13"/>
  <c r="C26" s="1"/>
  <c r="C19"/>
  <c r="C25"/>
  <c r="C74" i="12"/>
  <c r="C79" s="1"/>
  <c r="C75" i="2"/>
  <c r="C75" i="1" s="1"/>
  <c r="C77" i="2"/>
  <c r="C77" i="1" s="1"/>
  <c r="D96" i="10"/>
  <c r="D97" s="1"/>
  <c r="C96"/>
  <c r="C97" s="1"/>
  <c r="D91"/>
  <c r="D92" s="1"/>
  <c r="C91"/>
  <c r="C92" s="1"/>
  <c r="D57"/>
  <c r="D86" s="1"/>
  <c r="D98" s="1"/>
  <c r="D64"/>
  <c r="D70"/>
  <c r="D79"/>
  <c r="D85"/>
  <c r="C57"/>
  <c r="C64"/>
  <c r="C86" s="1"/>
  <c r="C98" s="1"/>
  <c r="C70"/>
  <c r="C79"/>
  <c r="C85"/>
  <c r="D11"/>
  <c r="D15" s="1"/>
  <c r="D54" s="1"/>
  <c r="D45"/>
  <c r="D20"/>
  <c r="D32"/>
  <c r="D36"/>
  <c r="D49"/>
  <c r="D51"/>
  <c r="D53"/>
  <c r="C11"/>
  <c r="C15" s="1"/>
  <c r="C54" s="1"/>
  <c r="C20"/>
  <c r="C32"/>
  <c r="C36"/>
  <c r="C45"/>
  <c r="C49"/>
  <c r="C51"/>
  <c r="C53"/>
  <c r="D22"/>
  <c r="D26"/>
  <c r="D31"/>
  <c r="C22"/>
  <c r="C26"/>
  <c r="C31" s="1"/>
  <c r="C96" i="11"/>
  <c r="C97" s="1"/>
  <c r="C98" s="1"/>
  <c r="C91"/>
  <c r="C92" s="1"/>
  <c r="C57"/>
  <c r="C64"/>
  <c r="C70"/>
  <c r="C74"/>
  <c r="C79"/>
  <c r="C85"/>
  <c r="C11"/>
  <c r="C15" s="1"/>
  <c r="C20"/>
  <c r="C32"/>
  <c r="C36" s="1"/>
  <c r="C45"/>
  <c r="C49"/>
  <c r="C51"/>
  <c r="C53"/>
  <c r="C22"/>
  <c r="C26"/>
  <c r="C31"/>
  <c r="D96" i="12"/>
  <c r="C96"/>
  <c r="C97" s="1"/>
  <c r="D91"/>
  <c r="C91"/>
  <c r="C92"/>
  <c r="D57"/>
  <c r="D64"/>
  <c r="D86" s="1"/>
  <c r="D98" s="1"/>
  <c r="D70"/>
  <c r="D85"/>
  <c r="C57"/>
  <c r="C64"/>
  <c r="C86" s="1"/>
  <c r="C70"/>
  <c r="C85"/>
  <c r="D11"/>
  <c r="D15" s="1"/>
  <c r="D54" s="1"/>
  <c r="D20"/>
  <c r="D32"/>
  <c r="D36"/>
  <c r="D45"/>
  <c r="D49"/>
  <c r="D51"/>
  <c r="D53"/>
  <c r="C11"/>
  <c r="C14"/>
  <c r="C14" i="1"/>
  <c r="C20" i="12"/>
  <c r="C32"/>
  <c r="C36" s="1"/>
  <c r="C45"/>
  <c r="C49"/>
  <c r="C51"/>
  <c r="C53"/>
  <c r="D22"/>
  <c r="D26"/>
  <c r="C22"/>
  <c r="C26"/>
  <c r="C31"/>
  <c r="E6" i="5"/>
  <c r="C15" i="6"/>
  <c r="C16"/>
  <c r="C17"/>
  <c r="C18"/>
  <c r="C19"/>
  <c r="C20"/>
  <c r="C21"/>
  <c r="C22"/>
  <c r="C6"/>
  <c r="C7"/>
  <c r="C8"/>
  <c r="B15"/>
  <c r="B16"/>
  <c r="B23" s="1"/>
  <c r="B12" s="1"/>
  <c r="B17"/>
  <c r="B18"/>
  <c r="B19"/>
  <c r="B20"/>
  <c r="B21"/>
  <c r="B22"/>
  <c r="B6"/>
  <c r="B7"/>
  <c r="B8"/>
  <c r="G15" i="7"/>
  <c r="G16"/>
  <c r="G17"/>
  <c r="G18"/>
  <c r="G19"/>
  <c r="G6"/>
  <c r="G7"/>
  <c r="G22"/>
  <c r="G8"/>
  <c r="C9"/>
  <c r="E9"/>
  <c r="G9" s="1"/>
  <c r="G10"/>
  <c r="F15"/>
  <c r="F16"/>
  <c r="F17"/>
  <c r="F18"/>
  <c r="F19"/>
  <c r="F6"/>
  <c r="F7"/>
  <c r="F22"/>
  <c r="D8"/>
  <c r="F8"/>
  <c r="F9"/>
  <c r="F10"/>
  <c r="E15"/>
  <c r="E16"/>
  <c r="E17"/>
  <c r="E18"/>
  <c r="E19"/>
  <c r="E20"/>
  <c r="E21"/>
  <c r="E6"/>
  <c r="E7"/>
  <c r="D15"/>
  <c r="D23" s="1"/>
  <c r="D12" s="1"/>
  <c r="D16"/>
  <c r="D17"/>
  <c r="D18"/>
  <c r="D19"/>
  <c r="D20"/>
  <c r="D21"/>
  <c r="D6"/>
  <c r="D7"/>
  <c r="C15"/>
  <c r="C16"/>
  <c r="C17"/>
  <c r="C18"/>
  <c r="C19"/>
  <c r="C20"/>
  <c r="C21"/>
  <c r="C6"/>
  <c r="C7"/>
  <c r="B15"/>
  <c r="B23" s="1"/>
  <c r="B12" s="1"/>
  <c r="B16"/>
  <c r="B17"/>
  <c r="B18"/>
  <c r="B19"/>
  <c r="B20"/>
  <c r="B21"/>
  <c r="B6"/>
  <c r="B7"/>
  <c r="C96" i="8"/>
  <c r="C97" s="1"/>
  <c r="C91"/>
  <c r="C92" s="1"/>
  <c r="C57"/>
  <c r="C64"/>
  <c r="C70"/>
  <c r="C86" s="1"/>
  <c r="C98" s="1"/>
  <c r="C79"/>
  <c r="C85"/>
  <c r="C15"/>
  <c r="C20"/>
  <c r="C31"/>
  <c r="C32"/>
  <c r="C36" s="1"/>
  <c r="C54" s="1"/>
  <c r="C45"/>
  <c r="C49"/>
  <c r="C51"/>
  <c r="C53"/>
  <c r="C11"/>
  <c r="D92" i="3"/>
  <c r="D93"/>
  <c r="C57"/>
  <c r="D11"/>
  <c r="D15" s="1"/>
  <c r="D54" s="1"/>
  <c r="D20"/>
  <c r="D31"/>
  <c r="D45"/>
  <c r="D49"/>
  <c r="D96" i="9"/>
  <c r="D97"/>
  <c r="C96"/>
  <c r="C97"/>
  <c r="D91"/>
  <c r="D92"/>
  <c r="C91"/>
  <c r="C92"/>
  <c r="D57"/>
  <c r="D64"/>
  <c r="D86" s="1"/>
  <c r="D98" s="1"/>
  <c r="D70"/>
  <c r="D79"/>
  <c r="D85"/>
  <c r="C64"/>
  <c r="C70"/>
  <c r="C79"/>
  <c r="C85"/>
  <c r="C86"/>
  <c r="C98" s="1"/>
  <c r="D11"/>
  <c r="D15" s="1"/>
  <c r="D54" s="1"/>
  <c r="D20"/>
  <c r="D36"/>
  <c r="D45"/>
  <c r="D49"/>
  <c r="D51"/>
  <c r="D53"/>
  <c r="C11"/>
  <c r="C15"/>
  <c r="C54" s="1"/>
  <c r="C45"/>
  <c r="C20"/>
  <c r="C36"/>
  <c r="C49"/>
  <c r="C51"/>
  <c r="C53"/>
  <c r="D22"/>
  <c r="D26"/>
  <c r="D31"/>
  <c r="C22"/>
  <c r="C26"/>
  <c r="C31" s="1"/>
  <c r="C51" i="2"/>
  <c r="C22"/>
  <c r="E26" i="13"/>
  <c r="C49" i="2"/>
  <c r="C95" i="3"/>
  <c r="C95" i="2" s="1"/>
  <c r="C15" i="12"/>
  <c r="C54" s="1"/>
  <c r="C11" i="2"/>
  <c r="C15" s="1"/>
  <c r="C40" i="1"/>
  <c r="C14" i="21"/>
  <c r="G7"/>
  <c r="C32" i="2"/>
  <c r="C36" s="1"/>
  <c r="C20"/>
  <c r="D89" i="1"/>
  <c r="D23"/>
  <c r="D33"/>
  <c r="D46"/>
  <c r="D52"/>
  <c r="D53" s="1"/>
  <c r="E23" i="7"/>
  <c r="E12" s="1"/>
  <c r="C23"/>
  <c r="C12" s="1"/>
  <c r="F23"/>
  <c r="G23"/>
  <c r="G12" s="1"/>
  <c r="C23" i="6"/>
  <c r="C12"/>
  <c r="C26" s="1"/>
  <c r="D70" i="2"/>
  <c r="D28" i="1"/>
  <c r="D26" s="1"/>
  <c r="D38"/>
  <c r="C26" i="2"/>
  <c r="C31" s="1"/>
  <c r="D17" i="1"/>
  <c r="D50"/>
  <c r="D51" s="1"/>
  <c r="D97" i="2"/>
  <c r="D98" s="1"/>
  <c r="D86"/>
  <c r="D57"/>
  <c r="D79"/>
  <c r="D64"/>
  <c r="D44" i="1"/>
  <c r="F12" i="7"/>
  <c r="F13"/>
  <c r="G13" i="21"/>
  <c r="D31" i="12"/>
  <c r="D92"/>
  <c r="D97"/>
  <c r="F26" i="7"/>
  <c r="F25"/>
  <c r="D32" i="2"/>
  <c r="D36" s="1"/>
  <c r="D22"/>
  <c r="D11" i="1"/>
  <c r="D15" s="1"/>
  <c r="C86" i="11"/>
  <c r="C97" i="3"/>
  <c r="C98" s="1"/>
  <c r="C45" i="2"/>
  <c r="C64"/>
  <c r="C86"/>
  <c r="C53"/>
  <c r="C70"/>
  <c r="D91" i="1"/>
  <c r="D92" s="1"/>
  <c r="D93" s="1"/>
  <c r="D26" i="2"/>
  <c r="D20"/>
  <c r="D79" i="1"/>
  <c r="C86"/>
  <c r="B13" i="19" s="1"/>
  <c r="C11" i="1"/>
  <c r="C15" s="1"/>
  <c r="B18" i="19" s="1"/>
  <c r="D31" i="2"/>
  <c r="D57" i="1" l="1"/>
  <c r="D49"/>
  <c r="D70"/>
  <c r="C54" i="2"/>
  <c r="D86" i="1"/>
  <c r="D22"/>
  <c r="D11" i="2"/>
  <c r="D15" s="1"/>
  <c r="D87"/>
  <c r="D99" s="1"/>
  <c r="D100" s="1"/>
  <c r="D92"/>
  <c r="D93" s="1"/>
  <c r="D49"/>
  <c r="C76" i="3"/>
  <c r="G25" i="7"/>
  <c r="G26"/>
  <c r="B26"/>
  <c r="B25"/>
  <c r="D13"/>
  <c r="D26"/>
  <c r="D25"/>
  <c r="E13"/>
  <c r="E26"/>
  <c r="E25"/>
  <c r="C97" i="2"/>
  <c r="C98" s="1"/>
  <c r="C95" i="1"/>
  <c r="C97" s="1"/>
  <c r="C98" s="1"/>
  <c r="B15" i="19" s="1"/>
  <c r="B13" i="6"/>
  <c r="B26"/>
  <c r="B25"/>
  <c r="G8" i="21"/>
  <c r="D14"/>
  <c r="G14" s="1"/>
  <c r="C73" i="2"/>
  <c r="B13" i="7"/>
  <c r="G13"/>
  <c r="C98" i="12"/>
  <c r="C54" i="11"/>
  <c r="C64" i="1"/>
  <c r="B8" i="19" s="1"/>
  <c r="C49" i="1"/>
  <c r="B23" i="19" s="1"/>
  <c r="C32" i="1"/>
  <c r="C36" s="1"/>
  <c r="B21" i="19" s="1"/>
  <c r="C22" i="1"/>
  <c r="O16" i="19"/>
  <c r="D99" i="3"/>
  <c r="D100" s="1"/>
  <c r="D54" i="11"/>
  <c r="D97" i="1"/>
  <c r="D98" s="1"/>
  <c r="D64"/>
  <c r="D87" s="1"/>
  <c r="D99" s="1"/>
  <c r="D45"/>
  <c r="D31"/>
  <c r="E37" i="20"/>
  <c r="E39" s="1"/>
  <c r="C25" i="7"/>
  <c r="C26"/>
  <c r="C13"/>
  <c r="C92" i="2"/>
  <c r="C90" i="1"/>
  <c r="C92" s="1"/>
  <c r="B27" i="19" s="1"/>
  <c r="C55" i="1"/>
  <c r="C57" s="1"/>
  <c r="C57" i="2"/>
  <c r="C28" i="19"/>
  <c r="C29" s="1"/>
  <c r="C30" s="1"/>
  <c r="D28" s="1"/>
  <c r="D29" s="1"/>
  <c r="D30" s="1"/>
  <c r="E28" s="1"/>
  <c r="E29" s="1"/>
  <c r="E30" s="1"/>
  <c r="F28" s="1"/>
  <c r="F29" s="1"/>
  <c r="F30" s="1"/>
  <c r="G28" s="1"/>
  <c r="G29" s="1"/>
  <c r="G30" s="1"/>
  <c r="H28" s="1"/>
  <c r="H29" s="1"/>
  <c r="H30" s="1"/>
  <c r="I28" s="1"/>
  <c r="I29" s="1"/>
  <c r="I30" s="1"/>
  <c r="J28" s="1"/>
  <c r="J29" s="1"/>
  <c r="J30" s="1"/>
  <c r="K28" s="1"/>
  <c r="K29" s="1"/>
  <c r="K30" s="1"/>
  <c r="L28" s="1"/>
  <c r="L29" s="1"/>
  <c r="L30" s="1"/>
  <c r="M28" s="1"/>
  <c r="M29" s="1"/>
  <c r="M30" s="1"/>
  <c r="N28" s="1"/>
  <c r="N29" s="1"/>
  <c r="N30" s="1"/>
  <c r="O28"/>
  <c r="H26" i="13"/>
  <c r="C70" i="1"/>
  <c r="B9" i="19" s="1"/>
  <c r="C45" i="1"/>
  <c r="B22" i="19" s="1"/>
  <c r="C31" i="1"/>
  <c r="B20" i="19" s="1"/>
  <c r="C20" i="1"/>
  <c r="B19" i="19" s="1"/>
  <c r="O29"/>
  <c r="C13" i="6"/>
  <c r="C25"/>
  <c r="C93" i="2"/>
  <c r="D45"/>
  <c r="D54" s="1"/>
  <c r="D54" i="1" l="1"/>
  <c r="B6" i="19"/>
  <c r="C73" i="1"/>
  <c r="C74" i="3"/>
  <c r="C76" i="2"/>
  <c r="C76" i="1" s="1"/>
  <c r="C54"/>
  <c r="B26" i="19"/>
  <c r="B29" s="1"/>
  <c r="C93" i="1"/>
  <c r="C74" i="2" l="1"/>
  <c r="C79" i="3"/>
  <c r="C87" s="1"/>
  <c r="C99" s="1"/>
  <c r="C100" s="1"/>
  <c r="C74" i="1" l="1"/>
  <c r="C79" s="1"/>
  <c r="C79" i="2"/>
  <c r="C87" s="1"/>
  <c r="C99" s="1"/>
  <c r="C100" s="1"/>
  <c r="B10" i="19" l="1"/>
  <c r="B14" s="1"/>
  <c r="B16" s="1"/>
  <c r="C87" i="1"/>
  <c r="C99" s="1"/>
</calcChain>
</file>

<file path=xl/sharedStrings.xml><?xml version="1.0" encoding="utf-8"?>
<sst xmlns="http://schemas.openxmlformats.org/spreadsheetml/2006/main" count="2355" uniqueCount="732">
  <si>
    <t>"Pallavicini Sándor Általános Iskola hálózati villamosenergia-igény csökkentése mgújuló energia forrással (napelemmel)"</t>
  </si>
  <si>
    <t>„Tiszaszigeti szociális intézmény fejlesztése”</t>
  </si>
  <si>
    <t>„Rehabilitációs szolgáltatások fejlesztése a Dél-alföldi régióban” (Szatymaz)</t>
  </si>
  <si>
    <t>„Óvodafejlesztés a Szegedi kistérség tagóvodáiban”</t>
  </si>
  <si>
    <t>Szegedi Kistérség Többcélú Társulása összesen</t>
  </si>
  <si>
    <t xml:space="preserve">DAOP-4.2.1-11-2012-0018 </t>
  </si>
  <si>
    <t>KEOP-4.10.0/A/12-2013-0587</t>
  </si>
  <si>
    <t xml:space="preserve">DAOP-4.1.3/A-11-2012-0022 </t>
  </si>
  <si>
    <t>DAOP-4.1.2/B-11-2011-0001</t>
  </si>
  <si>
    <t>TÁMOP-3.1.11-12/2-2012-0067</t>
  </si>
  <si>
    <t>Bevételek</t>
  </si>
  <si>
    <t>Felhalmozási bevételek</t>
  </si>
  <si>
    <t>KEOP-1.1.1/C/13-2013-0004</t>
  </si>
  <si>
    <t>KEOP-1.1.1/B/10-11-2013-0006</t>
  </si>
  <si>
    <t>Települési szilárdhulladék-gazdálkodási rendszerek továbbfejlesztése</t>
  </si>
  <si>
    <t>Települési szilárd hulladék-gazdálkodási rendszerek eszközparkjának fejlesztése és informatikai korszerűsítése</t>
  </si>
  <si>
    <t>Bevételek mindösszesen</t>
  </si>
  <si>
    <t>Kiadások</t>
  </si>
  <si>
    <t>Kiadások mindösszesen</t>
  </si>
  <si>
    <t>3974/218</t>
  </si>
  <si>
    <t>Szociális feladatellátáshoz tárgyieszközök vásárlása</t>
  </si>
  <si>
    <t>Működési célú támogatások államháztartáson belülről</t>
  </si>
  <si>
    <t>Működési célú átvett pénzeszközök</t>
  </si>
  <si>
    <t>Működési bevételek</t>
  </si>
  <si>
    <t>Felhalmozási célú támogatások államháztartáson belülről</t>
  </si>
  <si>
    <t>Felhalmozási célú átvett pénzeszközök</t>
  </si>
  <si>
    <t>Költségvetési bevételek</t>
  </si>
  <si>
    <t>Munkaadókat terhelő járulékok és szociális hozzájárulási adó</t>
  </si>
  <si>
    <t>Egyéb működési célú kiadások</t>
  </si>
  <si>
    <t>Egyéb felhalmozási célú kiadások</t>
  </si>
  <si>
    <t>Költségvetési kiadások</t>
  </si>
  <si>
    <t>Finanszírozási kiadások</t>
  </si>
  <si>
    <t>január</t>
  </si>
  <si>
    <t>február</t>
  </si>
  <si>
    <t>március</t>
  </si>
  <si>
    <t>április</t>
  </si>
  <si>
    <t xml:space="preserve">május  </t>
  </si>
  <si>
    <t>június</t>
  </si>
  <si>
    <t>július</t>
  </si>
  <si>
    <t>aug.</t>
  </si>
  <si>
    <t>szept.</t>
  </si>
  <si>
    <t>október</t>
  </si>
  <si>
    <t>nov.</t>
  </si>
  <si>
    <t>dec.</t>
  </si>
  <si>
    <t xml:space="preserve"> Ellátottak pénzbeni jutt.</t>
  </si>
  <si>
    <t>Mindösszesen</t>
  </si>
  <si>
    <t>Előző havi záró állomány</t>
  </si>
  <si>
    <t>Havi záró pénzállomány</t>
  </si>
  <si>
    <t>Működési célú kiadások</t>
  </si>
  <si>
    <t>Felhalmozási célú kiadások</t>
  </si>
  <si>
    <t>Viziközmű (kezesség)</t>
  </si>
  <si>
    <t>Deszki Kft (kezesség-föld vásárlás)</t>
  </si>
  <si>
    <t>Ezer forint</t>
  </si>
  <si>
    <t xml:space="preserve">Megnevezés </t>
  </si>
  <si>
    <t>Saját bevételt és adósságot keletkeztető ügyletből eredő fizetési kötelezettség összege</t>
  </si>
  <si>
    <t>2015.</t>
  </si>
  <si>
    <t>Díjak, pótlékok, bírságok</t>
  </si>
  <si>
    <t>Saját bevételek (1+2)</t>
  </si>
  <si>
    <t xml:space="preserve">Saját bevételek 50 %-a </t>
  </si>
  <si>
    <t>Előző években keletkezett tárgyévi fizetési kötelezettség (=6)</t>
  </si>
  <si>
    <t xml:space="preserve">Felvett, átvállalt hitel tőketartozása </t>
  </si>
  <si>
    <t>Tárgyévben keletkezett, keletkező, tárgyévet terhelő fizetési kötelezettség (=8)</t>
  </si>
  <si>
    <t>Fizetési kötelezettség összesen (5+7)</t>
  </si>
  <si>
    <t>Fizetési kötelezettséggel csökkentett saját bevétel (3-9)</t>
  </si>
  <si>
    <t>Rovat megnevezése</t>
  </si>
  <si>
    <t>Eredeti</t>
  </si>
  <si>
    <t>Módosított</t>
  </si>
  <si>
    <t>ezer Ft</t>
  </si>
  <si>
    <t>1.</t>
  </si>
  <si>
    <t>Helyi önkormányzatok működésének általános támogatása</t>
  </si>
  <si>
    <t>2.</t>
  </si>
  <si>
    <t>Települési önkormányzatok egyes köznevelési feladatainak támogatása</t>
  </si>
  <si>
    <t>3.</t>
  </si>
  <si>
    <t>Települési önkormányzatok szociális és gyermekjóléti  feladatainak támogatása</t>
  </si>
  <si>
    <t>4.</t>
  </si>
  <si>
    <t>Települési önkormányzatok kulturális feladatainak támogatása</t>
  </si>
  <si>
    <t>5.</t>
  </si>
  <si>
    <t>Működési célú központosított előirányzatok</t>
  </si>
  <si>
    <t>6.</t>
  </si>
  <si>
    <t>1 sz. melléklet</t>
  </si>
  <si>
    <t>2. sz. melléklet</t>
  </si>
  <si>
    <t>3. sz. melléklet</t>
  </si>
  <si>
    <t>4. sz. melléklet</t>
  </si>
  <si>
    <t>6. sz. melléklet</t>
  </si>
  <si>
    <t>7. sz. melléklet</t>
  </si>
  <si>
    <t>8. sz. melléklet</t>
  </si>
  <si>
    <t>9. sz. melléklet</t>
  </si>
  <si>
    <t>10. asz. Melléklet</t>
  </si>
  <si>
    <t>11. sz. melléklet</t>
  </si>
  <si>
    <t>12. sz. melléklet</t>
  </si>
  <si>
    <t>Helyi önkormányzatok kiegészítő támogatásai</t>
  </si>
  <si>
    <t>7.</t>
  </si>
  <si>
    <t>Önkormányzatok működési támogatásai (=01+…+06)</t>
  </si>
  <si>
    <t>8.</t>
  </si>
  <si>
    <t xml:space="preserve">Működési célú visszatérítendő támogatások, kölcsönök visszatérülése államháztartáson belülről </t>
  </si>
  <si>
    <t>9.</t>
  </si>
  <si>
    <t xml:space="preserve">Működési célú visszatérítendő támogatások, kölcsönök igénybevétele államháztartáson belülről </t>
  </si>
  <si>
    <t>10.</t>
  </si>
  <si>
    <t xml:space="preserve">Egyéb működési célú támogatások bevételei államháztartáson belülről </t>
  </si>
  <si>
    <t>11.</t>
  </si>
  <si>
    <t>Működési célú támogatások államháztartáson belülről (=07+...+10)</t>
  </si>
  <si>
    <t>12.</t>
  </si>
  <si>
    <t>Felhalmozási célú önkormányzati támogatások</t>
  </si>
  <si>
    <t>13.</t>
  </si>
  <si>
    <t xml:space="preserve">Felhalmozási célú visszatérítendő támogatások, kölcsönök visszatérülése államháztartáson belülről </t>
  </si>
  <si>
    <t>14.</t>
  </si>
  <si>
    <t xml:space="preserve">Felhalmozási célú visszatérítendő támogatások, kölcsönök igénybevétele államháztartáson belülről </t>
  </si>
  <si>
    <t>15.</t>
  </si>
  <si>
    <t xml:space="preserve">Egyéb felhalmozási célú támogatások bevételei államháztartáson belülről </t>
  </si>
  <si>
    <t>16.</t>
  </si>
  <si>
    <t>Felhalmozási célú támogatások államháztartáson belülről (=12+...+15)</t>
  </si>
  <si>
    <t>17.</t>
  </si>
  <si>
    <t>Magánszemélyek jövedelemadói (termőföld)</t>
  </si>
  <si>
    <t>18.</t>
  </si>
  <si>
    <t>Vagyoni tipusú adók (=19+…+21)</t>
  </si>
  <si>
    <t>19.</t>
  </si>
  <si>
    <t xml:space="preserve">ebből: építményadó </t>
  </si>
  <si>
    <t>20.</t>
  </si>
  <si>
    <t>ebből: magánszemélyek kommunális adója</t>
  </si>
  <si>
    <t>21.</t>
  </si>
  <si>
    <t>ebből: telekadó</t>
  </si>
  <si>
    <t>22.</t>
  </si>
  <si>
    <t>Értékesítési és forgalmi adók (=23+24)</t>
  </si>
  <si>
    <t>23.</t>
  </si>
  <si>
    <t>ebből: állandó jeleggel végzett iparűzési tevékenység után fizetett helyi iparűzési adó</t>
  </si>
  <si>
    <t>24.</t>
  </si>
  <si>
    <t>ebből: ideiglenes jeleggel végzett tevékenység után fizetett helyi iparűzési adó</t>
  </si>
  <si>
    <t>25.</t>
  </si>
  <si>
    <t>Gépjárműadók helyi önkormányzatot megillető rész</t>
  </si>
  <si>
    <t>26.</t>
  </si>
  <si>
    <t xml:space="preserve">Egyéb áruhasználati és szolgáltatási adók </t>
  </si>
  <si>
    <t>27.</t>
  </si>
  <si>
    <t xml:space="preserve">Termékek és szolgáltatások adói (=17+18+22+25+26) </t>
  </si>
  <si>
    <t>28.</t>
  </si>
  <si>
    <t>Egyéb közhatalmi bevételek (=29+…+31)</t>
  </si>
  <si>
    <t>29.</t>
  </si>
  <si>
    <t>ebből: igazgatási szolgáltatási díjak</t>
  </si>
  <si>
    <t>30.</t>
  </si>
  <si>
    <t>ebből: környezetvédelmi bírság</t>
  </si>
  <si>
    <t>31.</t>
  </si>
  <si>
    <t>ebből: egyéb bírság</t>
  </si>
  <si>
    <t>32.</t>
  </si>
  <si>
    <t>Közhatalmi bevételek (=27+28)</t>
  </si>
  <si>
    <t>33.</t>
  </si>
  <si>
    <t>Áru- és készletértékesítés ellenértéke</t>
  </si>
  <si>
    <t>34.</t>
  </si>
  <si>
    <t>Szolgáltatások ellenértéke</t>
  </si>
  <si>
    <t>35.</t>
  </si>
  <si>
    <t xml:space="preserve">Közvetített szolgáltatások értéke </t>
  </si>
  <si>
    <t>36.</t>
  </si>
  <si>
    <t xml:space="preserve">Tulajdonosi bevételek </t>
  </si>
  <si>
    <t>37.</t>
  </si>
  <si>
    <t>Kiszámlázott általános forgalmi adó</t>
  </si>
  <si>
    <t>38.</t>
  </si>
  <si>
    <t>Általános forgalmi adó visszatérítése</t>
  </si>
  <si>
    <t>39.</t>
  </si>
  <si>
    <t xml:space="preserve">Kamatbevételek </t>
  </si>
  <si>
    <t>40.</t>
  </si>
  <si>
    <t xml:space="preserve">Egyéb működési bevételek </t>
  </si>
  <si>
    <t>41.</t>
  </si>
  <si>
    <t>Működési bevételek (=33+…+40)</t>
  </si>
  <si>
    <t>42.</t>
  </si>
  <si>
    <t xml:space="preserve">Immateriális javak értékesítése </t>
  </si>
  <si>
    <t>43.</t>
  </si>
  <si>
    <t xml:space="preserve">Ingatlanok értékesítése </t>
  </si>
  <si>
    <t>44.</t>
  </si>
  <si>
    <t>Egyéb tárgyi eszközök értékesítése</t>
  </si>
  <si>
    <t>45.</t>
  </si>
  <si>
    <t>Felhalmozási bevételek (=42+...+44)</t>
  </si>
  <si>
    <t>46.</t>
  </si>
  <si>
    <t xml:space="preserve">Működési célú visszatérítendő támogatások, kölcsönök visszatérülése államháztartáson kívülről </t>
  </si>
  <si>
    <t>47.</t>
  </si>
  <si>
    <t>Működési célú átvett pénzeszközök (=46)</t>
  </si>
  <si>
    <t>48.</t>
  </si>
  <si>
    <t xml:space="preserve">Felhalmozási célú visszatérítendő támogatások, kölcsönök visszatérülése államháztartáson kívülről </t>
  </si>
  <si>
    <t>49.</t>
  </si>
  <si>
    <t>Felhalmozási célú átvett pénzeszközök (=48)</t>
  </si>
  <si>
    <t>50.</t>
  </si>
  <si>
    <t>Költségvetési bevételek (=11+16+27+32+41+45+47+49)</t>
  </si>
  <si>
    <t>51.</t>
  </si>
  <si>
    <t>Foglalkoztatottak személyi juttatásai</t>
  </si>
  <si>
    <t>52.</t>
  </si>
  <si>
    <t>Burkolat javítás</t>
  </si>
  <si>
    <t>Informatikai hálózat fejlesztése (hivatal)</t>
  </si>
  <si>
    <t>Kisértékű tárgyi eszközök vásárlása</t>
  </si>
  <si>
    <t>Ingatlan létesítése</t>
  </si>
  <si>
    <t xml:space="preserve">Külső személyi juttatások </t>
  </si>
  <si>
    <t>53.</t>
  </si>
  <si>
    <t>Személyi juttatások összesen (=51+52)</t>
  </si>
  <si>
    <t>54.</t>
  </si>
  <si>
    <t xml:space="preserve">Munkaadókat terhelő járulékok és szociális hozzájárulási adó                                                                       </t>
  </si>
  <si>
    <t>55.</t>
  </si>
  <si>
    <t xml:space="preserve">Készletbeszerzés </t>
  </si>
  <si>
    <t>56.</t>
  </si>
  <si>
    <t xml:space="preserve">Kommunikációs szolgáltatások </t>
  </si>
  <si>
    <t>57.</t>
  </si>
  <si>
    <t xml:space="preserve">Szolgáltatási kiadások </t>
  </si>
  <si>
    <t>58.</t>
  </si>
  <si>
    <t xml:space="preserve">Kiküldetések, reklám- és propagandakiadások </t>
  </si>
  <si>
    <t>59.</t>
  </si>
  <si>
    <t xml:space="preserve">Különféle befizetések és egyéb dologi kiadások </t>
  </si>
  <si>
    <t>60.</t>
  </si>
  <si>
    <t>Dologi kiadások (=55+…+59)</t>
  </si>
  <si>
    <t>61.</t>
  </si>
  <si>
    <t xml:space="preserve">Családi támogatások </t>
  </si>
  <si>
    <t>62.</t>
  </si>
  <si>
    <t>Betegséggel kapcsolatos (nem társadalombiztosítási) ellátások</t>
  </si>
  <si>
    <t>63.</t>
  </si>
  <si>
    <t xml:space="preserve">Foglalkoztatással, munkanélküliséggel kapcsolatos ellátások </t>
  </si>
  <si>
    <t>64.</t>
  </si>
  <si>
    <t xml:space="preserve">Lakhatással kapcsolatos ellátások </t>
  </si>
  <si>
    <t>65.</t>
  </si>
  <si>
    <t xml:space="preserve">Egyéb nem intézményi ellátások </t>
  </si>
  <si>
    <t>66.</t>
  </si>
  <si>
    <t>Ellátottak pénzbeli juttatásai (=61+…+65)</t>
  </si>
  <si>
    <t>67.</t>
  </si>
  <si>
    <t>Működési célú garancia- és kezességvállalásból származó kifizetés államháztartáson kívülre</t>
  </si>
  <si>
    <t>68.</t>
  </si>
  <si>
    <t xml:space="preserve">Működési célú visszatérítendő támogatások, kölcsönök nyújtása államháztartáson kívülre </t>
  </si>
  <si>
    <t>69.</t>
  </si>
  <si>
    <t xml:space="preserve">Egyéb működési célú támogatások államháztartáson kívülre </t>
  </si>
  <si>
    <t>70.</t>
  </si>
  <si>
    <t>Egyéb működési célú támogatások államháztartáson belülre (71.+…+73.)</t>
  </si>
  <si>
    <t>71.</t>
  </si>
  <si>
    <t>ebből: helyi önkormányzatok és költségvetési szerveik</t>
  </si>
  <si>
    <t>72.</t>
  </si>
  <si>
    <t>ebből: társulások és költségvetési szerveik</t>
  </si>
  <si>
    <t>73.</t>
  </si>
  <si>
    <t>ebből: nemzetiségi önkormányzatok és költségvetési szerveik</t>
  </si>
  <si>
    <t>74.</t>
  </si>
  <si>
    <t>Tartalékok</t>
  </si>
  <si>
    <t>75.</t>
  </si>
  <si>
    <t>Egyéb működési célú kiadások (=67+…+70+74)</t>
  </si>
  <si>
    <t>76.</t>
  </si>
  <si>
    <t xml:space="preserve">Beruházások </t>
  </si>
  <si>
    <t>77.</t>
  </si>
  <si>
    <t>Felújítások</t>
  </si>
  <si>
    <t>78.</t>
  </si>
  <si>
    <t xml:space="preserve">Felhalmozási célú visszatérítendő támogatások, kölcsönök nyújtása államháztartáson kívülre </t>
  </si>
  <si>
    <t>79.</t>
  </si>
  <si>
    <t>Lakástámogatás</t>
  </si>
  <si>
    <t>80.</t>
  </si>
  <si>
    <t xml:space="preserve">Egyéb felhalmozási célú támogatások államháztartáson kívülre </t>
  </si>
  <si>
    <t>81.</t>
  </si>
  <si>
    <t>Egyéb felhalmozási célú kiadások (=78+…+80)</t>
  </si>
  <si>
    <t>82.</t>
  </si>
  <si>
    <t>Költségvetési kiadások (=53+54+60+66+75+76+77)</t>
  </si>
  <si>
    <t>83.</t>
  </si>
  <si>
    <t>Hitel-, kölcsönfelvétel államháztartáson kívülről</t>
  </si>
  <si>
    <t>84.</t>
  </si>
  <si>
    <t>Maradvány igénybevétele</t>
  </si>
  <si>
    <t>85.</t>
  </si>
  <si>
    <t>Központi, irányító szervi támogatás</t>
  </si>
  <si>
    <t>86.</t>
  </si>
  <si>
    <t>Betétek megszüntetése</t>
  </si>
  <si>
    <t>87.</t>
  </si>
  <si>
    <t>Tanyagondnoki gépjárművek beszerzése</t>
  </si>
  <si>
    <t>MVH</t>
  </si>
  <si>
    <t>11 874 bérkomp., ágazati pótlék:12 697 önk többlettámogatás Erzsébet utalv.:651</t>
  </si>
  <si>
    <t>Egyéb működési célú átvett pénzeszközök</t>
  </si>
  <si>
    <t xml:space="preserve">      -   III. n.év</t>
  </si>
  <si>
    <t xml:space="preserve">    -III. n.év</t>
  </si>
  <si>
    <t xml:space="preserve">     III. n.én</t>
  </si>
  <si>
    <t xml:space="preserve">   III. n.év</t>
  </si>
  <si>
    <t xml:space="preserve">   -III. n.év (SZKTT)</t>
  </si>
  <si>
    <t xml:space="preserve">    - III. n.év (Deszk)</t>
  </si>
  <si>
    <t>Költségvettési főösszeg</t>
  </si>
  <si>
    <t>Semmelweis utcai burkolat javítás</t>
  </si>
  <si>
    <t>Tervdokumentáció (település rend.)</t>
  </si>
  <si>
    <t>Hulladékgazdálkodási Társulás összesen</t>
  </si>
  <si>
    <t>Belföldi finanszírozás bevételei (=81+82)</t>
  </si>
  <si>
    <t>88.</t>
  </si>
  <si>
    <t>Finanszírozási bevételek (=79+80+83)</t>
  </si>
  <si>
    <t>89.</t>
  </si>
  <si>
    <t>Hitel-, kölcsöntörlesztés államháztartáson kívülre</t>
  </si>
  <si>
    <t>90.</t>
  </si>
  <si>
    <t>Központi, irányító szervi támogatások folyósítása</t>
  </si>
  <si>
    <t>91.</t>
  </si>
  <si>
    <t>Pénzeszközök betétként elhelyezése</t>
  </si>
  <si>
    <t>92.</t>
  </si>
  <si>
    <t>Belföldi finanszírozás kiadásai (=86+87)</t>
  </si>
  <si>
    <t>93.</t>
  </si>
  <si>
    <t>Finanszírozási kiadások (=85+88)</t>
  </si>
  <si>
    <t>Egyéb működési célú kiadások (=67+…+70)</t>
  </si>
  <si>
    <t>Egyéb felhalmozási célú kiadások (=74+…+76)</t>
  </si>
  <si>
    <t>Költségvetési kiadások (=53+54+60+66+71+72+73+77)</t>
  </si>
  <si>
    <t>Megnevezés</t>
  </si>
  <si>
    <t>Iskola működtetés</t>
  </si>
  <si>
    <t>Óvoda</t>
  </si>
  <si>
    <t xml:space="preserve"> Előirányzat</t>
  </si>
  <si>
    <t>E Ft-ban</t>
  </si>
  <si>
    <t>2013.</t>
  </si>
  <si>
    <t>2014.</t>
  </si>
  <si>
    <t>Saját bevétel</t>
  </si>
  <si>
    <t>Áfa bevétel</t>
  </si>
  <si>
    <t>Állami támogatás</t>
  </si>
  <si>
    <r>
      <t xml:space="preserve">Állami támogatás: </t>
    </r>
    <r>
      <rPr>
        <b/>
        <sz val="11"/>
        <rFont val="Times New Roman"/>
        <family val="1"/>
        <charset val="238"/>
      </rPr>
      <t>gyermekétkeztetés</t>
    </r>
  </si>
  <si>
    <r>
      <t xml:space="preserve">Állami támogatás: </t>
    </r>
    <r>
      <rPr>
        <b/>
        <sz val="11"/>
        <rFont val="Times New Roman"/>
        <family val="1"/>
        <charset val="238"/>
      </rPr>
      <t>gyermekétkeztetés üzemeltetés</t>
    </r>
  </si>
  <si>
    <t xml:space="preserve">Egyéb bevételek: </t>
  </si>
  <si>
    <t>Önkormányzat által fizetendő  hozzájárulás</t>
  </si>
  <si>
    <t>BEVÉTELEK ÖSSZESEN</t>
  </si>
  <si>
    <t>Személyi juttatások</t>
  </si>
  <si>
    <t>Munkaadókat terhelő járulékok</t>
  </si>
  <si>
    <t>Dologi kiadások</t>
  </si>
  <si>
    <t>Egyéb folyó kiadás</t>
  </si>
  <si>
    <t>Ellátottak juttatásai</t>
  </si>
  <si>
    <t>Beruházások</t>
  </si>
  <si>
    <t>Központ közös költsége</t>
  </si>
  <si>
    <t>KIADÁSOK ÖSSZESEN</t>
  </si>
  <si>
    <t>FIZETENDŐ ÖNKORMÁNYZATI HOZZÁJÁRULÁS</t>
  </si>
  <si>
    <t xml:space="preserve"> HAVONTA FIZETENDŐ HOZZÁJÁRULÁS</t>
  </si>
  <si>
    <t>Támogatásértékű működési bevétel TB -től</t>
  </si>
  <si>
    <t xml:space="preserve"> FIZETENDŐ ÖNKORMÁNYZATI HOZZÁJÁRULÁS</t>
  </si>
  <si>
    <t xml:space="preserve">Közhasznú </t>
  </si>
  <si>
    <t>Vállakozási</t>
  </si>
  <si>
    <t>Összesen</t>
  </si>
  <si>
    <t>Ezer Ft</t>
  </si>
  <si>
    <t>ÖSSZES BEVÉTEL (2+5+6)</t>
  </si>
  <si>
    <t>KÖZHASZNÚ TEVÉKENYSÉGRE KAPOTT TÁMOGATÁS</t>
  </si>
  <si>
    <t xml:space="preserve">  - ALAPÍTÓTÓL (HELYI ÖNKORMÁNYZATTÓL)</t>
  </si>
  <si>
    <t xml:space="preserve">  - EGYÉB</t>
  </si>
  <si>
    <t>VÁLLALKOZÁSI</t>
  </si>
  <si>
    <t>TEVÉKENYSÉGBŐL SZÁRM. ÁRBEVÉTEL</t>
  </si>
  <si>
    <t>EGYÉB BEVÉTEL</t>
  </si>
  <si>
    <t>RÁFORDÍTÁSOK (12+16+17+18+19)</t>
  </si>
  <si>
    <t>51. ANYAGKÖLTSÉG</t>
  </si>
  <si>
    <t>52. IGÉNYBEVETT SZOLGÁLTATÁSOK KÖLTSÉGEI</t>
  </si>
  <si>
    <t>53. EGYÉB SZOLGÁLTATÁSOK KÖLTSÉGEI</t>
  </si>
  <si>
    <t xml:space="preserve">      ANYAGJELLEGŰ KÖLTSÉG ÖSSZESEN (9+10+11)</t>
  </si>
  <si>
    <t>54. BÉRKÖLTSÉG</t>
  </si>
  <si>
    <t>55. SZEMÉLYI JELLEGŰ EGYÉB KÖLTSÉG</t>
  </si>
  <si>
    <t>56. BÉRJÁRULÉKOK</t>
  </si>
  <si>
    <t xml:space="preserve">      BÉRJELLEGŰ KÖLTSÉG ÖSSZESEN (13+14+15)</t>
  </si>
  <si>
    <t>57. ÉRTÉKCSÖKKENÉS</t>
  </si>
  <si>
    <t>86. EGYÉB RÁFORDÍTÁSOK</t>
  </si>
  <si>
    <t>87. PÉNZÜGYI MŰVELETEK RÁFORDÍTÁSAI</t>
  </si>
  <si>
    <t>EREDMÉNY (1-8)elsődleges</t>
  </si>
  <si>
    <t>Felosztott általános</t>
  </si>
  <si>
    <t>Eredmény általános felosztás után</t>
  </si>
  <si>
    <t>Összesen:</t>
  </si>
  <si>
    <t>Egyéb működési célú támogatások államháztartáson belülre</t>
  </si>
  <si>
    <t xml:space="preserve">Egyéb működési célú támogatások államháztartáson belülre </t>
  </si>
  <si>
    <t>Sorszám</t>
  </si>
  <si>
    <t>ebből: társadalombiztosítás</t>
  </si>
  <si>
    <t>Költségvetési kiadások (=53+54+60+66+75+76+77+81)</t>
  </si>
  <si>
    <t>Sor-szám</t>
  </si>
  <si>
    <t>Intézmény</t>
  </si>
  <si>
    <t>1994. évi LXIV.tv.</t>
  </si>
  <si>
    <t>Köztisztviselők</t>
  </si>
  <si>
    <t>Közalkalmazottak</t>
  </si>
  <si>
    <t>Munka-szerződéssel</t>
  </si>
  <si>
    <t>Tiszteletdíjas</t>
  </si>
  <si>
    <t>összes</t>
  </si>
  <si>
    <t>fő</t>
  </si>
  <si>
    <t>Közös Hivatal</t>
  </si>
  <si>
    <t xml:space="preserve">     Igazgatás Deszk</t>
  </si>
  <si>
    <t xml:space="preserve">                       Újszentiván</t>
  </si>
  <si>
    <t xml:space="preserve">     Település üzemeltetés</t>
  </si>
  <si>
    <t>Művelődési Ház és Könyvtár</t>
  </si>
  <si>
    <t xml:space="preserve">     Szakdolgozó</t>
  </si>
  <si>
    <t xml:space="preserve">     Technikai alk.</t>
  </si>
  <si>
    <t xml:space="preserve">     Részmunkaidősök</t>
  </si>
  <si>
    <t>Deszk Község Önkormányzata</t>
  </si>
  <si>
    <t xml:space="preserve">     Fizikai alk.</t>
  </si>
  <si>
    <t xml:space="preserve">     Adminisztrátor </t>
  </si>
  <si>
    <t xml:space="preserve">     Közfoglalkoztatottak</t>
  </si>
  <si>
    <t>Létszám összesen</t>
  </si>
  <si>
    <t>SZKTT Koordinációs Központ</t>
  </si>
  <si>
    <t>SZKTT Egyesített Szociális Intézmény</t>
  </si>
  <si>
    <t>SZKTT Szociális szolgáltató Központ</t>
  </si>
  <si>
    <t>SZKTT Óvodái</t>
  </si>
  <si>
    <t>Szegedi Kistérség Többcélú Társulása</t>
  </si>
  <si>
    <t>Jogcím</t>
  </si>
  <si>
    <t>mennyiségi egység</t>
  </si>
  <si>
    <t>Mutató</t>
  </si>
  <si>
    <t>Ft</t>
  </si>
  <si>
    <t>I. A HELYI ÖNKORMÁNYZATOK MŰKÖDÉSÉNEK ÁLTALÁNOS TÁMOGATÁSA</t>
  </si>
  <si>
    <t>I.1.a) Önkormányzati hivatal működésének támogatása</t>
  </si>
  <si>
    <t>I.1.a) Önkormányzati hivatal működésének támogatása - elismert hivatali létszám alapján</t>
  </si>
  <si>
    <t xml:space="preserve">I.1.a) - V. Önkormányzati hivatal működésének támogatása - beszámítás után </t>
  </si>
  <si>
    <t>I.1.b) Település-üzemeltetéshez kapcsolódó feladatellátás támogatása összesen</t>
  </si>
  <si>
    <t>I.1.b) - V. Támogatás összesen - beszámítás után</t>
  </si>
  <si>
    <t>Módosított előirányzat</t>
  </si>
  <si>
    <t>Köznevelési feladatellátáshoz tárgyieszközök vásárlása</t>
  </si>
  <si>
    <t>2014. évi előirányzat módosítás jogcíme</t>
  </si>
  <si>
    <t xml:space="preserve"> a) Állami támogatásból finanszírozott költségvetési szerv részére folyósított támogatás</t>
  </si>
  <si>
    <t xml:space="preserve"> b) Ágazati pótlék</t>
  </si>
  <si>
    <t xml:space="preserve"> c) Egyes jövedelmpótló támogatások (Deszk)</t>
  </si>
  <si>
    <t xml:space="preserve"> f) Szol.tám. (SZKTTszoc.)</t>
  </si>
  <si>
    <t xml:space="preserve"> b) Prémium évek program (Deszk)</t>
  </si>
  <si>
    <t xml:space="preserve"> c) Nyári gyermekétkeztetés  (Deszk)</t>
  </si>
  <si>
    <t xml:space="preserve"> d) Átmeneti ivóvízellátásával kapcsolatos költségek  (Deszk)</t>
  </si>
  <si>
    <t xml:space="preserve"> e) E-útdíj bevezetés kompenzációja  (Deszk)</t>
  </si>
  <si>
    <t xml:space="preserve"> a) Könyvtári érdekeltségnövelő támogatás</t>
  </si>
  <si>
    <t>Működési célú</t>
  </si>
  <si>
    <t>Felhalmozási célú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</si>
  <si>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</si>
  <si>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</si>
  <si>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</si>
  <si>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 </t>
  </si>
  <si>
    <t>I.1.bc) Köztemető fenntartással kapcsolatos feladatok támogatása</t>
  </si>
  <si>
    <t>I.1.bc) - V. Köztemető fenntartással kapcsolatos feladatok támogatása - beszámítás után</t>
  </si>
  <si>
    <t>100 000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</si>
  <si>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</si>
  <si>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</si>
  <si>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</si>
  <si>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 </t>
  </si>
  <si>
    <t xml:space="preserve">I.2. Nem közművel összegyűjtött háztartási szennyvíz ártalmatlanítása </t>
  </si>
  <si>
    <t>köbméter</t>
  </si>
  <si>
    <t>V. Info Beszámítás</t>
  </si>
  <si>
    <t>Összesen (Deszk)</t>
  </si>
  <si>
    <t>A TELEPÜLÉSI ÖNKORMÁNYZATOK EGYES KÖZNEVELÉSI ÉS GYERMEKÉTKEZTETÉSI FELADATAINAK TÁMOGATÁSA</t>
  </si>
  <si>
    <t>II. A TELEPÜLÉSI ÖNKORMÁNYZATOK EGYES KÖZNEVELÉSI ÉS GYERMEKÉTKEZTETÉSI FELADATAINAK TÁMOGATÁSA</t>
  </si>
  <si>
    <t>II.1. Óvodapedagógusok, és az óvodapedagógusok nevelő munkáját közvetlenül segítők bértámogatása</t>
  </si>
  <si>
    <t>2014. évben 8 hónapra</t>
  </si>
  <si>
    <t>II.1. (1) 1 óvodapedagógusok elismert létszáma</t>
  </si>
  <si>
    <t>121 429 867,0</t>
  </si>
  <si>
    <t xml:space="preserve">L1 (1) gyermekek nevelése a napi 8 órát nem éri el </t>
  </si>
  <si>
    <t>L1 (2) gyermekek nevelése a napi 8 órát eléri vagy meghaladja</t>
  </si>
  <si>
    <t>Vk 1 vezetői órakedvezményből adódó létszámtöbblet a 2. melléklet Kiegészítő szabályok 3. b) pontja szerint</t>
  </si>
  <si>
    <t>V 1 a Köznev. tv.-ben elismerhető vezetői létszám (vezetők és vezető-helyettesek együttesen)</t>
  </si>
  <si>
    <t>Vi 1 a Köznev. tv.-ben elismerhető vezetőlétszám kötelező nevelési óraszámának összege</t>
  </si>
  <si>
    <t>óraszám</t>
  </si>
  <si>
    <t xml:space="preserve">Op1 óvodapszichológusok száma </t>
  </si>
  <si>
    <t>II.1. (2) 1 óvodapedagógusok nevelő munkáját közvetlenül segítők száma a Köznev. tv. 2. melléklete szerint</t>
  </si>
  <si>
    <t>30 000 000,0</t>
  </si>
  <si>
    <t>II.1.a (2) 1 óvodatitkár (intézményenként, ahol a gyermekek létszáma eléri a 100 főt; továbbá 450 gyermekenként - 1 fő)</t>
  </si>
  <si>
    <t>II.1.b (2) 1 dajka vagy helyette gondozónő és takarító együtt (csoportonként - 1 fő)</t>
  </si>
  <si>
    <t>II.1.c (2) 1 pedagógiai asszisztens (3 óvodai csoportonként - 1 fő)</t>
  </si>
  <si>
    <t>II.1.d (2) 1 szakorvos kizárólag sajátos nevelési igényű gyermekeket nevelő óvodában (250 gyermekenként - 0,5 fő)</t>
  </si>
  <si>
    <t>II.1.e (2) 1 úszómester (tanuszodával rendelkező óvodában - 1 fő)</t>
  </si>
  <si>
    <t>II.1.f (2) 1 bölcsődei gondozó vagy szakgondozó (egységes óvoda-bölcsődében egész napos, napi tíz órás nyitva tartás esetén - 1 fő)</t>
  </si>
  <si>
    <t>2014. évben 4 hónapra</t>
  </si>
  <si>
    <t>II.1. (1) 2 óvodapedagógusok elismert létszáma</t>
  </si>
  <si>
    <t>60 714 933,0</t>
  </si>
  <si>
    <t>L2 (1) gyermekek nevelése a napi 8 órát nem éri el</t>
  </si>
  <si>
    <t>L2 (2) gyermekek nevelése a napi 8 órát eléri vagy meghaladja</t>
  </si>
  <si>
    <t>Vk 2 vezetői órakedvezményből adódó létszámtöbblet a 2. melléklet Kiegészítő szabályok 3. b) pontja szerint</t>
  </si>
  <si>
    <t>V 2 a Köznev. tv.-ben elismerhető vezetői létszám (vezetők és vezető-helyettesek együttesen)</t>
  </si>
  <si>
    <t>Vi 2 a Köznev. tv.-ben elismerhető vezetőlétszám kötelező nevelési óraszámának összege</t>
  </si>
  <si>
    <t xml:space="preserve">Op2 óvodapszichológusok száma </t>
  </si>
  <si>
    <t xml:space="preserve">II.1. (3) 2 óvodapedagógusok elismert létszáma (pótlólagos összeg) </t>
  </si>
  <si>
    <t>1 561 760,0</t>
  </si>
  <si>
    <t>II.1. (2) 2 óvodapedagógusok nevelő munkáját közvetlenül segítők száma a Köznev. tv. 2. melléklete szerint</t>
  </si>
  <si>
    <t>15 000 000,0</t>
  </si>
  <si>
    <t>II.1.a (2) 2 óvodatitkár (intézményenként, ahol a gyermekek létszáma eléri a 100 főt; továbbá 450 gyermekenként - 1 fő)</t>
  </si>
  <si>
    <t>II.1.b (2) 2 dajka vagy helyette gondozónő és takarító együtt (csoportonként - 1 fő)</t>
  </si>
  <si>
    <t>II.1.c (2) 2 pedagógiai asszisztens (3 óvodai csoportonként - 1 fő)</t>
  </si>
  <si>
    <t>II.1.d (2) 2 szakorvos kizárólag sajátos nevelési igényű gyermekeket nevelő óvodában (250 gyermekenként - 0,5 fő)</t>
  </si>
  <si>
    <t>II.1.e (2) 2 úszómester (tanuszodával rendelkező óvodában - 1 fő)</t>
  </si>
  <si>
    <t>II.1.f (2) 2 bölcsődei gondozó vagy szakgondozó (egységes óvoda-bölcsődében egész napos, napi tíz órás nyitva tartás esetén - 1 fő)</t>
  </si>
  <si>
    <t>II.2. Óvodaműködtetési támogatás</t>
  </si>
  <si>
    <t xml:space="preserve">II.2. (1) 1 gyermekek nevelése a napi 8 órát nem éri el </t>
  </si>
  <si>
    <t>II.2. (2) 1 nem sajátos nevelési igényű óvodás gyermekek száma</t>
  </si>
  <si>
    <t>II.2. (3) 1 a Köznev. tv. 47. §-a szerinti azon sajátos nevelési igényű gyermekek száma, akiknek nevelése nem a többi gyermekkel együtt történik</t>
  </si>
  <si>
    <t>II.2. (4) 1 a Köznev. tv. 47. § (7) bekezdése alapján két főként figyelembe vehető sajátos nevelési igényű gyermekek száma</t>
  </si>
  <si>
    <t>II.2. (5) 1 a Köznev. tv. 47. § (7) bekezdése alapján három főként figyelembe vehető sajátos nevelési igényű gyermekek száma</t>
  </si>
  <si>
    <t>II.2. (6) 1 bölcsődés-korú, második életévüket 2013. december 31-éig betöltő gyermekek száma, akiknek a gondozását egységes óvoda-bölcsőde intézmény keretei között biztosítják, és a gyermek 2013. szeptember 1-je és december 31-e között igénybe veszi az ellátást</t>
  </si>
  <si>
    <t>II.2. (7) 1 2013/2014. nevelési évben bölcsődés-korúnak minősülő és az egységes óvoda-bölcsődei ellátást igénybevevő, 2013. december 31-éig harmadik életévüket betöltő gyermekek száma</t>
  </si>
  <si>
    <t>II.2. (8) 1 gyermekek nevelése a napi 8 órát eléri vagy meghaladja</t>
  </si>
  <si>
    <t>19 264 000</t>
  </si>
  <si>
    <t xml:space="preserve">II.2. (9) 1 nem sajátos nevelési igényű óvodás gyermekek száma </t>
  </si>
  <si>
    <t>II.2. (10) 1 a Köznev. tv. 47. §-a szerinti azon sajátos nevelési igényű gyermekek száma, akiknek nevelése nem a többi gyermekkel együtt történik</t>
  </si>
  <si>
    <t>II.2. (11) 1 a Köznev. tv. 47. § (7) bekezdése alapján két főként figyelembe vehető sajátos nevelési igényű gyermekek száma</t>
  </si>
  <si>
    <t>II.2. (12) 1 a Köznev. tv. 47. § (7) bekezdése alapján három főként figyelembe vehető sajátos nevelési igényű gyermekek száma</t>
  </si>
  <si>
    <t>II.2. (13) 1 bölcsődés-korú, második életévüket 2013. december 31-éig betöltő gyermekek száma, akiknek a gondozását egységes óvoda-bölcsőde intézmény keretei között biztosítják, és a gyermek 2013. szeptember 1-je és december 31-e között igénybe veszi az ellátást</t>
  </si>
  <si>
    <t>II.2. (14) 1 2013/2014. nevelési évben bölcsődés-korúnak minősülő és az egységes óvoda-bölcsődei ellátást igénybevevő, 2013. december 31-éig harmadik életévüket betöltő gyermekek száma</t>
  </si>
  <si>
    <t xml:space="preserve">II.2. (1) 2 gyermekek nevelése a napi 8 órát nem éri el </t>
  </si>
  <si>
    <t>II.2. (2) 2 nem sajátos nevelési igényű óvodás gyermekek száma</t>
  </si>
  <si>
    <t>II.2. (3) 2 a Köznev. tv. 47. §-a szerinti azon sajátos nevelési igényű gyermekek száma, akiknek nevelése nem a többi gyermekkel együtt történik</t>
  </si>
  <si>
    <t>II.2. (4) 2 a Köznev. tv. 47. § (7) bekezdése alapján két főként figyelembe vehető sajátos nevelési igényű gyermekek száma</t>
  </si>
  <si>
    <t>II.2. (5) 2 a Köznev. tv. 47. § (7) bekezdése alapján három főként figyelembe vehető sajátos nevelési igényű gyermekek száma</t>
  </si>
  <si>
    <t>II.2. (6) 2 bölcsődés-korú, második életévüket 2014. december 31-éig betöltő gyermekek száma, akiknek a gondozását egységes óvoda-bölcsőde intézmény keretei között biztosítják, és a gyermek 2014. szeptember 1-je és december 31-e között igénybe veszi az ellátást</t>
  </si>
  <si>
    <t>II.2. (7) 2 2014/2015. nevelési évben bölcsődés-korúnak minősülő és az egységes óvoda-bölcsődei ellátást igénybevevő, 2014. december 31-éig harmadik életévüket betöltő gyermekek száma</t>
  </si>
  <si>
    <t>II.2. (8) 2 gyermekek nevelése a napi 8 órát eléri vagy meghaladja</t>
  </si>
  <si>
    <t>9 632 000</t>
  </si>
  <si>
    <t>II.2. (9) 2 nem sajátos nevelési igényű óvodás gyermekek száma</t>
  </si>
  <si>
    <t>II.2. (10) 2 a Köznev. tv. 47. §-a szerinti azon sajátos nevelési igényű gyermekek száma, akiknek nevelése nem a többi gyermekkel együtt történik</t>
  </si>
  <si>
    <t xml:space="preserve">II.2. (11) 2 a Köznev. tv. 47. § (7) bekezdése alapján két főként figyelembe vehető sajátos nevelési igényű gyermekek száma </t>
  </si>
  <si>
    <t xml:space="preserve">II.2. (12) 2 a Köznev. tv. 47. § (7) bekezdése alapján három főként figyelembe vehető sajátos nevelési igényű gyermekek száma </t>
  </si>
  <si>
    <t>Egyéb felhalmozási célú kiadások (=78+…+81)</t>
  </si>
  <si>
    <t>II.2. (13) 2 bölcsődés-korú, második életévüket 2014. december 31-éig betöltő gyermekek száma, akiknek a gondozását egységes óvoda-bölcsőde intézmény keretei között biztosítják, és a gyermek 2014. szeptember 1-je és december 31-e között igénybe veszi az ellátást</t>
  </si>
  <si>
    <t>II.2. (14) 2 2014/2015. nevelési évben bölcsődés-korúnak minősülő és az egységes óvoda-bölcsődei ellátást igénybevevő, 2014. december 31-éig harmadik életévüket betöltő gyermekek száma</t>
  </si>
  <si>
    <t>II.3. Társulás által fenntartott óvodákba bejáró gyermekek utaztatásának támogatása</t>
  </si>
  <si>
    <t>II.3. (1) 2014. évben 8 hónapra</t>
  </si>
  <si>
    <t>II.3. (2) 2014. évben 4 hónapra</t>
  </si>
  <si>
    <t>Összesen (Szktt)</t>
  </si>
  <si>
    <t>A TELEPÜLÉSI ÖNKORMÁNYZATOK SZOCIÁLIS ÉS GYERMEKJÓLÉTI FELADATAINAK TÁMOGATÁSA</t>
  </si>
  <si>
    <t>III. A TELEPÜLÉSI ÖNKORMÁNYZATOK SZOCIÁLIS ÉS GYERMEKJÓLÉTI FELADATAINAK TÁMOGATÁSA</t>
  </si>
  <si>
    <t xml:space="preserve">III.2. Hozzájárulás a pénzbeli szociális ellátásokhoz </t>
  </si>
  <si>
    <t>5 884 095</t>
  </si>
  <si>
    <t>III.2. - V. Hozzájárulás a pénzbeli szociális ellátásokhoz beszámítás után</t>
  </si>
  <si>
    <t>2 942 047</t>
  </si>
  <si>
    <t>III.3. Egyes szociális és gyermekjóléti feladatok támogatása</t>
  </si>
  <si>
    <t>III.3.a (1) Szociális és gyermekjóléti alapszolgáltatások általános feladatai - családsegítés</t>
  </si>
  <si>
    <t>III.3.aa (1) 70 000 fő lakosságszámig működési engedéllyel családsegítés</t>
  </si>
  <si>
    <t>III.3.ab (1) 70 001-110 000 fő lakosságszám esetén működési engedéllyel - családsegítés</t>
  </si>
  <si>
    <t>III.3.ac (1) 110 000 fő lakosságszám felett működési engedéllyel - családsegítés</t>
  </si>
  <si>
    <t>47 442 265</t>
  </si>
  <si>
    <t>III.3.ad (1) társulási kiegészítés - családsegítés</t>
  </si>
  <si>
    <t>192 171</t>
  </si>
  <si>
    <t>57 651 300</t>
  </si>
  <si>
    <t>III.3.a (2) Szociális és gyermekjóléti alapszolgáltatások általános feladatai - gyermekjóléti szolgálat</t>
  </si>
  <si>
    <t>III.3.aa (2) 70 000 fő lakosságszámig működési engedéllyel - gyermekjóléti szolgálat</t>
  </si>
  <si>
    <t>Közhatalmi bevételek (=29)</t>
  </si>
  <si>
    <t>III.3.ab (2) 70 001-110 000 fő lakosságszám esetén működési engedéllyel - gyermekjóléti szolgálat</t>
  </si>
  <si>
    <t>III.3.ac (2) 110 000 fő lakosságszám felett működési engedéllyel - gyermekjóléti szolgálat</t>
  </si>
  <si>
    <t>III.3.ad (2) társulási kiegészítés - gyermekjóléti szolgálat</t>
  </si>
  <si>
    <t>31 681</t>
  </si>
  <si>
    <t>38 017 200</t>
  </si>
  <si>
    <t>III.3.b gyermekjóléti központ</t>
  </si>
  <si>
    <t>működési hó</t>
  </si>
  <si>
    <t>2 099 400</t>
  </si>
  <si>
    <t>III.3.c (1) szociális étkeztetés</t>
  </si>
  <si>
    <t>III.3.c (2) szociális étkeztetés - társulás által történő feladatellátás</t>
  </si>
  <si>
    <t>2 257</t>
  </si>
  <si>
    <t>137 442 272</t>
  </si>
  <si>
    <t>III.3.d (1) házi segítségnyújtás</t>
  </si>
  <si>
    <t>III.3.d (2) házi segítségnyújtás - társulás által történő feladatellátás</t>
  </si>
  <si>
    <t>65 975 000</t>
  </si>
  <si>
    <t>III.3.e falugondnoki vagy tanyagondnoki szolgáltatás összesen</t>
  </si>
  <si>
    <t>27 500 000</t>
  </si>
  <si>
    <t>III.3.e (1) falugondnoki szolgáltatás</t>
  </si>
  <si>
    <t>működési-hó</t>
  </si>
  <si>
    <t>III.3.e (2) tanyagondnoki szolgáltatás</t>
  </si>
  <si>
    <t>III.3.f Időskorúak nappali intézményi ellátása</t>
  </si>
  <si>
    <t>III.3.f (1) időskorúak nappali intézményi ellátása</t>
  </si>
  <si>
    <t>III.3.f (2) időskorúak nappali intézményi ellátása - társulás által történő feladatellátás</t>
  </si>
  <si>
    <t>64 582 500</t>
  </si>
  <si>
    <t>III.3.f (3) foglalkoztatási támogatásban részesülő időskorúak nappali intézményében ellátottak száma</t>
  </si>
  <si>
    <t>III.3.f (4) foglalkoztatási támogatásban részesülő időskorúak nappali intézményben ellátottak száma - társulás által történő feladatellátás</t>
  </si>
  <si>
    <t xml:space="preserve">III.3.g Fogyatékos és demens személyek nappali intézményi ellátása </t>
  </si>
  <si>
    <t>III.3.g (1) fogyatékos személyek nappali intézményi ellátása</t>
  </si>
  <si>
    <t>III.3.g (2) fogyatékos személyek nappali intézményi ellátása - társulás által történő feladatellátás</t>
  </si>
  <si>
    <t>24 750 000</t>
  </si>
  <si>
    <t xml:space="preserve">     Védőnői szolgálat</t>
  </si>
  <si>
    <t>III.3.g (3) foglalkoztatási támogatásban részesülő fogyatékos nappali intézményben ellátottak száma</t>
  </si>
  <si>
    <t>III.3.g (4) foglalkoztatási támogatásban részesülő fogyatékos nappali intézményben ellátottak száma - társulás által történő feladatellátás</t>
  </si>
  <si>
    <t>III.3.g (5) demens személyek nappali intézményi ellátása</t>
  </si>
  <si>
    <t>III.3.g (6) demens személyek nappali intézményi ellátása - társulás által történő feladatellátás</t>
  </si>
  <si>
    <t>III.3.g (7) foglalkoztatási támogatásban részesülő, nappali intézményben ellátott demens személyek száma</t>
  </si>
  <si>
    <t>III.3.g (8) foglalkoztatási támogatásban részesülő, nappali intézményben ellátott demens személyek száma - társulás által történő feladatellátás</t>
  </si>
  <si>
    <t>III.3.h Pszichiátriai és szenvedélybetegek, hajléktalanok nappali intézményi ellátása</t>
  </si>
  <si>
    <t>III.3.h (1) pszichiátriai betegek nappali intézményi ellátása</t>
  </si>
  <si>
    <t>III.3.h (2) pszichiátriai betegek nappali intézményi ellátása - társulás által történő feladatellátás</t>
  </si>
  <si>
    <t>III.3.h (3) foglalkoztatási támogatásban részesülő, nappali intézményben ellátott pszichiátriai betegek száma</t>
  </si>
  <si>
    <t>III.3.h (4) foglalkoztatási támogatásban részesülő, nappali intézményben ellátott pszichiátriai betegek száma - társulás által történő feladatellátás</t>
  </si>
  <si>
    <t>III.3.h (5) szenvedélybetegek nappali intézményi ellátása</t>
  </si>
  <si>
    <t>III.3.h (6) szenvedélybetegek nappali intézményi ellátása - társulás által történő feladatellátás</t>
  </si>
  <si>
    <t>22 320 000</t>
  </si>
  <si>
    <t>III.3.h (7) foglalkoztatási támogatásban részesülő, nappali intézményben ellátott szenvedélybetegek száma</t>
  </si>
  <si>
    <t>III.3.h (8) foglalkoztatási támogatásban részesülő, nappali intézményben ellátott szenvedélybetegek száma - társulás által történő feladatellátás</t>
  </si>
  <si>
    <t>III.3.i Hajléktalanok nappali intézményi ellátása</t>
  </si>
  <si>
    <t>III.3.i (1) hajléktalanok nappali intézményi ellátása</t>
  </si>
  <si>
    <t>III.3.i (2) hajléktalanok nappali intézményi ellátása - társulás által történő feladatellátás</t>
  </si>
  <si>
    <t>18 549 000</t>
  </si>
  <si>
    <t>III.3.i (3) foglalkoztatási támogatásban részesülő hajléktalanok nappali intézményben ellátottak száma</t>
  </si>
  <si>
    <t>III.3.i (4) foglalkoztatási támogatásban részesülő hajléktalanok nappali intézményben ellátottak száma - társulás által történő feladatellátás</t>
  </si>
  <si>
    <t>III.3.j Gyermekek napközbeni ellátása</t>
  </si>
  <si>
    <t>III.3.ja Bölcsődei ellátás</t>
  </si>
  <si>
    <t>III.3.ja (1) bölcsődei ellátás - nem fogyatékos, nem hátrányos helyzetű gyermek</t>
  </si>
  <si>
    <t>17 787 600</t>
  </si>
  <si>
    <t>III.3.ja (2) bölcsődei ellátás - nem fogyatékos, hátrányos helyzetű gyermek</t>
  </si>
  <si>
    <t>5 706 855</t>
  </si>
  <si>
    <t>III.3.ja (3) bölcsődei ellátás - nem fogyatékos, halmozottan hátrányos helyzetű gyermek</t>
  </si>
  <si>
    <t>1 630 530</t>
  </si>
  <si>
    <t>III.3.ja (4) bölcsődei ellátás - fogyatékos gyermek</t>
  </si>
  <si>
    <t>III.3.jb Családi napközi ellátás és -gyermekfelügyelet</t>
  </si>
  <si>
    <t>III.3.jb (1) családi napközi ellátás, családi gyermekfelügyelet - ha a napi nyitvatartási idő összességében a heti 20 órát eléri</t>
  </si>
  <si>
    <t>III.3.jb (2) családi napközi ellátás, családi gyermekfelügyelet - ha a napi nyitvatartási idő összességében a heti 20 órát nem éri el</t>
  </si>
  <si>
    <t>III.3.jb (3) családi napközi ellátás, családi gyermekfelügyelet - ha a napi nyitvatartási idő összességében a heti 20 órát eléri - társulás által történő feladatellátás</t>
  </si>
  <si>
    <t>III.3.jb (4) családi napközi ellátás, családi gyermekfelügyelet - ha a napi nyitvatartási idő összességében a heti 20 órát nem éri el - társulás által történő feladatellátás</t>
  </si>
  <si>
    <t>III.3.k Hajléktalanok átmeneti intézményei</t>
  </si>
  <si>
    <t xml:space="preserve">III.3.k (1) hajléktalanok átmeneti szállása, éjjeli menedékhely összesen </t>
  </si>
  <si>
    <t>férőhely</t>
  </si>
  <si>
    <t xml:space="preserve">III.3.k (2) hajléktalanok átmeneti szállása </t>
  </si>
  <si>
    <t xml:space="preserve">III.3.k (3) hajléktalanok átmeneti szállása időszakos férőhely </t>
  </si>
  <si>
    <t xml:space="preserve">III.3.k (4) hajléktalanok éjjeli menedékhelye </t>
  </si>
  <si>
    <t>III.3.k (5) hajléktalanok éjjeli menedékhelye időszakos férőhely</t>
  </si>
  <si>
    <t>III.3.k (6) hajléktalanok átmeneti szállása, éjjeli menedékhely összesen - társulás által történő feladatellátás</t>
  </si>
  <si>
    <t>65 428 495</t>
  </si>
  <si>
    <t>III.3.k (7) hajléktalanok átmeneti szállása - társulás által történő feladatellátás</t>
  </si>
  <si>
    <t>III.3.k (8) hajléktalanok átmeneti szállása időszakos férőhely - társulás által történő feladatellátás</t>
  </si>
  <si>
    <t>III.3.k (9) hajléktalanok éjjeli menedékhelye - társulás által történő feladatellátás</t>
  </si>
  <si>
    <t>III.3.k (10) hajléktalanok éjjeli menedékhelye időszakos férőhely - társulás által történő feladatellátás</t>
  </si>
  <si>
    <t>III.3.l Gyermekek átmeneti intézményei</t>
  </si>
  <si>
    <t xml:space="preserve">III.3.l (1) gyermekek átmeneti otthona </t>
  </si>
  <si>
    <t>III.3.l (2) gyermekek átmeneti otthona - társulás által történő feladatellátás</t>
  </si>
  <si>
    <t>9 153 360</t>
  </si>
  <si>
    <t xml:space="preserve">III.3.l (3) családok átmeneti otthona </t>
  </si>
  <si>
    <t>III.3.l (4) családok átmeneti otthona - társulás által történő feladatellátás</t>
  </si>
  <si>
    <t>19 069 500</t>
  </si>
  <si>
    <t xml:space="preserve">III.3.l (5) helyettes szülő </t>
  </si>
  <si>
    <t>III.3.l (6) helyettes szülő - társulás által történő feladatellátás</t>
  </si>
  <si>
    <t>III.3.m Kistelepülések szociális feladatainak támogatása</t>
  </si>
  <si>
    <t>III.4. A települési önkormányzatok által az idősek átmeneti és tartós, valamint a és hajléktalan személyek részére nyújtott tartós szociális szakosított ellátási feladatok támogatása</t>
  </si>
  <si>
    <t>A finanszírozás szempontjából elismert szakmai dolgozók bértámogatása</t>
  </si>
  <si>
    <t>III.4.a A számított segítői munkatárs létszámhoz kapcsolódó bértámogatás</t>
  </si>
  <si>
    <t>304 906 680</t>
  </si>
  <si>
    <t>Az időskorúak átmeneti és tartós, valamint a hajléktalanok tartós bentlakást nyújtó szociális intézményeiben ellátottak száma</t>
  </si>
  <si>
    <t>L (1) időskorúak ápoló-gondozó otthoni ellátása nem demens személyek</t>
  </si>
  <si>
    <t xml:space="preserve">L (2) időskorúak ápoló-gondozó otthoni ellátása demens személyek </t>
  </si>
  <si>
    <t>L (3) időskorúak gondozóháza nem demens személyek</t>
  </si>
  <si>
    <t xml:space="preserve">L (4) időskorúak gondozóháza demens személyek </t>
  </si>
  <si>
    <t>L (5) hajléktalanok ápoló-gondozó otthona</t>
  </si>
  <si>
    <t>L (6) hajléktalanok rehabilitációs intézménye</t>
  </si>
  <si>
    <t>III.4.b Intézmény-üzemeltetési támogatás</t>
  </si>
  <si>
    <t>123 608 000</t>
  </si>
  <si>
    <t>III.5. Gyermekétkeztetés támogatása</t>
  </si>
  <si>
    <t>III.5.a) A finanszírozás szempontjából elismert dolgozók bértámogatása</t>
  </si>
  <si>
    <t>45 402 240</t>
  </si>
  <si>
    <t>III.5.b) Gyermekétkeztetés üzemeltetési támogatása</t>
  </si>
  <si>
    <t xml:space="preserve">Összesen </t>
  </si>
  <si>
    <t>Ebből Desz Község Önkormányzata</t>
  </si>
  <si>
    <t>Ebből Szegedi Kistérség Többcélú Társulása</t>
  </si>
  <si>
    <t>IV. A TELEPÜLÉSI ÖNKORMÁNYZATOK KULTURÁLIS FELADATAINAK TÁMOGATÁSA</t>
  </si>
  <si>
    <t>Könyvtári, közművelődési és múzeumi feladatok támogatása</t>
  </si>
  <si>
    <t>A helyi önkormányzatok által felhasználható központosított előirányzatok</t>
  </si>
  <si>
    <t>Lakott külterülettel kapcsolatos feladatok támogatása</t>
  </si>
  <si>
    <t>Települési önkormányzatok köznevelési feladatainak egyéb támogatása</t>
  </si>
  <si>
    <t>A TELEPÜLÉSI ÖNKORMÁNYZATOK EGYÉB TÁMOGATÁSA</t>
  </si>
  <si>
    <t>Kötelezően ellátandó feladatok</t>
  </si>
  <si>
    <t>1. településfejlesztés, településrendezés;</t>
  </si>
  <si>
    <t>2. településüzemeltetés (köztemetők kialakítása és fenntartása, a közvilágításról való gondoskodás, kéményseprő-ipari szolgáltatás biztosítása, a helyi közutak és tartozékainak kialakítása és fenntartása, közparkok és egyéb közterületek kialakítása és fenntartása, gépjárművek parkolásának biztosítása);</t>
  </si>
  <si>
    <t>Termékek és szolgáltatások adói</t>
  </si>
  <si>
    <t>Közhazalmi bevételek</t>
  </si>
  <si>
    <t>Finaszírozási bevételek</t>
  </si>
  <si>
    <t>2018-2027</t>
  </si>
  <si>
    <t>2016.</t>
  </si>
  <si>
    <t>2017.</t>
  </si>
  <si>
    <t>Működési kiadások összesen</t>
  </si>
  <si>
    <t>Felhalmozási kiadások összesen</t>
  </si>
  <si>
    <t>Működési célú bevételek összesen</t>
  </si>
  <si>
    <t>Felhalmozási célú bevételek összesen</t>
  </si>
  <si>
    <t>Maradvány igénybevétele (Felhalmozás 33418)</t>
  </si>
  <si>
    <t>Ivóvízminőség javító program (önerő, hitel biztosíték)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</si>
  <si>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</si>
  <si>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</si>
  <si>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</si>
  <si>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</si>
  <si>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előadó-művészeti szervezet támogatása, a kulturális örökség helyi védelme; a helyi közművelődési tevékenység támogatása;</t>
  </si>
  <si>
    <t>8. szociális, gyermekjóléti szolgáltatások és ellátások;</t>
  </si>
  <si>
    <t>9. lakás- és helyiséggazdálkodás;</t>
  </si>
  <si>
    <t>10. a területén hajléktalanná vált személyek ellátásának és rehabilitációjának, valamint a hajléktalanná válás megelőzésének biztosítása;</t>
  </si>
  <si>
    <t>11. helyi környezet- és természetvédelem, vízgazdálkodás, vízkárelhárítás;</t>
  </si>
  <si>
    <t>12. honvédelem, polgári védelem, katasztrófavédelem, helyi közfoglalkoztatás;</t>
  </si>
  <si>
    <t>13. helyi adóval, gazdaságszervezéssel és a turizmussal kapcsolatos feladatok;</t>
  </si>
  <si>
    <t>14. a kistermelők, őstermelők számára - jogszabályban meghatározott termékeik - értékesítési lehetőségeinek biztosítása, ideértve a hétvégi árusítás lehetőségét is;</t>
  </si>
  <si>
    <t>15. sport, ifjúsági ügyek;</t>
  </si>
  <si>
    <t>16. nemzetiségi ügyek;</t>
  </si>
  <si>
    <t>17. közreműködés a település közbiztonságának biztosításában;</t>
  </si>
  <si>
    <t>18. helyi közösségi közlekedés biztosítása;</t>
  </si>
  <si>
    <t>19. hulladékgazdálkodás;</t>
  </si>
  <si>
    <t>20. víziközmű-szolgáltatás, amennyiben a víziközmű-szolgáltatásról szóló törvény rendelkezései szerint a helyi önkormányzat ellátásért felelősnek minősül</t>
  </si>
  <si>
    <t>21. tulajdonában álló közterületek használatára vonatkozó szabályok és díjak megállapítása;</t>
  </si>
  <si>
    <t>21. a parkolás-üzemeltetés;</t>
  </si>
  <si>
    <t>22. általános közterület-felügyeleti hatáskör a kerület közigazgatási határán belül,</t>
  </si>
  <si>
    <t>23. helyi településrendezés, településfejlesztés;</t>
  </si>
  <si>
    <t>24. helyi településrendezési szabályok megalkotása ;</t>
  </si>
  <si>
    <t>25. turizmussal kapcsolatos feladatok ellátása;</t>
  </si>
  <si>
    <t>26. ipari és kereskedelmi tevékenységgel kapcsolatos szabályozási jogkörök;</t>
  </si>
  <si>
    <t>27. egészségügyi alapellátás, az egészséges életmód segítését célzó szolgáltatások;</t>
  </si>
  <si>
    <t>28. óvodai ellátás;</t>
  </si>
  <si>
    <t>29. szociális, gyermekjóléti szolgáltatások és ellátások;</t>
  </si>
  <si>
    <t>30. a területén hajléktalanná vált személyek ellátásának és rehabilitációjának, valamint a hajléktalanná válás megelőzésének biztosítása;</t>
  </si>
  <si>
    <t>Közösségi tér kialakítása(sátor)</t>
  </si>
  <si>
    <t>Tájékoztató adat -  Deszk költségvetése Kistérség állami támogatása nélkül</t>
  </si>
  <si>
    <t>31. a helyi közművelődési tevékenység támogatása, a kulturális örökség helyi védelme;</t>
  </si>
  <si>
    <t>32. saját tulajdonú lakás- és helyiséggazdálkodás;</t>
  </si>
  <si>
    <t>33. helyi adóval kapcsolatos feladatok;</t>
  </si>
  <si>
    <t>34. a kistermelők, őstermelők számára - jogszabályban meghatározott termékeik - értékesítési lehetőségeinek biztosítása, ideértve a hétvégi árusítás lehetőségét is;</t>
  </si>
  <si>
    <t>35. kerületi sport és szabadidősport támogatása, ifjúsági ügyek;</t>
  </si>
  <si>
    <t>36. közreműködés a helyi közbiztonság biztosításában;</t>
  </si>
  <si>
    <t>37. nemzetiségi ügyek.</t>
  </si>
  <si>
    <t>Önként vállalt feladatok</t>
  </si>
  <si>
    <t>1. civil szervezetek támogatása</t>
  </si>
  <si>
    <t xml:space="preserve">Cím </t>
  </si>
  <si>
    <t>Alcím</t>
  </si>
  <si>
    <t>Költségvetési szerv neve</t>
  </si>
  <si>
    <t>1.1.</t>
  </si>
  <si>
    <t>Oktatási Intézmények</t>
  </si>
  <si>
    <t>Zoltánfy István Általános Iskola</t>
  </si>
  <si>
    <t>Móra Ferenc Csicsergő Óvoda</t>
  </si>
  <si>
    <t>1.2.</t>
  </si>
  <si>
    <t>SZKTT Szociális Szolgáltató Központ Deszki Egysége</t>
  </si>
  <si>
    <t>1.3.</t>
  </si>
  <si>
    <t>Deszki Művelődési Ház és Könyvtár</t>
  </si>
  <si>
    <t>1.4.</t>
  </si>
  <si>
    <t>Közös Önkormányzati Hivatal</t>
  </si>
  <si>
    <t>1.4.1.</t>
  </si>
  <si>
    <t>1.4.2.</t>
  </si>
  <si>
    <t>1.5.</t>
  </si>
  <si>
    <t>Dél-alföldi Térségi Hulladékgazdálkodási Társulás</t>
  </si>
  <si>
    <t xml:space="preserve">4. </t>
  </si>
  <si>
    <t>Tisza-Maros Szög Szúnyoggyérítési Önkormányzati Társulás</t>
  </si>
  <si>
    <t>Költségvetés főösszege</t>
  </si>
  <si>
    <t>Költségvetési főösszeg</t>
  </si>
  <si>
    <t>Eredeti előirányzat</t>
  </si>
  <si>
    <t>Felújítás összesen</t>
  </si>
  <si>
    <t>Deszki Sportcentrum megújjítása</t>
  </si>
  <si>
    <t>Falumegújjítás és fejlesztés Deszken</t>
  </si>
  <si>
    <t>Helyi örökség megörzése Deszken - Emlékpark és népi hagyománymegőrző közösségi ház fejlesztése</t>
  </si>
  <si>
    <t>Nemzeti Kulturális alap / Zoltánfy István szobrának felállítása Deszken</t>
  </si>
  <si>
    <t>Aszfaltozás (buszforduló)</t>
  </si>
  <si>
    <t>Tájékoztató adat - Önkormányzat Kistérségi állami támogatása nélkül</t>
  </si>
  <si>
    <t>94.</t>
  </si>
  <si>
    <t>95.</t>
  </si>
  <si>
    <t xml:space="preserve">Termékek és szolgáltatások adói (=17+18+22+26+27) </t>
  </si>
  <si>
    <t>Egyéb közhatalmi bevételek (=30+…+32)</t>
  </si>
  <si>
    <t>Működési bevételek (=34+…+41)</t>
  </si>
  <si>
    <t>Felhalmozási bevételek (=43+...+45)</t>
  </si>
  <si>
    <t>Működési célú átvett pénzeszközök (=47)</t>
  </si>
  <si>
    <t>Felhalmozási célú átvett pénzeszközök (=49)</t>
  </si>
  <si>
    <t>Költségvetési bevételek (=11+16+28+33+42+46+48+50)</t>
  </si>
  <si>
    <t>Személyi juttatások összesen (=52+53)</t>
  </si>
  <si>
    <t>Dologi kiadások (=56+…+60)</t>
  </si>
  <si>
    <t>Ellátottak pénzbeli juttatásai (=62+…+66)</t>
  </si>
  <si>
    <t>Egyéb működési célú kiadások (=68+…+70+75)</t>
  </si>
  <si>
    <t>Egyéb felhalmozási célú kiadások (=79+…+82)</t>
  </si>
  <si>
    <t>Költségvetési kiadások (=54+55+61+67+76+77+78)</t>
  </si>
  <si>
    <t>Belföldi finanszírozás bevételei (=87+88)</t>
  </si>
  <si>
    <t>Finanszírozási bevételek (=86+90)</t>
  </si>
  <si>
    <t>Belföldi finanszírozás kiadásai (=92+93)</t>
  </si>
  <si>
    <t>Finanszírozási kiadások (=92+94)</t>
  </si>
  <si>
    <t>Külterület 0181 hrsz. Legelő</t>
  </si>
  <si>
    <t>Belterület 45/4 hrsz. Lakóház</t>
  </si>
  <si>
    <t>Kisajátítás 040/3,040/4 hrsz.</t>
  </si>
  <si>
    <t>Beruházás összesen</t>
  </si>
  <si>
    <t>Felhalmozás összesen</t>
  </si>
  <si>
    <t>Pályázati azonosító</t>
  </si>
  <si>
    <t>Deszk összesen</t>
  </si>
  <si>
    <t xml:space="preserve">„Sándorfalvi óvoda fejlesztése” </t>
  </si>
</sst>
</file>

<file path=xl/styles.xml><?xml version="1.0" encoding="utf-8"?>
<styleSheet xmlns="http://schemas.openxmlformats.org/spreadsheetml/2006/main">
  <numFmts count="2">
    <numFmt numFmtId="164" formatCode="?,???,??0;\-?,???,??0;\-&quot;&quot;"/>
    <numFmt numFmtId="165" formatCode="#,##0\ _F_t"/>
  </numFmts>
  <fonts count="33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3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5" fillId="0" borderId="0"/>
  </cellStyleXfs>
  <cellXfs count="342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right" vertical="center"/>
    </xf>
    <xf numFmtId="0" fontId="4" fillId="0" borderId="4" xfId="3" applyFont="1" applyFill="1" applyBorder="1" applyAlignment="1">
      <alignment horizontal="right" vertical="center"/>
    </xf>
    <xf numFmtId="0" fontId="4" fillId="0" borderId="3" xfId="3" applyFont="1" applyFill="1" applyBorder="1" applyAlignment="1" applyProtection="1">
      <alignment horizontal="left" vertical="center" wrapText="1"/>
      <protection locked="0"/>
    </xf>
    <xf numFmtId="0" fontId="6" fillId="0" borderId="3" xfId="3" applyFont="1" applyFill="1" applyBorder="1" applyAlignment="1">
      <alignment horizontal="left" vertical="center"/>
    </xf>
    <xf numFmtId="0" fontId="6" fillId="0" borderId="3" xfId="3" applyFont="1" applyFill="1" applyBorder="1" applyAlignment="1">
      <alignment horizontal="right" vertical="center"/>
    </xf>
    <xf numFmtId="0" fontId="6" fillId="0" borderId="3" xfId="3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right" vertical="center"/>
    </xf>
    <xf numFmtId="0" fontId="7" fillId="0" borderId="4" xfId="3" applyFont="1" applyFill="1" applyBorder="1" applyAlignment="1">
      <alignment horizontal="right" vertical="center"/>
    </xf>
    <xf numFmtId="0" fontId="8" fillId="0" borderId="3" xfId="3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right" vertical="center"/>
    </xf>
    <xf numFmtId="0" fontId="6" fillId="0" borderId="4" xfId="3" applyFont="1" applyFill="1" applyBorder="1" applyAlignment="1">
      <alignment horizontal="right" vertical="center"/>
    </xf>
    <xf numFmtId="0" fontId="7" fillId="0" borderId="3" xfId="3" applyFont="1" applyFill="1" applyBorder="1" applyAlignment="1">
      <alignment vertical="center"/>
    </xf>
    <xf numFmtId="0" fontId="7" fillId="2" borderId="3" xfId="3" applyFont="1" applyFill="1" applyBorder="1" applyAlignment="1">
      <alignment horizontal="left" vertical="center"/>
    </xf>
    <xf numFmtId="0" fontId="7" fillId="2" borderId="3" xfId="3" applyFont="1" applyFill="1" applyBorder="1" applyAlignment="1">
      <alignment horizontal="right" vertical="center"/>
    </xf>
    <xf numFmtId="0" fontId="7" fillId="2" borderId="4" xfId="3" applyFont="1" applyFill="1" applyBorder="1" applyAlignment="1">
      <alignment horizontal="right" vertical="center"/>
    </xf>
    <xf numFmtId="0" fontId="8" fillId="0" borderId="3" xfId="3" applyFont="1" applyFill="1" applyBorder="1" applyAlignment="1">
      <alignment vertical="center"/>
    </xf>
    <xf numFmtId="0" fontId="8" fillId="0" borderId="4" xfId="3" applyFont="1" applyFill="1" applyBorder="1" applyAlignment="1">
      <alignment horizontal="right" vertical="center"/>
    </xf>
    <xf numFmtId="0" fontId="0" fillId="0" borderId="0" xfId="0" applyBorder="1" applyAlignment="1"/>
    <xf numFmtId="0" fontId="9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vertical="center"/>
    </xf>
    <xf numFmtId="0" fontId="3" fillId="2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0" fontId="12" fillId="0" borderId="0" xfId="0" applyFont="1" applyBorder="1"/>
    <xf numFmtId="0" fontId="12" fillId="0" borderId="0" xfId="0" applyFont="1"/>
    <xf numFmtId="0" fontId="0" fillId="0" borderId="0" xfId="0" applyBorder="1"/>
    <xf numFmtId="3" fontId="4" fillId="0" borderId="3" xfId="3" applyNumberFormat="1" applyFont="1" applyFill="1" applyBorder="1" applyAlignment="1">
      <alignment horizontal="right" vertical="center"/>
    </xf>
    <xf numFmtId="3" fontId="4" fillId="0" borderId="4" xfId="3" applyNumberFormat="1" applyFont="1" applyFill="1" applyBorder="1" applyAlignment="1">
      <alignment horizontal="right" vertical="center"/>
    </xf>
    <xf numFmtId="3" fontId="6" fillId="0" borderId="3" xfId="3" applyNumberFormat="1" applyFont="1" applyFill="1" applyBorder="1" applyAlignment="1">
      <alignment horizontal="right" vertical="center"/>
    </xf>
    <xf numFmtId="3" fontId="9" fillId="0" borderId="0" xfId="3" applyNumberFormat="1" applyFont="1" applyFill="1" applyBorder="1" applyAlignment="1">
      <alignment horizontal="left" vertical="center"/>
    </xf>
    <xf numFmtId="3" fontId="13" fillId="0" borderId="3" xfId="3" applyNumberFormat="1" applyFont="1" applyFill="1" applyBorder="1" applyAlignment="1">
      <alignment horizontal="right" vertical="center"/>
    </xf>
    <xf numFmtId="3" fontId="7" fillId="0" borderId="3" xfId="3" applyNumberFormat="1" applyFont="1" applyFill="1" applyBorder="1" applyAlignment="1">
      <alignment horizontal="right" vertical="center"/>
    </xf>
    <xf numFmtId="3" fontId="7" fillId="0" borderId="4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6" fillId="0" borderId="4" xfId="3" applyNumberFormat="1" applyFont="1" applyFill="1" applyBorder="1" applyAlignment="1">
      <alignment horizontal="right" vertical="center"/>
    </xf>
    <xf numFmtId="3" fontId="7" fillId="2" borderId="3" xfId="3" applyNumberFormat="1" applyFont="1" applyFill="1" applyBorder="1" applyAlignment="1">
      <alignment horizontal="right" vertical="center"/>
    </xf>
    <xf numFmtId="3" fontId="7" fillId="2" borderId="4" xfId="3" applyNumberFormat="1" applyFont="1" applyFill="1" applyBorder="1" applyAlignment="1">
      <alignment horizontal="right" vertical="center"/>
    </xf>
    <xf numFmtId="3" fontId="8" fillId="0" borderId="4" xfId="3" applyNumberFormat="1" applyFont="1" applyFill="1" applyBorder="1" applyAlignment="1">
      <alignment horizontal="right" vertical="center"/>
    </xf>
    <xf numFmtId="3" fontId="14" fillId="0" borderId="3" xfId="3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3" xfId="1" applyFont="1" applyBorder="1" applyAlignment="1">
      <alignment vertical="center" wrapText="1"/>
    </xf>
    <xf numFmtId="3" fontId="17" fillId="0" borderId="3" xfId="1" applyNumberFormat="1" applyFont="1" applyBorder="1" applyAlignment="1">
      <alignment vertical="center" wrapText="1"/>
    </xf>
    <xf numFmtId="3" fontId="17" fillId="0" borderId="3" xfId="1" applyNumberFormat="1" applyFont="1" applyBorder="1" applyAlignment="1">
      <alignment vertical="center"/>
    </xf>
    <xf numFmtId="3" fontId="18" fillId="0" borderId="3" xfId="1" applyNumberFormat="1" applyFont="1" applyBorder="1" applyAlignment="1">
      <alignment vertical="center" wrapText="1"/>
    </xf>
    <xf numFmtId="3" fontId="16" fillId="0" borderId="0" xfId="0" applyNumberFormat="1" applyFont="1" applyAlignment="1">
      <alignment vertical="center"/>
    </xf>
    <xf numFmtId="0" fontId="15" fillId="3" borderId="3" xfId="1" applyFont="1" applyFill="1" applyBorder="1" applyAlignment="1">
      <alignment vertical="center" wrapText="1"/>
    </xf>
    <xf numFmtId="3" fontId="15" fillId="3" borderId="3" xfId="1" applyNumberFormat="1" applyFont="1" applyFill="1" applyBorder="1" applyAlignment="1">
      <alignment vertical="center"/>
    </xf>
    <xf numFmtId="0" fontId="15" fillId="4" borderId="3" xfId="1" applyFont="1" applyFill="1" applyBorder="1" applyAlignment="1">
      <alignment vertical="center" wrapText="1"/>
    </xf>
    <xf numFmtId="3" fontId="15" fillId="4" borderId="3" xfId="1" applyNumberFormat="1" applyFont="1" applyFill="1" applyBorder="1" applyAlignment="1">
      <alignment vertical="center"/>
    </xf>
    <xf numFmtId="0" fontId="17" fillId="2" borderId="3" xfId="1" applyFont="1" applyFill="1" applyBorder="1" applyAlignment="1">
      <alignment vertical="center" wrapText="1"/>
    </xf>
    <xf numFmtId="3" fontId="17" fillId="2" borderId="3" xfId="1" applyNumberFormat="1" applyFont="1" applyFill="1" applyBorder="1" applyAlignment="1">
      <alignment vertical="center" wrapText="1"/>
    </xf>
    <xf numFmtId="3" fontId="17" fillId="2" borderId="3" xfId="1" applyNumberFormat="1" applyFont="1" applyFill="1" applyBorder="1" applyAlignment="1">
      <alignment vertical="center"/>
    </xf>
    <xf numFmtId="4" fontId="15" fillId="3" borderId="3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 wrapText="1"/>
    </xf>
    <xf numFmtId="4" fontId="15" fillId="0" borderId="0" xfId="1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19" fillId="0" borderId="0" xfId="0" applyFont="1"/>
    <xf numFmtId="3" fontId="15" fillId="3" borderId="3" xfId="1" applyNumberFormat="1" applyFont="1" applyFill="1" applyBorder="1" applyAlignment="1">
      <alignment vertical="center" wrapText="1"/>
    </xf>
    <xf numFmtId="3" fontId="15" fillId="4" borderId="3" xfId="1" applyNumberFormat="1" applyFont="1" applyFill="1" applyBorder="1" applyAlignment="1">
      <alignment vertical="center" wrapText="1"/>
    </xf>
    <xf numFmtId="4" fontId="15" fillId="3" borderId="3" xfId="1" applyNumberFormat="1" applyFont="1" applyFill="1" applyBorder="1" applyAlignment="1">
      <alignment vertical="center" wrapText="1"/>
    </xf>
    <xf numFmtId="4" fontId="15" fillId="0" borderId="0" xfId="1" applyNumberFormat="1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/>
    <xf numFmtId="3" fontId="0" fillId="0" borderId="0" xfId="0" applyNumberFormat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/>
    <xf numFmtId="3" fontId="8" fillId="0" borderId="3" xfId="0" applyNumberFormat="1" applyFont="1" applyBorder="1"/>
    <xf numFmtId="0" fontId="21" fillId="0" borderId="7" xfId="0" applyFont="1" applyBorder="1" applyAlignment="1">
      <alignment horizontal="center"/>
    </xf>
    <xf numFmtId="0" fontId="21" fillId="0" borderId="3" xfId="0" applyFont="1" applyBorder="1" applyAlignment="1">
      <alignment horizontal="left" vertical="center"/>
    </xf>
    <xf numFmtId="3" fontId="21" fillId="0" borderId="3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left" vertical="center"/>
    </xf>
    <xf numFmtId="3" fontId="3" fillId="0" borderId="0" xfId="3" applyNumberFormat="1" applyFont="1" applyFill="1" applyBorder="1" applyAlignment="1">
      <alignment vertical="center"/>
    </xf>
    <xf numFmtId="3" fontId="0" fillId="0" borderId="0" xfId="0" applyNumberFormat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/>
    <xf numFmtId="0" fontId="7" fillId="0" borderId="8" xfId="0" applyFont="1" applyBorder="1" applyAlignment="1">
      <alignment horizontal="center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0" fontId="8" fillId="0" borderId="12" xfId="0" applyFont="1" applyBorder="1"/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3" fontId="21" fillId="3" borderId="9" xfId="0" applyNumberFormat="1" applyFont="1" applyFill="1" applyBorder="1" applyAlignment="1">
      <alignment horizontal="center"/>
    </xf>
    <xf numFmtId="3" fontId="21" fillId="3" borderId="11" xfId="0" applyNumberFormat="1" applyFont="1" applyFill="1" applyBorder="1" applyAlignment="1">
      <alignment horizontal="center"/>
    </xf>
    <xf numFmtId="1" fontId="7" fillId="0" borderId="13" xfId="1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3" fontId="8" fillId="0" borderId="13" xfId="1" applyNumberFormat="1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3" fillId="0" borderId="0" xfId="0" applyFont="1"/>
    <xf numFmtId="0" fontId="7" fillId="0" borderId="18" xfId="0" applyFont="1" applyBorder="1" applyAlignment="1">
      <alignment wrapText="1"/>
    </xf>
    <xf numFmtId="3" fontId="7" fillId="0" borderId="18" xfId="0" applyNumberFormat="1" applyFont="1" applyBorder="1" applyAlignment="1">
      <alignment horizontal="right" wrapText="1"/>
    </xf>
    <xf numFmtId="3" fontId="8" fillId="0" borderId="18" xfId="0" applyNumberFormat="1" applyFont="1" applyBorder="1" applyAlignment="1">
      <alignment horizontal="right" wrapText="1"/>
    </xf>
    <xf numFmtId="0" fontId="8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wrapText="1"/>
    </xf>
    <xf numFmtId="0" fontId="7" fillId="0" borderId="0" xfId="0" applyFont="1" applyAlignment="1">
      <alignment horizontal="right"/>
    </xf>
    <xf numFmtId="3" fontId="23" fillId="0" borderId="0" xfId="0" applyNumberFormat="1" applyFont="1"/>
    <xf numFmtId="0" fontId="7" fillId="0" borderId="18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8" fillId="0" borderId="18" xfId="0" applyFont="1" applyBorder="1" applyAlignment="1">
      <alignment horizontal="right" wrapText="1"/>
    </xf>
    <xf numFmtId="0" fontId="24" fillId="0" borderId="0" xfId="0" applyFont="1" applyAlignment="1">
      <alignment horizontal="right"/>
    </xf>
    <xf numFmtId="3" fontId="25" fillId="0" borderId="0" xfId="0" applyNumberFormat="1" applyFont="1"/>
    <xf numFmtId="0" fontId="0" fillId="0" borderId="0" xfId="0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6" fillId="0" borderId="3" xfId="0" applyFont="1" applyBorder="1"/>
    <xf numFmtId="0" fontId="8" fillId="0" borderId="3" xfId="0" applyFont="1" applyBorder="1" applyAlignment="1">
      <alignment horizontal="center"/>
    </xf>
    <xf numFmtId="3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14" fillId="0" borderId="3" xfId="0" applyFont="1" applyBorder="1"/>
    <xf numFmtId="0" fontId="8" fillId="0" borderId="0" xfId="0" applyFont="1"/>
    <xf numFmtId="0" fontId="7" fillId="0" borderId="0" xfId="0" applyFont="1" applyAlignment="1">
      <alignment wrapText="1"/>
    </xf>
    <xf numFmtId="49" fontId="8" fillId="0" borderId="0" xfId="0" applyNumberFormat="1" applyFont="1"/>
    <xf numFmtId="49" fontId="7" fillId="0" borderId="0" xfId="0" applyNumberFormat="1" applyFont="1"/>
    <xf numFmtId="49" fontId="0" fillId="0" borderId="0" xfId="0" applyNumberFormat="1"/>
    <xf numFmtId="49" fontId="11" fillId="0" borderId="0" xfId="0" applyNumberFormat="1" applyFont="1"/>
    <xf numFmtId="0" fontId="11" fillId="0" borderId="0" xfId="0" applyFont="1"/>
    <xf numFmtId="0" fontId="27" fillId="0" borderId="3" xfId="3" applyFont="1" applyFill="1" applyBorder="1" applyAlignment="1">
      <alignment horizontal="left" vertical="center"/>
    </xf>
    <xf numFmtId="0" fontId="1" fillId="0" borderId="3" xfId="0" applyFont="1" applyBorder="1"/>
    <xf numFmtId="0" fontId="8" fillId="5" borderId="3" xfId="0" applyFont="1" applyFill="1" applyBorder="1"/>
    <xf numFmtId="3" fontId="8" fillId="5" borderId="3" xfId="0" applyNumberFormat="1" applyFont="1" applyFill="1" applyBorder="1"/>
    <xf numFmtId="0" fontId="7" fillId="0" borderId="3" xfId="0" applyFont="1" applyBorder="1" applyAlignment="1">
      <alignment horizontal="left"/>
    </xf>
    <xf numFmtId="0" fontId="8" fillId="0" borderId="3" xfId="0" applyFont="1" applyBorder="1"/>
    <xf numFmtId="0" fontId="7" fillId="3" borderId="3" xfId="0" applyFont="1" applyFill="1" applyBorder="1"/>
    <xf numFmtId="0" fontId="27" fillId="3" borderId="3" xfId="0" applyFont="1" applyFill="1" applyBorder="1"/>
    <xf numFmtId="3" fontId="8" fillId="3" borderId="3" xfId="0" applyNumberFormat="1" applyFont="1" applyFill="1" applyBorder="1"/>
    <xf numFmtId="0" fontId="17" fillId="0" borderId="3" xfId="0" applyFont="1" applyFill="1" applyBorder="1" applyAlignment="1">
      <alignment vertical="center" wrapText="1"/>
    </xf>
    <xf numFmtId="3" fontId="8" fillId="0" borderId="3" xfId="2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3" fontId="7" fillId="0" borderId="3" xfId="2" applyNumberFormat="1" applyFont="1" applyBorder="1" applyAlignment="1">
      <alignment vertical="center"/>
    </xf>
    <xf numFmtId="0" fontId="24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0" fontId="21" fillId="0" borderId="3" xfId="0" applyFont="1" applyBorder="1" applyAlignment="1">
      <alignment horizontal="center" vertical="center"/>
    </xf>
    <xf numFmtId="0" fontId="18" fillId="0" borderId="3" xfId="0" applyFont="1" applyBorder="1"/>
    <xf numFmtId="3" fontId="18" fillId="0" borderId="3" xfId="0" applyNumberFormat="1" applyFont="1" applyBorder="1"/>
    <xf numFmtId="0" fontId="28" fillId="0" borderId="3" xfId="0" applyFont="1" applyBorder="1"/>
    <xf numFmtId="3" fontId="28" fillId="0" borderId="3" xfId="0" applyNumberFormat="1" applyFont="1" applyBorder="1"/>
    <xf numFmtId="0" fontId="21" fillId="0" borderId="3" xfId="0" applyFont="1" applyBorder="1"/>
    <xf numFmtId="3" fontId="21" fillId="0" borderId="3" xfId="0" applyNumberFormat="1" applyFont="1" applyBorder="1"/>
    <xf numFmtId="0" fontId="28" fillId="0" borderId="0" xfId="0" applyFont="1"/>
    <xf numFmtId="0" fontId="29" fillId="0" borderId="0" xfId="0" applyFont="1"/>
    <xf numFmtId="0" fontId="21" fillId="0" borderId="0" xfId="0" applyFont="1"/>
    <xf numFmtId="0" fontId="22" fillId="0" borderId="0" xfId="0" applyFont="1"/>
    <xf numFmtId="0" fontId="8" fillId="0" borderId="8" xfId="0" applyFont="1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21" xfId="0" applyFont="1" applyBorder="1"/>
    <xf numFmtId="0" fontId="27" fillId="0" borderId="21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3" fontId="7" fillId="0" borderId="13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Border="1"/>
    <xf numFmtId="3" fontId="7" fillId="0" borderId="12" xfId="0" applyNumberFormat="1" applyFont="1" applyBorder="1"/>
    <xf numFmtId="0" fontId="7" fillId="0" borderId="8" xfId="0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0" fontId="7" fillId="0" borderId="21" xfId="0" applyFont="1" applyBorder="1"/>
    <xf numFmtId="3" fontId="7" fillId="0" borderId="16" xfId="0" applyNumberFormat="1" applyFont="1" applyBorder="1"/>
    <xf numFmtId="0" fontId="21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8" fillId="0" borderId="20" xfId="0" applyFont="1" applyBorder="1"/>
    <xf numFmtId="0" fontId="18" fillId="0" borderId="15" xfId="0" applyFont="1" applyBorder="1"/>
    <xf numFmtId="0" fontId="18" fillId="0" borderId="14" xfId="0" applyFont="1" applyBorder="1"/>
    <xf numFmtId="0" fontId="18" fillId="0" borderId="8" xfId="0" applyFont="1" applyBorder="1"/>
    <xf numFmtId="0" fontId="18" fillId="0" borderId="17" xfId="0" applyFont="1" applyBorder="1"/>
    <xf numFmtId="0" fontId="18" fillId="0" borderId="25" xfId="0" applyFont="1" applyBorder="1"/>
    <xf numFmtId="0" fontId="18" fillId="0" borderId="0" xfId="0" applyFont="1" applyBorder="1"/>
    <xf numFmtId="0" fontId="18" fillId="0" borderId="13" xfId="0" applyFont="1" applyBorder="1"/>
    <xf numFmtId="0" fontId="18" fillId="0" borderId="17" xfId="0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3" fontId="18" fillId="0" borderId="13" xfId="0" applyNumberFormat="1" applyFont="1" applyBorder="1" applyAlignment="1">
      <alignment horizontal="right"/>
    </xf>
    <xf numFmtId="165" fontId="18" fillId="0" borderId="0" xfId="0" applyNumberFormat="1" applyFont="1" applyBorder="1" applyAlignment="1"/>
    <xf numFmtId="165" fontId="18" fillId="0" borderId="13" xfId="0" applyNumberFormat="1" applyFont="1" applyBorder="1" applyAlignment="1"/>
    <xf numFmtId="0" fontId="18" fillId="0" borderId="26" xfId="0" applyFont="1" applyBorder="1"/>
    <xf numFmtId="3" fontId="21" fillId="0" borderId="12" xfId="0" applyNumberFormat="1" applyFont="1" applyBorder="1" applyAlignment="1">
      <alignment horizontal="right"/>
    </xf>
    <xf numFmtId="3" fontId="21" fillId="0" borderId="11" xfId="0" applyNumberFormat="1" applyFont="1" applyBorder="1" applyAlignment="1">
      <alignment horizontal="right"/>
    </xf>
    <xf numFmtId="0" fontId="0" fillId="0" borderId="14" xfId="0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1" fillId="0" borderId="3" xfId="0" applyFont="1" applyBorder="1" applyAlignment="1">
      <alignment wrapText="1"/>
    </xf>
    <xf numFmtId="0" fontId="30" fillId="0" borderId="0" xfId="3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left" vertical="center"/>
    </xf>
    <xf numFmtId="0" fontId="30" fillId="0" borderId="0" xfId="3" applyFont="1" applyFill="1" applyBorder="1" applyAlignment="1">
      <alignment horizontal="left" vertical="center"/>
    </xf>
    <xf numFmtId="0" fontId="31" fillId="0" borderId="0" xfId="3" applyFont="1" applyFill="1" applyBorder="1" applyAlignment="1">
      <alignment vertical="center"/>
    </xf>
    <xf numFmtId="0" fontId="31" fillId="2" borderId="0" xfId="3" applyFont="1" applyFill="1" applyBorder="1" applyAlignment="1">
      <alignment horizontal="left" vertical="center"/>
    </xf>
    <xf numFmtId="0" fontId="30" fillId="0" borderId="0" xfId="3" applyFont="1" applyFill="1" applyBorder="1" applyAlignment="1">
      <alignment vertical="center"/>
    </xf>
    <xf numFmtId="0" fontId="31" fillId="0" borderId="0" xfId="0" applyFont="1" applyBorder="1" applyAlignment="1"/>
    <xf numFmtId="0" fontId="8" fillId="0" borderId="3" xfId="3" applyFont="1" applyFill="1" applyBorder="1" applyAlignment="1">
      <alignment horizontal="center" vertical="center"/>
    </xf>
    <xf numFmtId="0" fontId="22" fillId="0" borderId="3" xfId="3" applyFont="1" applyFill="1" applyBorder="1" applyAlignment="1">
      <alignment horizontal="left" vertical="center"/>
    </xf>
    <xf numFmtId="3" fontId="22" fillId="0" borderId="3" xfId="3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 wrapText="1"/>
    </xf>
    <xf numFmtId="3" fontId="7" fillId="0" borderId="17" xfId="0" applyNumberFormat="1" applyFont="1" applyBorder="1"/>
    <xf numFmtId="3" fontId="7" fillId="0" borderId="0" xfId="0" applyNumberFormat="1" applyFont="1" applyBorder="1"/>
    <xf numFmtId="0" fontId="4" fillId="0" borderId="2" xfId="3" applyFont="1" applyFill="1" applyBorder="1" applyAlignment="1">
      <alignment horizontal="left" vertical="center"/>
    </xf>
    <xf numFmtId="0" fontId="4" fillId="0" borderId="27" xfId="3" applyFont="1" applyFill="1" applyBorder="1" applyAlignment="1">
      <alignment horizontal="left" vertical="center"/>
    </xf>
    <xf numFmtId="0" fontId="7" fillId="0" borderId="27" xfId="3" applyFont="1" applyFill="1" applyBorder="1" applyAlignment="1">
      <alignment horizontal="left" vertical="center"/>
    </xf>
    <xf numFmtId="0" fontId="4" fillId="0" borderId="27" xfId="3" applyFont="1" applyFill="1" applyBorder="1" applyAlignment="1">
      <alignment horizontal="left" vertical="center" wrapText="1"/>
    </xf>
    <xf numFmtId="0" fontId="8" fillId="0" borderId="23" xfId="0" applyFont="1" applyBorder="1"/>
    <xf numFmtId="0" fontId="27" fillId="0" borderId="8" xfId="0" applyFont="1" applyBorder="1"/>
    <xf numFmtId="0" fontId="4" fillId="0" borderId="28" xfId="3" applyFont="1" applyFill="1" applyBorder="1" applyAlignment="1">
      <alignment horizontal="left" vertical="center"/>
    </xf>
    <xf numFmtId="0" fontId="28" fillId="0" borderId="17" xfId="0" applyFont="1" applyBorder="1"/>
    <xf numFmtId="0" fontId="32" fillId="0" borderId="3" xfId="0" applyFont="1" applyBorder="1"/>
    <xf numFmtId="3" fontId="18" fillId="0" borderId="4" xfId="0" applyNumberFormat="1" applyFont="1" applyBorder="1"/>
    <xf numFmtId="0" fontId="4" fillId="0" borderId="3" xfId="3" applyFont="1" applyFill="1" applyBorder="1" applyAlignment="1">
      <alignment horizontal="left" vertical="center" wrapText="1"/>
    </xf>
    <xf numFmtId="3" fontId="11" fillId="0" borderId="0" xfId="3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wrapText="1"/>
    </xf>
    <xf numFmtId="0" fontId="0" fillId="0" borderId="28" xfId="0" applyBorder="1"/>
    <xf numFmtId="3" fontId="8" fillId="0" borderId="28" xfId="0" applyNumberFormat="1" applyFont="1" applyBorder="1"/>
    <xf numFmtId="0" fontId="8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3" fontId="3" fillId="0" borderId="0" xfId="0" applyNumberFormat="1" applyFont="1" applyAlignment="1">
      <alignment vertical="center" wrapText="1"/>
    </xf>
    <xf numFmtId="0" fontId="9" fillId="0" borderId="0" xfId="3" applyFont="1" applyFill="1" applyBorder="1" applyAlignment="1">
      <alignment horizontal="right" vertical="center"/>
    </xf>
    <xf numFmtId="0" fontId="10" fillId="0" borderId="0" xfId="3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6" fillId="0" borderId="1" xfId="3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9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3" fontId="6" fillId="0" borderId="1" xfId="3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6" fillId="0" borderId="3" xfId="3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20" xfId="0" applyFont="1" applyBorder="1" applyAlignment="1"/>
    <xf numFmtId="0" fontId="8" fillId="0" borderId="14" xfId="0" applyFont="1" applyBorder="1" applyAlignment="1"/>
    <xf numFmtId="0" fontId="8" fillId="0" borderId="15" xfId="0" applyFont="1" applyBorder="1" applyAlignment="1"/>
    <xf numFmtId="0" fontId="21" fillId="3" borderId="9" xfId="0" applyFont="1" applyFill="1" applyBorder="1" applyAlignment="1">
      <alignment horizontal="left"/>
    </xf>
    <xf numFmtId="0" fontId="21" fillId="3" borderId="10" xfId="0" applyFont="1" applyFill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22" fillId="0" borderId="32" xfId="0" applyFont="1" applyBorder="1" applyAlignment="1">
      <alignment horizontal="center" wrapText="1"/>
    </xf>
    <xf numFmtId="0" fontId="22" fillId="0" borderId="33" xfId="0" applyFont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1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8" fillId="0" borderId="22" xfId="0" applyFont="1" applyBorder="1" applyAlignment="1">
      <alignment horizontal="right"/>
    </xf>
    <xf numFmtId="0" fontId="21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wrapText="1"/>
    </xf>
  </cellXfs>
  <cellStyles count="4">
    <cellStyle name="Normál" xfId="0" builtinId="0"/>
    <cellStyle name="Normál 2" xfId="1"/>
    <cellStyle name="Normál 5" xfId="2"/>
    <cellStyle name="Normál_Munka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.%20&#233;vi%20%20ksv\2014._Deszk_koznev.%20feladat_koltsegv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.%20&#233;vi%20%20ksv\2014._Deszk_szoc.%20feladat_k&#246;ltsv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sítő"/>
      <sheetName val="kiadás összesítő"/>
      <sheetName val="kiadás részl teljes kiadással"/>
    </sheetNames>
    <sheetDataSet>
      <sheetData sheetId="0" refreshError="1"/>
      <sheetData sheetId="1">
        <row r="5">
          <cell r="C5">
            <v>4424</v>
          </cell>
          <cell r="D5">
            <v>4428</v>
          </cell>
          <cell r="E5">
            <v>27480</v>
          </cell>
          <cell r="F5">
            <v>43321</v>
          </cell>
          <cell r="G5">
            <v>31904</v>
          </cell>
          <cell r="H5">
            <v>47749</v>
          </cell>
        </row>
        <row r="6">
          <cell r="C6">
            <v>1213</v>
          </cell>
          <cell r="D6">
            <v>1215</v>
          </cell>
          <cell r="E6">
            <v>7203</v>
          </cell>
          <cell r="F6">
            <v>12143</v>
          </cell>
          <cell r="G6">
            <v>8416</v>
          </cell>
          <cell r="H6">
            <v>13358</v>
          </cell>
        </row>
        <row r="7">
          <cell r="C7">
            <v>28536</v>
          </cell>
          <cell r="D7">
            <v>25201</v>
          </cell>
          <cell r="E7">
            <v>18423</v>
          </cell>
          <cell r="F7">
            <v>20059</v>
          </cell>
          <cell r="G7">
            <v>46959</v>
          </cell>
          <cell r="H7">
            <v>45260</v>
          </cell>
        </row>
        <row r="8">
          <cell r="C8">
            <v>0</v>
          </cell>
          <cell r="D8">
            <v>0</v>
          </cell>
          <cell r="E8">
            <v>663</v>
          </cell>
          <cell r="F8">
            <v>0</v>
          </cell>
          <cell r="G8">
            <v>663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4">
          <cell r="C14">
            <v>3786</v>
          </cell>
          <cell r="D14">
            <v>2982</v>
          </cell>
          <cell r="E14">
            <v>4592</v>
          </cell>
          <cell r="F14">
            <v>4035</v>
          </cell>
          <cell r="G14">
            <v>8378</v>
          </cell>
          <cell r="H14">
            <v>7017</v>
          </cell>
        </row>
        <row r="15">
          <cell r="C15">
            <v>1022</v>
          </cell>
          <cell r="D15">
            <v>805</v>
          </cell>
          <cell r="E15">
            <v>1240</v>
          </cell>
          <cell r="F15">
            <v>1089</v>
          </cell>
          <cell r="G15">
            <v>2262</v>
          </cell>
          <cell r="H15">
            <v>1894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sítő"/>
      <sheetName val="Kiadás összesítő"/>
      <sheetName val="kiadás részeletező"/>
      <sheetName val="Deszk"/>
      <sheetName val="összesítés-hozzáj."/>
      <sheetName val="Röszke-hozzáj."/>
      <sheetName val="Deszk-hozzájár."/>
      <sheetName val="Kübekh-hozzáj."/>
      <sheetName val="Tiszasz-hozzáj."/>
      <sheetName val="Újszent-hozzáj."/>
    </sheetNames>
    <sheetDataSet>
      <sheetData sheetId="0" refreshError="1"/>
      <sheetData sheetId="1">
        <row r="5">
          <cell r="C5">
            <v>9784</v>
          </cell>
          <cell r="D5">
            <v>10115</v>
          </cell>
        </row>
        <row r="6">
          <cell r="C6">
            <v>2600</v>
          </cell>
          <cell r="D6">
            <v>2648</v>
          </cell>
        </row>
        <row r="7">
          <cell r="C7">
            <v>7815.65</v>
          </cell>
          <cell r="D7">
            <v>8222</v>
          </cell>
        </row>
        <row r="8">
          <cell r="C8">
            <v>0</v>
          </cell>
          <cell r="D8">
            <v>0</v>
          </cell>
        </row>
        <row r="12">
          <cell r="C12">
            <v>1871</v>
          </cell>
          <cell r="D12">
            <v>2077</v>
          </cell>
        </row>
        <row r="14">
          <cell r="C14">
            <v>1520</v>
          </cell>
          <cell r="D14">
            <v>1020</v>
          </cell>
        </row>
        <row r="15">
          <cell r="C15">
            <v>1287.5</v>
          </cell>
          <cell r="D15">
            <v>1288</v>
          </cell>
        </row>
        <row r="16">
          <cell r="C16">
            <v>30</v>
          </cell>
          <cell r="D16">
            <v>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I20"/>
  <sheetViews>
    <sheetView workbookViewId="0">
      <selection activeCell="D20" sqref="D20"/>
    </sheetView>
  </sheetViews>
  <sheetFormatPr defaultRowHeight="12.75"/>
  <cols>
    <col min="1" max="1" width="4.7109375" bestFit="1" customWidth="1"/>
    <col min="3" max="3" width="10.140625" bestFit="1" customWidth="1"/>
    <col min="4" max="4" width="10.140625" customWidth="1"/>
  </cols>
  <sheetData>
    <row r="1" spans="1:9">
      <c r="A1" s="83"/>
      <c r="B1" s="83"/>
      <c r="C1" s="83"/>
      <c r="D1" s="83"/>
      <c r="E1" s="83"/>
      <c r="F1" s="83"/>
      <c r="G1" s="83"/>
      <c r="H1" s="83"/>
      <c r="I1" s="83"/>
    </row>
    <row r="2" spans="1:9">
      <c r="A2" s="149" t="s">
        <v>676</v>
      </c>
      <c r="B2" s="149" t="s">
        <v>677</v>
      </c>
      <c r="C2" s="149"/>
      <c r="D2" s="149"/>
      <c r="E2" s="149" t="s">
        <v>678</v>
      </c>
      <c r="F2" s="149"/>
      <c r="G2" s="149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>
      <c r="A4" s="151" t="s">
        <v>68</v>
      </c>
      <c r="B4" s="152"/>
      <c r="C4" s="152"/>
      <c r="D4" s="149" t="s">
        <v>362</v>
      </c>
      <c r="E4" s="149"/>
      <c r="F4" s="83"/>
      <c r="G4" s="83"/>
      <c r="H4" s="83"/>
      <c r="I4" s="83"/>
    </row>
    <row r="5" spans="1:9">
      <c r="A5" s="151"/>
      <c r="B5" s="151" t="s">
        <v>679</v>
      </c>
      <c r="C5" s="152"/>
      <c r="D5" s="152"/>
      <c r="E5" s="149" t="s">
        <v>362</v>
      </c>
      <c r="F5" s="83"/>
      <c r="G5" s="83"/>
      <c r="H5" s="83"/>
      <c r="I5" s="83"/>
    </row>
    <row r="6" spans="1:9">
      <c r="A6" s="152"/>
      <c r="B6" s="151" t="s">
        <v>683</v>
      </c>
      <c r="C6" s="152"/>
      <c r="D6" s="152"/>
      <c r="E6" s="149" t="s">
        <v>688</v>
      </c>
      <c r="F6" s="83"/>
      <c r="G6" s="83"/>
      <c r="H6" s="83"/>
      <c r="I6" s="83"/>
    </row>
    <row r="7" spans="1:9">
      <c r="A7" s="152"/>
      <c r="B7" s="151" t="s">
        <v>685</v>
      </c>
      <c r="C7" s="152"/>
      <c r="D7" s="152"/>
      <c r="E7" s="149" t="s">
        <v>686</v>
      </c>
      <c r="F7" s="83"/>
      <c r="G7" s="83"/>
      <c r="H7" s="83"/>
      <c r="I7" s="83"/>
    </row>
    <row r="8" spans="1:9">
      <c r="A8" s="152"/>
      <c r="B8" s="151" t="s">
        <v>687</v>
      </c>
      <c r="C8" s="152"/>
      <c r="D8" s="152"/>
      <c r="E8" s="149" t="s">
        <v>680</v>
      </c>
      <c r="F8" s="83"/>
      <c r="G8" s="83"/>
      <c r="H8" s="83"/>
      <c r="I8" s="83"/>
    </row>
    <row r="9" spans="1:9">
      <c r="A9" s="152"/>
      <c r="B9" s="151"/>
      <c r="C9" s="152" t="s">
        <v>689</v>
      </c>
      <c r="D9" s="152"/>
      <c r="F9" s="83" t="s">
        <v>681</v>
      </c>
      <c r="G9" s="83"/>
      <c r="H9" s="83"/>
      <c r="I9" s="83"/>
    </row>
    <row r="10" spans="1:9">
      <c r="A10" s="152"/>
      <c r="B10" s="151"/>
      <c r="C10" s="152" t="s">
        <v>690</v>
      </c>
      <c r="D10" s="152"/>
      <c r="F10" s="83" t="s">
        <v>682</v>
      </c>
      <c r="G10" s="83"/>
      <c r="H10" s="83"/>
      <c r="I10" s="83"/>
    </row>
    <row r="11" spans="1:9">
      <c r="A11" s="152"/>
      <c r="B11" s="151" t="s">
        <v>691</v>
      </c>
      <c r="C11" s="152"/>
      <c r="D11" s="152"/>
      <c r="E11" s="149" t="s">
        <v>684</v>
      </c>
      <c r="F11" s="83"/>
      <c r="G11" s="83"/>
      <c r="H11" s="83"/>
      <c r="I11" s="83"/>
    </row>
    <row r="12" spans="1:9" s="36" customFormat="1">
      <c r="A12" s="151" t="s">
        <v>70</v>
      </c>
      <c r="B12" s="151"/>
      <c r="C12" s="151"/>
      <c r="D12" s="151" t="s">
        <v>371</v>
      </c>
      <c r="E12" s="149"/>
      <c r="F12" s="149"/>
      <c r="G12" s="149"/>
      <c r="H12" s="149"/>
      <c r="I12" s="149"/>
    </row>
    <row r="13" spans="1:9" s="155" customFormat="1">
      <c r="A13" s="154" t="s">
        <v>72</v>
      </c>
      <c r="B13" s="154"/>
      <c r="C13" s="154"/>
      <c r="D13" s="151" t="s">
        <v>692</v>
      </c>
    </row>
    <row r="14" spans="1:9" s="155" customFormat="1">
      <c r="A14" s="154" t="s">
        <v>693</v>
      </c>
      <c r="B14" s="154"/>
      <c r="C14" s="154"/>
      <c r="D14" s="151" t="s">
        <v>694</v>
      </c>
    </row>
    <row r="15" spans="1:9">
      <c r="A15" s="153"/>
      <c r="B15" s="153"/>
      <c r="C15" s="153"/>
      <c r="D15" s="153"/>
    </row>
    <row r="16" spans="1:9">
      <c r="A16" s="153"/>
      <c r="B16" s="153"/>
      <c r="C16" s="153"/>
      <c r="D16" s="153"/>
    </row>
    <row r="17" spans="1:4">
      <c r="A17" s="153"/>
      <c r="B17" s="153"/>
      <c r="C17" s="153"/>
      <c r="D17" s="153"/>
    </row>
    <row r="18" spans="1:4">
      <c r="A18" s="153"/>
      <c r="B18" s="153"/>
      <c r="C18" s="153"/>
      <c r="D18" s="153"/>
    </row>
    <row r="19" spans="1:4">
      <c r="A19" s="153"/>
      <c r="B19" s="153"/>
      <c r="C19" s="153"/>
      <c r="D19" s="153"/>
    </row>
    <row r="20" spans="1:4">
      <c r="A20" s="153"/>
      <c r="B20" s="153"/>
      <c r="C20" s="153"/>
      <c r="D20" s="153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&amp;C&amp;"Times New Roman,Félkövér"&amp;12Deszk Község Önkormányzat címrendje&amp;R&amp;"Times New Roman,Normál"1.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E34"/>
  <sheetViews>
    <sheetView workbookViewId="0">
      <selection activeCell="E34" sqref="E34"/>
    </sheetView>
  </sheetViews>
  <sheetFormatPr defaultRowHeight="12.75"/>
  <cols>
    <col min="2" max="2" width="50.7109375" bestFit="1" customWidth="1"/>
    <col min="3" max="3" width="11" customWidth="1"/>
    <col min="4" max="4" width="12" customWidth="1"/>
  </cols>
  <sheetData>
    <row r="1" spans="1:5">
      <c r="A1" s="83"/>
      <c r="B1" s="83"/>
      <c r="C1" s="83"/>
      <c r="D1" s="83"/>
      <c r="E1" s="83"/>
    </row>
    <row r="2" spans="1:5">
      <c r="A2" s="292" t="s">
        <v>342</v>
      </c>
      <c r="B2" s="97"/>
      <c r="C2" s="292" t="s">
        <v>313</v>
      </c>
      <c r="D2" s="292" t="s">
        <v>314</v>
      </c>
      <c r="E2" s="292" t="s">
        <v>315</v>
      </c>
    </row>
    <row r="3" spans="1:5">
      <c r="A3" s="293"/>
      <c r="B3" s="84" t="s">
        <v>286</v>
      </c>
      <c r="C3" s="293"/>
      <c r="D3" s="293"/>
      <c r="E3" s="293"/>
    </row>
    <row r="4" spans="1:5">
      <c r="A4" s="294"/>
      <c r="B4" s="98"/>
      <c r="C4" s="294"/>
      <c r="D4" s="294"/>
      <c r="E4" s="294"/>
    </row>
    <row r="5" spans="1:5">
      <c r="A5" s="85"/>
      <c r="B5" s="85"/>
      <c r="C5" s="289" t="s">
        <v>316</v>
      </c>
      <c r="D5" s="290"/>
      <c r="E5" s="291"/>
    </row>
    <row r="6" spans="1:5">
      <c r="A6" s="82" t="s">
        <v>68</v>
      </c>
      <c r="B6" s="86" t="s">
        <v>317</v>
      </c>
      <c r="C6" s="87">
        <f>42510+1150</f>
        <v>43660</v>
      </c>
      <c r="D6" s="87">
        <v>45771</v>
      </c>
      <c r="E6" s="87">
        <f>E7+E11+E12</f>
        <v>89431</v>
      </c>
    </row>
    <row r="7" spans="1:5">
      <c r="A7" s="82" t="s">
        <v>70</v>
      </c>
      <c r="B7" s="88" t="s">
        <v>318</v>
      </c>
      <c r="C7" s="89">
        <f>42510+1150</f>
        <v>43660</v>
      </c>
      <c r="D7" s="89">
        <v>0</v>
      </c>
      <c r="E7" s="89">
        <f>42510+1150</f>
        <v>43660</v>
      </c>
    </row>
    <row r="8" spans="1:5">
      <c r="A8" s="82" t="s">
        <v>72</v>
      </c>
      <c r="B8" s="88" t="s">
        <v>319</v>
      </c>
      <c r="C8" s="89">
        <f>32500+1150</f>
        <v>33650</v>
      </c>
      <c r="D8" s="89">
        <v>0</v>
      </c>
      <c r="E8" s="89">
        <f>32500+1150</f>
        <v>33650</v>
      </c>
    </row>
    <row r="9" spans="1:5">
      <c r="A9" s="82" t="s">
        <v>74</v>
      </c>
      <c r="B9" s="88" t="s">
        <v>320</v>
      </c>
      <c r="C9" s="89">
        <v>10010</v>
      </c>
      <c r="D9" s="89">
        <v>0</v>
      </c>
      <c r="E9" s="89">
        <v>10010</v>
      </c>
    </row>
    <row r="10" spans="1:5">
      <c r="A10" s="82"/>
      <c r="B10" s="86" t="s">
        <v>321</v>
      </c>
      <c r="C10" s="89"/>
      <c r="D10" s="89"/>
      <c r="E10" s="89"/>
    </row>
    <row r="11" spans="1:5">
      <c r="A11" s="82" t="s">
        <v>76</v>
      </c>
      <c r="B11" s="88" t="s">
        <v>322</v>
      </c>
      <c r="C11" s="89">
        <v>0</v>
      </c>
      <c r="D11" s="89">
        <v>44245</v>
      </c>
      <c r="E11" s="89">
        <v>44245</v>
      </c>
    </row>
    <row r="12" spans="1:5">
      <c r="A12" s="82" t="s">
        <v>78</v>
      </c>
      <c r="B12" s="88" t="s">
        <v>323</v>
      </c>
      <c r="C12" s="89">
        <v>0</v>
      </c>
      <c r="D12" s="89">
        <v>1526</v>
      </c>
      <c r="E12" s="89">
        <v>1526</v>
      </c>
    </row>
    <row r="13" spans="1:5">
      <c r="A13" s="82"/>
      <c r="B13" s="88"/>
      <c r="C13" s="88"/>
      <c r="D13" s="88"/>
      <c r="E13" s="88"/>
    </row>
    <row r="14" spans="1:5">
      <c r="A14" s="82"/>
      <c r="B14" s="88"/>
      <c r="C14" s="88"/>
      <c r="D14" s="88"/>
      <c r="E14" s="88"/>
    </row>
    <row r="15" spans="1:5">
      <c r="A15" s="82" t="s">
        <v>93</v>
      </c>
      <c r="B15" s="86" t="s">
        <v>324</v>
      </c>
      <c r="C15" s="87">
        <f>62186</f>
        <v>62186</v>
      </c>
      <c r="D15" s="87">
        <v>46461</v>
      </c>
      <c r="E15" s="87">
        <f>108647</f>
        <v>108647</v>
      </c>
    </row>
    <row r="16" spans="1:5">
      <c r="A16" s="82" t="s">
        <v>95</v>
      </c>
      <c r="B16" s="88" t="s">
        <v>325</v>
      </c>
      <c r="C16" s="89">
        <v>10284</v>
      </c>
      <c r="D16" s="89">
        <v>4407</v>
      </c>
      <c r="E16" s="89">
        <v>14691</v>
      </c>
    </row>
    <row r="17" spans="1:5">
      <c r="A17" s="82" t="s">
        <v>97</v>
      </c>
      <c r="B17" s="88" t="s">
        <v>326</v>
      </c>
      <c r="C17" s="89">
        <f>10917</f>
        <v>10917</v>
      </c>
      <c r="D17" s="89">
        <v>16376</v>
      </c>
      <c r="E17" s="89">
        <f>27293</f>
        <v>27293</v>
      </c>
    </row>
    <row r="18" spans="1:5">
      <c r="A18" s="82" t="s">
        <v>99</v>
      </c>
      <c r="B18" s="88" t="s">
        <v>327</v>
      </c>
      <c r="C18" s="89">
        <v>0</v>
      </c>
      <c r="D18" s="89">
        <v>2035</v>
      </c>
      <c r="E18" s="89">
        <v>2035</v>
      </c>
    </row>
    <row r="19" spans="1:5">
      <c r="A19" s="82" t="s">
        <v>101</v>
      </c>
      <c r="B19" s="88" t="s">
        <v>328</v>
      </c>
      <c r="C19" s="87">
        <f>21201</f>
        <v>21201</v>
      </c>
      <c r="D19" s="87">
        <v>22818</v>
      </c>
      <c r="E19" s="87">
        <v>44019</v>
      </c>
    </row>
    <row r="20" spans="1:5">
      <c r="A20" s="82"/>
      <c r="B20" s="88"/>
      <c r="C20" s="89"/>
      <c r="D20" s="89"/>
      <c r="E20" s="89"/>
    </row>
    <row r="21" spans="1:5">
      <c r="A21" s="82" t="s">
        <v>103</v>
      </c>
      <c r="B21" s="88" t="s">
        <v>329</v>
      </c>
      <c r="C21" s="89">
        <v>18251</v>
      </c>
      <c r="D21" s="89">
        <v>3395</v>
      </c>
      <c r="E21" s="89">
        <v>21646</v>
      </c>
    </row>
    <row r="22" spans="1:5">
      <c r="A22" s="82" t="s">
        <v>105</v>
      </c>
      <c r="B22" s="88" t="s">
        <v>330</v>
      </c>
      <c r="C22" s="89">
        <v>215</v>
      </c>
      <c r="D22" s="89">
        <v>0</v>
      </c>
      <c r="E22" s="89">
        <v>215</v>
      </c>
    </row>
    <row r="23" spans="1:5">
      <c r="A23" s="82" t="s">
        <v>107</v>
      </c>
      <c r="B23" s="88" t="s">
        <v>331</v>
      </c>
      <c r="C23" s="89">
        <v>5570</v>
      </c>
      <c r="D23" s="89">
        <v>503</v>
      </c>
      <c r="E23" s="89">
        <v>6073</v>
      </c>
    </row>
    <row r="24" spans="1:5">
      <c r="A24" s="82" t="s">
        <v>109</v>
      </c>
      <c r="B24" s="88" t="s">
        <v>332</v>
      </c>
      <c r="C24" s="87">
        <v>24036</v>
      </c>
      <c r="D24" s="87">
        <v>3898</v>
      </c>
      <c r="E24" s="87">
        <v>27934</v>
      </c>
    </row>
    <row r="25" spans="1:5">
      <c r="A25" s="82"/>
      <c r="B25" s="88"/>
      <c r="C25" s="89"/>
      <c r="D25" s="89"/>
      <c r="E25" s="89"/>
    </row>
    <row r="26" spans="1:5">
      <c r="A26" s="82" t="s">
        <v>111</v>
      </c>
      <c r="B26" s="88" t="s">
        <v>333</v>
      </c>
      <c r="C26" s="87">
        <v>10000</v>
      </c>
      <c r="D26" s="87">
        <v>10366</v>
      </c>
      <c r="E26" s="87">
        <v>20366</v>
      </c>
    </row>
    <row r="27" spans="1:5">
      <c r="A27" s="82"/>
      <c r="B27" s="88"/>
      <c r="C27" s="89"/>
      <c r="D27" s="89"/>
      <c r="E27" s="89"/>
    </row>
    <row r="28" spans="1:5">
      <c r="A28" s="82" t="s">
        <v>113</v>
      </c>
      <c r="B28" s="88" t="s">
        <v>334</v>
      </c>
      <c r="C28" s="87">
        <v>6350</v>
      </c>
      <c r="D28" s="87">
        <v>8780</v>
      </c>
      <c r="E28" s="87">
        <v>15130</v>
      </c>
    </row>
    <row r="29" spans="1:5">
      <c r="A29" s="82" t="s">
        <v>115</v>
      </c>
      <c r="B29" s="88" t="s">
        <v>335</v>
      </c>
      <c r="C29" s="87">
        <v>599</v>
      </c>
      <c r="D29" s="87">
        <v>599</v>
      </c>
      <c r="E29" s="87">
        <v>1198</v>
      </c>
    </row>
    <row r="30" spans="1:5">
      <c r="A30" s="82"/>
      <c r="B30" s="88"/>
      <c r="C30" s="89"/>
      <c r="D30" s="89"/>
      <c r="E30" s="89"/>
    </row>
    <row r="31" spans="1:5">
      <c r="A31" s="82" t="s">
        <v>117</v>
      </c>
      <c r="B31" s="86" t="s">
        <v>336</v>
      </c>
      <c r="C31" s="87">
        <f>-19676+1150</f>
        <v>-18526</v>
      </c>
      <c r="D31" s="87">
        <v>-690</v>
      </c>
      <c r="E31" s="87">
        <f>-20366+1150</f>
        <v>-19216</v>
      </c>
    </row>
    <row r="32" spans="1:5">
      <c r="A32" s="90">
        <v>21</v>
      </c>
      <c r="B32" s="91" t="s">
        <v>337</v>
      </c>
      <c r="C32" s="92">
        <v>10183</v>
      </c>
      <c r="D32" s="92">
        <v>10183</v>
      </c>
      <c r="E32" s="92">
        <v>20366</v>
      </c>
    </row>
    <row r="33" spans="1:5" ht="15.75">
      <c r="A33" s="93">
        <v>22</v>
      </c>
      <c r="B33" s="94" t="s">
        <v>338</v>
      </c>
      <c r="C33" s="95"/>
      <c r="D33" s="96"/>
      <c r="E33" s="96">
        <v>1150</v>
      </c>
    </row>
    <row r="34" spans="1:5">
      <c r="A34" s="83"/>
      <c r="B34" s="83"/>
      <c r="C34" s="83"/>
      <c r="D34" s="83"/>
      <c r="E34" s="83"/>
    </row>
  </sheetData>
  <mergeCells count="5">
    <mergeCell ref="C5:E5"/>
    <mergeCell ref="A2:A4"/>
    <mergeCell ref="C2:C4"/>
    <mergeCell ref="D2:D4"/>
    <mergeCell ref="E2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&amp;C&amp;"Times New Roman,Félkövér"&amp;12Deszki Település -üzemeltetési Nonprofit Kft üzleti terve&amp;R&amp;"Times New Roman,Normál"10.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8"/>
  <sheetViews>
    <sheetView workbookViewId="0">
      <selection activeCell="G1" sqref="G1"/>
    </sheetView>
  </sheetViews>
  <sheetFormatPr defaultRowHeight="12.75"/>
  <cols>
    <col min="1" max="1" width="2.7109375" style="77" bestFit="1" customWidth="1"/>
    <col min="2" max="2" width="58.28515625" style="75" customWidth="1"/>
    <col min="3" max="3" width="10.5703125" style="76" customWidth="1"/>
    <col min="4" max="4" width="10.28515625" style="76" bestFit="1" customWidth="1"/>
    <col min="5" max="5" width="10.140625" style="75" customWidth="1"/>
    <col min="6" max="6" width="10.85546875" style="75" customWidth="1"/>
    <col min="7" max="16384" width="9.140625" style="75"/>
  </cols>
  <sheetData>
    <row r="1" spans="1:7">
      <c r="A1" s="295"/>
      <c r="B1" s="295"/>
      <c r="C1" s="295"/>
      <c r="D1" s="295"/>
      <c r="G1" s="75" t="s">
        <v>83</v>
      </c>
    </row>
    <row r="2" spans="1:7">
      <c r="A2" s="3"/>
      <c r="B2" s="268" t="s">
        <v>64</v>
      </c>
      <c r="C2" s="296" t="s">
        <v>65</v>
      </c>
      <c r="D2" s="296" t="s">
        <v>66</v>
      </c>
    </row>
    <row r="3" spans="1:7">
      <c r="A3" s="4"/>
      <c r="B3" s="269"/>
      <c r="C3" s="297"/>
      <c r="D3" s="297"/>
    </row>
    <row r="4" spans="1:7">
      <c r="A4" s="5"/>
      <c r="B4" s="5"/>
      <c r="C4" s="270" t="s">
        <v>67</v>
      </c>
      <c r="D4" s="271"/>
    </row>
    <row r="5" spans="1:7">
      <c r="A5" s="6" t="s">
        <v>68</v>
      </c>
      <c r="B5" s="6" t="s">
        <v>69</v>
      </c>
      <c r="C5" s="38"/>
      <c r="D5" s="39"/>
    </row>
    <row r="6" spans="1:7">
      <c r="A6" s="6" t="s">
        <v>70</v>
      </c>
      <c r="B6" s="6" t="s">
        <v>71</v>
      </c>
      <c r="C6" s="38"/>
      <c r="D6" s="39"/>
    </row>
    <row r="7" spans="1:7" ht="25.5">
      <c r="A7" s="6" t="s">
        <v>72</v>
      </c>
      <c r="B7" s="9" t="s">
        <v>73</v>
      </c>
      <c r="C7" s="38"/>
      <c r="D7" s="39"/>
    </row>
    <row r="8" spans="1:7">
      <c r="A8" s="6" t="s">
        <v>74</v>
      </c>
      <c r="B8" s="6" t="s">
        <v>75</v>
      </c>
      <c r="C8" s="38"/>
      <c r="D8" s="39"/>
    </row>
    <row r="9" spans="1:7">
      <c r="A9" s="6" t="s">
        <v>76</v>
      </c>
      <c r="B9" s="6" t="s">
        <v>77</v>
      </c>
      <c r="C9" s="38"/>
      <c r="D9" s="39"/>
    </row>
    <row r="10" spans="1:7">
      <c r="A10" s="6" t="s">
        <v>78</v>
      </c>
      <c r="B10" s="6" t="s">
        <v>90</v>
      </c>
      <c r="C10" s="38"/>
      <c r="D10" s="39"/>
    </row>
    <row r="11" spans="1:7">
      <c r="A11" s="10" t="s">
        <v>91</v>
      </c>
      <c r="B11" s="10" t="s">
        <v>92</v>
      </c>
      <c r="C11" s="40">
        <f>SUM(C5:C10)</f>
        <v>0</v>
      </c>
      <c r="D11" s="40">
        <f>SUM(D5:D10)</f>
        <v>0</v>
      </c>
    </row>
    <row r="12" spans="1:7" ht="30" customHeight="1">
      <c r="A12" s="6" t="s">
        <v>93</v>
      </c>
      <c r="B12" s="9" t="s">
        <v>94</v>
      </c>
      <c r="C12" s="38"/>
      <c r="D12" s="39"/>
    </row>
    <row r="13" spans="1:7" ht="25.5">
      <c r="A13" s="6" t="s">
        <v>95</v>
      </c>
      <c r="B13" s="9" t="s">
        <v>96</v>
      </c>
      <c r="C13" s="38"/>
      <c r="D13" s="39"/>
      <c r="E13" s="77"/>
    </row>
    <row r="14" spans="1:7" ht="29.25" customHeight="1">
      <c r="A14" s="6" t="s">
        <v>97</v>
      </c>
      <c r="B14" s="6" t="s">
        <v>98</v>
      </c>
      <c r="C14" s="38">
        <f>2191231-990</f>
        <v>2190241</v>
      </c>
      <c r="D14" s="39">
        <v>2257733</v>
      </c>
      <c r="E14" s="261"/>
      <c r="F14" s="77" t="s">
        <v>258</v>
      </c>
    </row>
    <row r="15" spans="1:7">
      <c r="A15" s="10" t="s">
        <v>99</v>
      </c>
      <c r="B15" s="10" t="s">
        <v>100</v>
      </c>
      <c r="C15" s="40">
        <f>SUM(C11:C14)</f>
        <v>2190241</v>
      </c>
      <c r="D15" s="40">
        <f>SUM(D11:D14)</f>
        <v>2257733</v>
      </c>
      <c r="E15" s="261"/>
    </row>
    <row r="16" spans="1:7">
      <c r="A16" s="6" t="s">
        <v>101</v>
      </c>
      <c r="B16" s="6" t="s">
        <v>102</v>
      </c>
      <c r="C16" s="38"/>
      <c r="D16" s="39"/>
      <c r="E16" s="261"/>
    </row>
    <row r="17" spans="1:5" ht="25.5">
      <c r="A17" s="6" t="s">
        <v>103</v>
      </c>
      <c r="B17" s="9" t="s">
        <v>104</v>
      </c>
      <c r="C17" s="38"/>
      <c r="D17" s="39"/>
      <c r="E17" s="261"/>
    </row>
    <row r="18" spans="1:5" ht="25.5">
      <c r="A18" s="6" t="s">
        <v>105</v>
      </c>
      <c r="B18" s="9" t="s">
        <v>106</v>
      </c>
      <c r="C18" s="38"/>
      <c r="D18" s="39"/>
      <c r="E18" s="261"/>
    </row>
    <row r="19" spans="1:5">
      <c r="A19" s="6" t="s">
        <v>107</v>
      </c>
      <c r="B19" s="6" t="s">
        <v>108</v>
      </c>
      <c r="C19" s="38">
        <v>326501</v>
      </c>
      <c r="D19" s="39">
        <v>326501</v>
      </c>
      <c r="E19" s="261"/>
    </row>
    <row r="20" spans="1:5">
      <c r="A20" s="10" t="s">
        <v>109</v>
      </c>
      <c r="B20" s="12" t="s">
        <v>110</v>
      </c>
      <c r="C20" s="40">
        <f>SUM(C16:C19)</f>
        <v>326501</v>
      </c>
      <c r="D20" s="40">
        <f>SUM(D16:D19)</f>
        <v>326501</v>
      </c>
      <c r="E20" s="261"/>
    </row>
    <row r="21" spans="1:5">
      <c r="A21" s="6" t="s">
        <v>111</v>
      </c>
      <c r="B21" s="6" t="s">
        <v>112</v>
      </c>
      <c r="C21" s="38"/>
      <c r="D21" s="39"/>
      <c r="E21" s="261"/>
    </row>
    <row r="22" spans="1:5">
      <c r="A22" s="6" t="s">
        <v>113</v>
      </c>
      <c r="B22" s="6" t="s">
        <v>114</v>
      </c>
      <c r="C22" s="38">
        <f>SUM(C23:C25)</f>
        <v>0</v>
      </c>
      <c r="D22" s="38">
        <f>SUM(D23:D25)</f>
        <v>0</v>
      </c>
      <c r="E22" s="261"/>
    </row>
    <row r="23" spans="1:5">
      <c r="A23" s="6" t="s">
        <v>115</v>
      </c>
      <c r="B23" s="6" t="s">
        <v>116</v>
      </c>
      <c r="C23" s="38"/>
      <c r="D23" s="39"/>
      <c r="E23" s="261"/>
    </row>
    <row r="24" spans="1:5" ht="12.75" customHeight="1">
      <c r="A24" s="6" t="s">
        <v>117</v>
      </c>
      <c r="B24" s="6" t="s">
        <v>118</v>
      </c>
      <c r="C24" s="38"/>
      <c r="D24" s="39"/>
      <c r="E24" s="261"/>
    </row>
    <row r="25" spans="1:5">
      <c r="A25" s="6" t="s">
        <v>119</v>
      </c>
      <c r="B25" s="6" t="s">
        <v>120</v>
      </c>
      <c r="C25" s="38"/>
      <c r="D25" s="39"/>
      <c r="E25" s="261"/>
    </row>
    <row r="26" spans="1:5" ht="12.75" customHeight="1">
      <c r="A26" s="6" t="s">
        <v>121</v>
      </c>
      <c r="B26" s="6" t="s">
        <v>122</v>
      </c>
      <c r="C26" s="38">
        <f>C28</f>
        <v>0</v>
      </c>
      <c r="D26" s="38">
        <f>D28</f>
        <v>0</v>
      </c>
      <c r="E26" s="261"/>
    </row>
    <row r="27" spans="1:5" ht="25.5">
      <c r="A27" s="6" t="s">
        <v>123</v>
      </c>
      <c r="B27" s="9" t="s">
        <v>124</v>
      </c>
      <c r="C27" s="38"/>
      <c r="D27" s="39"/>
      <c r="E27" s="261"/>
    </row>
    <row r="28" spans="1:5" ht="25.5">
      <c r="A28" s="6" t="s">
        <v>125</v>
      </c>
      <c r="B28" s="9" t="s">
        <v>126</v>
      </c>
      <c r="C28" s="38"/>
      <c r="D28" s="39"/>
      <c r="E28" s="261"/>
    </row>
    <row r="29" spans="1:5">
      <c r="A29" s="6" t="s">
        <v>127</v>
      </c>
      <c r="B29" s="6" t="s">
        <v>128</v>
      </c>
      <c r="C29" s="38"/>
      <c r="D29" s="39"/>
      <c r="E29" s="261"/>
    </row>
    <row r="30" spans="1:5">
      <c r="A30" s="6" t="s">
        <v>129</v>
      </c>
      <c r="B30" s="6" t="s">
        <v>130</v>
      </c>
      <c r="C30" s="38"/>
      <c r="D30" s="39"/>
      <c r="E30" s="261"/>
    </row>
    <row r="31" spans="1:5">
      <c r="A31" s="10" t="s">
        <v>131</v>
      </c>
      <c r="B31" s="10" t="s">
        <v>132</v>
      </c>
      <c r="C31" s="40">
        <f>C21+C22+C26+C29+C30</f>
        <v>0</v>
      </c>
      <c r="D31" s="40">
        <f>D21+D22+D26+D29+D30</f>
        <v>0</v>
      </c>
      <c r="E31" s="261"/>
    </row>
    <row r="32" spans="1:5">
      <c r="A32" s="6" t="s">
        <v>133</v>
      </c>
      <c r="B32" s="6" t="s">
        <v>134</v>
      </c>
      <c r="C32" s="38">
        <f>SUM(C33:C35)</f>
        <v>0</v>
      </c>
      <c r="D32" s="38">
        <f>SUM(D33:D35)</f>
        <v>0</v>
      </c>
      <c r="E32" s="261"/>
    </row>
    <row r="33" spans="1:5">
      <c r="A33" s="6" t="s">
        <v>135</v>
      </c>
      <c r="B33" s="6" t="s">
        <v>136</v>
      </c>
      <c r="C33" s="38"/>
      <c r="D33" s="39"/>
      <c r="E33" s="261"/>
    </row>
    <row r="34" spans="1:5">
      <c r="A34" s="6" t="s">
        <v>137</v>
      </c>
      <c r="B34" s="6" t="s">
        <v>138</v>
      </c>
      <c r="C34" s="38"/>
      <c r="D34" s="39"/>
      <c r="E34" s="261"/>
    </row>
    <row r="35" spans="1:5">
      <c r="A35" s="6" t="s">
        <v>139</v>
      </c>
      <c r="B35" s="6" t="s">
        <v>140</v>
      </c>
      <c r="C35" s="38"/>
      <c r="D35" s="39"/>
      <c r="E35" s="261"/>
    </row>
    <row r="36" spans="1:5">
      <c r="A36" s="10" t="s">
        <v>141</v>
      </c>
      <c r="B36" s="10" t="s">
        <v>142</v>
      </c>
      <c r="C36" s="40">
        <f>C32</f>
        <v>0</v>
      </c>
      <c r="D36" s="40">
        <f>D32</f>
        <v>0</v>
      </c>
      <c r="E36" s="261"/>
    </row>
    <row r="37" spans="1:5">
      <c r="A37" s="6" t="s">
        <v>143</v>
      </c>
      <c r="B37" s="13" t="s">
        <v>144</v>
      </c>
      <c r="C37" s="43"/>
      <c r="D37" s="44"/>
      <c r="E37" s="261"/>
    </row>
    <row r="38" spans="1:5">
      <c r="A38" s="6" t="s">
        <v>145</v>
      </c>
      <c r="B38" s="13" t="s">
        <v>146</v>
      </c>
      <c r="C38" s="43">
        <v>650089</v>
      </c>
      <c r="D38" s="44">
        <v>661566</v>
      </c>
      <c r="E38" s="261"/>
    </row>
    <row r="39" spans="1:5">
      <c r="A39" s="6" t="s">
        <v>147</v>
      </c>
      <c r="B39" s="13" t="s">
        <v>148</v>
      </c>
      <c r="C39" s="43"/>
      <c r="D39" s="44"/>
      <c r="E39" s="261"/>
    </row>
    <row r="40" spans="1:5">
      <c r="A40" s="6" t="s">
        <v>149</v>
      </c>
      <c r="B40" s="13" t="s">
        <v>150</v>
      </c>
      <c r="C40" s="43"/>
      <c r="D40" s="44"/>
      <c r="E40" s="261"/>
    </row>
    <row r="41" spans="1:5">
      <c r="A41" s="6" t="s">
        <v>151</v>
      </c>
      <c r="B41" s="13" t="s">
        <v>152</v>
      </c>
      <c r="C41" s="43">
        <v>110731</v>
      </c>
      <c r="D41" s="44">
        <v>47660</v>
      </c>
      <c r="E41" s="261"/>
    </row>
    <row r="42" spans="1:5">
      <c r="A42" s="6" t="s">
        <v>153</v>
      </c>
      <c r="B42" s="13" t="s">
        <v>154</v>
      </c>
      <c r="C42" s="43"/>
      <c r="D42" s="44">
        <v>65032</v>
      </c>
      <c r="E42" s="261"/>
    </row>
    <row r="43" spans="1:5">
      <c r="A43" s="6" t="s">
        <v>155</v>
      </c>
      <c r="B43" s="13" t="s">
        <v>156</v>
      </c>
      <c r="C43" s="43">
        <v>6690</v>
      </c>
      <c r="D43" s="44">
        <v>6680</v>
      </c>
      <c r="E43" s="261"/>
    </row>
    <row r="44" spans="1:5">
      <c r="A44" s="6" t="s">
        <v>157</v>
      </c>
      <c r="B44" s="13" t="s">
        <v>158</v>
      </c>
      <c r="C44" s="43"/>
      <c r="D44" s="44">
        <v>29</v>
      </c>
      <c r="E44" s="261"/>
    </row>
    <row r="45" spans="1:5">
      <c r="A45" s="10" t="s">
        <v>159</v>
      </c>
      <c r="B45" s="16" t="s">
        <v>160</v>
      </c>
      <c r="C45" s="45">
        <f>SUM(C37:C44)</f>
        <v>767510</v>
      </c>
      <c r="D45" s="45">
        <f>SUM(D37:D44)</f>
        <v>780967</v>
      </c>
      <c r="E45" s="261"/>
    </row>
    <row r="46" spans="1:5">
      <c r="A46" s="6" t="s">
        <v>161</v>
      </c>
      <c r="B46" s="13" t="s">
        <v>162</v>
      </c>
      <c r="C46" s="43"/>
      <c r="D46" s="44"/>
      <c r="E46" s="261"/>
    </row>
    <row r="47" spans="1:5">
      <c r="A47" s="6" t="s">
        <v>163</v>
      </c>
      <c r="B47" s="13" t="s">
        <v>164</v>
      </c>
      <c r="C47" s="43"/>
      <c r="D47" s="44"/>
      <c r="E47" s="261"/>
    </row>
    <row r="48" spans="1:5">
      <c r="A48" s="6" t="s">
        <v>165</v>
      </c>
      <c r="B48" s="13" t="s">
        <v>166</v>
      </c>
      <c r="C48" s="43"/>
      <c r="D48" s="44"/>
      <c r="E48" s="261"/>
    </row>
    <row r="49" spans="1:5">
      <c r="A49" s="10" t="s">
        <v>167</v>
      </c>
      <c r="B49" s="10" t="s">
        <v>168</v>
      </c>
      <c r="C49" s="40">
        <f>SUM(C46:C48)</f>
        <v>0</v>
      </c>
      <c r="D49" s="40">
        <f>SUM(D46:D48)</f>
        <v>0</v>
      </c>
      <c r="E49" s="261"/>
    </row>
    <row r="50" spans="1:5" ht="25.5">
      <c r="A50" s="6" t="s">
        <v>169</v>
      </c>
      <c r="B50" s="9" t="s">
        <v>170</v>
      </c>
      <c r="C50" s="38"/>
      <c r="D50" s="39"/>
      <c r="E50" s="261"/>
    </row>
    <row r="51" spans="1:5">
      <c r="A51" s="10" t="s">
        <v>171</v>
      </c>
      <c r="B51" s="10" t="s">
        <v>172</v>
      </c>
      <c r="C51" s="40">
        <f>C50</f>
        <v>0</v>
      </c>
      <c r="D51" s="40">
        <f>D50</f>
        <v>0</v>
      </c>
      <c r="E51" s="261"/>
    </row>
    <row r="52" spans="1:5" ht="25.5">
      <c r="A52" s="6" t="s">
        <v>173</v>
      </c>
      <c r="B52" s="9" t="s">
        <v>174</v>
      </c>
      <c r="C52" s="38"/>
      <c r="D52" s="39"/>
      <c r="E52" s="261"/>
    </row>
    <row r="53" spans="1:5">
      <c r="A53" s="10" t="s">
        <v>175</v>
      </c>
      <c r="B53" s="10" t="s">
        <v>176</v>
      </c>
      <c r="C53" s="40">
        <f>C52</f>
        <v>0</v>
      </c>
      <c r="D53" s="40">
        <f>D52</f>
        <v>0</v>
      </c>
      <c r="E53" s="261"/>
    </row>
    <row r="54" spans="1:5" ht="24.75" customHeight="1">
      <c r="A54" s="10" t="s">
        <v>177</v>
      </c>
      <c r="B54" s="16" t="s">
        <v>178</v>
      </c>
      <c r="C54" s="45">
        <f>C15+C20+C36+C45+C49+C51+C53</f>
        <v>3284252</v>
      </c>
      <c r="D54" s="45">
        <f>D15+D20+D36+D45+D49+D51+D53</f>
        <v>3365201</v>
      </c>
      <c r="E54" s="261"/>
    </row>
    <row r="55" spans="1:5">
      <c r="A55" s="6" t="s">
        <v>179</v>
      </c>
      <c r="B55" s="6" t="s">
        <v>180</v>
      </c>
      <c r="C55" s="40">
        <v>1107611</v>
      </c>
      <c r="D55" s="46">
        <v>1165238</v>
      </c>
      <c r="E55" s="261"/>
    </row>
    <row r="56" spans="1:5">
      <c r="A56" s="6" t="s">
        <v>181</v>
      </c>
      <c r="B56" s="6" t="s">
        <v>186</v>
      </c>
      <c r="C56" s="40"/>
      <c r="D56" s="46"/>
      <c r="E56" s="261"/>
    </row>
    <row r="57" spans="1:5">
      <c r="A57" s="10" t="s">
        <v>187</v>
      </c>
      <c r="B57" s="10" t="s">
        <v>188</v>
      </c>
      <c r="C57" s="40">
        <f>C55+C56</f>
        <v>1107611</v>
      </c>
      <c r="D57" s="40">
        <f>D55+D56</f>
        <v>1165238</v>
      </c>
      <c r="E57" s="261"/>
    </row>
    <row r="58" spans="1:5">
      <c r="A58" s="10" t="s">
        <v>189</v>
      </c>
      <c r="B58" s="10" t="s">
        <v>190</v>
      </c>
      <c r="C58" s="40">
        <v>309125</v>
      </c>
      <c r="D58" s="46">
        <v>312843</v>
      </c>
      <c r="E58" s="261"/>
    </row>
    <row r="59" spans="1:5">
      <c r="A59" s="6" t="s">
        <v>191</v>
      </c>
      <c r="B59" s="6" t="s">
        <v>192</v>
      </c>
      <c r="C59" s="38">
        <v>273764</v>
      </c>
      <c r="D59" s="46">
        <v>281884</v>
      </c>
      <c r="E59" s="261"/>
    </row>
    <row r="60" spans="1:5">
      <c r="A60" s="6" t="s">
        <v>193</v>
      </c>
      <c r="B60" s="6" t="s">
        <v>194</v>
      </c>
      <c r="C60" s="38">
        <v>22073</v>
      </c>
      <c r="D60" s="46">
        <v>29342</v>
      </c>
      <c r="E60" s="261"/>
    </row>
    <row r="61" spans="1:5">
      <c r="A61" s="6" t="s">
        <v>195</v>
      </c>
      <c r="B61" s="6" t="s">
        <v>196</v>
      </c>
      <c r="C61" s="38">
        <v>849184</v>
      </c>
      <c r="D61" s="46">
        <v>815480</v>
      </c>
      <c r="E61" s="261"/>
    </row>
    <row r="62" spans="1:5">
      <c r="A62" s="6" t="s">
        <v>197</v>
      </c>
      <c r="B62" s="6" t="s">
        <v>198</v>
      </c>
      <c r="C62" s="38">
        <v>5711</v>
      </c>
      <c r="D62" s="46">
        <v>8942</v>
      </c>
      <c r="E62" s="261"/>
    </row>
    <row r="63" spans="1:5">
      <c r="A63" s="6" t="s">
        <v>199</v>
      </c>
      <c r="B63" s="6" t="s">
        <v>200</v>
      </c>
      <c r="C63" s="38">
        <v>288957</v>
      </c>
      <c r="D63" s="46">
        <v>316492</v>
      </c>
      <c r="E63" s="261"/>
    </row>
    <row r="64" spans="1:5">
      <c r="A64" s="10" t="s">
        <v>201</v>
      </c>
      <c r="B64" s="10" t="s">
        <v>202</v>
      </c>
      <c r="C64" s="40">
        <f>SUM(C59:C63)</f>
        <v>1439689</v>
      </c>
      <c r="D64" s="40">
        <f>SUM(D59:D63)</f>
        <v>1452140</v>
      </c>
      <c r="E64" s="261"/>
    </row>
    <row r="65" spans="1:5">
      <c r="A65" s="6" t="s">
        <v>203</v>
      </c>
      <c r="B65" s="19" t="s">
        <v>204</v>
      </c>
      <c r="C65" s="43"/>
      <c r="D65" s="44"/>
      <c r="E65" s="261"/>
    </row>
    <row r="66" spans="1:5">
      <c r="A66" s="6" t="s">
        <v>205</v>
      </c>
      <c r="B66" s="13" t="s">
        <v>206</v>
      </c>
      <c r="C66" s="43"/>
      <c r="D66" s="44"/>
      <c r="E66" s="261"/>
    </row>
    <row r="67" spans="1:5">
      <c r="A67" s="6" t="s">
        <v>207</v>
      </c>
      <c r="B67" s="20" t="s">
        <v>208</v>
      </c>
      <c r="C67" s="47"/>
      <c r="D67" s="48"/>
      <c r="E67" s="261"/>
    </row>
    <row r="68" spans="1:5">
      <c r="A68" s="6" t="s">
        <v>209</v>
      </c>
      <c r="B68" s="19" t="s">
        <v>210</v>
      </c>
      <c r="C68" s="43"/>
      <c r="D68" s="44"/>
      <c r="E68" s="261"/>
    </row>
    <row r="69" spans="1:5">
      <c r="A69" s="6" t="s">
        <v>211</v>
      </c>
      <c r="B69" s="19" t="s">
        <v>212</v>
      </c>
      <c r="C69" s="43"/>
      <c r="D69" s="44"/>
      <c r="E69" s="261"/>
    </row>
    <row r="70" spans="1:5">
      <c r="A70" s="10" t="s">
        <v>213</v>
      </c>
      <c r="B70" s="23" t="s">
        <v>214</v>
      </c>
      <c r="C70" s="45">
        <f>SUM(C65:C69)</f>
        <v>0</v>
      </c>
      <c r="D70" s="45">
        <f>SUM(D65:D69)</f>
        <v>0</v>
      </c>
      <c r="E70" s="261"/>
    </row>
    <row r="71" spans="1:5" ht="25.5">
      <c r="A71" s="6" t="s">
        <v>215</v>
      </c>
      <c r="B71" s="9" t="s">
        <v>216</v>
      </c>
      <c r="C71" s="43"/>
      <c r="D71" s="44"/>
      <c r="E71" s="261"/>
    </row>
    <row r="72" spans="1:5" ht="25.5">
      <c r="A72" s="6" t="s">
        <v>217</v>
      </c>
      <c r="B72" s="9" t="s">
        <v>218</v>
      </c>
      <c r="C72" s="43"/>
      <c r="D72" s="44">
        <v>18318</v>
      </c>
      <c r="E72" s="261"/>
    </row>
    <row r="73" spans="1:5">
      <c r="A73" s="6" t="s">
        <v>219</v>
      </c>
      <c r="B73" s="13" t="s">
        <v>220</v>
      </c>
      <c r="C73" s="43">
        <v>48326</v>
      </c>
      <c r="D73" s="44">
        <v>88901</v>
      </c>
      <c r="E73" s="261"/>
    </row>
    <row r="74" spans="1:5">
      <c r="A74" s="6" t="s">
        <v>221</v>
      </c>
      <c r="B74" s="6" t="s">
        <v>222</v>
      </c>
      <c r="C74" s="43">
        <f>SUM(C75:C77)</f>
        <v>33000</v>
      </c>
      <c r="D74" s="44">
        <v>79769</v>
      </c>
      <c r="E74" s="261"/>
    </row>
    <row r="75" spans="1:5">
      <c r="A75" s="6" t="s">
        <v>223</v>
      </c>
      <c r="B75" s="6" t="s">
        <v>224</v>
      </c>
      <c r="C75" s="43"/>
      <c r="D75" s="44"/>
      <c r="E75" s="261"/>
    </row>
    <row r="76" spans="1:5">
      <c r="A76" s="6" t="s">
        <v>225</v>
      </c>
      <c r="B76" s="6" t="s">
        <v>226</v>
      </c>
      <c r="C76" s="43"/>
      <c r="D76" s="44"/>
      <c r="E76" s="261"/>
    </row>
    <row r="77" spans="1:5">
      <c r="A77" s="6" t="s">
        <v>227</v>
      </c>
      <c r="B77" s="6" t="s">
        <v>343</v>
      </c>
      <c r="C77" s="43">
        <v>33000</v>
      </c>
      <c r="D77" s="44">
        <v>33000</v>
      </c>
      <c r="E77" s="261"/>
    </row>
    <row r="78" spans="1:5" ht="12.75" customHeight="1">
      <c r="A78" s="6" t="s">
        <v>229</v>
      </c>
      <c r="B78" s="13" t="s">
        <v>230</v>
      </c>
      <c r="C78" s="43">
        <v>20000</v>
      </c>
      <c r="D78" s="44">
        <v>46494</v>
      </c>
      <c r="E78" s="261"/>
    </row>
    <row r="79" spans="1:5">
      <c r="A79" s="10" t="s">
        <v>231</v>
      </c>
      <c r="B79" s="23" t="s">
        <v>232</v>
      </c>
      <c r="C79" s="45">
        <f>C71+C72+C73+C74+C78</f>
        <v>101326</v>
      </c>
      <c r="D79" s="45">
        <f>D71+D72+D73+D74+D78</f>
        <v>233482</v>
      </c>
      <c r="E79" s="261"/>
    </row>
    <row r="80" spans="1:5" ht="12.75" customHeight="1">
      <c r="A80" s="10" t="s">
        <v>233</v>
      </c>
      <c r="B80" s="16" t="s">
        <v>234</v>
      </c>
      <c r="C80" s="45">
        <v>326501</v>
      </c>
      <c r="D80" s="49">
        <v>354640</v>
      </c>
      <c r="E80" s="261"/>
    </row>
    <row r="81" spans="1:6" ht="30" customHeight="1">
      <c r="A81" s="10" t="s">
        <v>235</v>
      </c>
      <c r="B81" s="16" t="s">
        <v>236</v>
      </c>
      <c r="C81" s="45"/>
      <c r="D81" s="49">
        <v>1143</v>
      </c>
      <c r="E81" s="261"/>
      <c r="F81" s="76"/>
    </row>
    <row r="82" spans="1:6" ht="25.5">
      <c r="A82" s="6" t="s">
        <v>237</v>
      </c>
      <c r="B82" s="9" t="s">
        <v>238</v>
      </c>
      <c r="C82" s="43"/>
      <c r="D82" s="44"/>
      <c r="E82" s="261"/>
    </row>
    <row r="83" spans="1:6" ht="12.75" customHeight="1">
      <c r="A83" s="6" t="s">
        <v>239</v>
      </c>
      <c r="B83" s="19" t="s">
        <v>240</v>
      </c>
      <c r="C83" s="43"/>
      <c r="D83" s="44"/>
      <c r="E83" s="261"/>
    </row>
    <row r="84" spans="1:6" ht="12.75" customHeight="1">
      <c r="A84" s="6" t="s">
        <v>241</v>
      </c>
      <c r="B84" s="13" t="s">
        <v>242</v>
      </c>
      <c r="C84" s="43"/>
      <c r="D84" s="44"/>
      <c r="E84" s="261"/>
    </row>
    <row r="85" spans="1:6" ht="12.75" customHeight="1">
      <c r="A85" s="10" t="s">
        <v>243</v>
      </c>
      <c r="B85" s="23" t="s">
        <v>244</v>
      </c>
      <c r="C85" s="45">
        <f>SUM(C82:C84)</f>
        <v>0</v>
      </c>
      <c r="D85" s="45">
        <f>SUM(D82:D84)</f>
        <v>0</v>
      </c>
      <c r="E85" s="261"/>
    </row>
    <row r="86" spans="1:6" ht="25.5" customHeight="1">
      <c r="A86" s="10" t="s">
        <v>245</v>
      </c>
      <c r="B86" s="16" t="s">
        <v>246</v>
      </c>
      <c r="C86" s="45">
        <f>C57+C58+C64+C70+C79+C80+C81+C85</f>
        <v>3284252</v>
      </c>
      <c r="D86" s="45">
        <f>D57+D58+D64+D70+D79+D80+D81+D85</f>
        <v>3519486</v>
      </c>
      <c r="E86" s="261"/>
    </row>
    <row r="87" spans="1:6" s="78" customFormat="1">
      <c r="A87" s="10" t="s">
        <v>247</v>
      </c>
      <c r="B87" s="23" t="s">
        <v>248</v>
      </c>
      <c r="C87" s="45"/>
      <c r="D87" s="45"/>
      <c r="E87" s="261"/>
    </row>
    <row r="88" spans="1:6" s="78" customFormat="1">
      <c r="A88" s="10" t="s">
        <v>249</v>
      </c>
      <c r="B88" s="23" t="s">
        <v>250</v>
      </c>
      <c r="C88" s="45"/>
      <c r="D88" s="45">
        <v>154285</v>
      </c>
      <c r="E88" s="261"/>
    </row>
    <row r="89" spans="1:6">
      <c r="A89" s="6" t="s">
        <v>251</v>
      </c>
      <c r="B89" s="19" t="s">
        <v>252</v>
      </c>
      <c r="C89" s="43"/>
      <c r="D89" s="43"/>
      <c r="E89" s="261"/>
    </row>
    <row r="90" spans="1:6">
      <c r="A90" s="6" t="s">
        <v>253</v>
      </c>
      <c r="B90" s="19" t="s">
        <v>254</v>
      </c>
      <c r="C90" s="43"/>
      <c r="D90" s="43"/>
      <c r="E90" s="261"/>
    </row>
    <row r="91" spans="1:6">
      <c r="A91" s="10" t="s">
        <v>255</v>
      </c>
      <c r="B91" s="23" t="s">
        <v>270</v>
      </c>
      <c r="C91" s="45">
        <f>C89+C90</f>
        <v>0</v>
      </c>
      <c r="D91" s="45">
        <f>D89+D90</f>
        <v>0</v>
      </c>
      <c r="E91" s="261"/>
    </row>
    <row r="92" spans="1:6" ht="24" customHeight="1">
      <c r="A92" s="10" t="s">
        <v>271</v>
      </c>
      <c r="B92" s="16" t="s">
        <v>272</v>
      </c>
      <c r="C92" s="45">
        <f>C87+C88+C91</f>
        <v>0</v>
      </c>
      <c r="D92" s="45">
        <f>D87+D88+D91</f>
        <v>154285</v>
      </c>
      <c r="E92" s="261"/>
    </row>
    <row r="93" spans="1:6" s="78" customFormat="1">
      <c r="A93" s="10" t="s">
        <v>273</v>
      </c>
      <c r="B93" s="23" t="s">
        <v>274</v>
      </c>
      <c r="C93" s="45"/>
      <c r="D93" s="45"/>
      <c r="E93" s="261"/>
    </row>
    <row r="94" spans="1:6">
      <c r="A94" s="6" t="s">
        <v>275</v>
      </c>
      <c r="B94" s="19" t="s">
        <v>276</v>
      </c>
      <c r="C94" s="43"/>
      <c r="D94" s="43"/>
      <c r="E94" s="261"/>
    </row>
    <row r="95" spans="1:6">
      <c r="A95" s="6" t="s">
        <v>277</v>
      </c>
      <c r="B95" s="19" t="s">
        <v>278</v>
      </c>
      <c r="C95" s="43"/>
      <c r="D95" s="43"/>
      <c r="E95" s="261"/>
    </row>
    <row r="96" spans="1:6">
      <c r="A96" s="10" t="s">
        <v>279</v>
      </c>
      <c r="B96" s="23" t="s">
        <v>280</v>
      </c>
      <c r="C96" s="45">
        <f>C94+C95</f>
        <v>0</v>
      </c>
      <c r="D96" s="45">
        <f>D94+D95</f>
        <v>0</v>
      </c>
      <c r="E96" s="261"/>
    </row>
    <row r="97" spans="1:5" ht="24" customHeight="1">
      <c r="A97" s="10" t="s">
        <v>281</v>
      </c>
      <c r="B97" s="16" t="s">
        <v>282</v>
      </c>
      <c r="C97" s="45">
        <f>C93+C96</f>
        <v>0</v>
      </c>
      <c r="D97" s="45">
        <f>D93+D96</f>
        <v>0</v>
      </c>
      <c r="E97" s="261"/>
    </row>
    <row r="98" spans="1:5">
      <c r="B98" s="16" t="s">
        <v>696</v>
      </c>
      <c r="C98" s="45">
        <f>C86+C97</f>
        <v>3284252</v>
      </c>
      <c r="D98" s="45">
        <f>D86+D97</f>
        <v>3519486</v>
      </c>
      <c r="E98" s="79"/>
    </row>
  </sheetData>
  <mergeCells count="5">
    <mergeCell ref="C4:D4"/>
    <mergeCell ref="A1:D1"/>
    <mergeCell ref="B2:B3"/>
    <mergeCell ref="C2:C3"/>
    <mergeCell ref="D2:D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>
    <oddHeader>&amp;C&amp;"Times New Roman,Félkövér"&amp;12SZEGEDI KISTÉRSÉG TÖBBCÉLÚ TÁRSULÁSA KÖLTSÉGVETÉSE
&amp;R&amp;"Times New Roman,Normál"
11.  SZÁMÚ MELLÉKLET</oddHeader>
  </headerFooter>
  <rowBreaks count="1" manualBreakCount="1">
    <brk id="49" max="16383" man="1"/>
  </rowBreaks>
  <colBreaks count="1" manualBreakCount="1">
    <brk id="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workbookViewId="0">
      <selection activeCell="G1" sqref="G1"/>
    </sheetView>
  </sheetViews>
  <sheetFormatPr defaultRowHeight="12.75"/>
  <cols>
    <col min="1" max="1" width="2.7109375" style="80" bestFit="1" customWidth="1"/>
    <col min="2" max="2" width="60.42578125" style="25" customWidth="1"/>
    <col min="3" max="3" width="9.140625" style="81"/>
    <col min="4" max="4" width="10.28515625" style="81" bestFit="1" customWidth="1"/>
    <col min="5" max="18" width="9.140625" style="25"/>
    <col min="19" max="16384" width="9.140625" style="37"/>
  </cols>
  <sheetData>
    <row r="1" spans="1:18">
      <c r="G1" s="25" t="s">
        <v>84</v>
      </c>
    </row>
    <row r="2" spans="1:18">
      <c r="A2" s="5"/>
      <c r="B2" s="298" t="s">
        <v>64</v>
      </c>
      <c r="C2" s="300" t="s">
        <v>65</v>
      </c>
      <c r="D2" s="300" t="s">
        <v>66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>
      <c r="A3" s="5"/>
      <c r="B3" s="299"/>
      <c r="C3" s="301"/>
      <c r="D3" s="301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>
      <c r="A4" s="5"/>
      <c r="B4" s="5"/>
      <c r="C4" s="302" t="s">
        <v>67</v>
      </c>
      <c r="D4" s="302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>
      <c r="A5" s="6" t="s">
        <v>68</v>
      </c>
      <c r="B5" s="6" t="s">
        <v>69</v>
      </c>
      <c r="C5" s="38"/>
      <c r="D5" s="3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>
      <c r="A6" s="6" t="s">
        <v>70</v>
      </c>
      <c r="B6" s="6" t="s">
        <v>71</v>
      </c>
      <c r="C6" s="38"/>
      <c r="D6" s="3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4.25" customHeight="1">
      <c r="A7" s="6" t="s">
        <v>72</v>
      </c>
      <c r="B7" s="9" t="s">
        <v>73</v>
      </c>
      <c r="C7" s="38"/>
      <c r="D7" s="3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>
      <c r="A8" s="6" t="s">
        <v>74</v>
      </c>
      <c r="B8" s="6" t="s">
        <v>75</v>
      </c>
      <c r="C8" s="38"/>
      <c r="D8" s="3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>
      <c r="A9" s="6" t="s">
        <v>76</v>
      </c>
      <c r="B9" s="6" t="s">
        <v>77</v>
      </c>
      <c r="C9" s="38"/>
      <c r="D9" s="3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>
      <c r="A10" s="6" t="s">
        <v>78</v>
      </c>
      <c r="B10" s="6" t="s">
        <v>90</v>
      </c>
      <c r="C10" s="38"/>
      <c r="D10" s="3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>
      <c r="A11" s="10" t="s">
        <v>91</v>
      </c>
      <c r="B11" s="10" t="s">
        <v>92</v>
      </c>
      <c r="C11" s="40">
        <f>SUM(C5:C10)</f>
        <v>0</v>
      </c>
      <c r="D11" s="40">
        <f>SUM(D5:D10)</f>
        <v>0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30" customHeight="1">
      <c r="A12" s="6" t="s">
        <v>93</v>
      </c>
      <c r="B12" s="9" t="s">
        <v>94</v>
      </c>
      <c r="C12" s="38"/>
      <c r="D12" s="3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ht="25.5">
      <c r="A13" s="6" t="s">
        <v>95</v>
      </c>
      <c r="B13" s="9" t="s">
        <v>96</v>
      </c>
      <c r="C13" s="38"/>
      <c r="D13" s="3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>
      <c r="A14" s="6" t="s">
        <v>97</v>
      </c>
      <c r="B14" s="6" t="s">
        <v>98</v>
      </c>
      <c r="C14" s="38">
        <v>22865</v>
      </c>
      <c r="D14" s="38">
        <v>22865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>
      <c r="A15" s="10" t="s">
        <v>99</v>
      </c>
      <c r="B15" s="10" t="s">
        <v>100</v>
      </c>
      <c r="C15" s="40">
        <f>SUM(C11:C14)</f>
        <v>22865</v>
      </c>
      <c r="D15" s="40">
        <f>SUM(D11:D14)</f>
        <v>22865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8">
      <c r="A16" s="6" t="s">
        <v>101</v>
      </c>
      <c r="B16" s="6" t="s">
        <v>102</v>
      </c>
      <c r="C16" s="38">
        <v>777618</v>
      </c>
      <c r="D16" s="38">
        <v>777618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ht="25.5">
      <c r="A17" s="6" t="s">
        <v>103</v>
      </c>
      <c r="B17" s="9" t="s">
        <v>104</v>
      </c>
      <c r="C17" s="38"/>
      <c r="D17" s="3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ht="25.5">
      <c r="A18" s="6" t="s">
        <v>105</v>
      </c>
      <c r="B18" s="9" t="s">
        <v>106</v>
      </c>
      <c r="C18" s="38"/>
      <c r="D18" s="3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>
      <c r="A19" s="6" t="s">
        <v>107</v>
      </c>
      <c r="B19" s="6" t="s">
        <v>108</v>
      </c>
      <c r="C19" s="38">
        <v>6912440</v>
      </c>
      <c r="D19" s="38">
        <v>6912440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>
      <c r="A20" s="10" t="s">
        <v>109</v>
      </c>
      <c r="B20" s="12" t="s">
        <v>110</v>
      </c>
      <c r="C20" s="40">
        <f>SUM(C16:C19)</f>
        <v>7690058</v>
      </c>
      <c r="D20" s="40">
        <f>SUM(D16:D19)</f>
        <v>7690058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>
      <c r="A21" s="6" t="s">
        <v>111</v>
      </c>
      <c r="B21" s="6" t="s">
        <v>112</v>
      </c>
      <c r="C21" s="38"/>
      <c r="D21" s="3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>
      <c r="A22" s="6" t="s">
        <v>113</v>
      </c>
      <c r="B22" s="6" t="s">
        <v>114</v>
      </c>
      <c r="C22" s="38">
        <f>SUM(C23:C25)</f>
        <v>0</v>
      </c>
      <c r="D22" s="38">
        <f>SUM(D23:D25)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>
      <c r="A23" s="6" t="s">
        <v>115</v>
      </c>
      <c r="B23" s="6" t="s">
        <v>116</v>
      </c>
      <c r="C23" s="38"/>
      <c r="D23" s="3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12.75" customHeight="1">
      <c r="A24" s="6" t="s">
        <v>117</v>
      </c>
      <c r="B24" s="6" t="s">
        <v>118</v>
      </c>
      <c r="C24" s="38"/>
      <c r="D24" s="3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18">
      <c r="A25" s="6" t="s">
        <v>119</v>
      </c>
      <c r="B25" s="6" t="s">
        <v>120</v>
      </c>
      <c r="C25" s="38"/>
      <c r="D25" s="3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18" ht="12.75" customHeight="1">
      <c r="A26" s="6" t="s">
        <v>121</v>
      </c>
      <c r="B26" s="6" t="s">
        <v>122</v>
      </c>
      <c r="C26" s="38">
        <f>C28</f>
        <v>0</v>
      </c>
      <c r="D26" s="38">
        <f>D28</f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25.5">
      <c r="A27" s="6" t="s">
        <v>123</v>
      </c>
      <c r="B27" s="9" t="s">
        <v>124</v>
      </c>
      <c r="C27" s="38"/>
      <c r="D27" s="3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ht="14.25" customHeight="1">
      <c r="A28" s="6" t="s">
        <v>125</v>
      </c>
      <c r="B28" s="9" t="s">
        <v>126</v>
      </c>
      <c r="C28" s="38"/>
      <c r="D28" s="3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8">
      <c r="A29" s="6" t="s">
        <v>127</v>
      </c>
      <c r="B29" s="6" t="s">
        <v>128</v>
      </c>
      <c r="C29" s="38"/>
      <c r="D29" s="3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>
      <c r="A30" s="6" t="s">
        <v>129</v>
      </c>
      <c r="B30" s="6" t="s">
        <v>130</v>
      </c>
      <c r="C30" s="38"/>
      <c r="D30" s="3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>
      <c r="A31" s="10" t="s">
        <v>131</v>
      </c>
      <c r="B31" s="10" t="s">
        <v>132</v>
      </c>
      <c r="C31" s="40">
        <f>C21+C22+C26+C29+C30</f>
        <v>0</v>
      </c>
      <c r="D31" s="40">
        <f>D21+D22+D26+D29+D30</f>
        <v>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>
      <c r="A32" s="6" t="s">
        <v>133</v>
      </c>
      <c r="B32" s="6" t="s">
        <v>134</v>
      </c>
      <c r="C32" s="38">
        <f>SUM(C33:C35)</f>
        <v>0</v>
      </c>
      <c r="D32" s="38">
        <f>SUM(D33:D35)</f>
        <v>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18">
      <c r="A33" s="6" t="s">
        <v>135</v>
      </c>
      <c r="B33" s="6" t="s">
        <v>136</v>
      </c>
      <c r="C33" s="38"/>
      <c r="D33" s="3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>
      <c r="A34" s="6" t="s">
        <v>137</v>
      </c>
      <c r="B34" s="6" t="s">
        <v>138</v>
      </c>
      <c r="C34" s="38"/>
      <c r="D34" s="3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>
      <c r="A35" s="6" t="s">
        <v>139</v>
      </c>
      <c r="B35" s="6" t="s">
        <v>140</v>
      </c>
      <c r="C35" s="38"/>
      <c r="D35" s="3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1:18">
      <c r="A36" s="10" t="s">
        <v>141</v>
      </c>
      <c r="B36" s="10" t="s">
        <v>142</v>
      </c>
      <c r="C36" s="40">
        <f>C32</f>
        <v>0</v>
      </c>
      <c r="D36" s="40">
        <f>D32</f>
        <v>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>
      <c r="A37" s="6" t="s">
        <v>143</v>
      </c>
      <c r="B37" s="13" t="s">
        <v>144</v>
      </c>
      <c r="C37" s="43"/>
      <c r="D37" s="43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>
      <c r="A38" s="6" t="s">
        <v>145</v>
      </c>
      <c r="B38" s="13" t="s">
        <v>146</v>
      </c>
      <c r="C38" s="43"/>
      <c r="D38" s="43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>
      <c r="A39" s="6" t="s">
        <v>147</v>
      </c>
      <c r="B39" s="13" t="s">
        <v>148</v>
      </c>
      <c r="C39" s="43"/>
      <c r="D39" s="43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>
      <c r="A40" s="6" t="s">
        <v>149</v>
      </c>
      <c r="B40" s="13" t="s">
        <v>150</v>
      </c>
      <c r="C40" s="43"/>
      <c r="D40" s="43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>
      <c r="A41" s="6" t="s">
        <v>151</v>
      </c>
      <c r="B41" s="13" t="s">
        <v>152</v>
      </c>
      <c r="C41" s="43"/>
      <c r="D41" s="43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>
      <c r="A42" s="6" t="s">
        <v>153</v>
      </c>
      <c r="B42" s="13" t="s">
        <v>154</v>
      </c>
      <c r="C42" s="43"/>
      <c r="D42" s="43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>
      <c r="A43" s="6" t="s">
        <v>155</v>
      </c>
      <c r="B43" s="13" t="s">
        <v>156</v>
      </c>
      <c r="C43" s="43"/>
      <c r="D43" s="43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>
      <c r="A44" s="6" t="s">
        <v>157</v>
      </c>
      <c r="B44" s="13" t="s">
        <v>158</v>
      </c>
      <c r="C44" s="43"/>
      <c r="D44" s="43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>
      <c r="A45" s="10" t="s">
        <v>159</v>
      </c>
      <c r="B45" s="16" t="s">
        <v>160</v>
      </c>
      <c r="C45" s="45">
        <f>SUM(C37:C44)</f>
        <v>0</v>
      </c>
      <c r="D45" s="45">
        <f>SUM(D37:D44)</f>
        <v>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>
      <c r="A46" s="6" t="s">
        <v>161</v>
      </c>
      <c r="B46" s="13" t="s">
        <v>162</v>
      </c>
      <c r="C46" s="43"/>
      <c r="D46" s="43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>
      <c r="A47" s="6" t="s">
        <v>163</v>
      </c>
      <c r="B47" s="13" t="s">
        <v>164</v>
      </c>
      <c r="C47" s="43"/>
      <c r="D47" s="43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>
      <c r="A48" s="6" t="s">
        <v>165</v>
      </c>
      <c r="B48" s="13" t="s">
        <v>166</v>
      </c>
      <c r="C48" s="43"/>
      <c r="D48" s="43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>
      <c r="A49" s="10" t="s">
        <v>167</v>
      </c>
      <c r="B49" s="10" t="s">
        <v>168</v>
      </c>
      <c r="C49" s="40">
        <f>SUM(C46:C48)</f>
        <v>0</v>
      </c>
      <c r="D49" s="40">
        <f>SUM(D46:D48)</f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ht="25.5">
      <c r="A50" s="6" t="s">
        <v>169</v>
      </c>
      <c r="B50" s="9" t="s">
        <v>170</v>
      </c>
      <c r="C50" s="38"/>
      <c r="D50" s="3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 spans="1:18">
      <c r="A51" s="10" t="s">
        <v>171</v>
      </c>
      <c r="B51" s="10" t="s">
        <v>172</v>
      </c>
      <c r="C51" s="40">
        <f>C50</f>
        <v>0</v>
      </c>
      <c r="D51" s="40">
        <f>D50</f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ht="25.5">
      <c r="A52" s="6" t="s">
        <v>173</v>
      </c>
      <c r="B52" s="9" t="s">
        <v>174</v>
      </c>
      <c r="C52" s="38"/>
      <c r="D52" s="3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1:18">
      <c r="A53" s="10" t="s">
        <v>175</v>
      </c>
      <c r="B53" s="10" t="s">
        <v>176</v>
      </c>
      <c r="C53" s="40">
        <f>C52</f>
        <v>0</v>
      </c>
      <c r="D53" s="40">
        <f>D52</f>
        <v>0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ht="24" customHeight="1">
      <c r="A54" s="10" t="s">
        <v>177</v>
      </c>
      <c r="B54" s="16" t="s">
        <v>178</v>
      </c>
      <c r="C54" s="45">
        <f>C15+C20+C36+C45+C49+C51+C53</f>
        <v>7712923</v>
      </c>
      <c r="D54" s="45">
        <f>D15+D20+D36+D45+D49+D51+D53</f>
        <v>7712923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>
      <c r="A55" s="6" t="s">
        <v>179</v>
      </c>
      <c r="B55" s="6" t="s">
        <v>180</v>
      </c>
      <c r="C55" s="40"/>
      <c r="D55" s="40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>
      <c r="A56" s="6" t="s">
        <v>181</v>
      </c>
      <c r="B56" s="6" t="s">
        <v>186</v>
      </c>
      <c r="C56" s="40"/>
      <c r="D56" s="40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>
      <c r="A57" s="10" t="s">
        <v>187</v>
      </c>
      <c r="B57" s="10" t="s">
        <v>188</v>
      </c>
      <c r="C57" s="40">
        <f>C55+C56</f>
        <v>0</v>
      </c>
      <c r="D57" s="40">
        <f>D55+D56</f>
        <v>0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>
      <c r="A58" s="10" t="s">
        <v>189</v>
      </c>
      <c r="B58" s="10" t="s">
        <v>190</v>
      </c>
      <c r="C58" s="40"/>
      <c r="D58" s="40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1:18">
      <c r="A59" s="6" t="s">
        <v>191</v>
      </c>
      <c r="B59" s="6" t="s">
        <v>192</v>
      </c>
      <c r="C59" s="38">
        <v>600</v>
      </c>
      <c r="D59" s="38">
        <v>600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>
      <c r="A60" s="6" t="s">
        <v>193</v>
      </c>
      <c r="B60" s="6" t="s">
        <v>194</v>
      </c>
      <c r="C60" s="38"/>
      <c r="D60" s="38">
        <v>160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>
      <c r="A61" s="6" t="s">
        <v>195</v>
      </c>
      <c r="B61" s="6" t="s">
        <v>196</v>
      </c>
      <c r="C61" s="38">
        <v>8065</v>
      </c>
      <c r="D61" s="38">
        <f>2920+18010</f>
        <v>20930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>
      <c r="A62" s="6" t="s">
        <v>197</v>
      </c>
      <c r="B62" s="6" t="s">
        <v>198</v>
      </c>
      <c r="C62" s="38"/>
      <c r="D62" s="38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8">
      <c r="A63" s="6" t="s">
        <v>199</v>
      </c>
      <c r="B63" s="6" t="s">
        <v>200</v>
      </c>
      <c r="C63" s="38">
        <v>1300</v>
      </c>
      <c r="D63" s="38">
        <f>6285+4863</f>
        <v>11148</v>
      </c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18">
      <c r="A64" s="10" t="s">
        <v>201</v>
      </c>
      <c r="B64" s="10" t="s">
        <v>202</v>
      </c>
      <c r="C64" s="40">
        <f>SUM(C59:C63)</f>
        <v>9965</v>
      </c>
      <c r="D64" s="40">
        <f>SUM(D59:D63)</f>
        <v>32838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>
      <c r="A65" s="6" t="s">
        <v>203</v>
      </c>
      <c r="B65" s="19" t="s">
        <v>204</v>
      </c>
      <c r="C65" s="43"/>
      <c r="D65" s="43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</row>
    <row r="66" spans="1:18">
      <c r="A66" s="6" t="s">
        <v>205</v>
      </c>
      <c r="B66" s="13" t="s">
        <v>206</v>
      </c>
      <c r="C66" s="43"/>
      <c r="D66" s="43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1:18">
      <c r="A67" s="6" t="s">
        <v>207</v>
      </c>
      <c r="B67" s="20" t="s">
        <v>208</v>
      </c>
      <c r="C67" s="47"/>
      <c r="D67" s="47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>
      <c r="A68" s="6" t="s">
        <v>209</v>
      </c>
      <c r="B68" s="19" t="s">
        <v>210</v>
      </c>
      <c r="C68" s="43"/>
      <c r="D68" s="43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>
      <c r="A69" s="6" t="s">
        <v>211</v>
      </c>
      <c r="B69" s="19" t="s">
        <v>212</v>
      </c>
      <c r="C69" s="43"/>
      <c r="D69" s="43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</row>
    <row r="70" spans="1:18">
      <c r="A70" s="10" t="s">
        <v>213</v>
      </c>
      <c r="B70" s="23" t="s">
        <v>214</v>
      </c>
      <c r="C70" s="45">
        <f>SUM(C65:C69)</f>
        <v>0</v>
      </c>
      <c r="D70" s="45">
        <f>SUM(D65:D69)</f>
        <v>0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</row>
    <row r="71" spans="1:18" ht="25.5">
      <c r="A71" s="6" t="s">
        <v>215</v>
      </c>
      <c r="B71" s="9" t="s">
        <v>216</v>
      </c>
      <c r="C71" s="43"/>
      <c r="D71" s="43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</row>
    <row r="72" spans="1:18" ht="25.5">
      <c r="A72" s="6" t="s">
        <v>217</v>
      </c>
      <c r="B72" s="9" t="s">
        <v>218</v>
      </c>
      <c r="C72" s="43"/>
      <c r="D72" s="43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</row>
    <row r="73" spans="1:18">
      <c r="A73" s="6" t="s">
        <v>219</v>
      </c>
      <c r="B73" s="13" t="s">
        <v>220</v>
      </c>
      <c r="C73" s="43"/>
      <c r="D73" s="43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>
      <c r="A74" s="6" t="s">
        <v>221</v>
      </c>
      <c r="B74" s="6" t="s">
        <v>222</v>
      </c>
      <c r="C74" s="43">
        <f>SUM(C75:C78)</f>
        <v>12900</v>
      </c>
      <c r="D74" s="43">
        <v>12900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>
      <c r="A75" s="6" t="s">
        <v>223</v>
      </c>
      <c r="B75" s="6" t="s">
        <v>224</v>
      </c>
      <c r="C75" s="43"/>
      <c r="D75" s="43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>
      <c r="A76" s="6" t="s">
        <v>225</v>
      </c>
      <c r="B76" s="6" t="s">
        <v>226</v>
      </c>
      <c r="C76" s="43">
        <v>12900</v>
      </c>
      <c r="D76" s="43">
        <v>12900</v>
      </c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>
      <c r="A77" s="6" t="s">
        <v>227</v>
      </c>
      <c r="B77" s="6" t="s">
        <v>228</v>
      </c>
      <c r="C77" s="43"/>
      <c r="D77" s="43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 ht="12.75" customHeight="1">
      <c r="A78" s="6" t="s">
        <v>229</v>
      </c>
      <c r="B78" s="13" t="s">
        <v>230</v>
      </c>
      <c r="C78" s="43"/>
      <c r="D78" s="43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>
      <c r="A79" s="10" t="s">
        <v>231</v>
      </c>
      <c r="B79" s="23" t="s">
        <v>232</v>
      </c>
      <c r="C79" s="45">
        <f>C74</f>
        <v>12900</v>
      </c>
      <c r="D79" s="45">
        <f>D74</f>
        <v>12900</v>
      </c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</row>
    <row r="80" spans="1:18" ht="12.75" customHeight="1">
      <c r="A80" s="10" t="s">
        <v>233</v>
      </c>
      <c r="B80" s="16" t="s">
        <v>234</v>
      </c>
      <c r="C80" s="45">
        <v>7690058</v>
      </c>
      <c r="D80" s="45">
        <v>7690058</v>
      </c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8" ht="12.75" customHeight="1">
      <c r="A81" s="10" t="s">
        <v>235</v>
      </c>
      <c r="B81" s="16" t="s">
        <v>236</v>
      </c>
      <c r="C81" s="45"/>
      <c r="D81" s="45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pans="1:18" ht="25.5">
      <c r="A82" s="6" t="s">
        <v>237</v>
      </c>
      <c r="B82" s="9" t="s">
        <v>238</v>
      </c>
      <c r="C82" s="43"/>
      <c r="D82" s="43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</row>
    <row r="83" spans="1:18" ht="12.75" customHeight="1">
      <c r="A83" s="6" t="s">
        <v>239</v>
      </c>
      <c r="B83" s="19" t="s">
        <v>240</v>
      </c>
      <c r="C83" s="43"/>
      <c r="D83" s="43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</row>
    <row r="84" spans="1:18" ht="12.75" customHeight="1">
      <c r="A84" s="6" t="s">
        <v>241</v>
      </c>
      <c r="B84" s="13" t="s">
        <v>242</v>
      </c>
      <c r="C84" s="43"/>
      <c r="D84" s="43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 ht="12.75" customHeight="1">
      <c r="A85" s="10" t="s">
        <v>243</v>
      </c>
      <c r="B85" s="23" t="s">
        <v>244</v>
      </c>
      <c r="C85" s="45">
        <f>SUM(C82:C84)</f>
        <v>0</v>
      </c>
      <c r="D85" s="45">
        <f>SUM(D82:D84)</f>
        <v>0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</row>
    <row r="86" spans="1:18" ht="25.5" customHeight="1">
      <c r="A86" s="10" t="s">
        <v>245</v>
      </c>
      <c r="B86" s="16" t="s">
        <v>246</v>
      </c>
      <c r="C86" s="45">
        <f>C57+C58+C64+C70+C79+C80+C81+C85</f>
        <v>7712923</v>
      </c>
      <c r="D86" s="45">
        <f>D57+D58+D64+D70+D79+D80+D81+D85</f>
        <v>7735796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 s="35" customFormat="1">
      <c r="A87" s="10" t="s">
        <v>247</v>
      </c>
      <c r="B87" s="23" t="s">
        <v>248</v>
      </c>
      <c r="C87" s="45"/>
      <c r="D87" s="45"/>
      <c r="E87" s="34"/>
      <c r="F87" s="34"/>
      <c r="G87" s="29"/>
      <c r="H87" s="34"/>
      <c r="I87" s="34"/>
      <c r="J87" s="34"/>
      <c r="K87" s="29"/>
      <c r="L87" s="34"/>
      <c r="M87" s="34"/>
      <c r="N87" s="34"/>
      <c r="O87" s="29"/>
      <c r="P87" s="34"/>
      <c r="Q87" s="34"/>
      <c r="R87" s="34"/>
    </row>
    <row r="88" spans="1:18" s="35" customFormat="1">
      <c r="A88" s="10" t="s">
        <v>249</v>
      </c>
      <c r="B88" s="23" t="s">
        <v>250</v>
      </c>
      <c r="C88" s="45"/>
      <c r="D88" s="45">
        <v>22873</v>
      </c>
      <c r="E88" s="34"/>
      <c r="F88" s="34"/>
      <c r="G88" s="29"/>
      <c r="H88" s="34"/>
      <c r="I88" s="34"/>
      <c r="J88" s="34"/>
      <c r="K88" s="29"/>
      <c r="L88" s="34"/>
      <c r="M88" s="34"/>
      <c r="N88" s="34"/>
      <c r="O88" s="29"/>
      <c r="P88" s="34"/>
      <c r="Q88" s="34"/>
      <c r="R88" s="34"/>
    </row>
    <row r="89" spans="1:18">
      <c r="A89" s="6" t="s">
        <v>251</v>
      </c>
      <c r="B89" s="19" t="s">
        <v>252</v>
      </c>
      <c r="C89" s="43"/>
      <c r="D89" s="43"/>
      <c r="E89" s="32"/>
      <c r="F89" s="32"/>
      <c r="G89" s="28"/>
      <c r="H89" s="32"/>
      <c r="I89" s="32"/>
      <c r="J89" s="32"/>
      <c r="K89" s="28"/>
      <c r="L89" s="32"/>
      <c r="M89" s="32"/>
      <c r="N89" s="32"/>
      <c r="O89" s="28"/>
      <c r="P89" s="32"/>
      <c r="Q89" s="32"/>
      <c r="R89" s="32"/>
    </row>
    <row r="90" spans="1:18">
      <c r="A90" s="6" t="s">
        <v>253</v>
      </c>
      <c r="B90" s="19" t="s">
        <v>254</v>
      </c>
      <c r="C90" s="43"/>
      <c r="D90" s="43"/>
      <c r="E90" s="32"/>
      <c r="F90" s="32"/>
      <c r="G90" s="28"/>
      <c r="H90" s="32"/>
      <c r="I90" s="32"/>
      <c r="J90" s="32"/>
      <c r="K90" s="28"/>
      <c r="L90" s="32"/>
      <c r="M90" s="32"/>
      <c r="N90" s="32"/>
      <c r="O90" s="28"/>
      <c r="P90" s="32"/>
      <c r="Q90" s="32"/>
      <c r="R90" s="32"/>
    </row>
    <row r="91" spans="1:18">
      <c r="A91" s="10" t="s">
        <v>255</v>
      </c>
      <c r="B91" s="23" t="s">
        <v>270</v>
      </c>
      <c r="C91" s="45">
        <f>C89+C90</f>
        <v>0</v>
      </c>
      <c r="D91" s="45">
        <f>D89+D90</f>
        <v>0</v>
      </c>
      <c r="E91" s="34"/>
      <c r="F91" s="34"/>
      <c r="G91" s="29"/>
      <c r="H91" s="34"/>
      <c r="I91" s="34"/>
      <c r="J91" s="34"/>
      <c r="K91" s="29"/>
      <c r="L91" s="34"/>
      <c r="M91" s="34"/>
      <c r="N91" s="34"/>
      <c r="O91" s="29"/>
      <c r="P91" s="34"/>
      <c r="Q91" s="34"/>
      <c r="R91" s="34"/>
    </row>
    <row r="92" spans="1:18">
      <c r="A92" s="10" t="s">
        <v>271</v>
      </c>
      <c r="B92" s="16" t="s">
        <v>272</v>
      </c>
      <c r="C92" s="45">
        <f>C87+C88+C91</f>
        <v>0</v>
      </c>
      <c r="D92" s="45">
        <f>D87+D88+D91</f>
        <v>22873</v>
      </c>
      <c r="E92" s="31"/>
      <c r="F92" s="31"/>
      <c r="G92" s="29"/>
      <c r="H92" s="31"/>
      <c r="I92" s="31"/>
      <c r="J92" s="31"/>
      <c r="K92" s="29"/>
      <c r="L92" s="31"/>
      <c r="M92" s="31"/>
      <c r="N92" s="31"/>
      <c r="O92" s="29"/>
      <c r="P92" s="31"/>
      <c r="Q92" s="31"/>
      <c r="R92" s="31"/>
    </row>
    <row r="93" spans="1:18" s="35" customFormat="1">
      <c r="A93" s="10" t="s">
        <v>273</v>
      </c>
      <c r="B93" s="23" t="s">
        <v>274</v>
      </c>
      <c r="C93" s="45"/>
      <c r="D93" s="45"/>
      <c r="E93" s="34"/>
      <c r="F93" s="34"/>
      <c r="G93" s="29"/>
      <c r="H93" s="34"/>
      <c r="I93" s="34"/>
      <c r="J93" s="34"/>
      <c r="K93" s="29"/>
      <c r="L93" s="34"/>
      <c r="M93" s="34"/>
      <c r="N93" s="34"/>
      <c r="O93" s="29"/>
      <c r="P93" s="34"/>
      <c r="Q93" s="34"/>
      <c r="R93" s="34"/>
    </row>
    <row r="94" spans="1:18">
      <c r="A94" s="6" t="s">
        <v>275</v>
      </c>
      <c r="B94" s="19" t="s">
        <v>276</v>
      </c>
      <c r="C94" s="43"/>
      <c r="D94" s="43"/>
      <c r="E94" s="32"/>
      <c r="F94" s="32"/>
      <c r="G94" s="28"/>
      <c r="H94" s="32"/>
      <c r="I94" s="32"/>
      <c r="J94" s="32"/>
      <c r="K94" s="28"/>
      <c r="L94" s="32"/>
      <c r="M94" s="32"/>
      <c r="N94" s="32"/>
      <c r="O94" s="28"/>
      <c r="P94" s="32"/>
      <c r="Q94" s="32"/>
      <c r="R94" s="32"/>
    </row>
    <row r="95" spans="1:18">
      <c r="A95" s="6" t="s">
        <v>277</v>
      </c>
      <c r="B95" s="19" t="s">
        <v>278</v>
      </c>
      <c r="C95" s="43"/>
      <c r="D95" s="43"/>
      <c r="E95" s="32"/>
      <c r="F95" s="32"/>
      <c r="G95" s="28"/>
      <c r="H95" s="32"/>
      <c r="I95" s="32"/>
      <c r="J95" s="32"/>
      <c r="K95" s="28"/>
      <c r="L95" s="32"/>
      <c r="M95" s="32"/>
      <c r="N95" s="32"/>
      <c r="O95" s="28"/>
      <c r="P95" s="32"/>
      <c r="Q95" s="32"/>
      <c r="R95" s="32"/>
    </row>
    <row r="96" spans="1:18">
      <c r="A96" s="10" t="s">
        <v>279</v>
      </c>
      <c r="B96" s="23" t="s">
        <v>280</v>
      </c>
      <c r="C96" s="45">
        <f>C94+C95</f>
        <v>0</v>
      </c>
      <c r="D96" s="45">
        <f>D94+D95</f>
        <v>0</v>
      </c>
      <c r="E96" s="34"/>
      <c r="F96" s="34"/>
      <c r="G96" s="29"/>
      <c r="H96" s="34"/>
      <c r="I96" s="34"/>
      <c r="J96" s="34"/>
      <c r="K96" s="29"/>
      <c r="L96" s="34"/>
      <c r="M96" s="34"/>
      <c r="N96" s="34"/>
      <c r="O96" s="29"/>
      <c r="P96" s="34"/>
      <c r="Q96" s="34"/>
      <c r="R96" s="34"/>
    </row>
    <row r="97" spans="1:18">
      <c r="A97" s="10" t="s">
        <v>281</v>
      </c>
      <c r="B97" s="16" t="s">
        <v>282</v>
      </c>
      <c r="C97" s="45">
        <f>C93+C96</f>
        <v>0</v>
      </c>
      <c r="D97" s="45">
        <f>D93+D96</f>
        <v>0</v>
      </c>
      <c r="E97" s="31"/>
      <c r="F97" s="31"/>
      <c r="G97" s="29"/>
      <c r="H97" s="31"/>
      <c r="I97" s="31"/>
      <c r="J97" s="31"/>
      <c r="K97" s="29"/>
      <c r="L97" s="31"/>
      <c r="M97" s="31"/>
      <c r="N97" s="31"/>
      <c r="O97" s="29"/>
      <c r="P97" s="31"/>
      <c r="Q97" s="31"/>
      <c r="R97" s="31"/>
    </row>
    <row r="98" spans="1:18">
      <c r="B98" s="16" t="s">
        <v>696</v>
      </c>
      <c r="C98" s="45">
        <f>C86+C97</f>
        <v>7712923</v>
      </c>
      <c r="D98" s="45">
        <f>D86+D97</f>
        <v>7735796</v>
      </c>
    </row>
  </sheetData>
  <mergeCells count="4">
    <mergeCell ref="B2:B3"/>
    <mergeCell ref="C2:C3"/>
    <mergeCell ref="D2:D3"/>
    <mergeCell ref="C4:D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1" orientation="portrait" r:id="rId1"/>
  <headerFooter alignWithMargins="0">
    <oddHeader>&amp;C&amp;"Times New Roman,Félkövér"&amp;12Dél-alföldi Térségi Hulladékgazdálkodási Társulás költségvetése&amp;R&amp;"Times New Roman,Normál"
12.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8"/>
  <sheetViews>
    <sheetView workbookViewId="0">
      <selection activeCell="G1" sqref="G1"/>
    </sheetView>
  </sheetViews>
  <sheetFormatPr defaultRowHeight="12.75"/>
  <cols>
    <col min="1" max="1" width="2.7109375" style="1" bestFit="1" customWidth="1"/>
    <col min="2" max="2" width="61.7109375" style="2" customWidth="1"/>
    <col min="3" max="3" width="9.140625" style="2"/>
    <col min="4" max="4" width="10.28515625" style="2" bestFit="1" customWidth="1"/>
    <col min="5" max="6" width="9.140625" style="25"/>
    <col min="7" max="7" width="10.42578125" style="25" bestFit="1" customWidth="1"/>
    <col min="8" max="20" width="9.140625" style="25"/>
  </cols>
  <sheetData>
    <row r="1" spans="1:20">
      <c r="G1" s="25" t="s">
        <v>85</v>
      </c>
    </row>
    <row r="2" spans="1:20">
      <c r="A2" s="3"/>
      <c r="B2" s="268" t="s">
        <v>64</v>
      </c>
      <c r="C2" s="268" t="s">
        <v>65</v>
      </c>
      <c r="D2" s="268" t="s">
        <v>66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>
      <c r="A3" s="4"/>
      <c r="B3" s="269"/>
      <c r="C3" s="269"/>
      <c r="D3" s="269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>
      <c r="A4" s="5"/>
      <c r="B4" s="5"/>
      <c r="C4" s="270" t="s">
        <v>67</v>
      </c>
      <c r="D4" s="271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6" t="s">
        <v>68</v>
      </c>
      <c r="B5" s="6" t="s">
        <v>69</v>
      </c>
      <c r="C5" s="7"/>
      <c r="D5" s="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>
      <c r="A6" s="6" t="s">
        <v>70</v>
      </c>
      <c r="B6" s="6" t="s">
        <v>71</v>
      </c>
      <c r="C6" s="7"/>
      <c r="D6" s="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5.5">
      <c r="A7" s="6" t="s">
        <v>72</v>
      </c>
      <c r="B7" s="9" t="s">
        <v>73</v>
      </c>
      <c r="C7" s="7"/>
      <c r="D7" s="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>
      <c r="A8" s="6" t="s">
        <v>74</v>
      </c>
      <c r="B8" s="6" t="s">
        <v>75</v>
      </c>
      <c r="C8" s="7"/>
      <c r="D8" s="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>
      <c r="A9" s="6" t="s">
        <v>76</v>
      </c>
      <c r="B9" s="6" t="s">
        <v>77</v>
      </c>
      <c r="C9" s="7"/>
      <c r="D9" s="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>
      <c r="A10" s="6" t="s">
        <v>78</v>
      </c>
      <c r="B10" s="6" t="s">
        <v>90</v>
      </c>
      <c r="C10" s="7"/>
      <c r="D10" s="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>
      <c r="A11" s="10" t="s">
        <v>91</v>
      </c>
      <c r="B11" s="10" t="s">
        <v>92</v>
      </c>
      <c r="C11" s="11">
        <f>SUM(C5:C10)</f>
        <v>0</v>
      </c>
      <c r="D11" s="11">
        <f>SUM(D5:D10)</f>
        <v>0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30" customHeight="1">
      <c r="A12" s="6" t="s">
        <v>93</v>
      </c>
      <c r="B12" s="9" t="s">
        <v>94</v>
      </c>
      <c r="C12" s="7"/>
      <c r="D12" s="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25.5">
      <c r="A13" s="6" t="s">
        <v>95</v>
      </c>
      <c r="B13" s="9" t="s">
        <v>96</v>
      </c>
      <c r="C13" s="7"/>
      <c r="D13" s="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>
      <c r="A14" s="6" t="s">
        <v>97</v>
      </c>
      <c r="B14" s="6" t="s">
        <v>98</v>
      </c>
      <c r="C14" s="7"/>
      <c r="D14" s="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>
      <c r="A15" s="10" t="s">
        <v>99</v>
      </c>
      <c r="B15" s="10" t="s">
        <v>100</v>
      </c>
      <c r="C15" s="11">
        <f>SUM(C11:C14)</f>
        <v>0</v>
      </c>
      <c r="D15" s="11">
        <f>SUM(D11:D14)</f>
        <v>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>
      <c r="A16" s="6" t="s">
        <v>101</v>
      </c>
      <c r="B16" s="6" t="s">
        <v>102</v>
      </c>
      <c r="C16" s="7"/>
      <c r="D16" s="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25.5">
      <c r="A17" s="6" t="s">
        <v>103</v>
      </c>
      <c r="B17" s="9" t="s">
        <v>104</v>
      </c>
      <c r="C17" s="7"/>
      <c r="D17" s="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25.5">
      <c r="A18" s="6" t="s">
        <v>105</v>
      </c>
      <c r="B18" s="9" t="s">
        <v>106</v>
      </c>
      <c r="C18" s="7"/>
      <c r="D18" s="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>
      <c r="A19" s="6" t="s">
        <v>107</v>
      </c>
      <c r="B19" s="6" t="s">
        <v>108</v>
      </c>
      <c r="C19" s="7"/>
      <c r="D19" s="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>
      <c r="A20" s="10" t="s">
        <v>109</v>
      </c>
      <c r="B20" s="12" t="s">
        <v>110</v>
      </c>
      <c r="C20" s="11">
        <f>SUM(C16:C19)</f>
        <v>0</v>
      </c>
      <c r="D20" s="11">
        <f>SUM(D16:D19)</f>
        <v>0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>
      <c r="A21" s="6" t="s">
        <v>111</v>
      </c>
      <c r="B21" s="6" t="s">
        <v>112</v>
      </c>
      <c r="C21" s="7"/>
      <c r="D21" s="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>
      <c r="A22" s="6" t="s">
        <v>113</v>
      </c>
      <c r="B22" s="6" t="s">
        <v>114</v>
      </c>
      <c r="C22" s="7">
        <f>SUM(C23:C25)</f>
        <v>0</v>
      </c>
      <c r="D22" s="7">
        <f>SUM(D23:D25)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>
      <c r="A23" s="6" t="s">
        <v>115</v>
      </c>
      <c r="B23" s="6" t="s">
        <v>116</v>
      </c>
      <c r="C23" s="7"/>
      <c r="D23" s="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12.75" customHeight="1">
      <c r="A24" s="6" t="s">
        <v>117</v>
      </c>
      <c r="B24" s="6" t="s">
        <v>118</v>
      </c>
      <c r="C24" s="7"/>
      <c r="D24" s="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>
      <c r="A25" s="6" t="s">
        <v>119</v>
      </c>
      <c r="B25" s="6" t="s">
        <v>120</v>
      </c>
      <c r="C25" s="7"/>
      <c r="D25" s="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12.75" customHeight="1">
      <c r="A26" s="6" t="s">
        <v>121</v>
      </c>
      <c r="B26" s="6" t="s">
        <v>122</v>
      </c>
      <c r="C26" s="7">
        <f>C28</f>
        <v>0</v>
      </c>
      <c r="D26" s="7">
        <f>D28</f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25.5">
      <c r="A27" s="6" t="s">
        <v>123</v>
      </c>
      <c r="B27" s="9" t="s">
        <v>124</v>
      </c>
      <c r="C27" s="7"/>
      <c r="D27" s="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25.5">
      <c r="A28" s="6" t="s">
        <v>125</v>
      </c>
      <c r="B28" s="9" t="s">
        <v>126</v>
      </c>
      <c r="C28" s="7"/>
      <c r="D28" s="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6" t="s">
        <v>127</v>
      </c>
      <c r="B29" s="6" t="s">
        <v>128</v>
      </c>
      <c r="C29" s="7"/>
      <c r="D29" s="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>
      <c r="A30" s="6" t="s">
        <v>129</v>
      </c>
      <c r="B30" s="6" t="s">
        <v>130</v>
      </c>
      <c r="C30" s="7"/>
      <c r="D30" s="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>
      <c r="A31" s="10" t="s">
        <v>131</v>
      </c>
      <c r="B31" s="10" t="s">
        <v>132</v>
      </c>
      <c r="C31" s="11">
        <f>C21+C22+C26+C29+C30</f>
        <v>0</v>
      </c>
      <c r="D31" s="11">
        <f>D21+D22+D26+D29+D30</f>
        <v>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>
      <c r="A32" s="6" t="s">
        <v>133</v>
      </c>
      <c r="B32" s="6" t="s">
        <v>134</v>
      </c>
      <c r="C32" s="7">
        <f>SUM(C33:C35)</f>
        <v>0</v>
      </c>
      <c r="D32" s="7">
        <f>SUM(D33:D35)</f>
        <v>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>
      <c r="A33" s="6" t="s">
        <v>135</v>
      </c>
      <c r="B33" s="6" t="s">
        <v>136</v>
      </c>
      <c r="C33" s="7"/>
      <c r="D33" s="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>
      <c r="A34" s="6" t="s">
        <v>137</v>
      </c>
      <c r="B34" s="6" t="s">
        <v>138</v>
      </c>
      <c r="C34" s="7"/>
      <c r="D34" s="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>
      <c r="A35" s="6" t="s">
        <v>139</v>
      </c>
      <c r="B35" s="6" t="s">
        <v>140</v>
      </c>
      <c r="C35" s="7"/>
      <c r="D35" s="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>
      <c r="A36" s="10" t="s">
        <v>141</v>
      </c>
      <c r="B36" s="10" t="s">
        <v>142</v>
      </c>
      <c r="C36" s="11">
        <f>C32</f>
        <v>0</v>
      </c>
      <c r="D36" s="11">
        <f>D32</f>
        <v>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>
      <c r="A37" s="6" t="s">
        <v>143</v>
      </c>
      <c r="B37" s="13" t="s">
        <v>144</v>
      </c>
      <c r="C37" s="14"/>
      <c r="D37" s="15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>
      <c r="A38" s="6" t="s">
        <v>145</v>
      </c>
      <c r="B38" s="13" t="s">
        <v>146</v>
      </c>
      <c r="C38" s="14"/>
      <c r="D38" s="15"/>
      <c r="E38" s="30"/>
      <c r="F38" s="30"/>
      <c r="G38" s="30"/>
      <c r="H38" s="32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>
      <c r="A39" s="6" t="s">
        <v>147</v>
      </c>
      <c r="B39" s="13" t="s">
        <v>148</v>
      </c>
      <c r="C39" s="14"/>
      <c r="D39" s="15"/>
      <c r="E39" s="30"/>
      <c r="F39" s="30"/>
      <c r="G39" s="30"/>
      <c r="H39" s="32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1:20">
      <c r="A40" s="6" t="s">
        <v>149</v>
      </c>
      <c r="B40" s="13" t="s">
        <v>150</v>
      </c>
      <c r="C40" s="14"/>
      <c r="D40" s="15"/>
      <c r="E40" s="30"/>
      <c r="F40" s="30"/>
      <c r="G40" s="30"/>
      <c r="H40" s="3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>
      <c r="A41" s="6" t="s">
        <v>151</v>
      </c>
      <c r="B41" s="13" t="s">
        <v>152</v>
      </c>
      <c r="C41" s="14"/>
      <c r="D41" s="15"/>
      <c r="E41" s="30"/>
      <c r="F41" s="30"/>
      <c r="G41" s="30"/>
      <c r="H41" s="32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>
      <c r="A42" s="6" t="s">
        <v>153</v>
      </c>
      <c r="B42" s="13" t="s">
        <v>154</v>
      </c>
      <c r="C42" s="14"/>
      <c r="D42" s="15"/>
      <c r="E42" s="30"/>
      <c r="F42" s="30"/>
      <c r="G42" s="30"/>
      <c r="H42" s="3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>
      <c r="A43" s="6" t="s">
        <v>155</v>
      </c>
      <c r="B43" s="13" t="s">
        <v>156</v>
      </c>
      <c r="C43" s="14"/>
      <c r="D43" s="15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>
      <c r="A44" s="6" t="s">
        <v>157</v>
      </c>
      <c r="B44" s="13" t="s">
        <v>158</v>
      </c>
      <c r="C44" s="14">
        <v>18</v>
      </c>
      <c r="D44" s="15">
        <v>18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1:20">
      <c r="A45" s="10" t="s">
        <v>159</v>
      </c>
      <c r="B45" s="16" t="s">
        <v>160</v>
      </c>
      <c r="C45" s="17">
        <f>SUM(C37:C44)</f>
        <v>18</v>
      </c>
      <c r="D45" s="17">
        <f>SUM(D37:D44)</f>
        <v>18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>
      <c r="A46" s="6" t="s">
        <v>161</v>
      </c>
      <c r="B46" s="13" t="s">
        <v>162</v>
      </c>
      <c r="C46" s="14"/>
      <c r="D46" s="15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1:20">
      <c r="A47" s="6" t="s">
        <v>163</v>
      </c>
      <c r="B47" s="13" t="s">
        <v>164</v>
      </c>
      <c r="C47" s="14"/>
      <c r="D47" s="15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0">
      <c r="A48" s="6" t="s">
        <v>165</v>
      </c>
      <c r="B48" s="13" t="s">
        <v>166</v>
      </c>
      <c r="C48" s="14"/>
      <c r="D48" s="15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>
      <c r="A49" s="10" t="s">
        <v>167</v>
      </c>
      <c r="B49" s="10" t="s">
        <v>168</v>
      </c>
      <c r="C49" s="11">
        <f>SUM(C46:C48)</f>
        <v>0</v>
      </c>
      <c r="D49" s="11">
        <f>SUM(D46:D48)</f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5.5">
      <c r="A50" s="6" t="s">
        <v>169</v>
      </c>
      <c r="B50" s="9" t="s">
        <v>170</v>
      </c>
      <c r="C50" s="7"/>
      <c r="D50" s="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</row>
    <row r="51" spans="1:20">
      <c r="A51" s="10" t="s">
        <v>171</v>
      </c>
      <c r="B51" s="10" t="s">
        <v>172</v>
      </c>
      <c r="C51" s="11">
        <f>C50</f>
        <v>0</v>
      </c>
      <c r="D51" s="11">
        <f>D50</f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5.5">
      <c r="A52" s="6" t="s">
        <v>173</v>
      </c>
      <c r="B52" s="9" t="s">
        <v>174</v>
      </c>
      <c r="C52" s="7"/>
      <c r="D52" s="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spans="1:20">
      <c r="A53" s="10" t="s">
        <v>175</v>
      </c>
      <c r="B53" s="10" t="s">
        <v>176</v>
      </c>
      <c r="C53" s="11">
        <f>C52</f>
        <v>0</v>
      </c>
      <c r="D53" s="11">
        <f>D52</f>
        <v>0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4.75" customHeight="1">
      <c r="A54" s="10" t="s">
        <v>177</v>
      </c>
      <c r="B54" s="16" t="s">
        <v>178</v>
      </c>
      <c r="C54" s="17">
        <f>C15+C20+C36+C45+C49+C51+C53</f>
        <v>18</v>
      </c>
      <c r="D54" s="17">
        <f>D15+D20+D36+D45+D49+D51+D53</f>
        <v>18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>
      <c r="A55" s="6" t="s">
        <v>179</v>
      </c>
      <c r="B55" s="6" t="s">
        <v>180</v>
      </c>
      <c r="C55" s="11"/>
      <c r="D55" s="18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>
      <c r="A56" s="6" t="s">
        <v>181</v>
      </c>
      <c r="B56" s="6" t="s">
        <v>186</v>
      </c>
      <c r="C56" s="11"/>
      <c r="D56" s="18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>
      <c r="A57" s="10" t="s">
        <v>187</v>
      </c>
      <c r="B57" s="10" t="s">
        <v>188</v>
      </c>
      <c r="C57" s="11">
        <f>C55+C56</f>
        <v>0</v>
      </c>
      <c r="D57" s="11">
        <f>D55+D56</f>
        <v>0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10" t="s">
        <v>189</v>
      </c>
      <c r="B58" s="10" t="s">
        <v>190</v>
      </c>
      <c r="C58" s="11"/>
      <c r="D58" s="18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>
      <c r="A59" s="6" t="s">
        <v>191</v>
      </c>
      <c r="B59" s="6" t="s">
        <v>192</v>
      </c>
      <c r="C59" s="11"/>
      <c r="D59" s="18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>
      <c r="A60" s="6" t="s">
        <v>193</v>
      </c>
      <c r="B60" s="6" t="s">
        <v>194</v>
      </c>
      <c r="C60" s="11"/>
      <c r="D60" s="18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>
      <c r="A61" s="6" t="s">
        <v>195</v>
      </c>
      <c r="B61" s="6" t="s">
        <v>196</v>
      </c>
      <c r="C61" s="11"/>
      <c r="D61" s="18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>
      <c r="A62" s="6" t="s">
        <v>197</v>
      </c>
      <c r="B62" s="6" t="s">
        <v>198</v>
      </c>
      <c r="C62" s="11"/>
      <c r="D62" s="18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>
      <c r="A63" s="6" t="s">
        <v>199</v>
      </c>
      <c r="B63" s="6" t="s">
        <v>200</v>
      </c>
      <c r="C63" s="11"/>
      <c r="D63" s="18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10" t="s">
        <v>201</v>
      </c>
      <c r="B64" s="10" t="s">
        <v>202</v>
      </c>
      <c r="C64" s="11">
        <f>SUM(C59:C63)</f>
        <v>0</v>
      </c>
      <c r="D64" s="11">
        <f>SUM(D59:D63)</f>
        <v>0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>
      <c r="A65" s="6" t="s">
        <v>203</v>
      </c>
      <c r="B65" s="19" t="s">
        <v>204</v>
      </c>
      <c r="C65" s="14"/>
      <c r="D65" s="15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>
      <c r="A66" s="6" t="s">
        <v>205</v>
      </c>
      <c r="B66" s="13" t="s">
        <v>206</v>
      </c>
      <c r="C66" s="14"/>
      <c r="D66" s="15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</row>
    <row r="67" spans="1:20">
      <c r="A67" s="6" t="s">
        <v>207</v>
      </c>
      <c r="B67" s="20" t="s">
        <v>208</v>
      </c>
      <c r="C67" s="21"/>
      <c r="D67" s="2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>
      <c r="A68" s="6" t="s">
        <v>209</v>
      </c>
      <c r="B68" s="19" t="s">
        <v>210</v>
      </c>
      <c r="C68" s="14"/>
      <c r="D68" s="15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>
      <c r="A69" s="6" t="s">
        <v>211</v>
      </c>
      <c r="B69" s="19" t="s">
        <v>212</v>
      </c>
      <c r="C69" s="14"/>
      <c r="D69" s="15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>
      <c r="A70" s="10" t="s">
        <v>213</v>
      </c>
      <c r="B70" s="23" t="s">
        <v>214</v>
      </c>
      <c r="C70" s="17">
        <f>SUM(C65:C69)</f>
        <v>0</v>
      </c>
      <c r="D70" s="17">
        <f>SUM(D65:D69)</f>
        <v>0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</row>
    <row r="71" spans="1:20" ht="25.5">
      <c r="A71" s="6" t="s">
        <v>215</v>
      </c>
      <c r="B71" s="9" t="s">
        <v>216</v>
      </c>
      <c r="C71" s="14"/>
      <c r="D71" s="15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 ht="25.5">
      <c r="A72" s="6" t="s">
        <v>217</v>
      </c>
      <c r="B72" s="9" t="s">
        <v>218</v>
      </c>
      <c r="C72" s="14"/>
      <c r="D72" s="15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>
      <c r="A73" s="6" t="s">
        <v>219</v>
      </c>
      <c r="B73" s="13" t="s">
        <v>220</v>
      </c>
      <c r="C73" s="14"/>
      <c r="D73" s="15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</row>
    <row r="74" spans="1:20">
      <c r="A74" s="6" t="s">
        <v>221</v>
      </c>
      <c r="B74" s="6" t="s">
        <v>222</v>
      </c>
      <c r="C74" s="14"/>
      <c r="D74" s="15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 spans="1:20">
      <c r="A75" s="6" t="s">
        <v>223</v>
      </c>
      <c r="B75" s="6" t="s">
        <v>224</v>
      </c>
      <c r="C75" s="14"/>
      <c r="D75" s="15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>
      <c r="A76" s="6" t="s">
        <v>225</v>
      </c>
      <c r="B76" s="6" t="s">
        <v>226</v>
      </c>
      <c r="C76" s="14"/>
      <c r="D76" s="15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 spans="1:20">
      <c r="A77" s="6" t="s">
        <v>227</v>
      </c>
      <c r="B77" s="6" t="s">
        <v>228</v>
      </c>
      <c r="C77" s="14"/>
      <c r="D77" s="15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 spans="1:20" ht="12.75" customHeight="1">
      <c r="A78" s="6" t="s">
        <v>229</v>
      </c>
      <c r="B78" s="13" t="s">
        <v>230</v>
      </c>
      <c r="C78" s="14">
        <v>18</v>
      </c>
      <c r="D78" s="15">
        <v>18</v>
      </c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1:20">
      <c r="A79" s="10" t="s">
        <v>231</v>
      </c>
      <c r="B79" s="23" t="s">
        <v>232</v>
      </c>
      <c r="C79" s="17">
        <f>SUM(C71:C78)</f>
        <v>18</v>
      </c>
      <c r="D79" s="17">
        <f>SUM(D71:D78)</f>
        <v>18</v>
      </c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1:20" ht="12.75" customHeight="1">
      <c r="A80" s="10" t="s">
        <v>233</v>
      </c>
      <c r="B80" s="16" t="s">
        <v>234</v>
      </c>
      <c r="C80" s="17"/>
      <c r="D80" s="24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1" ht="12.75" customHeight="1">
      <c r="A81" s="10" t="s">
        <v>235</v>
      </c>
      <c r="B81" s="16" t="s">
        <v>236</v>
      </c>
      <c r="C81" s="17"/>
      <c r="D81" s="24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1" ht="25.5">
      <c r="A82" s="6" t="s">
        <v>237</v>
      </c>
      <c r="B82" s="9" t="s">
        <v>238</v>
      </c>
      <c r="C82" s="14"/>
      <c r="D82" s="15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1:21" ht="12.75" customHeight="1">
      <c r="A83" s="6" t="s">
        <v>239</v>
      </c>
      <c r="B83" s="19" t="s">
        <v>240</v>
      </c>
      <c r="C83" s="14"/>
      <c r="D83" s="15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1:21" ht="12.75" customHeight="1">
      <c r="A84" s="6" t="s">
        <v>241</v>
      </c>
      <c r="B84" s="13" t="s">
        <v>242</v>
      </c>
      <c r="C84" s="14"/>
      <c r="D84" s="15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</row>
    <row r="85" spans="1:21" ht="12.75" customHeight="1">
      <c r="A85" s="10" t="s">
        <v>243</v>
      </c>
      <c r="B85" s="23" t="s">
        <v>244</v>
      </c>
      <c r="C85" s="17">
        <f>SUM(C82:C84)</f>
        <v>0</v>
      </c>
      <c r="D85" s="17">
        <f>SUM(D82:D84)</f>
        <v>0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</row>
    <row r="86" spans="1:21" ht="25.5" customHeight="1">
      <c r="A86" s="10" t="s">
        <v>245</v>
      </c>
      <c r="B86" s="16" t="s">
        <v>246</v>
      </c>
      <c r="C86" s="17">
        <f>C57+C58+C64+C70+C79+C80+C81+C85</f>
        <v>18</v>
      </c>
      <c r="D86" s="17">
        <f>D57+D58+D64+D70+D79+D80+D81+D85</f>
        <v>18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</row>
    <row r="87" spans="1:21" s="36" customFormat="1">
      <c r="A87" s="10" t="s">
        <v>247</v>
      </c>
      <c r="B87" s="23" t="s">
        <v>248</v>
      </c>
      <c r="C87" s="17"/>
      <c r="D87" s="17"/>
      <c r="E87" s="29"/>
      <c r="F87" s="34"/>
      <c r="G87" s="34"/>
      <c r="H87" s="34"/>
      <c r="I87" s="29"/>
      <c r="J87" s="34"/>
      <c r="K87" s="34"/>
      <c r="L87" s="34"/>
      <c r="M87" s="29"/>
      <c r="N87" s="34"/>
      <c r="O87" s="34"/>
      <c r="P87" s="34"/>
      <c r="Q87" s="29"/>
      <c r="R87" s="34"/>
      <c r="S87" s="34"/>
      <c r="T87" s="34"/>
      <c r="U87" s="35"/>
    </row>
    <row r="88" spans="1:21" s="36" customFormat="1">
      <c r="A88" s="10" t="s">
        <v>249</v>
      </c>
      <c r="B88" s="23" t="s">
        <v>250</v>
      </c>
      <c r="C88" s="17"/>
      <c r="D88" s="17"/>
      <c r="E88" s="29"/>
      <c r="F88" s="34"/>
      <c r="G88" s="34"/>
      <c r="H88" s="34"/>
      <c r="I88" s="29"/>
      <c r="J88" s="34"/>
      <c r="K88" s="34"/>
      <c r="L88" s="34"/>
      <c r="M88" s="29"/>
      <c r="N88" s="34"/>
      <c r="O88" s="34"/>
      <c r="P88" s="34"/>
      <c r="Q88" s="29"/>
      <c r="R88" s="34"/>
      <c r="S88" s="34"/>
      <c r="T88" s="34"/>
      <c r="U88" s="35"/>
    </row>
    <row r="89" spans="1:21">
      <c r="A89" s="6" t="s">
        <v>251</v>
      </c>
      <c r="B89" s="19" t="s">
        <v>252</v>
      </c>
      <c r="C89" s="14"/>
      <c r="D89" s="14"/>
      <c r="E89" s="28"/>
      <c r="F89" s="32"/>
      <c r="G89" s="32"/>
      <c r="H89" s="32"/>
      <c r="I89" s="28"/>
      <c r="J89" s="32"/>
      <c r="K89" s="32"/>
      <c r="L89" s="32"/>
      <c r="M89" s="28"/>
      <c r="N89" s="32"/>
      <c r="O89" s="32"/>
      <c r="P89" s="32"/>
      <c r="Q89" s="28"/>
      <c r="R89" s="32"/>
      <c r="S89" s="32"/>
      <c r="T89" s="32"/>
      <c r="U89" s="37"/>
    </row>
    <row r="90" spans="1:21">
      <c r="A90" s="6" t="s">
        <v>253</v>
      </c>
      <c r="B90" s="19" t="s">
        <v>254</v>
      </c>
      <c r="C90" s="14"/>
      <c r="D90" s="14"/>
      <c r="E90" s="28"/>
      <c r="F90" s="32"/>
      <c r="G90" s="32"/>
      <c r="H90" s="32"/>
      <c r="I90" s="28"/>
      <c r="J90" s="32"/>
      <c r="K90" s="32"/>
      <c r="L90" s="32"/>
      <c r="M90" s="28"/>
      <c r="N90" s="32"/>
      <c r="O90" s="32"/>
      <c r="P90" s="32"/>
      <c r="Q90" s="28"/>
      <c r="R90" s="32"/>
      <c r="S90" s="32"/>
      <c r="T90" s="32"/>
      <c r="U90" s="37"/>
    </row>
    <row r="91" spans="1:21">
      <c r="A91" s="10" t="s">
        <v>255</v>
      </c>
      <c r="B91" s="23" t="s">
        <v>270</v>
      </c>
      <c r="C91" s="17">
        <f>C89+C90</f>
        <v>0</v>
      </c>
      <c r="D91" s="17">
        <f>D89+D90</f>
        <v>0</v>
      </c>
      <c r="E91" s="29"/>
      <c r="F91" s="34"/>
      <c r="G91" s="34"/>
      <c r="H91" s="34"/>
      <c r="I91" s="29"/>
      <c r="J91" s="34"/>
      <c r="K91" s="34"/>
      <c r="L91" s="34"/>
      <c r="M91" s="29"/>
      <c r="N91" s="34"/>
      <c r="O91" s="34"/>
      <c r="P91" s="34"/>
      <c r="Q91" s="29"/>
      <c r="R91" s="34"/>
      <c r="S91" s="34"/>
      <c r="T91" s="34"/>
      <c r="U91" s="37"/>
    </row>
    <row r="92" spans="1:21" ht="24" customHeight="1">
      <c r="A92" s="10" t="s">
        <v>271</v>
      </c>
      <c r="B92" s="16" t="s">
        <v>272</v>
      </c>
      <c r="C92" s="17">
        <f>C87+C88+C91</f>
        <v>0</v>
      </c>
      <c r="D92" s="17">
        <f>D87+D88+D91</f>
        <v>0</v>
      </c>
      <c r="E92" s="29"/>
      <c r="F92" s="31"/>
      <c r="G92" s="31"/>
      <c r="H92" s="31"/>
      <c r="I92" s="29"/>
      <c r="J92" s="31"/>
      <c r="K92" s="31"/>
      <c r="L92" s="31"/>
      <c r="M92" s="29"/>
      <c r="N92" s="31"/>
      <c r="O92" s="31"/>
      <c r="P92" s="31"/>
      <c r="Q92" s="29"/>
      <c r="R92" s="31"/>
      <c r="S92" s="31"/>
      <c r="T92" s="31"/>
      <c r="U92" s="37"/>
    </row>
    <row r="93" spans="1:21" s="36" customFormat="1">
      <c r="A93" s="10" t="s">
        <v>273</v>
      </c>
      <c r="B93" s="23" t="s">
        <v>274</v>
      </c>
      <c r="C93" s="17"/>
      <c r="D93" s="17"/>
      <c r="E93" s="29"/>
      <c r="F93" s="34"/>
      <c r="G93" s="34"/>
      <c r="H93" s="34"/>
      <c r="I93" s="29"/>
      <c r="J93" s="34"/>
      <c r="K93" s="34"/>
      <c r="L93" s="34"/>
      <c r="M93" s="29"/>
      <c r="N93" s="34"/>
      <c r="O93" s="34"/>
      <c r="P93" s="34"/>
      <c r="Q93" s="29"/>
      <c r="R93" s="34"/>
      <c r="S93" s="34"/>
      <c r="T93" s="34"/>
      <c r="U93" s="35"/>
    </row>
    <row r="94" spans="1:21">
      <c r="A94" s="6" t="s">
        <v>275</v>
      </c>
      <c r="B94" s="19" t="s">
        <v>276</v>
      </c>
      <c r="C94" s="14"/>
      <c r="D94" s="14"/>
      <c r="E94" s="28"/>
      <c r="F94" s="32"/>
      <c r="G94" s="32"/>
      <c r="H94" s="32"/>
      <c r="I94" s="28"/>
      <c r="J94" s="32"/>
      <c r="K94" s="32"/>
      <c r="L94" s="32"/>
      <c r="M94" s="28"/>
      <c r="N94" s="32"/>
      <c r="O94" s="32"/>
      <c r="P94" s="32"/>
      <c r="Q94" s="28"/>
      <c r="R94" s="32"/>
      <c r="S94" s="32"/>
      <c r="T94" s="32"/>
      <c r="U94" s="37"/>
    </row>
    <row r="95" spans="1:21">
      <c r="A95" s="6" t="s">
        <v>277</v>
      </c>
      <c r="B95" s="19" t="s">
        <v>278</v>
      </c>
      <c r="C95" s="14"/>
      <c r="D95" s="14"/>
      <c r="E95" s="28"/>
      <c r="F95" s="32"/>
      <c r="G95" s="32"/>
      <c r="H95" s="32"/>
      <c r="I95" s="28"/>
      <c r="J95" s="32"/>
      <c r="K95" s="32"/>
      <c r="L95" s="32"/>
      <c r="M95" s="28"/>
      <c r="N95" s="32"/>
      <c r="O95" s="32"/>
      <c r="P95" s="32"/>
      <c r="Q95" s="28"/>
      <c r="R95" s="32"/>
      <c r="S95" s="32"/>
      <c r="T95" s="32"/>
      <c r="U95" s="37"/>
    </row>
    <row r="96" spans="1:21">
      <c r="A96" s="10" t="s">
        <v>279</v>
      </c>
      <c r="B96" s="23" t="s">
        <v>280</v>
      </c>
      <c r="C96" s="17">
        <f>C94+C95</f>
        <v>0</v>
      </c>
      <c r="D96" s="17">
        <f>D94+D95</f>
        <v>0</v>
      </c>
      <c r="E96" s="29"/>
      <c r="F96" s="34"/>
      <c r="G96" s="34"/>
      <c r="H96" s="34"/>
      <c r="I96" s="29"/>
      <c r="J96" s="34"/>
      <c r="K96" s="34"/>
      <c r="L96" s="34"/>
      <c r="M96" s="29"/>
      <c r="N96" s="34"/>
      <c r="O96" s="34"/>
      <c r="P96" s="34"/>
      <c r="Q96" s="29"/>
      <c r="R96" s="34"/>
      <c r="S96" s="34"/>
      <c r="T96" s="34"/>
      <c r="U96" s="37"/>
    </row>
    <row r="97" spans="1:21" ht="24" customHeight="1">
      <c r="A97" s="10" t="s">
        <v>281</v>
      </c>
      <c r="B97" s="16" t="s">
        <v>282</v>
      </c>
      <c r="C97" s="17">
        <f>C93+C96</f>
        <v>0</v>
      </c>
      <c r="D97" s="17">
        <f>D93+D96</f>
        <v>0</v>
      </c>
      <c r="E97" s="29"/>
      <c r="F97" s="31"/>
      <c r="G97" s="31"/>
      <c r="H97" s="31"/>
      <c r="I97" s="29"/>
      <c r="J97" s="31"/>
      <c r="K97" s="31"/>
      <c r="L97" s="31"/>
      <c r="M97" s="29"/>
      <c r="N97" s="31"/>
      <c r="O97" s="31"/>
      <c r="P97" s="31"/>
      <c r="Q97" s="29"/>
      <c r="R97" s="31"/>
      <c r="S97" s="31"/>
      <c r="T97" s="31"/>
      <c r="U97" s="37"/>
    </row>
    <row r="98" spans="1:21">
      <c r="B98" s="16" t="s">
        <v>266</v>
      </c>
      <c r="C98" s="17">
        <f>C86+C97</f>
        <v>18</v>
      </c>
      <c r="D98" s="17">
        <f>D86+D97</f>
        <v>18</v>
      </c>
      <c r="U98" s="37"/>
    </row>
  </sheetData>
  <mergeCells count="4">
    <mergeCell ref="B2:B3"/>
    <mergeCell ref="C2:C3"/>
    <mergeCell ref="D2:D3"/>
    <mergeCell ref="C4:D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38" orientation="portrait" r:id="rId1"/>
  <headerFooter alignWithMargins="0">
    <oddHeader>&amp;C&amp;"Times New Roman,Félkövér"&amp;12Tisza-Maros Szög Szúnyoggyérítési Önkormányzati társulás költségvetése&amp;R&amp;"Times New Roman,Normál"
13. számú melléklete</oddHeader>
  </headerFooter>
  <rowBreaks count="1" manualBreakCount="1">
    <brk id="49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H26"/>
  <sheetViews>
    <sheetView workbookViewId="0">
      <selection activeCell="K18" sqref="K18"/>
    </sheetView>
  </sheetViews>
  <sheetFormatPr defaultRowHeight="12.75"/>
  <cols>
    <col min="1" max="1" width="4.7109375" customWidth="1"/>
    <col min="2" max="2" width="30.5703125" customWidth="1"/>
    <col min="4" max="4" width="13.7109375" customWidth="1"/>
    <col min="5" max="5" width="15.42578125" customWidth="1"/>
    <col min="6" max="6" width="11.28515625" customWidth="1"/>
    <col min="7" max="7" width="12.42578125" customWidth="1"/>
    <col min="8" max="8" width="14.140625" customWidth="1"/>
  </cols>
  <sheetData>
    <row r="1" spans="1:8" ht="13.5" thickBot="1"/>
    <row r="2" spans="1:8" ht="26.25" thickBot="1">
      <c r="A2" s="303" t="s">
        <v>345</v>
      </c>
      <c r="B2" s="303" t="s">
        <v>346</v>
      </c>
      <c r="C2" s="103" t="s">
        <v>347</v>
      </c>
      <c r="D2" s="104" t="s">
        <v>348</v>
      </c>
      <c r="E2" s="104" t="s">
        <v>349</v>
      </c>
      <c r="F2" s="104" t="s">
        <v>350</v>
      </c>
      <c r="G2" s="105" t="s">
        <v>351</v>
      </c>
      <c r="H2" s="102" t="s">
        <v>352</v>
      </c>
    </row>
    <row r="3" spans="1:8" ht="13.5" thickBot="1">
      <c r="A3" s="304"/>
      <c r="B3" s="304"/>
      <c r="C3" s="305" t="s">
        <v>353</v>
      </c>
      <c r="D3" s="306"/>
      <c r="E3" s="306"/>
      <c r="F3" s="306"/>
      <c r="G3" s="307"/>
      <c r="H3" s="106"/>
    </row>
    <row r="4" spans="1:8">
      <c r="A4" s="107" t="s">
        <v>68</v>
      </c>
      <c r="B4" s="308" t="s">
        <v>354</v>
      </c>
      <c r="C4" s="309"/>
      <c r="D4" s="309"/>
      <c r="E4" s="309"/>
      <c r="F4" s="309"/>
      <c r="G4" s="310"/>
      <c r="H4" s="108"/>
    </row>
    <row r="5" spans="1:8">
      <c r="A5" s="313"/>
      <c r="B5" s="110" t="s">
        <v>355</v>
      </c>
      <c r="C5" s="111">
        <v>1</v>
      </c>
      <c r="D5" s="112">
        <v>12</v>
      </c>
      <c r="E5" s="111">
        <v>0</v>
      </c>
      <c r="F5" s="111">
        <v>1</v>
      </c>
      <c r="G5" s="111">
        <v>2</v>
      </c>
      <c r="H5" s="113">
        <f>SUM(C5:G5)</f>
        <v>16</v>
      </c>
    </row>
    <row r="6" spans="1:8">
      <c r="A6" s="313"/>
      <c r="B6" s="110" t="s">
        <v>356</v>
      </c>
      <c r="C6" s="111">
        <v>1</v>
      </c>
      <c r="D6" s="111">
        <v>4</v>
      </c>
      <c r="E6" s="111">
        <v>0</v>
      </c>
      <c r="F6" s="112">
        <v>2</v>
      </c>
      <c r="G6" s="111">
        <v>8</v>
      </c>
      <c r="H6" s="113">
        <f>SUM(C6:G6)</f>
        <v>15</v>
      </c>
    </row>
    <row r="7" spans="1:8" ht="13.5" thickBot="1">
      <c r="A7" s="313"/>
      <c r="B7" s="110" t="s">
        <v>357</v>
      </c>
      <c r="C7" s="111">
        <v>0</v>
      </c>
      <c r="D7" s="111">
        <v>0</v>
      </c>
      <c r="E7" s="111">
        <v>0</v>
      </c>
      <c r="F7" s="112">
        <v>2</v>
      </c>
      <c r="G7" s="111">
        <v>0</v>
      </c>
      <c r="H7" s="113">
        <f>SUM(D7:G7)</f>
        <v>2</v>
      </c>
    </row>
    <row r="8" spans="1:8" ht="13.5" thickBot="1">
      <c r="A8" s="313"/>
      <c r="B8" s="114" t="s">
        <v>339</v>
      </c>
      <c r="C8" s="115">
        <f t="shared" ref="C8:H8" si="0">SUM(C5:C7)</f>
        <v>2</v>
      </c>
      <c r="D8" s="116">
        <f t="shared" si="0"/>
        <v>16</v>
      </c>
      <c r="E8" s="116">
        <f t="shared" si="0"/>
        <v>0</v>
      </c>
      <c r="F8" s="116">
        <f t="shared" si="0"/>
        <v>5</v>
      </c>
      <c r="G8" s="116">
        <f t="shared" si="0"/>
        <v>10</v>
      </c>
      <c r="H8" s="117">
        <f t="shared" si="0"/>
        <v>33</v>
      </c>
    </row>
    <row r="9" spans="1:8">
      <c r="A9" s="109" t="s">
        <v>70</v>
      </c>
      <c r="B9" s="308" t="s">
        <v>358</v>
      </c>
      <c r="C9" s="309"/>
      <c r="D9" s="309"/>
      <c r="E9" s="309"/>
      <c r="F9" s="309"/>
      <c r="G9" s="310"/>
      <c r="H9" s="108"/>
    </row>
    <row r="10" spans="1:8">
      <c r="A10" s="313"/>
      <c r="B10" s="110" t="s">
        <v>359</v>
      </c>
      <c r="C10" s="111">
        <v>0</v>
      </c>
      <c r="D10" s="111">
        <v>0</v>
      </c>
      <c r="E10" s="111">
        <v>3</v>
      </c>
      <c r="F10" s="111">
        <v>0</v>
      </c>
      <c r="G10" s="111">
        <v>0</v>
      </c>
      <c r="H10" s="113">
        <f>SUM(D10:G10)</f>
        <v>3</v>
      </c>
    </row>
    <row r="11" spans="1:8">
      <c r="A11" s="313"/>
      <c r="B11" s="110" t="s">
        <v>360</v>
      </c>
      <c r="C11" s="111">
        <v>0</v>
      </c>
      <c r="D11" s="111">
        <v>0</v>
      </c>
      <c r="E11" s="111">
        <v>1</v>
      </c>
      <c r="F11" s="111">
        <v>0</v>
      </c>
      <c r="G11" s="111">
        <v>0</v>
      </c>
      <c r="H11" s="113">
        <f>SUM(D11:G11)</f>
        <v>1</v>
      </c>
    </row>
    <row r="12" spans="1:8" ht="13.5" thickBot="1">
      <c r="A12" s="313"/>
      <c r="B12" s="110" t="s">
        <v>361</v>
      </c>
      <c r="C12" s="111">
        <v>0</v>
      </c>
      <c r="D12" s="111">
        <v>0</v>
      </c>
      <c r="E12" s="111">
        <v>0</v>
      </c>
      <c r="F12" s="111">
        <v>1</v>
      </c>
      <c r="G12" s="111">
        <v>0</v>
      </c>
      <c r="H12" s="113">
        <f>SUM(D12:G12)</f>
        <v>1</v>
      </c>
    </row>
    <row r="13" spans="1:8" ht="13.5" thickBot="1">
      <c r="A13" s="313"/>
      <c r="B13" s="114" t="s">
        <v>339</v>
      </c>
      <c r="C13" s="118">
        <f t="shared" ref="C13:H13" si="1">SUM(C10:C12)</f>
        <v>0</v>
      </c>
      <c r="D13" s="119">
        <f t="shared" si="1"/>
        <v>0</v>
      </c>
      <c r="E13" s="119">
        <f t="shared" si="1"/>
        <v>4</v>
      </c>
      <c r="F13" s="119">
        <f t="shared" si="1"/>
        <v>1</v>
      </c>
      <c r="G13" s="120">
        <f t="shared" si="1"/>
        <v>0</v>
      </c>
      <c r="H13" s="117">
        <f t="shared" si="1"/>
        <v>5</v>
      </c>
    </row>
    <row r="14" spans="1:8">
      <c r="A14" s="109" t="s">
        <v>72</v>
      </c>
      <c r="B14" s="308" t="s">
        <v>362</v>
      </c>
      <c r="C14" s="309"/>
      <c r="D14" s="309"/>
      <c r="E14" s="309"/>
      <c r="F14" s="309"/>
      <c r="G14" s="310"/>
      <c r="H14" s="108"/>
    </row>
    <row r="15" spans="1:8">
      <c r="A15" s="109"/>
      <c r="B15" s="110" t="s">
        <v>363</v>
      </c>
      <c r="C15" s="111">
        <v>0</v>
      </c>
      <c r="D15" s="112">
        <v>0</v>
      </c>
      <c r="E15" s="111">
        <v>0</v>
      </c>
      <c r="F15" s="111">
        <v>1</v>
      </c>
      <c r="G15" s="111">
        <v>0</v>
      </c>
      <c r="H15" s="113">
        <f>SUM(C15:G15)</f>
        <v>1</v>
      </c>
    </row>
    <row r="16" spans="1:8">
      <c r="A16" s="109"/>
      <c r="B16" s="110" t="s">
        <v>364</v>
      </c>
      <c r="C16" s="111">
        <v>0</v>
      </c>
      <c r="D16" s="111">
        <v>0</v>
      </c>
      <c r="E16" s="111">
        <v>0</v>
      </c>
      <c r="F16" s="112">
        <v>1</v>
      </c>
      <c r="G16" s="111">
        <v>0</v>
      </c>
      <c r="H16" s="113">
        <f>SUM(C16:G16)</f>
        <v>1</v>
      </c>
    </row>
    <row r="17" spans="1:8">
      <c r="A17" s="109"/>
      <c r="B17" s="110" t="s">
        <v>535</v>
      </c>
      <c r="C17" s="111">
        <v>0</v>
      </c>
      <c r="D17" s="111">
        <v>0</v>
      </c>
      <c r="E17" s="111">
        <v>2</v>
      </c>
      <c r="F17" s="112">
        <v>0</v>
      </c>
      <c r="G17" s="111">
        <v>0</v>
      </c>
      <c r="H17" s="113">
        <f>SUM(C17:G17)</f>
        <v>2</v>
      </c>
    </row>
    <row r="18" spans="1:8" ht="13.5" thickBot="1">
      <c r="A18" s="109"/>
      <c r="B18" s="110" t="s">
        <v>365</v>
      </c>
      <c r="C18" s="111">
        <v>0</v>
      </c>
      <c r="D18" s="111">
        <v>0</v>
      </c>
      <c r="E18" s="111">
        <v>0</v>
      </c>
      <c r="F18" s="112">
        <v>25</v>
      </c>
      <c r="G18" s="111">
        <v>0</v>
      </c>
      <c r="H18" s="113">
        <f>SUM(D18:G18)</f>
        <v>25</v>
      </c>
    </row>
    <row r="19" spans="1:8" ht="13.5" thickBot="1">
      <c r="A19" s="121"/>
      <c r="B19" s="114" t="s">
        <v>339</v>
      </c>
      <c r="C19" s="118">
        <f t="shared" ref="C19:H19" si="2">SUM(C15:C18)</f>
        <v>0</v>
      </c>
      <c r="D19" s="119">
        <f t="shared" si="2"/>
        <v>0</v>
      </c>
      <c r="E19" s="119">
        <f t="shared" si="2"/>
        <v>2</v>
      </c>
      <c r="F19" s="119">
        <f t="shared" si="2"/>
        <v>27</v>
      </c>
      <c r="G19" s="120">
        <f t="shared" si="2"/>
        <v>0</v>
      </c>
      <c r="H19" s="117">
        <f t="shared" si="2"/>
        <v>29</v>
      </c>
    </row>
    <row r="20" spans="1:8">
      <c r="A20" s="126" t="s">
        <v>74</v>
      </c>
      <c r="B20" s="308" t="s">
        <v>371</v>
      </c>
      <c r="C20" s="309"/>
      <c r="D20" s="309"/>
      <c r="E20" s="309"/>
      <c r="F20" s="309"/>
      <c r="G20" s="310"/>
      <c r="H20" s="113"/>
    </row>
    <row r="21" spans="1:8">
      <c r="A21" s="125"/>
      <c r="B21" s="110" t="s">
        <v>367</v>
      </c>
      <c r="C21" s="111"/>
      <c r="D21" s="112">
        <v>0</v>
      </c>
      <c r="E21" s="111">
        <v>7</v>
      </c>
      <c r="F21" s="111">
        <v>0</v>
      </c>
      <c r="G21" s="111">
        <v>0</v>
      </c>
      <c r="H21" s="127">
        <f>SUM(D21:G21)</f>
        <v>7</v>
      </c>
    </row>
    <row r="22" spans="1:8">
      <c r="A22" s="125"/>
      <c r="B22" s="110" t="s">
        <v>368</v>
      </c>
      <c r="C22" s="111">
        <v>0</v>
      </c>
      <c r="D22" s="112">
        <v>0</v>
      </c>
      <c r="E22" s="111">
        <v>432</v>
      </c>
      <c r="F22" s="111">
        <v>0</v>
      </c>
      <c r="G22" s="111">
        <v>0</v>
      </c>
      <c r="H22" s="127">
        <f>SUM(D22:G22)</f>
        <v>432</v>
      </c>
    </row>
    <row r="23" spans="1:8">
      <c r="A23" s="125"/>
      <c r="B23" s="110" t="s">
        <v>369</v>
      </c>
      <c r="C23" s="111">
        <v>0</v>
      </c>
      <c r="D23" s="111">
        <v>0</v>
      </c>
      <c r="E23" s="111">
        <v>44</v>
      </c>
      <c r="F23" s="112">
        <v>0</v>
      </c>
      <c r="G23" s="111">
        <v>0</v>
      </c>
      <c r="H23" s="127">
        <f>SUM(D23:G23)</f>
        <v>44</v>
      </c>
    </row>
    <row r="24" spans="1:8" ht="13.5" thickBot="1">
      <c r="A24" s="125"/>
      <c r="B24" s="110" t="s">
        <v>370</v>
      </c>
      <c r="C24" s="111">
        <v>0</v>
      </c>
      <c r="D24" s="111">
        <v>0</v>
      </c>
      <c r="E24" s="111">
        <v>70</v>
      </c>
      <c r="F24" s="112">
        <v>0</v>
      </c>
      <c r="G24" s="111">
        <v>0</v>
      </c>
      <c r="H24" s="127">
        <f>SUM(D24:G24)</f>
        <v>70</v>
      </c>
    </row>
    <row r="25" spans="1:8" ht="13.5" thickBot="1">
      <c r="A25" s="121"/>
      <c r="B25" s="114" t="s">
        <v>339</v>
      </c>
      <c r="C25" s="118">
        <f>SUM(C22:C24)</f>
        <v>0</v>
      </c>
      <c r="D25" s="119">
        <f>SUM(D21:D24)</f>
        <v>0</v>
      </c>
      <c r="E25" s="119">
        <f>SUM(E21:E24)</f>
        <v>553</v>
      </c>
      <c r="F25" s="119">
        <f>SUM(F21:F24)</f>
        <v>0</v>
      </c>
      <c r="G25" s="120">
        <f>SUM(G21:G24)</f>
        <v>0</v>
      </c>
      <c r="H25" s="117">
        <f>SUM(H21:H24)</f>
        <v>553</v>
      </c>
    </row>
    <row r="26" spans="1:8" ht="16.5" thickBot="1">
      <c r="A26" s="311" t="s">
        <v>366</v>
      </c>
      <c r="B26" s="312"/>
      <c r="C26" s="122">
        <f>C8+C13+C19+C25</f>
        <v>2</v>
      </c>
      <c r="D26" s="123">
        <f>D8+D13+D19+D25</f>
        <v>16</v>
      </c>
      <c r="E26" s="123">
        <f>E8+E13+E19+E25</f>
        <v>559</v>
      </c>
      <c r="F26" s="123">
        <f>F8+F13+F19+F25</f>
        <v>33</v>
      </c>
      <c r="G26" s="123">
        <f>G8+G13+G19+G25</f>
        <v>10</v>
      </c>
      <c r="H26" s="124">
        <f>H13+H8+H19+H25</f>
        <v>620</v>
      </c>
    </row>
  </sheetData>
  <mergeCells count="10">
    <mergeCell ref="A2:A3"/>
    <mergeCell ref="B2:B3"/>
    <mergeCell ref="C3:G3"/>
    <mergeCell ref="B4:G4"/>
    <mergeCell ref="A26:B26"/>
    <mergeCell ref="B20:G20"/>
    <mergeCell ref="A5:A8"/>
    <mergeCell ref="B9:G9"/>
    <mergeCell ref="A10:A13"/>
    <mergeCell ref="B14:G1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Roman,Félkövér"&amp;12Deszk Község Önkormányzata (intézményei és társulások) engedélyezett létszámkerete&amp;R
&amp;"Times New Roman,Normál"14. számú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2:E183"/>
  <sheetViews>
    <sheetView workbookViewId="0">
      <selection activeCell="F7" sqref="F7"/>
    </sheetView>
  </sheetViews>
  <sheetFormatPr defaultRowHeight="12.75"/>
  <cols>
    <col min="1" max="1" width="45.28515625" customWidth="1"/>
    <col min="2" max="2" width="11.7109375" customWidth="1"/>
    <col min="4" max="4" width="19.7109375" customWidth="1"/>
    <col min="5" max="5" width="11.85546875" style="129" customWidth="1"/>
  </cols>
  <sheetData>
    <row r="2" spans="1:4" ht="25.5">
      <c r="A2" s="128" t="s">
        <v>372</v>
      </c>
      <c r="B2" s="128" t="s">
        <v>373</v>
      </c>
      <c r="C2" s="128" t="s">
        <v>374</v>
      </c>
      <c r="D2" s="128" t="s">
        <v>375</v>
      </c>
    </row>
    <row r="3" spans="1:4">
      <c r="A3" s="314" t="s">
        <v>376</v>
      </c>
      <c r="B3" s="315"/>
      <c r="C3" s="315"/>
      <c r="D3" s="316"/>
    </row>
    <row r="4" spans="1:4">
      <c r="A4" s="317" t="s">
        <v>377</v>
      </c>
      <c r="B4" s="318"/>
      <c r="C4" s="318"/>
      <c r="D4" s="319"/>
    </row>
    <row r="5" spans="1:4" ht="25.5">
      <c r="A5" s="130" t="s">
        <v>378</v>
      </c>
      <c r="B5" s="130" t="s">
        <v>353</v>
      </c>
      <c r="C5" s="130">
        <v>15.94</v>
      </c>
      <c r="D5" s="131">
        <v>73005200</v>
      </c>
    </row>
    <row r="6" spans="1:4" ht="25.5">
      <c r="A6" s="130" t="s">
        <v>379</v>
      </c>
      <c r="B6" s="130" t="s">
        <v>353</v>
      </c>
      <c r="C6" s="130">
        <v>0</v>
      </c>
      <c r="D6" s="132">
        <v>73005200</v>
      </c>
    </row>
    <row r="7" spans="1:4" ht="25.5">
      <c r="A7" s="130" t="s">
        <v>380</v>
      </c>
      <c r="B7" s="130" t="s">
        <v>353</v>
      </c>
      <c r="C7" s="130">
        <v>0</v>
      </c>
      <c r="D7" s="131">
        <v>20459198</v>
      </c>
    </row>
    <row r="8" spans="1:4">
      <c r="A8" s="130" t="s">
        <v>381</v>
      </c>
      <c r="B8" s="130" t="s">
        <v>353</v>
      </c>
      <c r="C8" s="130">
        <v>0</v>
      </c>
      <c r="D8" s="132">
        <v>14707568</v>
      </c>
    </row>
    <row r="9" spans="1:4" ht="25.5">
      <c r="A9" s="130" t="s">
        <v>396</v>
      </c>
      <c r="B9" s="130" t="s">
        <v>353</v>
      </c>
      <c r="C9" s="130">
        <v>0</v>
      </c>
      <c r="D9" s="131">
        <v>6313130</v>
      </c>
    </row>
    <row r="10" spans="1:4" ht="24" customHeight="1">
      <c r="A10" s="130" t="s">
        <v>397</v>
      </c>
      <c r="B10" s="130" t="s">
        <v>353</v>
      </c>
      <c r="C10" s="130">
        <v>0</v>
      </c>
      <c r="D10" s="131">
        <v>561500</v>
      </c>
    </row>
    <row r="11" spans="1:4">
      <c r="A11" s="130" t="s">
        <v>398</v>
      </c>
      <c r="B11" s="130" t="s">
        <v>353</v>
      </c>
      <c r="C11" s="130">
        <v>0</v>
      </c>
      <c r="D11" s="131">
        <v>9005760</v>
      </c>
    </row>
    <row r="12" spans="1:4" ht="25.5">
      <c r="A12" s="130" t="s">
        <v>399</v>
      </c>
      <c r="B12" s="130" t="s">
        <v>353</v>
      </c>
      <c r="C12" s="130">
        <v>0</v>
      </c>
      <c r="D12" s="131">
        <v>9005760</v>
      </c>
    </row>
    <row r="13" spans="1:4" ht="25.5">
      <c r="A13" s="130" t="s">
        <v>400</v>
      </c>
      <c r="B13" s="130" t="s">
        <v>353</v>
      </c>
      <c r="C13" s="130">
        <v>0</v>
      </c>
      <c r="D13" s="131">
        <v>100000</v>
      </c>
    </row>
    <row r="14" spans="1:4" ht="25.5">
      <c r="A14" s="130" t="s">
        <v>401</v>
      </c>
      <c r="B14" s="130" t="s">
        <v>353</v>
      </c>
      <c r="C14" s="130">
        <v>0</v>
      </c>
      <c r="D14" s="131" t="s">
        <v>402</v>
      </c>
    </row>
    <row r="15" spans="1:4">
      <c r="A15" s="130" t="s">
        <v>403</v>
      </c>
      <c r="B15" s="130" t="s">
        <v>353</v>
      </c>
      <c r="C15" s="130">
        <v>0</v>
      </c>
      <c r="D15" s="131">
        <v>5040308</v>
      </c>
    </row>
    <row r="16" spans="1:4" ht="25.5">
      <c r="A16" s="130" t="s">
        <v>404</v>
      </c>
      <c r="B16" s="130" t="s">
        <v>353</v>
      </c>
      <c r="C16" s="130">
        <v>0</v>
      </c>
      <c r="D16" s="131">
        <v>5040308</v>
      </c>
    </row>
    <row r="17" spans="1:4">
      <c r="A17" s="130" t="s">
        <v>405</v>
      </c>
      <c r="B17" s="130" t="s">
        <v>353</v>
      </c>
      <c r="C17" s="130">
        <v>0</v>
      </c>
      <c r="D17" s="131">
        <v>9968400</v>
      </c>
    </row>
    <row r="18" spans="1:4" ht="25.5">
      <c r="A18" s="130" t="s">
        <v>406</v>
      </c>
      <c r="B18" s="130" t="s">
        <v>353</v>
      </c>
      <c r="C18" s="130">
        <v>0</v>
      </c>
      <c r="D18" s="132">
        <v>4984200</v>
      </c>
    </row>
    <row r="19" spans="1:4" ht="25.5">
      <c r="A19" s="130" t="s">
        <v>407</v>
      </c>
      <c r="B19" s="130" t="s">
        <v>408</v>
      </c>
      <c r="C19" s="130">
        <v>0</v>
      </c>
      <c r="D19" s="131">
        <v>0</v>
      </c>
    </row>
    <row r="20" spans="1:4">
      <c r="A20" s="130" t="s">
        <v>409</v>
      </c>
      <c r="B20" s="130" t="s">
        <v>353</v>
      </c>
      <c r="C20" s="130">
        <v>0</v>
      </c>
      <c r="D20" s="131">
        <v>13677878</v>
      </c>
    </row>
    <row r="21" spans="1:4">
      <c r="A21" s="133" t="s">
        <v>410</v>
      </c>
      <c r="B21" s="134"/>
      <c r="C21" s="134"/>
      <c r="D21" s="132">
        <f>D6+D8+D18</f>
        <v>92696968</v>
      </c>
    </row>
    <row r="23" spans="1:4" ht="51" customHeight="1"/>
    <row r="24" spans="1:4" ht="38.25" customHeight="1"/>
    <row r="25" spans="1:4" ht="12.75" customHeight="1"/>
    <row r="40" ht="12.75" customHeight="1"/>
    <row r="56" ht="12.75" customHeight="1"/>
    <row r="57" ht="12.75" customHeight="1"/>
    <row r="72" ht="12.75" customHeight="1"/>
    <row r="87" ht="38.25" customHeight="1"/>
    <row r="92" ht="38.25" customHeight="1"/>
    <row r="95" ht="25.5" customHeight="1"/>
    <row r="96" ht="38.25" customHeight="1"/>
    <row r="101" ht="38.25" customHeight="1"/>
    <row r="114" ht="25.5" customHeight="1"/>
    <row r="119" ht="25.5" customHeight="1"/>
    <row r="128" ht="25.5" customHeight="1"/>
    <row r="137" ht="25.5" customHeight="1"/>
    <row r="142" ht="12.75" customHeight="1"/>
    <row r="143" ht="12.75" customHeight="1"/>
    <row r="148" ht="25.5" customHeight="1"/>
    <row r="153" ht="12.75" customHeight="1"/>
    <row r="164" ht="12.75" customHeight="1"/>
    <row r="172" ht="63.75" customHeight="1"/>
    <row r="173" ht="25.5" customHeight="1"/>
    <row r="175" ht="38.25" customHeight="1"/>
    <row r="183" ht="12.75" customHeight="1"/>
  </sheetData>
  <mergeCells count="2">
    <mergeCell ref="A3:D3"/>
    <mergeCell ref="A4:D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&amp;R&amp;"Times New Roman,Normál"15. számú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7"/>
  <sheetViews>
    <sheetView workbookViewId="0">
      <selection activeCell="G1" sqref="G1"/>
    </sheetView>
  </sheetViews>
  <sheetFormatPr defaultRowHeight="12.75"/>
  <cols>
    <col min="1" max="1" width="44.7109375" customWidth="1"/>
    <col min="2" max="2" width="11.42578125" customWidth="1"/>
    <col min="4" max="4" width="16.28515625" style="140" customWidth="1"/>
    <col min="5" max="5" width="16.7109375" customWidth="1"/>
  </cols>
  <sheetData>
    <row r="1" spans="1:7">
      <c r="A1" s="83"/>
      <c r="B1" s="83"/>
      <c r="C1" s="83"/>
      <c r="D1" s="135"/>
      <c r="G1" t="s">
        <v>86</v>
      </c>
    </row>
    <row r="2" spans="1:7">
      <c r="A2" s="320" t="s">
        <v>411</v>
      </c>
      <c r="B2" s="320"/>
      <c r="C2" s="320"/>
      <c r="D2" s="320"/>
    </row>
    <row r="3" spans="1:7">
      <c r="A3" s="321"/>
      <c r="B3" s="321"/>
      <c r="C3" s="321"/>
      <c r="D3" s="321"/>
    </row>
    <row r="4" spans="1:7" ht="25.5">
      <c r="A4" s="128" t="s">
        <v>372</v>
      </c>
      <c r="B4" s="128" t="s">
        <v>373</v>
      </c>
      <c r="C4" s="128" t="s">
        <v>374</v>
      </c>
      <c r="D4" s="128" t="s">
        <v>375</v>
      </c>
      <c r="E4" s="136"/>
    </row>
    <row r="5" spans="1:7" ht="25.5" customHeight="1">
      <c r="A5" s="314" t="s">
        <v>412</v>
      </c>
      <c r="B5" s="315"/>
      <c r="C5" s="315"/>
      <c r="D5" s="316"/>
      <c r="E5" s="136"/>
    </row>
    <row r="6" spans="1:7">
      <c r="A6" s="317" t="s">
        <v>413</v>
      </c>
      <c r="B6" s="318"/>
      <c r="C6" s="318"/>
      <c r="D6" s="319"/>
      <c r="E6" s="136"/>
    </row>
    <row r="7" spans="1:7">
      <c r="A7" s="317" t="s">
        <v>414</v>
      </c>
      <c r="B7" s="318"/>
      <c r="C7" s="318"/>
      <c r="D7" s="319"/>
      <c r="E7" s="136"/>
    </row>
    <row r="8" spans="1:7">
      <c r="A8" s="130" t="s">
        <v>415</v>
      </c>
      <c r="B8" s="130" t="s">
        <v>353</v>
      </c>
      <c r="C8" s="130">
        <v>45.4</v>
      </c>
      <c r="D8" s="139" t="s">
        <v>416</v>
      </c>
      <c r="E8" s="136">
        <v>121429867</v>
      </c>
    </row>
    <row r="9" spans="1:7">
      <c r="A9" s="130" t="s">
        <v>417</v>
      </c>
      <c r="B9" s="130" t="s">
        <v>353</v>
      </c>
      <c r="C9" s="130">
        <v>0</v>
      </c>
      <c r="D9" s="137">
        <v>0</v>
      </c>
      <c r="E9" s="136"/>
    </row>
    <row r="10" spans="1:7" ht="25.5">
      <c r="A10" s="130" t="s">
        <v>418</v>
      </c>
      <c r="B10" s="130" t="s">
        <v>353</v>
      </c>
      <c r="C10" s="130">
        <v>528</v>
      </c>
      <c r="D10" s="137">
        <v>0</v>
      </c>
      <c r="E10" s="136"/>
    </row>
    <row r="11" spans="1:7" ht="25.5">
      <c r="A11" s="130" t="s">
        <v>419</v>
      </c>
      <c r="B11" s="130" t="s">
        <v>353</v>
      </c>
      <c r="C11" s="130">
        <v>2.13</v>
      </c>
      <c r="D11" s="137">
        <v>0</v>
      </c>
      <c r="E11" s="136"/>
    </row>
    <row r="12" spans="1:7" ht="25.5">
      <c r="A12" s="130" t="s">
        <v>420</v>
      </c>
      <c r="B12" s="130" t="s">
        <v>353</v>
      </c>
      <c r="C12" s="130">
        <v>6</v>
      </c>
      <c r="D12" s="137">
        <v>0</v>
      </c>
      <c r="E12" s="136"/>
    </row>
    <row r="13" spans="1:7" ht="25.5">
      <c r="A13" s="130" t="s">
        <v>421</v>
      </c>
      <c r="B13" s="130" t="s">
        <v>422</v>
      </c>
      <c r="C13" s="130">
        <v>124</v>
      </c>
      <c r="D13" s="137">
        <v>0</v>
      </c>
      <c r="E13" s="136"/>
    </row>
    <row r="14" spans="1:7">
      <c r="A14" s="130" t="s">
        <v>423</v>
      </c>
      <c r="B14" s="130" t="s">
        <v>353</v>
      </c>
      <c r="C14" s="130">
        <v>0.5</v>
      </c>
      <c r="D14" s="137">
        <v>0</v>
      </c>
      <c r="E14" s="136"/>
    </row>
    <row r="15" spans="1:7" ht="38.25">
      <c r="A15" s="130" t="s">
        <v>424</v>
      </c>
      <c r="B15" s="130" t="s">
        <v>353</v>
      </c>
      <c r="C15" s="130">
        <v>25</v>
      </c>
      <c r="D15" s="139" t="s">
        <v>425</v>
      </c>
      <c r="E15" s="136">
        <v>30000000</v>
      </c>
    </row>
    <row r="16" spans="1:7" ht="38.25">
      <c r="A16" s="130" t="s">
        <v>426</v>
      </c>
      <c r="B16" s="130" t="s">
        <v>353</v>
      </c>
      <c r="C16" s="130">
        <v>2</v>
      </c>
      <c r="D16" s="137">
        <v>0</v>
      </c>
      <c r="E16" s="136"/>
    </row>
    <row r="17" spans="1:5" ht="25.5">
      <c r="A17" s="130" t="s">
        <v>427</v>
      </c>
      <c r="B17" s="130" t="s">
        <v>353</v>
      </c>
      <c r="C17" s="130">
        <v>21</v>
      </c>
      <c r="D17" s="137">
        <v>0</v>
      </c>
      <c r="E17" s="136"/>
    </row>
    <row r="18" spans="1:5" ht="25.5">
      <c r="A18" s="130" t="s">
        <v>428</v>
      </c>
      <c r="B18" s="130" t="s">
        <v>353</v>
      </c>
      <c r="C18" s="130">
        <v>2</v>
      </c>
      <c r="D18" s="137">
        <v>0</v>
      </c>
      <c r="E18" s="136"/>
    </row>
    <row r="19" spans="1:5" ht="38.25">
      <c r="A19" s="130" t="s">
        <v>429</v>
      </c>
      <c r="B19" s="130" t="s">
        <v>353</v>
      </c>
      <c r="C19" s="130">
        <v>0</v>
      </c>
      <c r="D19" s="137">
        <v>0</v>
      </c>
      <c r="E19" s="136"/>
    </row>
    <row r="20" spans="1:5" ht="25.5">
      <c r="A20" s="130" t="s">
        <v>430</v>
      </c>
      <c r="B20" s="130" t="s">
        <v>353</v>
      </c>
      <c r="C20" s="130">
        <v>0</v>
      </c>
      <c r="D20" s="137">
        <v>0</v>
      </c>
      <c r="E20" s="136"/>
    </row>
    <row r="21" spans="1:5" ht="38.25">
      <c r="A21" s="130" t="s">
        <v>431</v>
      </c>
      <c r="B21" s="130" t="s">
        <v>353</v>
      </c>
      <c r="C21" s="130">
        <v>0</v>
      </c>
      <c r="D21" s="137">
        <v>0</v>
      </c>
      <c r="E21" s="136"/>
    </row>
    <row r="22" spans="1:5">
      <c r="A22" s="317" t="s">
        <v>432</v>
      </c>
      <c r="B22" s="318"/>
      <c r="C22" s="318"/>
      <c r="D22" s="319"/>
      <c r="E22" s="136"/>
    </row>
    <row r="23" spans="1:5">
      <c r="A23" s="130" t="s">
        <v>433</v>
      </c>
      <c r="B23" s="130" t="s">
        <v>353</v>
      </c>
      <c r="C23" s="130">
        <v>45.4</v>
      </c>
      <c r="D23" s="139" t="s">
        <v>434</v>
      </c>
      <c r="E23" s="136">
        <v>60714933</v>
      </c>
    </row>
    <row r="24" spans="1:5">
      <c r="A24" s="130" t="s">
        <v>435</v>
      </c>
      <c r="B24" s="130" t="s">
        <v>353</v>
      </c>
      <c r="C24" s="130">
        <v>0</v>
      </c>
      <c r="D24" s="137">
        <v>0</v>
      </c>
      <c r="E24" s="136"/>
    </row>
    <row r="25" spans="1:5" ht="25.5">
      <c r="A25" s="130" t="s">
        <v>436</v>
      </c>
      <c r="B25" s="130" t="s">
        <v>353</v>
      </c>
      <c r="C25" s="130">
        <v>528</v>
      </c>
      <c r="D25" s="137">
        <v>0</v>
      </c>
      <c r="E25" s="136"/>
    </row>
    <row r="26" spans="1:5" ht="25.5">
      <c r="A26" s="130" t="s">
        <v>437</v>
      </c>
      <c r="B26" s="130" t="s">
        <v>353</v>
      </c>
      <c r="C26" s="130">
        <v>2.13</v>
      </c>
      <c r="D26" s="137">
        <v>0</v>
      </c>
      <c r="E26" s="136"/>
    </row>
    <row r="27" spans="1:5" ht="25.5">
      <c r="A27" s="130" t="s">
        <v>438</v>
      </c>
      <c r="B27" s="130" t="s">
        <v>353</v>
      </c>
      <c r="C27" s="130">
        <v>6</v>
      </c>
      <c r="D27" s="137">
        <v>0</v>
      </c>
      <c r="E27" s="136"/>
    </row>
    <row r="28" spans="1:5" ht="25.5">
      <c r="A28" s="130" t="s">
        <v>439</v>
      </c>
      <c r="B28" s="130" t="s">
        <v>422</v>
      </c>
      <c r="C28" s="130">
        <v>124</v>
      </c>
      <c r="D28" s="137">
        <v>0</v>
      </c>
      <c r="E28" s="136"/>
    </row>
    <row r="29" spans="1:5">
      <c r="A29" s="130" t="s">
        <v>440</v>
      </c>
      <c r="B29" s="130" t="s">
        <v>353</v>
      </c>
      <c r="C29" s="130">
        <v>0.5</v>
      </c>
      <c r="D29" s="137">
        <v>0</v>
      </c>
      <c r="E29" s="136"/>
    </row>
    <row r="30" spans="1:5" ht="25.5">
      <c r="A30" s="130" t="s">
        <v>441</v>
      </c>
      <c r="B30" s="130" t="s">
        <v>353</v>
      </c>
      <c r="C30" s="130">
        <v>45.4</v>
      </c>
      <c r="D30" s="139" t="s">
        <v>442</v>
      </c>
      <c r="E30" s="136">
        <v>1561760</v>
      </c>
    </row>
    <row r="31" spans="1:5" ht="38.25">
      <c r="A31" s="130" t="s">
        <v>443</v>
      </c>
      <c r="B31" s="130" t="s">
        <v>353</v>
      </c>
      <c r="C31" s="130">
        <v>25</v>
      </c>
      <c r="D31" s="139" t="s">
        <v>444</v>
      </c>
      <c r="E31" s="136"/>
    </row>
    <row r="32" spans="1:5" ht="38.25">
      <c r="A32" s="130" t="s">
        <v>445</v>
      </c>
      <c r="B32" s="130" t="s">
        <v>353</v>
      </c>
      <c r="C32" s="130">
        <v>2</v>
      </c>
      <c r="D32" s="137">
        <v>0</v>
      </c>
      <c r="E32" s="136"/>
    </row>
    <row r="33" spans="1:5" ht="25.5">
      <c r="A33" s="130" t="s">
        <v>446</v>
      </c>
      <c r="B33" s="130" t="s">
        <v>353</v>
      </c>
      <c r="C33" s="130">
        <v>21</v>
      </c>
      <c r="D33" s="137">
        <v>0</v>
      </c>
      <c r="E33" s="136"/>
    </row>
    <row r="34" spans="1:5" ht="25.5">
      <c r="A34" s="130" t="s">
        <v>447</v>
      </c>
      <c r="B34" s="130" t="s">
        <v>353</v>
      </c>
      <c r="C34" s="130">
        <v>2</v>
      </c>
      <c r="D34" s="137">
        <v>0</v>
      </c>
      <c r="E34" s="136"/>
    </row>
    <row r="35" spans="1:5" ht="38.25">
      <c r="A35" s="130" t="s">
        <v>448</v>
      </c>
      <c r="B35" s="130" t="s">
        <v>353</v>
      </c>
      <c r="C35" s="130">
        <v>0</v>
      </c>
      <c r="D35" s="137">
        <v>0</v>
      </c>
      <c r="E35" s="136"/>
    </row>
    <row r="36" spans="1:5" ht="25.5">
      <c r="A36" s="130" t="s">
        <v>449</v>
      </c>
      <c r="B36" s="130" t="s">
        <v>353</v>
      </c>
      <c r="C36" s="130">
        <v>0</v>
      </c>
      <c r="D36" s="137">
        <v>0</v>
      </c>
      <c r="E36" s="136"/>
    </row>
    <row r="37" spans="1:5" ht="38.25">
      <c r="A37" s="130" t="s">
        <v>450</v>
      </c>
      <c r="B37" s="130" t="s">
        <v>353</v>
      </c>
      <c r="C37" s="130">
        <v>0</v>
      </c>
      <c r="D37" s="137">
        <v>0</v>
      </c>
      <c r="E37" s="136"/>
    </row>
    <row r="38" spans="1:5">
      <c r="A38" s="317" t="s">
        <v>451</v>
      </c>
      <c r="B38" s="318"/>
      <c r="C38" s="318"/>
      <c r="D38" s="319"/>
      <c r="E38" s="136"/>
    </row>
    <row r="39" spans="1:5">
      <c r="A39" s="317" t="s">
        <v>414</v>
      </c>
      <c r="B39" s="318"/>
      <c r="C39" s="318"/>
      <c r="D39" s="319"/>
      <c r="E39" s="136"/>
    </row>
    <row r="40" spans="1:5">
      <c r="A40" s="130" t="s">
        <v>452</v>
      </c>
      <c r="B40" s="130" t="s">
        <v>353</v>
      </c>
      <c r="C40" s="130">
        <v>0</v>
      </c>
      <c r="D40" s="137">
        <v>0</v>
      </c>
      <c r="E40" s="136"/>
    </row>
    <row r="41" spans="1:5" ht="25.5">
      <c r="A41" s="130" t="s">
        <v>453</v>
      </c>
      <c r="B41" s="130" t="s">
        <v>353</v>
      </c>
      <c r="C41" s="130">
        <v>0</v>
      </c>
      <c r="D41" s="137">
        <v>0</v>
      </c>
      <c r="E41" s="136"/>
    </row>
    <row r="42" spans="1:5" ht="38.25">
      <c r="A42" s="130" t="s">
        <v>454</v>
      </c>
      <c r="B42" s="130" t="s">
        <v>353</v>
      </c>
      <c r="C42" s="130">
        <v>0</v>
      </c>
      <c r="D42" s="137">
        <v>0</v>
      </c>
      <c r="E42" s="136"/>
    </row>
    <row r="43" spans="1:5" ht="38.25">
      <c r="A43" s="130" t="s">
        <v>455</v>
      </c>
      <c r="B43" s="130" t="s">
        <v>353</v>
      </c>
      <c r="C43" s="130">
        <v>0</v>
      </c>
      <c r="D43" s="137">
        <v>0</v>
      </c>
      <c r="E43" s="136"/>
    </row>
    <row r="44" spans="1:5" ht="38.25">
      <c r="A44" s="130" t="s">
        <v>456</v>
      </c>
      <c r="B44" s="130" t="s">
        <v>353</v>
      </c>
      <c r="C44" s="130">
        <v>0</v>
      </c>
      <c r="D44" s="137">
        <v>0</v>
      </c>
      <c r="E44" s="136"/>
    </row>
    <row r="45" spans="1:5" ht="63.75">
      <c r="A45" s="130" t="s">
        <v>457</v>
      </c>
      <c r="B45" s="130" t="s">
        <v>353</v>
      </c>
      <c r="C45" s="130">
        <v>0</v>
      </c>
      <c r="D45" s="137">
        <v>0</v>
      </c>
      <c r="E45" s="136"/>
    </row>
    <row r="46" spans="1:5" ht="51">
      <c r="A46" s="130" t="s">
        <v>458</v>
      </c>
      <c r="B46" s="130" t="s">
        <v>353</v>
      </c>
      <c r="C46" s="130">
        <v>0</v>
      </c>
      <c r="D46" s="137">
        <v>0</v>
      </c>
      <c r="E46" s="136"/>
    </row>
    <row r="47" spans="1:5" ht="25.5">
      <c r="A47" s="130" t="s">
        <v>459</v>
      </c>
      <c r="B47" s="130" t="s">
        <v>353</v>
      </c>
      <c r="C47" s="130">
        <v>516</v>
      </c>
      <c r="D47" s="139" t="s">
        <v>460</v>
      </c>
      <c r="E47" s="136">
        <v>19264000</v>
      </c>
    </row>
    <row r="48" spans="1:5" ht="25.5">
      <c r="A48" s="130" t="s">
        <v>461</v>
      </c>
      <c r="B48" s="130" t="s">
        <v>353</v>
      </c>
      <c r="C48" s="130">
        <v>504</v>
      </c>
      <c r="D48" s="137">
        <v>0</v>
      </c>
      <c r="E48" s="136"/>
    </row>
    <row r="49" spans="1:5" ht="38.25">
      <c r="A49" s="130" t="s">
        <v>462</v>
      </c>
      <c r="B49" s="130" t="s">
        <v>353</v>
      </c>
      <c r="C49" s="130">
        <v>0</v>
      </c>
      <c r="D49" s="137">
        <v>0</v>
      </c>
      <c r="E49" s="136"/>
    </row>
    <row r="50" spans="1:5" ht="38.25">
      <c r="A50" s="130" t="s">
        <v>463</v>
      </c>
      <c r="B50" s="130" t="s">
        <v>353</v>
      </c>
      <c r="C50" s="130">
        <v>12</v>
      </c>
      <c r="D50" s="137">
        <v>0</v>
      </c>
      <c r="E50" s="136"/>
    </row>
    <row r="51" spans="1:5" ht="38.25">
      <c r="A51" s="130" t="s">
        <v>464</v>
      </c>
      <c r="B51" s="130" t="s">
        <v>353</v>
      </c>
      <c r="C51" s="130">
        <v>0</v>
      </c>
      <c r="D51" s="137">
        <v>0</v>
      </c>
      <c r="E51" s="136"/>
    </row>
    <row r="52" spans="1:5" ht="63.75">
      <c r="A52" s="130" t="s">
        <v>465</v>
      </c>
      <c r="B52" s="130" t="s">
        <v>353</v>
      </c>
      <c r="C52" s="130">
        <v>0</v>
      </c>
      <c r="D52" s="137">
        <v>0</v>
      </c>
      <c r="E52" s="136"/>
    </row>
    <row r="53" spans="1:5" ht="51">
      <c r="A53" s="130" t="s">
        <v>466</v>
      </c>
      <c r="B53" s="130" t="s">
        <v>353</v>
      </c>
      <c r="C53" s="130">
        <v>0</v>
      </c>
      <c r="D53" s="137">
        <v>0</v>
      </c>
      <c r="E53" s="136"/>
    </row>
    <row r="54" spans="1:5">
      <c r="A54" s="317" t="s">
        <v>432</v>
      </c>
      <c r="B54" s="318"/>
      <c r="C54" s="318"/>
      <c r="D54" s="319"/>
      <c r="E54" s="136"/>
    </row>
    <row r="55" spans="1:5">
      <c r="A55" s="130" t="s">
        <v>467</v>
      </c>
      <c r="B55" s="130" t="s">
        <v>353</v>
      </c>
      <c r="C55" s="130">
        <v>0</v>
      </c>
      <c r="D55" s="137">
        <v>0</v>
      </c>
      <c r="E55" s="136"/>
    </row>
    <row r="56" spans="1:5" ht="25.5">
      <c r="A56" s="130" t="s">
        <v>468</v>
      </c>
      <c r="B56" s="130" t="s">
        <v>353</v>
      </c>
      <c r="C56" s="130">
        <v>0</v>
      </c>
      <c r="D56" s="137">
        <v>0</v>
      </c>
      <c r="E56" s="136"/>
    </row>
    <row r="57" spans="1:5" ht="38.25">
      <c r="A57" s="130" t="s">
        <v>469</v>
      </c>
      <c r="B57" s="130" t="s">
        <v>353</v>
      </c>
      <c r="C57" s="130">
        <v>0</v>
      </c>
      <c r="D57" s="137">
        <v>0</v>
      </c>
      <c r="E57" s="136"/>
    </row>
    <row r="58" spans="1:5" ht="38.25">
      <c r="A58" s="130" t="s">
        <v>470</v>
      </c>
      <c r="B58" s="130" t="s">
        <v>353</v>
      </c>
      <c r="C58" s="130">
        <v>0</v>
      </c>
      <c r="D58" s="137">
        <v>0</v>
      </c>
      <c r="E58" s="136"/>
    </row>
    <row r="59" spans="1:5" ht="38.25">
      <c r="A59" s="130" t="s">
        <v>471</v>
      </c>
      <c r="B59" s="130" t="s">
        <v>353</v>
      </c>
      <c r="C59" s="130">
        <v>0</v>
      </c>
      <c r="D59" s="137">
        <v>0</v>
      </c>
      <c r="E59" s="136"/>
    </row>
    <row r="60" spans="1:5" ht="63.75">
      <c r="A60" s="130" t="s">
        <v>472</v>
      </c>
      <c r="B60" s="130" t="s">
        <v>353</v>
      </c>
      <c r="C60" s="130">
        <v>0</v>
      </c>
      <c r="D60" s="137">
        <v>0</v>
      </c>
      <c r="E60" s="136"/>
    </row>
    <row r="61" spans="1:5" ht="51">
      <c r="A61" s="130" t="s">
        <v>473</v>
      </c>
      <c r="B61" s="130" t="s">
        <v>353</v>
      </c>
      <c r="C61" s="130">
        <v>0</v>
      </c>
      <c r="D61" s="137">
        <v>0</v>
      </c>
      <c r="E61" s="136"/>
    </row>
    <row r="62" spans="1:5" ht="25.5">
      <c r="A62" s="130" t="s">
        <v>474</v>
      </c>
      <c r="B62" s="130" t="s">
        <v>353</v>
      </c>
      <c r="C62" s="130">
        <v>516</v>
      </c>
      <c r="D62" s="137" t="s">
        <v>475</v>
      </c>
      <c r="E62" s="136">
        <v>9632000</v>
      </c>
    </row>
    <row r="63" spans="1:5" ht="25.5">
      <c r="A63" s="130" t="s">
        <v>476</v>
      </c>
      <c r="B63" s="130" t="s">
        <v>353</v>
      </c>
      <c r="C63" s="130">
        <v>504</v>
      </c>
      <c r="D63" s="137">
        <v>0</v>
      </c>
      <c r="E63" s="136"/>
    </row>
    <row r="64" spans="1:5" ht="38.25">
      <c r="A64" s="130" t="s">
        <v>477</v>
      </c>
      <c r="B64" s="130" t="s">
        <v>353</v>
      </c>
      <c r="C64" s="130">
        <v>0</v>
      </c>
      <c r="D64" s="137">
        <v>0</v>
      </c>
      <c r="E64" s="136"/>
    </row>
    <row r="65" spans="1:5" ht="38.25">
      <c r="A65" s="130" t="s">
        <v>478</v>
      </c>
      <c r="B65" s="130" t="s">
        <v>353</v>
      </c>
      <c r="C65" s="130">
        <v>12</v>
      </c>
      <c r="D65" s="137">
        <v>0</v>
      </c>
      <c r="E65" s="136"/>
    </row>
    <row r="66" spans="1:5" ht="38.25">
      <c r="A66" s="130" t="s">
        <v>479</v>
      </c>
      <c r="B66" s="130" t="s">
        <v>353</v>
      </c>
      <c r="C66" s="130">
        <v>0</v>
      </c>
      <c r="D66" s="137">
        <v>0</v>
      </c>
      <c r="E66" s="136"/>
    </row>
    <row r="67" spans="1:5" ht="63.75">
      <c r="A67" s="130" t="s">
        <v>481</v>
      </c>
      <c r="B67" s="130" t="s">
        <v>353</v>
      </c>
      <c r="C67" s="130">
        <v>0</v>
      </c>
      <c r="D67" s="137">
        <v>0</v>
      </c>
      <c r="E67" s="136"/>
    </row>
    <row r="68" spans="1:5" ht="51">
      <c r="A68" s="130" t="s">
        <v>482</v>
      </c>
      <c r="B68" s="130" t="s">
        <v>353</v>
      </c>
      <c r="C68" s="130">
        <v>0</v>
      </c>
      <c r="D68" s="137">
        <v>0</v>
      </c>
      <c r="E68" s="136"/>
    </row>
    <row r="69" spans="1:5">
      <c r="A69" s="317" t="s">
        <v>483</v>
      </c>
      <c r="B69" s="318"/>
      <c r="C69" s="318"/>
      <c r="D69" s="319"/>
      <c r="E69" s="136"/>
    </row>
    <row r="70" spans="1:5">
      <c r="A70" s="130" t="s">
        <v>484</v>
      </c>
      <c r="B70" s="130" t="s">
        <v>353</v>
      </c>
      <c r="C70" s="130">
        <v>0</v>
      </c>
      <c r="D70" s="137">
        <v>0</v>
      </c>
      <c r="E70" s="136"/>
    </row>
    <row r="71" spans="1:5">
      <c r="A71" s="130" t="s">
        <v>485</v>
      </c>
      <c r="B71" s="130" t="s">
        <v>353</v>
      </c>
      <c r="C71" s="130">
        <v>0</v>
      </c>
      <c r="D71" s="137">
        <v>0</v>
      </c>
      <c r="E71" s="136"/>
    </row>
    <row r="72" spans="1:5">
      <c r="A72" s="133" t="s">
        <v>486</v>
      </c>
      <c r="B72" s="130"/>
      <c r="C72" s="130"/>
      <c r="D72" s="132">
        <f>E72</f>
        <v>242602560</v>
      </c>
      <c r="E72" s="136">
        <f>SUM(E4:E71)</f>
        <v>242602560</v>
      </c>
    </row>
    <row r="75" spans="1:5">
      <c r="A75" s="254" t="s">
        <v>384</v>
      </c>
      <c r="B75" s="128" t="s">
        <v>375</v>
      </c>
    </row>
    <row r="76" spans="1:5" ht="25.5">
      <c r="A76" s="255" t="s">
        <v>385</v>
      </c>
      <c r="B76" s="146">
        <v>731000</v>
      </c>
    </row>
    <row r="77" spans="1:5">
      <c r="A77" s="259" t="s">
        <v>262</v>
      </c>
      <c r="B77" s="146">
        <v>530606</v>
      </c>
    </row>
  </sheetData>
  <mergeCells count="9">
    <mergeCell ref="A2:D3"/>
    <mergeCell ref="A5:D5"/>
    <mergeCell ref="A6:D6"/>
    <mergeCell ref="A7:D7"/>
    <mergeCell ref="A69:D69"/>
    <mergeCell ref="A22:D22"/>
    <mergeCell ref="A38:D38"/>
    <mergeCell ref="A39:D39"/>
    <mergeCell ref="A54:D5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33" orientation="portrait" r:id="rId1"/>
  <headerFooter alignWithMargins="0">
    <oddHeader xml:space="preserve">&amp;R&amp;"Times New Roman,Normál"16. számú melléklet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9"/>
  <sheetViews>
    <sheetView workbookViewId="0">
      <selection activeCell="G1" sqref="G1"/>
    </sheetView>
  </sheetViews>
  <sheetFormatPr defaultRowHeight="12.75"/>
  <cols>
    <col min="1" max="1" width="44.85546875" customWidth="1"/>
    <col min="2" max="2" width="10.85546875" bestFit="1" customWidth="1"/>
    <col min="4" max="4" width="15.42578125" style="138" customWidth="1"/>
    <col min="5" max="5" width="18.140625" style="141" customWidth="1"/>
    <col min="8" max="9" width="12.7109375" bestFit="1" customWidth="1"/>
  </cols>
  <sheetData>
    <row r="1" spans="1:7">
      <c r="G1" t="s">
        <v>87</v>
      </c>
    </row>
    <row r="2" spans="1:7">
      <c r="A2" s="320" t="s">
        <v>487</v>
      </c>
      <c r="B2" s="322"/>
      <c r="C2" s="322"/>
      <c r="D2" s="322"/>
      <c r="E2" s="136"/>
    </row>
    <row r="3" spans="1:7">
      <c r="A3" s="323"/>
      <c r="B3" s="323"/>
      <c r="C3" s="323"/>
      <c r="D3" s="323"/>
      <c r="E3" s="136"/>
    </row>
    <row r="4" spans="1:7" ht="25.5">
      <c r="A4" s="128" t="s">
        <v>372</v>
      </c>
      <c r="B4" s="128" t="s">
        <v>373</v>
      </c>
      <c r="C4" s="128" t="s">
        <v>374</v>
      </c>
      <c r="D4" s="128" t="s">
        <v>375</v>
      </c>
      <c r="E4" s="136"/>
    </row>
    <row r="5" spans="1:7">
      <c r="A5" s="314" t="s">
        <v>488</v>
      </c>
      <c r="B5" s="315"/>
      <c r="C5" s="315"/>
      <c r="D5" s="316"/>
      <c r="E5" s="136"/>
    </row>
    <row r="6" spans="1:7">
      <c r="A6" s="130" t="s">
        <v>489</v>
      </c>
      <c r="B6" s="130" t="s">
        <v>353</v>
      </c>
      <c r="C6" s="130">
        <v>0</v>
      </c>
      <c r="D6" s="137" t="s">
        <v>490</v>
      </c>
      <c r="E6" s="136"/>
    </row>
    <row r="7" spans="1:7" ht="25.5">
      <c r="A7" s="130" t="s">
        <v>491</v>
      </c>
      <c r="B7" s="130" t="s">
        <v>353</v>
      </c>
      <c r="C7" s="130">
        <v>0</v>
      </c>
      <c r="D7" s="139" t="s">
        <v>492</v>
      </c>
      <c r="E7" s="136">
        <v>2942047</v>
      </c>
    </row>
    <row r="8" spans="1:7">
      <c r="A8" s="317" t="s">
        <v>493</v>
      </c>
      <c r="B8" s="318"/>
      <c r="C8" s="318"/>
      <c r="D8" s="319"/>
      <c r="E8" s="136"/>
    </row>
    <row r="9" spans="1:7">
      <c r="A9" s="317" t="s">
        <v>494</v>
      </c>
      <c r="B9" s="318"/>
      <c r="C9" s="318"/>
      <c r="D9" s="319"/>
      <c r="E9" s="136"/>
    </row>
    <row r="10" spans="1:7" ht="25.5">
      <c r="A10" s="130" t="s">
        <v>495</v>
      </c>
      <c r="B10" s="130" t="s">
        <v>353</v>
      </c>
      <c r="C10" s="130">
        <v>0</v>
      </c>
      <c r="D10" s="137">
        <v>0</v>
      </c>
      <c r="E10" s="136"/>
    </row>
    <row r="11" spans="1:7" ht="25.5">
      <c r="A11" s="130" t="s">
        <v>496</v>
      </c>
      <c r="B11" s="130" t="s">
        <v>353</v>
      </c>
      <c r="C11" s="130">
        <v>0</v>
      </c>
      <c r="D11" s="137">
        <v>0</v>
      </c>
      <c r="E11" s="136"/>
    </row>
    <row r="12" spans="1:7" ht="25.5">
      <c r="A12" s="130" t="s">
        <v>497</v>
      </c>
      <c r="B12" s="130" t="s">
        <v>353</v>
      </c>
      <c r="C12" s="130">
        <v>24.0214</v>
      </c>
      <c r="D12" s="137" t="s">
        <v>498</v>
      </c>
      <c r="E12" s="136">
        <v>47442265</v>
      </c>
    </row>
    <row r="13" spans="1:7">
      <c r="A13" s="130" t="s">
        <v>499</v>
      </c>
      <c r="B13" s="130" t="s">
        <v>353</v>
      </c>
      <c r="C13" s="130" t="s">
        <v>500</v>
      </c>
      <c r="D13" s="137" t="s">
        <v>501</v>
      </c>
      <c r="E13" s="136">
        <v>57651300</v>
      </c>
    </row>
    <row r="14" spans="1:7">
      <c r="A14" s="317" t="s">
        <v>502</v>
      </c>
      <c r="B14" s="318"/>
      <c r="C14" s="318"/>
      <c r="D14" s="319"/>
      <c r="E14" s="136"/>
    </row>
    <row r="15" spans="1:7" ht="25.5">
      <c r="A15" s="130" t="s">
        <v>503</v>
      </c>
      <c r="B15" s="130" t="s">
        <v>353</v>
      </c>
      <c r="C15" s="130">
        <v>0</v>
      </c>
      <c r="D15" s="137">
        <v>0</v>
      </c>
      <c r="E15" s="136"/>
    </row>
    <row r="16" spans="1:7" ht="25.5">
      <c r="A16" s="130" t="s">
        <v>505</v>
      </c>
      <c r="B16" s="130" t="s">
        <v>353</v>
      </c>
      <c r="C16" s="130">
        <v>0</v>
      </c>
      <c r="D16" s="137">
        <v>0</v>
      </c>
      <c r="E16" s="136"/>
    </row>
    <row r="17" spans="1:5" ht="25.5">
      <c r="A17" s="130" t="s">
        <v>506</v>
      </c>
      <c r="B17" s="130" t="s">
        <v>353</v>
      </c>
      <c r="C17" s="130">
        <v>24.0214</v>
      </c>
      <c r="D17" s="137" t="s">
        <v>498</v>
      </c>
      <c r="E17" s="136">
        <v>47442265</v>
      </c>
    </row>
    <row r="18" spans="1:5">
      <c r="A18" s="130" t="s">
        <v>507</v>
      </c>
      <c r="B18" s="130" t="s">
        <v>353</v>
      </c>
      <c r="C18" s="130" t="s">
        <v>508</v>
      </c>
      <c r="D18" s="137" t="s">
        <v>509</v>
      </c>
      <c r="E18" s="136">
        <v>38017200</v>
      </c>
    </row>
    <row r="19" spans="1:5">
      <c r="A19" s="130" t="s">
        <v>510</v>
      </c>
      <c r="B19" s="130" t="s">
        <v>511</v>
      </c>
      <c r="C19" s="130">
        <v>12</v>
      </c>
      <c r="D19" s="137" t="s">
        <v>512</v>
      </c>
      <c r="E19" s="136">
        <v>2099400</v>
      </c>
    </row>
    <row r="20" spans="1:5">
      <c r="A20" s="130" t="s">
        <v>513</v>
      </c>
      <c r="B20" s="130" t="s">
        <v>353</v>
      </c>
      <c r="C20" s="130">
        <v>0</v>
      </c>
      <c r="D20" s="137">
        <v>0</v>
      </c>
      <c r="E20" s="136"/>
    </row>
    <row r="21" spans="1:5" ht="24.75" customHeight="1">
      <c r="A21" s="130" t="s">
        <v>514</v>
      </c>
      <c r="B21" s="130" t="s">
        <v>353</v>
      </c>
      <c r="C21" s="130" t="s">
        <v>515</v>
      </c>
      <c r="D21" s="137" t="s">
        <v>516</v>
      </c>
      <c r="E21" s="136">
        <v>137442272</v>
      </c>
    </row>
    <row r="22" spans="1:5">
      <c r="A22" s="130" t="s">
        <v>517</v>
      </c>
      <c r="B22" s="130" t="s">
        <v>353</v>
      </c>
      <c r="C22" s="130">
        <v>0</v>
      </c>
      <c r="D22" s="137">
        <v>0</v>
      </c>
      <c r="E22" s="136"/>
    </row>
    <row r="23" spans="1:5" ht="24.75" customHeight="1">
      <c r="A23" s="130" t="s">
        <v>518</v>
      </c>
      <c r="B23" s="130" t="s">
        <v>353</v>
      </c>
      <c r="C23" s="130">
        <v>350</v>
      </c>
      <c r="D23" s="137" t="s">
        <v>519</v>
      </c>
      <c r="E23" s="136">
        <v>65975000</v>
      </c>
    </row>
    <row r="24" spans="1:5" ht="23.25" customHeight="1">
      <c r="A24" s="130" t="s">
        <v>520</v>
      </c>
      <c r="B24" s="130" t="s">
        <v>511</v>
      </c>
      <c r="C24" s="130">
        <v>132</v>
      </c>
      <c r="D24" s="137" t="s">
        <v>521</v>
      </c>
      <c r="E24" s="136">
        <v>27500000</v>
      </c>
    </row>
    <row r="25" spans="1:5">
      <c r="A25" s="130" t="s">
        <v>522</v>
      </c>
      <c r="B25" s="130" t="s">
        <v>523</v>
      </c>
      <c r="C25" s="130">
        <v>0</v>
      </c>
      <c r="D25" s="137">
        <v>0</v>
      </c>
      <c r="E25" s="136"/>
    </row>
    <row r="26" spans="1:5">
      <c r="A26" s="130" t="s">
        <v>524</v>
      </c>
      <c r="B26" s="130" t="s">
        <v>523</v>
      </c>
      <c r="C26" s="130">
        <v>132</v>
      </c>
      <c r="D26" s="137">
        <v>0</v>
      </c>
      <c r="E26" s="136"/>
    </row>
    <row r="27" spans="1:5">
      <c r="A27" s="317" t="s">
        <v>525</v>
      </c>
      <c r="B27" s="318"/>
      <c r="C27" s="318"/>
      <c r="D27" s="319"/>
      <c r="E27" s="136"/>
    </row>
    <row r="28" spans="1:5" ht="13.5" customHeight="1">
      <c r="A28" s="130" t="s">
        <v>526</v>
      </c>
      <c r="B28" s="130" t="s">
        <v>353</v>
      </c>
      <c r="C28" s="130">
        <v>0</v>
      </c>
      <c r="D28" s="137">
        <v>0</v>
      </c>
      <c r="E28" s="136"/>
    </row>
    <row r="29" spans="1:5" ht="24" customHeight="1">
      <c r="A29" s="130" t="s">
        <v>527</v>
      </c>
      <c r="B29" s="130" t="s">
        <v>353</v>
      </c>
      <c r="C29" s="130">
        <v>395</v>
      </c>
      <c r="D29" s="137" t="s">
        <v>528</v>
      </c>
      <c r="E29" s="136">
        <v>64582500</v>
      </c>
    </row>
    <row r="30" spans="1:5" ht="24" customHeight="1">
      <c r="A30" s="130" t="s">
        <v>529</v>
      </c>
      <c r="B30" s="130" t="s">
        <v>353</v>
      </c>
      <c r="C30" s="130">
        <v>0</v>
      </c>
      <c r="D30" s="137">
        <v>0</v>
      </c>
      <c r="E30" s="136"/>
    </row>
    <row r="31" spans="1:5" ht="38.25">
      <c r="A31" s="130" t="s">
        <v>530</v>
      </c>
      <c r="B31" s="130" t="s">
        <v>353</v>
      </c>
      <c r="C31" s="130">
        <v>0</v>
      </c>
      <c r="D31" s="137">
        <v>0</v>
      </c>
      <c r="E31" s="136"/>
    </row>
    <row r="32" spans="1:5">
      <c r="A32" s="317" t="s">
        <v>531</v>
      </c>
      <c r="B32" s="318"/>
      <c r="C32" s="318"/>
      <c r="D32" s="319"/>
      <c r="E32" s="136"/>
    </row>
    <row r="33" spans="1:5" ht="25.5">
      <c r="A33" s="130" t="s">
        <v>532</v>
      </c>
      <c r="B33" s="130" t="s">
        <v>353</v>
      </c>
      <c r="C33" s="130">
        <v>0</v>
      </c>
      <c r="D33" s="137">
        <v>0</v>
      </c>
      <c r="E33" s="136"/>
    </row>
    <row r="34" spans="1:5" ht="25.5">
      <c r="A34" s="130" t="s">
        <v>533</v>
      </c>
      <c r="B34" s="130" t="s">
        <v>353</v>
      </c>
      <c r="C34" s="130">
        <v>45</v>
      </c>
      <c r="D34" s="137" t="s">
        <v>534</v>
      </c>
      <c r="E34" s="136">
        <v>24750000</v>
      </c>
    </row>
    <row r="35" spans="1:5" ht="25.5">
      <c r="A35" s="130" t="s">
        <v>536</v>
      </c>
      <c r="B35" s="130" t="s">
        <v>353</v>
      </c>
      <c r="C35" s="130">
        <v>0</v>
      </c>
      <c r="D35" s="137">
        <v>0</v>
      </c>
      <c r="E35" s="136"/>
    </row>
    <row r="36" spans="1:5" ht="38.25">
      <c r="A36" s="130" t="s">
        <v>537</v>
      </c>
      <c r="B36" s="130" t="s">
        <v>353</v>
      </c>
      <c r="C36" s="130">
        <v>0</v>
      </c>
      <c r="D36" s="137">
        <v>0</v>
      </c>
      <c r="E36" s="136"/>
    </row>
    <row r="37" spans="1:5">
      <c r="A37" s="130" t="s">
        <v>538</v>
      </c>
      <c r="B37" s="130" t="s">
        <v>353</v>
      </c>
      <c r="C37" s="130">
        <v>0</v>
      </c>
      <c r="D37" s="137">
        <v>0</v>
      </c>
      <c r="E37" s="136"/>
    </row>
    <row r="38" spans="1:5" ht="25.5">
      <c r="A38" s="130" t="s">
        <v>539</v>
      </c>
      <c r="B38" s="130" t="s">
        <v>353</v>
      </c>
      <c r="C38" s="130">
        <v>0</v>
      </c>
      <c r="D38" s="137">
        <v>0</v>
      </c>
      <c r="E38" s="136"/>
    </row>
    <row r="39" spans="1:5" ht="25.5">
      <c r="A39" s="130" t="s">
        <v>540</v>
      </c>
      <c r="B39" s="130" t="s">
        <v>353</v>
      </c>
      <c r="C39" s="130">
        <v>0</v>
      </c>
      <c r="D39" s="137">
        <v>0</v>
      </c>
      <c r="E39" s="136"/>
    </row>
    <row r="40" spans="1:5" ht="38.25">
      <c r="A40" s="130" t="s">
        <v>541</v>
      </c>
      <c r="B40" s="130" t="s">
        <v>353</v>
      </c>
      <c r="C40" s="130">
        <v>0</v>
      </c>
      <c r="D40" s="137">
        <v>0</v>
      </c>
      <c r="E40" s="136"/>
    </row>
    <row r="41" spans="1:5">
      <c r="A41" s="317" t="s">
        <v>542</v>
      </c>
      <c r="B41" s="318"/>
      <c r="C41" s="318"/>
      <c r="D41" s="319"/>
      <c r="E41" s="136"/>
    </row>
    <row r="42" spans="1:5" ht="25.5">
      <c r="A42" s="130" t="s">
        <v>543</v>
      </c>
      <c r="B42" s="130" t="s">
        <v>353</v>
      </c>
      <c r="C42" s="130">
        <v>0</v>
      </c>
      <c r="D42" s="137">
        <v>0</v>
      </c>
      <c r="E42" s="136"/>
    </row>
    <row r="43" spans="1:5" ht="25.5">
      <c r="A43" s="130" t="s">
        <v>544</v>
      </c>
      <c r="B43" s="130" t="s">
        <v>353</v>
      </c>
      <c r="C43" s="130">
        <v>0</v>
      </c>
      <c r="D43" s="137">
        <v>0</v>
      </c>
      <c r="E43" s="136"/>
    </row>
    <row r="44" spans="1:5" ht="38.25">
      <c r="A44" s="130" t="s">
        <v>545</v>
      </c>
      <c r="B44" s="130" t="s">
        <v>353</v>
      </c>
      <c r="C44" s="130">
        <v>0</v>
      </c>
      <c r="D44" s="137">
        <v>0</v>
      </c>
      <c r="E44" s="136"/>
    </row>
    <row r="45" spans="1:5" ht="38.25">
      <c r="A45" s="130" t="s">
        <v>546</v>
      </c>
      <c r="B45" s="130" t="s">
        <v>353</v>
      </c>
      <c r="C45" s="130">
        <v>0</v>
      </c>
      <c r="D45" s="137">
        <v>0</v>
      </c>
      <c r="E45" s="136"/>
    </row>
    <row r="46" spans="1:5">
      <c r="A46" s="130" t="s">
        <v>547</v>
      </c>
      <c r="B46" s="130" t="s">
        <v>353</v>
      </c>
      <c r="C46" s="130">
        <v>0</v>
      </c>
      <c r="D46" s="137">
        <v>0</v>
      </c>
      <c r="E46" s="136"/>
    </row>
    <row r="47" spans="1:5" ht="25.5">
      <c r="A47" s="130" t="s">
        <v>548</v>
      </c>
      <c r="B47" s="130" t="s">
        <v>353</v>
      </c>
      <c r="C47" s="130">
        <v>60</v>
      </c>
      <c r="D47" s="137" t="s">
        <v>549</v>
      </c>
      <c r="E47" s="136">
        <v>22320000</v>
      </c>
    </row>
    <row r="48" spans="1:5" ht="39" customHeight="1">
      <c r="A48" s="130" t="s">
        <v>550</v>
      </c>
      <c r="B48" s="130" t="s">
        <v>353</v>
      </c>
      <c r="C48" s="130">
        <v>0</v>
      </c>
      <c r="D48" s="137">
        <v>0</v>
      </c>
      <c r="E48" s="136"/>
    </row>
    <row r="49" spans="1:5" ht="42" customHeight="1">
      <c r="A49" s="130" t="s">
        <v>551</v>
      </c>
      <c r="B49" s="130" t="s">
        <v>353</v>
      </c>
      <c r="C49" s="130">
        <v>0</v>
      </c>
      <c r="D49" s="137">
        <v>0</v>
      </c>
      <c r="E49" s="136"/>
    </row>
    <row r="50" spans="1:5">
      <c r="A50" s="317" t="s">
        <v>552</v>
      </c>
      <c r="B50" s="318"/>
      <c r="C50" s="318"/>
      <c r="D50" s="319"/>
      <c r="E50" s="136"/>
    </row>
    <row r="51" spans="1:5" ht="13.5" customHeight="1">
      <c r="A51" s="130" t="s">
        <v>553</v>
      </c>
      <c r="B51" s="130" t="s">
        <v>353</v>
      </c>
      <c r="C51" s="130">
        <v>0</v>
      </c>
      <c r="D51" s="137">
        <v>0</v>
      </c>
      <c r="E51" s="136"/>
    </row>
    <row r="52" spans="1:5" ht="24.75" customHeight="1">
      <c r="A52" s="130" t="s">
        <v>554</v>
      </c>
      <c r="B52" s="130" t="s">
        <v>353</v>
      </c>
      <c r="C52" s="130">
        <v>75</v>
      </c>
      <c r="D52" s="137" t="s">
        <v>555</v>
      </c>
      <c r="E52" s="136">
        <v>18549000</v>
      </c>
    </row>
    <row r="53" spans="1:5" ht="23.25" customHeight="1">
      <c r="A53" s="130" t="s">
        <v>556</v>
      </c>
      <c r="B53" s="130" t="s">
        <v>353</v>
      </c>
      <c r="C53" s="130">
        <v>0</v>
      </c>
      <c r="D53" s="137">
        <v>0</v>
      </c>
      <c r="E53" s="136"/>
    </row>
    <row r="54" spans="1:5" ht="38.25">
      <c r="A54" s="130" t="s">
        <v>557</v>
      </c>
      <c r="B54" s="130" t="s">
        <v>353</v>
      </c>
      <c r="C54" s="130">
        <v>0</v>
      </c>
      <c r="D54" s="137">
        <v>0</v>
      </c>
      <c r="E54" s="136"/>
    </row>
    <row r="55" spans="1:5">
      <c r="A55" s="317" t="s">
        <v>558</v>
      </c>
      <c r="B55" s="318"/>
      <c r="C55" s="318"/>
      <c r="D55" s="319"/>
      <c r="E55" s="136"/>
    </row>
    <row r="56" spans="1:5">
      <c r="A56" s="317" t="s">
        <v>559</v>
      </c>
      <c r="B56" s="318"/>
      <c r="C56" s="318"/>
      <c r="D56" s="319"/>
      <c r="E56" s="136"/>
    </row>
    <row r="57" spans="1:5" ht="25.5">
      <c r="A57" s="130" t="s">
        <v>560</v>
      </c>
      <c r="B57" s="130" t="s">
        <v>353</v>
      </c>
      <c r="C57" s="130">
        <v>36</v>
      </c>
      <c r="D57" s="137" t="s">
        <v>561</v>
      </c>
      <c r="E57" s="136">
        <v>17787600</v>
      </c>
    </row>
    <row r="58" spans="1:5" ht="25.5">
      <c r="A58" s="130" t="s">
        <v>562</v>
      </c>
      <c r="B58" s="130" t="s">
        <v>353</v>
      </c>
      <c r="C58" s="130">
        <v>11</v>
      </c>
      <c r="D58" s="137" t="s">
        <v>563</v>
      </c>
      <c r="E58" s="136">
        <v>5706855</v>
      </c>
    </row>
    <row r="59" spans="1:5" ht="25.5">
      <c r="A59" s="130" t="s">
        <v>564</v>
      </c>
      <c r="B59" s="130" t="s">
        <v>353</v>
      </c>
      <c r="C59" s="130">
        <v>3</v>
      </c>
      <c r="D59" s="137" t="s">
        <v>565</v>
      </c>
      <c r="E59" s="136">
        <v>1630530</v>
      </c>
    </row>
    <row r="60" spans="1:5">
      <c r="A60" s="130" t="s">
        <v>566</v>
      </c>
      <c r="B60" s="130" t="s">
        <v>353</v>
      </c>
      <c r="C60" s="130">
        <v>0</v>
      </c>
      <c r="D60" s="137">
        <v>0</v>
      </c>
      <c r="E60" s="136"/>
    </row>
    <row r="61" spans="1:5">
      <c r="A61" s="317" t="s">
        <v>567</v>
      </c>
      <c r="B61" s="318"/>
      <c r="C61" s="318"/>
      <c r="D61" s="319"/>
      <c r="E61" s="136"/>
    </row>
    <row r="62" spans="1:5" ht="38.25">
      <c r="A62" s="130" t="s">
        <v>568</v>
      </c>
      <c r="B62" s="130" t="s">
        <v>353</v>
      </c>
      <c r="C62" s="130">
        <v>0</v>
      </c>
      <c r="D62" s="137">
        <v>0</v>
      </c>
      <c r="E62" s="136"/>
    </row>
    <row r="63" spans="1:5" ht="38.25">
      <c r="A63" s="130" t="s">
        <v>569</v>
      </c>
      <c r="B63" s="130" t="s">
        <v>353</v>
      </c>
      <c r="C63" s="130">
        <v>0</v>
      </c>
      <c r="D63" s="137">
        <v>0</v>
      </c>
      <c r="E63" s="136"/>
    </row>
    <row r="64" spans="1:5" ht="51">
      <c r="A64" s="130" t="s">
        <v>570</v>
      </c>
      <c r="B64" s="130" t="s">
        <v>353</v>
      </c>
      <c r="C64" s="130">
        <v>0</v>
      </c>
      <c r="D64" s="137">
        <v>0</v>
      </c>
      <c r="E64" s="136"/>
    </row>
    <row r="65" spans="1:5" ht="51">
      <c r="A65" s="130" t="s">
        <v>571</v>
      </c>
      <c r="B65" s="130" t="s">
        <v>353</v>
      </c>
      <c r="C65" s="130">
        <v>0</v>
      </c>
      <c r="D65" s="137">
        <v>0</v>
      </c>
      <c r="E65" s="136"/>
    </row>
    <row r="66" spans="1:5">
      <c r="A66" s="317" t="s">
        <v>572</v>
      </c>
      <c r="B66" s="318"/>
      <c r="C66" s="318"/>
      <c r="D66" s="319"/>
      <c r="E66" s="136"/>
    </row>
    <row r="67" spans="1:5" ht="25.5">
      <c r="A67" s="130" t="s">
        <v>573</v>
      </c>
      <c r="B67" s="130" t="s">
        <v>574</v>
      </c>
      <c r="C67" s="130">
        <v>0</v>
      </c>
      <c r="D67" s="137">
        <v>0</v>
      </c>
      <c r="E67" s="136"/>
    </row>
    <row r="68" spans="1:5">
      <c r="A68" s="130" t="s">
        <v>575</v>
      </c>
      <c r="B68" s="130" t="s">
        <v>574</v>
      </c>
      <c r="C68" s="130">
        <v>0</v>
      </c>
      <c r="D68" s="137">
        <v>0</v>
      </c>
      <c r="E68" s="136"/>
    </row>
    <row r="69" spans="1:5" ht="25.5">
      <c r="A69" s="130" t="s">
        <v>576</v>
      </c>
      <c r="B69" s="130" t="s">
        <v>574</v>
      </c>
      <c r="C69" s="130">
        <v>0</v>
      </c>
      <c r="D69" s="137">
        <v>0</v>
      </c>
      <c r="E69" s="136"/>
    </row>
    <row r="70" spans="1:5">
      <c r="A70" s="130" t="s">
        <v>577</v>
      </c>
      <c r="B70" s="130" t="s">
        <v>574</v>
      </c>
      <c r="C70" s="130">
        <v>0</v>
      </c>
      <c r="D70" s="137">
        <v>0</v>
      </c>
      <c r="E70" s="136"/>
    </row>
    <row r="71" spans="1:5" ht="25.5">
      <c r="A71" s="130" t="s">
        <v>578</v>
      </c>
      <c r="B71" s="130" t="s">
        <v>574</v>
      </c>
      <c r="C71" s="130">
        <v>0</v>
      </c>
      <c r="D71" s="137">
        <v>0</v>
      </c>
      <c r="E71" s="136"/>
    </row>
    <row r="72" spans="1:5" ht="38.25">
      <c r="A72" s="130" t="s">
        <v>579</v>
      </c>
      <c r="B72" s="130" t="s">
        <v>574</v>
      </c>
      <c r="C72" s="130">
        <v>127</v>
      </c>
      <c r="D72" s="137" t="s">
        <v>580</v>
      </c>
      <c r="E72" s="136">
        <v>65428495</v>
      </c>
    </row>
    <row r="73" spans="1:5" ht="25.5">
      <c r="A73" s="130" t="s">
        <v>581</v>
      </c>
      <c r="B73" s="130" t="s">
        <v>574</v>
      </c>
      <c r="C73" s="130">
        <v>51</v>
      </c>
      <c r="D73" s="137">
        <v>0</v>
      </c>
      <c r="E73" s="136"/>
    </row>
    <row r="74" spans="1:5" ht="25.5">
      <c r="A74" s="130" t="s">
        <v>582</v>
      </c>
      <c r="B74" s="130" t="s">
        <v>574</v>
      </c>
      <c r="C74" s="130">
        <v>4</v>
      </c>
      <c r="D74" s="137">
        <v>0</v>
      </c>
      <c r="E74" s="136"/>
    </row>
    <row r="75" spans="1:5" ht="25.5">
      <c r="A75" s="130" t="s">
        <v>583</v>
      </c>
      <c r="B75" s="130" t="s">
        <v>574</v>
      </c>
      <c r="C75" s="130">
        <v>41</v>
      </c>
      <c r="D75" s="137">
        <v>0</v>
      </c>
      <c r="E75" s="136"/>
    </row>
    <row r="76" spans="1:5" ht="25.5">
      <c r="A76" s="130" t="s">
        <v>584</v>
      </c>
      <c r="B76" s="130" t="s">
        <v>574</v>
      </c>
      <c r="C76" s="130">
        <v>31</v>
      </c>
      <c r="D76" s="137">
        <v>0</v>
      </c>
      <c r="E76" s="136"/>
    </row>
    <row r="77" spans="1:5">
      <c r="A77" s="317" t="s">
        <v>585</v>
      </c>
      <c r="B77" s="318"/>
      <c r="C77" s="318"/>
      <c r="D77" s="319"/>
      <c r="E77" s="136"/>
    </row>
    <row r="78" spans="1:5">
      <c r="A78" s="130" t="s">
        <v>586</v>
      </c>
      <c r="B78" s="130" t="s">
        <v>353</v>
      </c>
      <c r="C78" s="130">
        <v>0</v>
      </c>
      <c r="D78" s="137">
        <v>0</v>
      </c>
      <c r="E78" s="136"/>
    </row>
    <row r="79" spans="1:5" ht="25.5">
      <c r="A79" s="130" t="s">
        <v>587</v>
      </c>
      <c r="B79" s="130" t="s">
        <v>353</v>
      </c>
      <c r="C79" s="130">
        <v>12</v>
      </c>
      <c r="D79" s="137" t="s">
        <v>588</v>
      </c>
      <c r="E79" s="136">
        <v>9153360</v>
      </c>
    </row>
    <row r="80" spans="1:5">
      <c r="A80" s="130" t="s">
        <v>589</v>
      </c>
      <c r="B80" s="130" t="s">
        <v>353</v>
      </c>
      <c r="C80" s="130">
        <v>0</v>
      </c>
      <c r="D80" s="137">
        <v>0</v>
      </c>
      <c r="E80" s="136"/>
    </row>
    <row r="81" spans="1:5" ht="25.5">
      <c r="A81" s="130" t="s">
        <v>590</v>
      </c>
      <c r="B81" s="130" t="s">
        <v>353</v>
      </c>
      <c r="C81" s="130">
        <v>25</v>
      </c>
      <c r="D81" s="137" t="s">
        <v>591</v>
      </c>
      <c r="E81" s="136">
        <v>19069500</v>
      </c>
    </row>
    <row r="82" spans="1:5">
      <c r="A82" s="130" t="s">
        <v>592</v>
      </c>
      <c r="B82" s="130" t="s">
        <v>353</v>
      </c>
      <c r="C82" s="130">
        <v>0</v>
      </c>
      <c r="D82" s="137">
        <v>0</v>
      </c>
      <c r="E82" s="136"/>
    </row>
    <row r="83" spans="1:5" ht="25.5">
      <c r="A83" s="130" t="s">
        <v>593</v>
      </c>
      <c r="B83" s="130" t="s">
        <v>353</v>
      </c>
      <c r="C83" s="130">
        <v>0</v>
      </c>
      <c r="D83" s="137">
        <v>0</v>
      </c>
      <c r="E83" s="136"/>
    </row>
    <row r="84" spans="1:5">
      <c r="A84" s="130" t="s">
        <v>594</v>
      </c>
      <c r="B84" s="130" t="s">
        <v>353</v>
      </c>
      <c r="C84" s="130">
        <v>0</v>
      </c>
      <c r="D84" s="137">
        <v>0</v>
      </c>
      <c r="E84" s="136"/>
    </row>
    <row r="85" spans="1:5">
      <c r="A85" s="317" t="s">
        <v>595</v>
      </c>
      <c r="B85" s="318"/>
      <c r="C85" s="318"/>
      <c r="D85" s="319"/>
      <c r="E85" s="136"/>
    </row>
    <row r="86" spans="1:5">
      <c r="A86" s="317" t="s">
        <v>596</v>
      </c>
      <c r="B86" s="318"/>
      <c r="C86" s="318"/>
      <c r="D86" s="319"/>
      <c r="E86" s="136"/>
    </row>
    <row r="87" spans="1:5" ht="25.5">
      <c r="A87" s="130" t="s">
        <v>597</v>
      </c>
      <c r="B87" s="130" t="s">
        <v>353</v>
      </c>
      <c r="C87" s="130">
        <v>117</v>
      </c>
      <c r="D87" s="137" t="s">
        <v>598</v>
      </c>
      <c r="E87" s="136">
        <v>304906680</v>
      </c>
    </row>
    <row r="88" spans="1:5">
      <c r="A88" s="317" t="s">
        <v>599</v>
      </c>
      <c r="B88" s="318"/>
      <c r="C88" s="318"/>
      <c r="D88" s="319"/>
      <c r="E88" s="136"/>
    </row>
    <row r="89" spans="1:5" ht="25.5">
      <c r="A89" s="130" t="s">
        <v>600</v>
      </c>
      <c r="B89" s="130" t="s">
        <v>353</v>
      </c>
      <c r="C89" s="130">
        <v>378</v>
      </c>
      <c r="D89" s="137">
        <v>0</v>
      </c>
      <c r="E89" s="136"/>
    </row>
    <row r="90" spans="1:5" ht="25.5">
      <c r="A90" s="130" t="s">
        <v>601</v>
      </c>
      <c r="B90" s="130" t="s">
        <v>353</v>
      </c>
      <c r="C90" s="130">
        <v>75</v>
      </c>
      <c r="D90" s="137">
        <v>0</v>
      </c>
      <c r="E90" s="136"/>
    </row>
    <row r="91" spans="1:5">
      <c r="A91" s="130" t="s">
        <v>602</v>
      </c>
      <c r="B91" s="130" t="s">
        <v>353</v>
      </c>
      <c r="C91" s="130">
        <v>0</v>
      </c>
      <c r="D91" s="137">
        <v>0</v>
      </c>
      <c r="E91" s="136"/>
    </row>
    <row r="92" spans="1:5">
      <c r="A92" s="130" t="s">
        <v>603</v>
      </c>
      <c r="B92" s="130" t="s">
        <v>353</v>
      </c>
      <c r="C92" s="130">
        <v>0</v>
      </c>
      <c r="D92" s="137">
        <v>0</v>
      </c>
      <c r="E92" s="136"/>
    </row>
    <row r="93" spans="1:5">
      <c r="A93" s="130" t="s">
        <v>604</v>
      </c>
      <c r="B93" s="130" t="s">
        <v>353</v>
      </c>
      <c r="C93" s="130">
        <v>0</v>
      </c>
      <c r="D93" s="137">
        <v>0</v>
      </c>
      <c r="E93" s="136"/>
    </row>
    <row r="94" spans="1:5">
      <c r="A94" s="130" t="s">
        <v>605</v>
      </c>
      <c r="B94" s="130" t="s">
        <v>353</v>
      </c>
      <c r="C94" s="130">
        <v>0</v>
      </c>
      <c r="D94" s="137">
        <v>0</v>
      </c>
      <c r="E94" s="136"/>
    </row>
    <row r="95" spans="1:5">
      <c r="A95" s="130" t="s">
        <v>606</v>
      </c>
      <c r="B95" s="130" t="s">
        <v>353</v>
      </c>
      <c r="C95" s="130">
        <v>0</v>
      </c>
      <c r="D95" s="137" t="s">
        <v>607</v>
      </c>
      <c r="E95" s="136">
        <v>123608000</v>
      </c>
    </row>
    <row r="96" spans="1:5">
      <c r="A96" s="317" t="s">
        <v>608</v>
      </c>
      <c r="B96" s="318"/>
      <c r="C96" s="318"/>
      <c r="D96" s="319"/>
      <c r="E96" s="136"/>
    </row>
    <row r="97" spans="1:9" ht="25.5">
      <c r="A97" s="130" t="s">
        <v>609</v>
      </c>
      <c r="B97" s="130" t="s">
        <v>353</v>
      </c>
      <c r="C97" s="130">
        <v>27.82</v>
      </c>
      <c r="D97" s="137" t="s">
        <v>610</v>
      </c>
      <c r="E97" s="136">
        <v>45402240</v>
      </c>
      <c r="I97" s="101"/>
    </row>
    <row r="98" spans="1:9" ht="15.75" customHeight="1">
      <c r="A98" s="130" t="s">
        <v>611</v>
      </c>
      <c r="B98" s="130" t="s">
        <v>353</v>
      </c>
      <c r="C98" s="130">
        <v>0</v>
      </c>
      <c r="D98" s="131">
        <v>56508867</v>
      </c>
      <c r="E98" s="136">
        <v>56508867</v>
      </c>
    </row>
    <row r="99" spans="1:9">
      <c r="A99" s="133" t="s">
        <v>612</v>
      </c>
      <c r="B99" s="130"/>
      <c r="C99" s="130"/>
      <c r="D99" s="132">
        <v>1205915376</v>
      </c>
      <c r="E99" s="136">
        <f>SUM(E6:E98)</f>
        <v>1205915376</v>
      </c>
    </row>
    <row r="100" spans="1:9">
      <c r="A100" s="133" t="s">
        <v>613</v>
      </c>
      <c r="B100" s="130"/>
      <c r="C100" s="130"/>
      <c r="D100" s="132" t="s">
        <v>492</v>
      </c>
      <c r="E100" s="136"/>
    </row>
    <row r="101" spans="1:9">
      <c r="A101" s="133" t="s">
        <v>614</v>
      </c>
      <c r="B101" s="130"/>
      <c r="C101" s="130"/>
      <c r="D101" s="132">
        <v>1202973329</v>
      </c>
      <c r="E101" s="136">
        <f>E99-E7</f>
        <v>1202973329</v>
      </c>
    </row>
    <row r="103" spans="1:9">
      <c r="H103" s="101"/>
    </row>
    <row r="104" spans="1:9">
      <c r="A104" s="258" t="s">
        <v>384</v>
      </c>
      <c r="B104" s="128" t="s">
        <v>375</v>
      </c>
    </row>
    <row r="105" spans="1:9" ht="25.5">
      <c r="A105" s="255" t="s">
        <v>385</v>
      </c>
      <c r="B105" s="146">
        <v>14793000</v>
      </c>
    </row>
    <row r="106" spans="1:9">
      <c r="A106" s="91" t="s">
        <v>386</v>
      </c>
      <c r="B106" s="146">
        <v>26638204</v>
      </c>
    </row>
    <row r="107" spans="1:9">
      <c r="A107" s="91" t="s">
        <v>260</v>
      </c>
      <c r="B107" s="146">
        <v>13899187</v>
      </c>
    </row>
    <row r="108" spans="1:9">
      <c r="A108" s="91" t="s">
        <v>387</v>
      </c>
      <c r="B108" s="146">
        <v>3841652</v>
      </c>
    </row>
    <row r="109" spans="1:9">
      <c r="A109" s="91" t="s">
        <v>265</v>
      </c>
      <c r="B109" s="146">
        <v>1260526</v>
      </c>
    </row>
  </sheetData>
  <mergeCells count="18">
    <mergeCell ref="A50:D50"/>
    <mergeCell ref="A55:D55"/>
    <mergeCell ref="A88:D88"/>
    <mergeCell ref="A96:D96"/>
    <mergeCell ref="A66:D66"/>
    <mergeCell ref="A77:D77"/>
    <mergeCell ref="A85:D85"/>
    <mergeCell ref="A86:D86"/>
    <mergeCell ref="A56:D56"/>
    <mergeCell ref="A61:D61"/>
    <mergeCell ref="A32:D32"/>
    <mergeCell ref="A41:D41"/>
    <mergeCell ref="A2:D3"/>
    <mergeCell ref="A5:D5"/>
    <mergeCell ref="A8:D8"/>
    <mergeCell ref="A9:D9"/>
    <mergeCell ref="A14:D14"/>
    <mergeCell ref="A27:D2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31" orientation="portrait" r:id="rId1"/>
  <headerFooter alignWithMargins="0">
    <oddHeader>&amp;R&amp;"Times New Roman,Normál"17. számú melléklet</oddHeader>
  </headerFooter>
  <rowBreaks count="2" manualBreakCount="2">
    <brk id="37" max="16383" man="1"/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G1" sqref="G1"/>
    </sheetView>
  </sheetViews>
  <sheetFormatPr defaultRowHeight="12.75"/>
  <cols>
    <col min="2" max="2" width="38" customWidth="1"/>
    <col min="3" max="3" width="8.28515625" customWidth="1"/>
    <col min="4" max="4" width="16.5703125" customWidth="1"/>
  </cols>
  <sheetData>
    <row r="1" spans="1:7">
      <c r="A1" s="83"/>
      <c r="B1" s="83"/>
      <c r="C1" s="83"/>
      <c r="D1" s="83"/>
      <c r="G1" t="s">
        <v>88</v>
      </c>
    </row>
    <row r="2" spans="1:7">
      <c r="A2" s="320" t="s">
        <v>620</v>
      </c>
      <c r="B2" s="322"/>
      <c r="C2" s="322"/>
      <c r="D2" s="322"/>
    </row>
    <row r="3" spans="1:7">
      <c r="A3" s="323"/>
      <c r="B3" s="323"/>
      <c r="C3" s="323"/>
      <c r="D3" s="323"/>
    </row>
    <row r="4" spans="1:7">
      <c r="A4" s="143" t="s">
        <v>372</v>
      </c>
      <c r="B4" s="143" t="s">
        <v>373</v>
      </c>
      <c r="C4" s="143" t="s">
        <v>374</v>
      </c>
      <c r="D4" s="143" t="s">
        <v>375</v>
      </c>
    </row>
    <row r="5" spans="1:7" ht="24.75" customHeight="1">
      <c r="A5" s="326" t="s">
        <v>617</v>
      </c>
      <c r="B5" s="327"/>
      <c r="C5" s="327"/>
      <c r="D5" s="327"/>
    </row>
    <row r="6" spans="1:7">
      <c r="A6" s="144" t="s">
        <v>618</v>
      </c>
      <c r="B6" s="91"/>
      <c r="C6" s="85" t="s">
        <v>353</v>
      </c>
      <c r="D6" s="146">
        <v>125957</v>
      </c>
    </row>
    <row r="7" spans="1:7">
      <c r="A7" s="91"/>
      <c r="B7" s="148"/>
      <c r="C7" s="91"/>
      <c r="D7" s="146"/>
    </row>
    <row r="8" spans="1:7" ht="24" customHeight="1">
      <c r="A8" s="328" t="s">
        <v>619</v>
      </c>
      <c r="B8" s="328"/>
      <c r="C8" s="328"/>
      <c r="D8" s="146">
        <v>2240000</v>
      </c>
      <c r="E8" s="256"/>
    </row>
    <row r="9" spans="1:7">
      <c r="A9" s="91"/>
      <c r="B9" s="145" t="s">
        <v>315</v>
      </c>
      <c r="C9" s="91"/>
      <c r="D9" s="92">
        <v>2365957</v>
      </c>
      <c r="E9" s="257"/>
    </row>
    <row r="10" spans="1:7" ht="27" customHeight="1">
      <c r="A10" s="324" t="s">
        <v>615</v>
      </c>
      <c r="B10" s="325"/>
      <c r="C10" s="325"/>
      <c r="D10" s="325"/>
      <c r="E10" s="142"/>
      <c r="F10" s="142"/>
    </row>
    <row r="11" spans="1:7">
      <c r="A11" s="144" t="s">
        <v>616</v>
      </c>
      <c r="B11" s="91"/>
      <c r="C11" s="85" t="s">
        <v>353</v>
      </c>
      <c r="D11" s="146">
        <v>4208880</v>
      </c>
    </row>
    <row r="12" spans="1:7">
      <c r="A12" s="144"/>
      <c r="B12" s="145" t="s">
        <v>315</v>
      </c>
      <c r="C12" s="85"/>
      <c r="D12" s="92">
        <v>4208880</v>
      </c>
      <c r="F12" s="37"/>
    </row>
    <row r="13" spans="1:7">
      <c r="A13" s="83"/>
      <c r="B13" s="83"/>
      <c r="C13" s="83"/>
      <c r="D13" s="83"/>
    </row>
    <row r="14" spans="1:7">
      <c r="A14" s="83"/>
      <c r="B14" s="83"/>
      <c r="C14" s="83"/>
      <c r="D14" s="83"/>
    </row>
    <row r="15" spans="1:7">
      <c r="A15" s="83"/>
      <c r="B15" s="83"/>
      <c r="C15" s="83"/>
      <c r="D15" s="83"/>
    </row>
    <row r="16" spans="1:7">
      <c r="A16" s="83"/>
      <c r="B16" s="254" t="s">
        <v>384</v>
      </c>
      <c r="C16" s="145" t="s">
        <v>375</v>
      </c>
      <c r="D16" s="83"/>
    </row>
    <row r="17" spans="1:4">
      <c r="A17" s="83"/>
      <c r="B17" s="254" t="s">
        <v>394</v>
      </c>
      <c r="C17" s="145"/>
      <c r="D17" s="83"/>
    </row>
    <row r="18" spans="1:4" ht="38.25">
      <c r="A18" s="83"/>
      <c r="B18" s="259" t="s">
        <v>385</v>
      </c>
      <c r="C18" s="146">
        <v>108000</v>
      </c>
      <c r="D18" s="83"/>
    </row>
    <row r="19" spans="1:4">
      <c r="A19" s="83"/>
      <c r="B19" s="259" t="s">
        <v>263</v>
      </c>
      <c r="C19" s="146">
        <v>86360</v>
      </c>
      <c r="D19" s="83"/>
    </row>
    <row r="20" spans="1:4">
      <c r="A20" s="83"/>
      <c r="B20" s="259" t="s">
        <v>389</v>
      </c>
      <c r="C20" s="146">
        <v>1614000</v>
      </c>
      <c r="D20" s="83"/>
    </row>
    <row r="21" spans="1:4">
      <c r="A21" s="83"/>
      <c r="B21" s="259" t="s">
        <v>390</v>
      </c>
      <c r="C21" s="146">
        <v>760000</v>
      </c>
      <c r="D21" s="83"/>
    </row>
    <row r="22" spans="1:4" ht="25.5">
      <c r="A22" s="83"/>
      <c r="B22" s="259" t="s">
        <v>391</v>
      </c>
      <c r="C22" s="146">
        <v>1010000</v>
      </c>
      <c r="D22" s="83"/>
    </row>
    <row r="23" spans="1:4">
      <c r="A23" s="83"/>
      <c r="B23" s="259" t="s">
        <v>392</v>
      </c>
      <c r="C23" s="146">
        <v>66000</v>
      </c>
      <c r="D23" s="83"/>
    </row>
    <row r="24" spans="1:4">
      <c r="A24" s="83"/>
      <c r="B24" s="259" t="s">
        <v>261</v>
      </c>
      <c r="C24" s="146">
        <v>157000</v>
      </c>
      <c r="D24" s="83"/>
    </row>
    <row r="25" spans="1:4">
      <c r="A25" s="83"/>
      <c r="B25" s="259" t="s">
        <v>388</v>
      </c>
      <c r="C25" s="146">
        <v>5857000</v>
      </c>
      <c r="D25" s="83"/>
    </row>
    <row r="26" spans="1:4">
      <c r="A26" s="83"/>
      <c r="B26" s="259" t="s">
        <v>264</v>
      </c>
      <c r="C26" s="146">
        <v>2625000</v>
      </c>
      <c r="D26" s="83"/>
    </row>
    <row r="27" spans="1:4">
      <c r="A27" s="83"/>
      <c r="B27" s="83"/>
      <c r="C27" s="83"/>
      <c r="D27" s="83"/>
    </row>
    <row r="28" spans="1:4">
      <c r="B28" s="260" t="s">
        <v>395</v>
      </c>
    </row>
    <row r="29" spans="1:4">
      <c r="B29" s="259" t="s">
        <v>393</v>
      </c>
      <c r="C29" s="146">
        <v>118000</v>
      </c>
    </row>
  </sheetData>
  <mergeCells count="4">
    <mergeCell ref="A2:D3"/>
    <mergeCell ref="A10:D10"/>
    <mergeCell ref="A5:D5"/>
    <mergeCell ref="A8:C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>
    <oddHeader>&amp;R&amp;"Times New Roman,Normál"18. számú mellkéklet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workbookViewId="0">
      <selection activeCell="H1" sqref="H1"/>
    </sheetView>
  </sheetViews>
  <sheetFormatPr defaultRowHeight="12.75"/>
  <cols>
    <col min="1" max="1" width="7.85546875" bestFit="1" customWidth="1"/>
    <col min="2" max="2" width="41.85546875" bestFit="1" customWidth="1"/>
    <col min="3" max="3" width="16" bestFit="1" customWidth="1"/>
    <col min="4" max="5" width="14.5703125" customWidth="1"/>
  </cols>
  <sheetData>
    <row r="1" spans="1:8">
      <c r="H1" t="s">
        <v>89</v>
      </c>
    </row>
    <row r="2" spans="1:8" ht="12.75" customHeight="1">
      <c r="A2" s="268" t="s">
        <v>342</v>
      </c>
      <c r="B2" s="268" t="s">
        <v>286</v>
      </c>
      <c r="C2" s="268" t="s">
        <v>729</v>
      </c>
      <c r="D2" s="329" t="s">
        <v>697</v>
      </c>
      <c r="E2" s="329" t="s">
        <v>382</v>
      </c>
    </row>
    <row r="3" spans="1:8" ht="13.5" customHeight="1">
      <c r="A3" s="269"/>
      <c r="B3" s="269"/>
      <c r="C3" s="269"/>
      <c r="D3" s="330"/>
      <c r="E3" s="330"/>
    </row>
    <row r="4" spans="1:8">
      <c r="A4" s="85" t="s">
        <v>68</v>
      </c>
      <c r="B4" s="147" t="s">
        <v>267</v>
      </c>
      <c r="C4" s="157"/>
      <c r="D4" s="91"/>
      <c r="E4" s="91">
        <v>1384</v>
      </c>
    </row>
    <row r="5" spans="1:8">
      <c r="A5" s="85" t="s">
        <v>70</v>
      </c>
      <c r="B5" s="147" t="s">
        <v>182</v>
      </c>
      <c r="C5" s="91"/>
      <c r="D5" s="146"/>
      <c r="E5" s="146">
        <v>651</v>
      </c>
    </row>
    <row r="6" spans="1:8">
      <c r="A6" s="85"/>
      <c r="B6" s="147"/>
      <c r="C6" s="91"/>
      <c r="D6" s="146"/>
      <c r="E6" s="146"/>
    </row>
    <row r="7" spans="1:8">
      <c r="A7" s="85"/>
      <c r="B7" s="147"/>
      <c r="C7" s="91"/>
      <c r="D7" s="146"/>
      <c r="E7" s="146"/>
    </row>
    <row r="8" spans="1:8">
      <c r="A8" s="85"/>
      <c r="B8" s="147"/>
      <c r="C8" s="91"/>
      <c r="D8" s="146"/>
      <c r="E8" s="146"/>
    </row>
    <row r="9" spans="1:8">
      <c r="A9" s="85"/>
      <c r="B9" s="147"/>
      <c r="C9" s="91"/>
      <c r="D9" s="146"/>
      <c r="E9" s="146"/>
    </row>
    <row r="10" spans="1:8">
      <c r="A10" s="158"/>
      <c r="B10" s="159" t="s">
        <v>698</v>
      </c>
      <c r="C10" s="159"/>
      <c r="D10" s="159">
        <f>SUM(D4:D9)</f>
        <v>0</v>
      </c>
      <c r="E10" s="159">
        <f>SUM(E4:E9)</f>
        <v>2035</v>
      </c>
    </row>
    <row r="11" spans="1:8">
      <c r="A11" s="85" t="s">
        <v>68</v>
      </c>
      <c r="B11" s="160" t="s">
        <v>699</v>
      </c>
      <c r="C11" s="237">
        <v>1432403782</v>
      </c>
      <c r="D11" s="146">
        <v>0</v>
      </c>
      <c r="E11" s="146">
        <v>0</v>
      </c>
    </row>
    <row r="12" spans="1:8">
      <c r="A12" s="85" t="s">
        <v>70</v>
      </c>
      <c r="B12" s="160" t="s">
        <v>700</v>
      </c>
      <c r="C12" s="238">
        <v>1552946897</v>
      </c>
      <c r="D12" s="146">
        <v>7475</v>
      </c>
      <c r="E12" s="146">
        <v>7475</v>
      </c>
    </row>
    <row r="13" spans="1:8" ht="25.5">
      <c r="A13" s="85" t="s">
        <v>72</v>
      </c>
      <c r="B13" s="147" t="s">
        <v>701</v>
      </c>
      <c r="C13" s="238">
        <v>1624604364</v>
      </c>
      <c r="D13" s="146">
        <v>15970</v>
      </c>
      <c r="E13" s="146">
        <v>15970</v>
      </c>
    </row>
    <row r="14" spans="1:8" ht="25.5" customHeight="1">
      <c r="A14" s="85" t="s">
        <v>74</v>
      </c>
      <c r="B14" s="147" t="s">
        <v>702</v>
      </c>
      <c r="C14" s="238" t="s">
        <v>19</v>
      </c>
      <c r="D14" s="146">
        <v>3500</v>
      </c>
      <c r="E14" s="146">
        <v>3580</v>
      </c>
    </row>
    <row r="15" spans="1:8">
      <c r="A15" s="85" t="s">
        <v>76</v>
      </c>
      <c r="B15" s="91" t="s">
        <v>724</v>
      </c>
      <c r="C15" s="91"/>
      <c r="D15" s="146">
        <v>2000</v>
      </c>
      <c r="E15" s="146">
        <v>2000</v>
      </c>
    </row>
    <row r="16" spans="1:8">
      <c r="A16" s="85" t="s">
        <v>78</v>
      </c>
      <c r="B16" s="91" t="s">
        <v>725</v>
      </c>
      <c r="C16" s="91"/>
      <c r="D16" s="146">
        <v>2000</v>
      </c>
      <c r="E16" s="146">
        <v>2000</v>
      </c>
    </row>
    <row r="17" spans="1:5">
      <c r="A17" s="85" t="s">
        <v>91</v>
      </c>
      <c r="B17" s="91" t="s">
        <v>726</v>
      </c>
      <c r="C17" s="91"/>
      <c r="D17" s="146">
        <v>1000</v>
      </c>
      <c r="E17" s="146">
        <v>1000</v>
      </c>
    </row>
    <row r="18" spans="1:5">
      <c r="A18" s="85" t="s">
        <v>95</v>
      </c>
      <c r="B18" s="91" t="s">
        <v>703</v>
      </c>
      <c r="C18" s="91"/>
      <c r="D18" s="146">
        <v>1500</v>
      </c>
      <c r="E18" s="146">
        <v>0</v>
      </c>
    </row>
    <row r="19" spans="1:5">
      <c r="A19" s="85" t="s">
        <v>97</v>
      </c>
      <c r="B19" s="91" t="s">
        <v>268</v>
      </c>
      <c r="C19" s="91"/>
      <c r="D19" s="146"/>
      <c r="E19" s="146">
        <v>116</v>
      </c>
    </row>
    <row r="20" spans="1:5">
      <c r="A20" s="85" t="s">
        <v>99</v>
      </c>
      <c r="B20" s="91" t="s">
        <v>183</v>
      </c>
      <c r="C20" s="91"/>
      <c r="D20" s="146"/>
      <c r="E20" s="146">
        <v>1664</v>
      </c>
    </row>
    <row r="21" spans="1:5">
      <c r="A21" s="85" t="s">
        <v>101</v>
      </c>
      <c r="B21" s="91" t="s">
        <v>184</v>
      </c>
      <c r="C21" s="91"/>
      <c r="D21" s="146"/>
      <c r="E21" s="146">
        <v>1251</v>
      </c>
    </row>
    <row r="22" spans="1:5">
      <c r="A22" s="85" t="s">
        <v>103</v>
      </c>
      <c r="B22" s="91" t="s">
        <v>185</v>
      </c>
      <c r="C22" s="91"/>
      <c r="D22" s="146"/>
      <c r="E22" s="146">
        <v>2188</v>
      </c>
    </row>
    <row r="23" spans="1:5">
      <c r="A23" s="85"/>
      <c r="B23" s="91"/>
      <c r="C23" s="91"/>
      <c r="D23" s="146"/>
      <c r="E23" s="146"/>
    </row>
    <row r="24" spans="1:5" ht="12" customHeight="1">
      <c r="A24" s="85"/>
      <c r="B24" s="145" t="s">
        <v>730</v>
      </c>
      <c r="C24" s="91"/>
      <c r="D24" s="92">
        <f>SUM(D11:D18)</f>
        <v>33445</v>
      </c>
      <c r="E24" s="92">
        <f>SUM(E11:E22)</f>
        <v>37244</v>
      </c>
    </row>
    <row r="25" spans="1:5" ht="30">
      <c r="A25" s="85" t="s">
        <v>93</v>
      </c>
      <c r="B25" s="165" t="s">
        <v>731</v>
      </c>
      <c r="C25" s="167" t="s">
        <v>5</v>
      </c>
      <c r="D25" s="168">
        <f>91463</f>
        <v>91463</v>
      </c>
      <c r="E25" s="168">
        <v>91463</v>
      </c>
    </row>
    <row r="26" spans="1:5" ht="45">
      <c r="A26" s="85" t="s">
        <v>95</v>
      </c>
      <c r="B26" s="165" t="s">
        <v>0</v>
      </c>
      <c r="C26" s="167" t="s">
        <v>6</v>
      </c>
      <c r="D26" s="168">
        <f>54073</f>
        <v>54073</v>
      </c>
      <c r="E26" s="168">
        <f>54073</f>
        <v>54073</v>
      </c>
    </row>
    <row r="27" spans="1:5" ht="30">
      <c r="A27" s="85" t="s">
        <v>97</v>
      </c>
      <c r="B27" s="165" t="s">
        <v>1</v>
      </c>
      <c r="C27" s="167" t="s">
        <v>7</v>
      </c>
      <c r="D27" s="168">
        <f>718</f>
        <v>718</v>
      </c>
      <c r="E27" s="168">
        <v>718</v>
      </c>
    </row>
    <row r="28" spans="1:5" ht="30">
      <c r="A28" s="85" t="s">
        <v>99</v>
      </c>
      <c r="B28" s="165" t="s">
        <v>2</v>
      </c>
      <c r="C28" s="167" t="s">
        <v>8</v>
      </c>
      <c r="D28" s="168">
        <f>107365</f>
        <v>107365</v>
      </c>
      <c r="E28" s="168">
        <f>107365</f>
        <v>107365</v>
      </c>
    </row>
    <row r="29" spans="1:5" ht="30">
      <c r="A29" s="85" t="s">
        <v>101</v>
      </c>
      <c r="B29" s="165" t="s">
        <v>3</v>
      </c>
      <c r="C29" s="167" t="s">
        <v>9</v>
      </c>
      <c r="D29" s="168">
        <v>71892</v>
      </c>
      <c r="E29" s="168">
        <v>30541</v>
      </c>
    </row>
    <row r="30" spans="1:5" ht="15">
      <c r="A30" s="85" t="s">
        <v>101</v>
      </c>
      <c r="B30" s="165" t="s">
        <v>256</v>
      </c>
      <c r="C30" s="167" t="s">
        <v>257</v>
      </c>
      <c r="D30" s="168">
        <v>0</v>
      </c>
      <c r="E30" s="168">
        <v>57052</v>
      </c>
    </row>
    <row r="31" spans="1:5" ht="30">
      <c r="A31" s="85" t="s">
        <v>103</v>
      </c>
      <c r="B31" s="165" t="s">
        <v>20</v>
      </c>
      <c r="C31" s="167"/>
      <c r="D31" s="168">
        <v>990</v>
      </c>
      <c r="E31" s="168">
        <f>13833+314</f>
        <v>14147</v>
      </c>
    </row>
    <row r="32" spans="1:5" ht="30">
      <c r="A32" s="85" t="s">
        <v>105</v>
      </c>
      <c r="B32" s="165" t="s">
        <v>383</v>
      </c>
      <c r="C32" s="167"/>
      <c r="D32" s="168"/>
      <c r="E32" s="168">
        <v>424</v>
      </c>
    </row>
    <row r="33" spans="1:5">
      <c r="A33" s="85"/>
      <c r="B33" s="166" t="s">
        <v>4</v>
      </c>
      <c r="C33" s="91"/>
      <c r="D33" s="92">
        <f>SUM(D25:D31)</f>
        <v>326501</v>
      </c>
      <c r="E33" s="92">
        <f>SUM(E25:E32)</f>
        <v>355783</v>
      </c>
    </row>
    <row r="34" spans="1:5" ht="45">
      <c r="A34" s="85" t="s">
        <v>107</v>
      </c>
      <c r="B34" s="165" t="s">
        <v>15</v>
      </c>
      <c r="C34" s="167" t="s">
        <v>12</v>
      </c>
      <c r="D34" s="146">
        <v>777618</v>
      </c>
      <c r="E34" s="146">
        <v>777618</v>
      </c>
    </row>
    <row r="35" spans="1:5" s="169" customFormat="1" ht="39" customHeight="1">
      <c r="A35" s="85" t="s">
        <v>109</v>
      </c>
      <c r="B35" s="165" t="s">
        <v>14</v>
      </c>
      <c r="C35" s="167" t="s">
        <v>13</v>
      </c>
      <c r="D35" s="146">
        <v>6912440</v>
      </c>
      <c r="E35" s="146">
        <v>6912440</v>
      </c>
    </row>
    <row r="36" spans="1:5">
      <c r="A36" s="85"/>
      <c r="B36" s="166" t="s">
        <v>269</v>
      </c>
      <c r="C36" s="91"/>
      <c r="D36" s="92">
        <f>D35+D34</f>
        <v>7690058</v>
      </c>
      <c r="E36" s="92">
        <f>E35+E34</f>
        <v>7690058</v>
      </c>
    </row>
    <row r="37" spans="1:5">
      <c r="A37" s="158"/>
      <c r="B37" s="159" t="s">
        <v>727</v>
      </c>
      <c r="C37" s="159"/>
      <c r="D37" s="159">
        <f>D24+D33+D36</f>
        <v>8050004</v>
      </c>
      <c r="E37" s="159">
        <f>E24+E33+E36</f>
        <v>8083085</v>
      </c>
    </row>
    <row r="38" spans="1:5">
      <c r="A38" s="91"/>
      <c r="B38" s="161" t="s">
        <v>665</v>
      </c>
      <c r="C38" s="161"/>
      <c r="D38" s="92">
        <v>1150</v>
      </c>
      <c r="E38" s="92">
        <v>1150</v>
      </c>
    </row>
    <row r="39" spans="1:5" ht="13.5">
      <c r="A39" s="162"/>
      <c r="B39" s="163" t="s">
        <v>728</v>
      </c>
      <c r="C39" s="163"/>
      <c r="D39" s="164">
        <f>D10+D37+D38</f>
        <v>8051154</v>
      </c>
      <c r="E39" s="164">
        <f>E10+E37+E38</f>
        <v>8086270</v>
      </c>
    </row>
  </sheetData>
  <mergeCells count="5">
    <mergeCell ref="E2:E3"/>
    <mergeCell ref="A2:A3"/>
    <mergeCell ref="B2:B3"/>
    <mergeCell ref="D2:D3"/>
    <mergeCell ref="C2:C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>
    <oddHeader>&amp;C&amp;"Times New Roman,Félkövér"&amp;12Deszk Község Önkormányzata (intézményei és társulások) felhalmozási kiadásai&amp;R
&amp;"Times New Roman,Normál"19.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2:B52"/>
  <sheetViews>
    <sheetView workbookViewId="0">
      <selection activeCell="B46" sqref="B46"/>
    </sheetView>
  </sheetViews>
  <sheetFormatPr defaultRowHeight="12.75"/>
  <cols>
    <col min="2" max="2" width="73" customWidth="1"/>
  </cols>
  <sheetData>
    <row r="2" spans="1:2">
      <c r="A2" s="149" t="s">
        <v>621</v>
      </c>
    </row>
    <row r="3" spans="1:2">
      <c r="B3" s="83" t="s">
        <v>622</v>
      </c>
    </row>
    <row r="4" spans="1:2" ht="51">
      <c r="B4" s="150" t="s">
        <v>623</v>
      </c>
    </row>
    <row r="5" spans="1:2">
      <c r="B5" s="83" t="s">
        <v>636</v>
      </c>
    </row>
    <row r="6" spans="1:2">
      <c r="B6" s="83" t="s">
        <v>637</v>
      </c>
    </row>
    <row r="7" spans="1:2" ht="25.5">
      <c r="B7" s="150" t="s">
        <v>638</v>
      </c>
    </row>
    <row r="8" spans="1:2">
      <c r="B8" s="83" t="s">
        <v>639</v>
      </c>
    </row>
    <row r="9" spans="1:2" ht="38.25">
      <c r="B9" s="150" t="s">
        <v>640</v>
      </c>
    </row>
    <row r="10" spans="1:2">
      <c r="B10" s="83" t="s">
        <v>641</v>
      </c>
    </row>
    <row r="11" spans="1:2">
      <c r="B11" s="83" t="s">
        <v>642</v>
      </c>
    </row>
    <row r="12" spans="1:2" ht="25.5">
      <c r="B12" s="150" t="s">
        <v>643</v>
      </c>
    </row>
    <row r="13" spans="1:2">
      <c r="B13" s="83" t="s">
        <v>644</v>
      </c>
    </row>
    <row r="14" spans="1:2">
      <c r="B14" s="83" t="s">
        <v>645</v>
      </c>
    </row>
    <row r="15" spans="1:2">
      <c r="B15" s="83" t="s">
        <v>646</v>
      </c>
    </row>
    <row r="16" spans="1:2" ht="25.5">
      <c r="B16" s="150" t="s">
        <v>647</v>
      </c>
    </row>
    <row r="17" spans="2:2">
      <c r="B17" s="83" t="s">
        <v>648</v>
      </c>
    </row>
    <row r="18" spans="2:2">
      <c r="B18" s="83" t="s">
        <v>649</v>
      </c>
    </row>
    <row r="19" spans="2:2">
      <c r="B19" s="83" t="s">
        <v>650</v>
      </c>
    </row>
    <row r="20" spans="2:2">
      <c r="B20" s="83" t="s">
        <v>651</v>
      </c>
    </row>
    <row r="21" spans="2:2">
      <c r="B21" s="83" t="s">
        <v>652</v>
      </c>
    </row>
    <row r="22" spans="2:2" ht="25.5">
      <c r="B22" s="150" t="s">
        <v>653</v>
      </c>
    </row>
    <row r="23" spans="2:2">
      <c r="B23" s="83" t="s">
        <v>654</v>
      </c>
    </row>
    <row r="24" spans="2:2">
      <c r="B24" s="83" t="s">
        <v>655</v>
      </c>
    </row>
    <row r="25" spans="2:2">
      <c r="B25" s="150" t="s">
        <v>656</v>
      </c>
    </row>
    <row r="26" spans="2:2">
      <c r="B26" s="83" t="s">
        <v>657</v>
      </c>
    </row>
    <row r="27" spans="2:2">
      <c r="B27" s="83" t="s">
        <v>658</v>
      </c>
    </row>
    <row r="28" spans="2:2">
      <c r="B28" s="83" t="s">
        <v>659</v>
      </c>
    </row>
    <row r="29" spans="2:2">
      <c r="B29" s="83" t="s">
        <v>660</v>
      </c>
    </row>
    <row r="30" spans="2:2">
      <c r="B30" s="83" t="s">
        <v>661</v>
      </c>
    </row>
    <row r="31" spans="2:2">
      <c r="B31" s="83" t="s">
        <v>662</v>
      </c>
    </row>
    <row r="32" spans="2:2">
      <c r="B32" s="83" t="s">
        <v>663</v>
      </c>
    </row>
    <row r="33" spans="1:2" ht="25.5">
      <c r="B33" s="150" t="s">
        <v>664</v>
      </c>
    </row>
    <row r="34" spans="1:2">
      <c r="B34" s="83" t="s">
        <v>667</v>
      </c>
    </row>
    <row r="35" spans="1:2">
      <c r="B35" s="83" t="s">
        <v>668</v>
      </c>
    </row>
    <row r="36" spans="1:2">
      <c r="B36" s="83" t="s">
        <v>669</v>
      </c>
    </row>
    <row r="37" spans="1:2" ht="25.5">
      <c r="B37" s="150" t="s">
        <v>670</v>
      </c>
    </row>
    <row r="38" spans="1:2">
      <c r="B38" s="83" t="s">
        <v>671</v>
      </c>
    </row>
    <row r="39" spans="1:2">
      <c r="B39" s="83" t="s">
        <v>672</v>
      </c>
    </row>
    <row r="40" spans="1:2">
      <c r="B40" s="83" t="s">
        <v>673</v>
      </c>
    </row>
    <row r="41" spans="1:2">
      <c r="A41" s="149" t="s">
        <v>674</v>
      </c>
      <c r="B41" s="83"/>
    </row>
    <row r="42" spans="1:2">
      <c r="B42" s="83" t="s">
        <v>675</v>
      </c>
    </row>
    <row r="43" spans="1:2">
      <c r="B43" s="83"/>
    </row>
    <row r="44" spans="1:2">
      <c r="B44" s="83"/>
    </row>
    <row r="45" spans="1:2">
      <c r="B45" s="83"/>
    </row>
    <row r="46" spans="1:2">
      <c r="B46" s="83"/>
    </row>
    <row r="47" spans="1:2">
      <c r="B47" s="83"/>
    </row>
    <row r="48" spans="1:2">
      <c r="B48" s="83"/>
    </row>
    <row r="49" spans="2:2">
      <c r="B49" s="83"/>
    </row>
    <row r="50" spans="2:2">
      <c r="B50" s="83"/>
    </row>
    <row r="51" spans="2:2">
      <c r="B51" s="83"/>
    </row>
    <row r="52" spans="2:2">
      <c r="B52" s="83"/>
    </row>
  </sheetData>
  <phoneticPr fontId="2" type="noConversion"/>
  <hyperlinks>
    <hyperlink ref="B32" location="lbj11param" display="lbj11param"/>
    <hyperlink ref="B10" location="lbj3param" display="lbj3param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&amp;C&amp;"Times New Roman,Félkövér"&amp;12Deszk Község Önkormányzat helyben ellátandó feladatai&amp;R&amp;"Times New Roman,Normál"2.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O30"/>
  <sheetViews>
    <sheetView workbookViewId="0">
      <selection activeCell="A25" sqref="A25"/>
    </sheetView>
  </sheetViews>
  <sheetFormatPr defaultRowHeight="12.75"/>
  <cols>
    <col min="1" max="1" width="48.28515625" bestFit="1" customWidth="1"/>
    <col min="2" max="2" width="9.7109375" bestFit="1" customWidth="1"/>
    <col min="3" max="3" width="6.85546875" customWidth="1"/>
    <col min="4" max="4" width="7.140625" customWidth="1"/>
    <col min="5" max="5" width="6.28515625" customWidth="1"/>
    <col min="6" max="6" width="7.28515625" bestFit="1" customWidth="1"/>
    <col min="7" max="7" width="7.28515625" customWidth="1"/>
    <col min="8" max="8" width="7.42578125" customWidth="1"/>
    <col min="9" max="9" width="8.7109375" bestFit="1" customWidth="1"/>
    <col min="10" max="10" width="7.28515625" bestFit="1" customWidth="1"/>
    <col min="11" max="11" width="7.28515625" customWidth="1"/>
    <col min="12" max="12" width="7.7109375" bestFit="1" customWidth="1"/>
    <col min="13" max="13" width="6.5703125" bestFit="1" customWidth="1"/>
    <col min="14" max="14" width="6.85546875" bestFit="1" customWidth="1"/>
    <col min="15" max="15" width="9.7109375" bestFit="1" customWidth="1"/>
  </cols>
  <sheetData>
    <row r="1" spans="1: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182" t="s">
        <v>67</v>
      </c>
      <c r="O1" s="149"/>
    </row>
    <row r="2" spans="1:15" ht="0.75" customHeight="1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13.5" hidden="1" thickBo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13.5">
      <c r="A4" s="183" t="s">
        <v>286</v>
      </c>
      <c r="B4" s="184" t="s">
        <v>315</v>
      </c>
      <c r="C4" s="185" t="s">
        <v>32</v>
      </c>
      <c r="D4" s="184" t="s">
        <v>33</v>
      </c>
      <c r="E4" s="186" t="s">
        <v>34</v>
      </c>
      <c r="F4" s="184" t="s">
        <v>35</v>
      </c>
      <c r="G4" s="186" t="s">
        <v>36</v>
      </c>
      <c r="H4" s="184" t="s">
        <v>37</v>
      </c>
      <c r="I4" s="186" t="s">
        <v>38</v>
      </c>
      <c r="J4" s="184" t="s">
        <v>39</v>
      </c>
      <c r="K4" s="186" t="s">
        <v>40</v>
      </c>
      <c r="L4" s="184" t="s">
        <v>41</v>
      </c>
      <c r="M4" s="186" t="s">
        <v>42</v>
      </c>
      <c r="N4" s="184" t="s">
        <v>43</v>
      </c>
      <c r="O4" s="184" t="s">
        <v>315</v>
      </c>
    </row>
    <row r="5" spans="1:15" ht="14.25" thickBot="1">
      <c r="A5" s="187" t="s">
        <v>17</v>
      </c>
      <c r="B5" s="188"/>
      <c r="C5" s="189"/>
      <c r="D5" s="188"/>
      <c r="E5" s="190"/>
      <c r="F5" s="188"/>
      <c r="G5" s="190"/>
      <c r="H5" s="188"/>
      <c r="I5" s="190"/>
      <c r="J5" s="188"/>
      <c r="K5" s="190"/>
      <c r="L5" s="188"/>
      <c r="M5" s="190"/>
      <c r="N5" s="188"/>
      <c r="O5" s="188"/>
    </row>
    <row r="6" spans="1:15">
      <c r="A6" s="108" t="s">
        <v>301</v>
      </c>
      <c r="B6" s="191">
        <f>Konszol!C57</f>
        <v>1221468</v>
      </c>
      <c r="C6" s="191">
        <v>105000</v>
      </c>
      <c r="D6" s="191">
        <v>105000</v>
      </c>
      <c r="E6" s="191">
        <v>105000</v>
      </c>
      <c r="F6" s="191">
        <v>105000</v>
      </c>
      <c r="G6" s="191">
        <v>100000</v>
      </c>
      <c r="H6" s="191">
        <v>100000</v>
      </c>
      <c r="I6" s="191">
        <v>100734</v>
      </c>
      <c r="J6" s="191">
        <v>100000</v>
      </c>
      <c r="K6" s="191">
        <v>100000</v>
      </c>
      <c r="L6" s="191">
        <v>100000</v>
      </c>
      <c r="M6" s="191">
        <v>100000</v>
      </c>
      <c r="N6" s="191">
        <v>100734</v>
      </c>
      <c r="O6" s="191">
        <f>SUM(C6:N6)</f>
        <v>1221468</v>
      </c>
    </row>
    <row r="7" spans="1:15">
      <c r="A7" s="108" t="s">
        <v>27</v>
      </c>
      <c r="B7" s="191">
        <f>Konszol!C58</f>
        <v>338543</v>
      </c>
      <c r="C7" s="191">
        <v>30585</v>
      </c>
      <c r="D7" s="191">
        <v>30585</v>
      </c>
      <c r="E7" s="191">
        <v>30585</v>
      </c>
      <c r="F7" s="191">
        <v>30590</v>
      </c>
      <c r="G7" s="191">
        <v>27000</v>
      </c>
      <c r="H7" s="191">
        <v>27000</v>
      </c>
      <c r="I7" s="191">
        <v>27000</v>
      </c>
      <c r="J7" s="191">
        <v>27000</v>
      </c>
      <c r="K7" s="191">
        <v>27000</v>
      </c>
      <c r="L7" s="191">
        <v>27000</v>
      </c>
      <c r="M7" s="191">
        <v>27000</v>
      </c>
      <c r="N7" s="191">
        <v>27198</v>
      </c>
      <c r="O7" s="191">
        <f t="shared" ref="O7:O13" si="0">SUM(C7:N7)</f>
        <v>338543</v>
      </c>
    </row>
    <row r="8" spans="1:15">
      <c r="A8" s="108" t="s">
        <v>303</v>
      </c>
      <c r="B8" s="191">
        <f>Konszol!C64</f>
        <v>1540114</v>
      </c>
      <c r="C8" s="191">
        <v>128000</v>
      </c>
      <c r="D8" s="191">
        <v>128000</v>
      </c>
      <c r="E8" s="191">
        <v>128000</v>
      </c>
      <c r="F8" s="191">
        <v>128000</v>
      </c>
      <c r="G8" s="191">
        <v>130264</v>
      </c>
      <c r="H8" s="191">
        <v>128000</v>
      </c>
      <c r="I8" s="191">
        <v>128000</v>
      </c>
      <c r="J8" s="191">
        <v>128000</v>
      </c>
      <c r="K8" s="191">
        <v>131000</v>
      </c>
      <c r="L8" s="191">
        <v>128000</v>
      </c>
      <c r="M8" s="191">
        <v>128000</v>
      </c>
      <c r="N8" s="191">
        <v>128000</v>
      </c>
      <c r="O8" s="191">
        <f t="shared" si="0"/>
        <v>1541264</v>
      </c>
    </row>
    <row r="9" spans="1:15">
      <c r="A9" s="108" t="s">
        <v>44</v>
      </c>
      <c r="B9" s="191">
        <f>Konszol!C70</f>
        <v>15000</v>
      </c>
      <c r="C9" s="191">
        <v>1250</v>
      </c>
      <c r="D9" s="191">
        <v>1250</v>
      </c>
      <c r="E9" s="191">
        <v>1250</v>
      </c>
      <c r="F9" s="191">
        <v>1250</v>
      </c>
      <c r="G9" s="191">
        <v>1250</v>
      </c>
      <c r="H9" s="191">
        <v>1250</v>
      </c>
      <c r="I9" s="191">
        <v>1250</v>
      </c>
      <c r="J9" s="191">
        <v>1250</v>
      </c>
      <c r="K9" s="191">
        <v>1250</v>
      </c>
      <c r="L9" s="191">
        <v>1250</v>
      </c>
      <c r="M9" s="191">
        <v>1250</v>
      </c>
      <c r="N9" s="191">
        <v>1250</v>
      </c>
      <c r="O9" s="191">
        <f t="shared" si="0"/>
        <v>15000</v>
      </c>
    </row>
    <row r="10" spans="1:15">
      <c r="A10" s="108" t="s">
        <v>28</v>
      </c>
      <c r="B10" s="191">
        <f>Konszol!C79</f>
        <v>1646041</v>
      </c>
      <c r="C10" s="191">
        <v>137074</v>
      </c>
      <c r="D10" s="191">
        <v>137077</v>
      </c>
      <c r="E10" s="191">
        <v>137074</v>
      </c>
      <c r="F10" s="191">
        <v>137074</v>
      </c>
      <c r="G10" s="191">
        <v>137074</v>
      </c>
      <c r="H10" s="191">
        <v>137074</v>
      </c>
      <c r="I10" s="191">
        <v>137074</v>
      </c>
      <c r="J10" s="191">
        <v>137074</v>
      </c>
      <c r="K10" s="191">
        <v>137074</v>
      </c>
      <c r="L10" s="191">
        <v>137074</v>
      </c>
      <c r="M10" s="191">
        <v>137074</v>
      </c>
      <c r="N10" s="191">
        <v>137074</v>
      </c>
      <c r="O10" s="191">
        <f t="shared" si="0"/>
        <v>1644891</v>
      </c>
    </row>
    <row r="11" spans="1:15">
      <c r="A11" s="108" t="s">
        <v>306</v>
      </c>
      <c r="B11" s="191">
        <f>Konszol!C80</f>
        <v>8050004</v>
      </c>
      <c r="C11" s="191"/>
      <c r="D11" s="191"/>
      <c r="E11" s="191">
        <v>4000</v>
      </c>
      <c r="F11" s="191">
        <v>59324</v>
      </c>
      <c r="G11" s="191">
        <v>59324</v>
      </c>
      <c r="H11" s="191">
        <v>88987</v>
      </c>
      <c r="I11" s="191">
        <v>7690058</v>
      </c>
      <c r="J11" s="191">
        <v>88987</v>
      </c>
      <c r="K11" s="191">
        <v>59324</v>
      </c>
      <c r="L11" s="191"/>
      <c r="M11" s="191"/>
      <c r="N11" s="191"/>
      <c r="O11" s="191">
        <f t="shared" si="0"/>
        <v>8050004</v>
      </c>
    </row>
    <row r="12" spans="1:15">
      <c r="A12" s="108" t="s">
        <v>236</v>
      </c>
      <c r="B12" s="191">
        <f>Konszol!C81</f>
        <v>0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>
        <f t="shared" si="0"/>
        <v>0</v>
      </c>
    </row>
    <row r="13" spans="1:15">
      <c r="A13" s="108" t="s">
        <v>29</v>
      </c>
      <c r="B13" s="191">
        <f>Konszol!C86</f>
        <v>32568</v>
      </c>
      <c r="C13" s="191"/>
      <c r="D13" s="191">
        <v>1150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>
        <v>31418</v>
      </c>
      <c r="O13" s="191">
        <f t="shared" si="0"/>
        <v>32568</v>
      </c>
    </row>
    <row r="14" spans="1:15">
      <c r="A14" s="245" t="s">
        <v>30</v>
      </c>
      <c r="B14" s="192">
        <f>SUM(B6:B13)</f>
        <v>12843738</v>
      </c>
      <c r="C14" s="192">
        <f t="shared" ref="C14:N14" si="1">SUM(C6:C13)</f>
        <v>401909</v>
      </c>
      <c r="D14" s="192">
        <f t="shared" si="1"/>
        <v>403062</v>
      </c>
      <c r="E14" s="192">
        <f t="shared" si="1"/>
        <v>405909</v>
      </c>
      <c r="F14" s="192">
        <f t="shared" si="1"/>
        <v>461238</v>
      </c>
      <c r="G14" s="192">
        <f t="shared" si="1"/>
        <v>454912</v>
      </c>
      <c r="H14" s="192">
        <f t="shared" si="1"/>
        <v>482311</v>
      </c>
      <c r="I14" s="192">
        <f t="shared" si="1"/>
        <v>8084116</v>
      </c>
      <c r="J14" s="192">
        <f t="shared" si="1"/>
        <v>482311</v>
      </c>
      <c r="K14" s="192">
        <f t="shared" si="1"/>
        <v>455648</v>
      </c>
      <c r="L14" s="192">
        <f t="shared" si="1"/>
        <v>393324</v>
      </c>
      <c r="M14" s="192">
        <f t="shared" si="1"/>
        <v>393324</v>
      </c>
      <c r="N14" s="192">
        <f t="shared" si="1"/>
        <v>425674</v>
      </c>
      <c r="O14" s="192">
        <f>SUM(C14:N14)</f>
        <v>12843738</v>
      </c>
    </row>
    <row r="15" spans="1:15" ht="13.5" thickBot="1">
      <c r="A15" s="108" t="s">
        <v>31</v>
      </c>
      <c r="B15" s="191">
        <f>Konszol!C98</f>
        <v>84905</v>
      </c>
      <c r="C15" s="191">
        <v>7075</v>
      </c>
      <c r="D15" s="191">
        <v>7075</v>
      </c>
      <c r="E15" s="191">
        <v>7075</v>
      </c>
      <c r="F15" s="191">
        <v>7075</v>
      </c>
      <c r="G15" s="191">
        <v>7075</v>
      </c>
      <c r="H15" s="191">
        <v>7075</v>
      </c>
      <c r="I15" s="191">
        <v>7075</v>
      </c>
      <c r="J15" s="191">
        <v>7075</v>
      </c>
      <c r="K15" s="191">
        <v>7080</v>
      </c>
      <c r="L15" s="191">
        <v>7075</v>
      </c>
      <c r="M15" s="191">
        <v>7075</v>
      </c>
      <c r="N15" s="191">
        <v>7075</v>
      </c>
      <c r="O15" s="191">
        <f>SUM(C15:N15)</f>
        <v>84905</v>
      </c>
    </row>
    <row r="16" spans="1:15" ht="13.5" thickBot="1">
      <c r="A16" s="114" t="s">
        <v>45</v>
      </c>
      <c r="B16" s="194">
        <f>SUM(B14:B15)</f>
        <v>12928643</v>
      </c>
      <c r="C16" s="194">
        <f t="shared" ref="C16:N16" si="2">SUM(C14:C15)</f>
        <v>408984</v>
      </c>
      <c r="D16" s="194">
        <f t="shared" si="2"/>
        <v>410137</v>
      </c>
      <c r="E16" s="194">
        <f t="shared" si="2"/>
        <v>412984</v>
      </c>
      <c r="F16" s="194">
        <f t="shared" si="2"/>
        <v>468313</v>
      </c>
      <c r="G16" s="194">
        <f t="shared" si="2"/>
        <v>461987</v>
      </c>
      <c r="H16" s="194">
        <f t="shared" si="2"/>
        <v>489386</v>
      </c>
      <c r="I16" s="194">
        <f t="shared" si="2"/>
        <v>8091191</v>
      </c>
      <c r="J16" s="194">
        <f t="shared" si="2"/>
        <v>489386</v>
      </c>
      <c r="K16" s="194">
        <f t="shared" si="2"/>
        <v>462728</v>
      </c>
      <c r="L16" s="194">
        <f t="shared" si="2"/>
        <v>400399</v>
      </c>
      <c r="M16" s="194">
        <f t="shared" si="2"/>
        <v>400399</v>
      </c>
      <c r="N16" s="194">
        <f t="shared" si="2"/>
        <v>432749</v>
      </c>
      <c r="O16" s="194">
        <f>SUM(C16:N16)</f>
        <v>12928643</v>
      </c>
    </row>
    <row r="17" spans="1:15" ht="13.5">
      <c r="A17" s="246" t="s">
        <v>10</v>
      </c>
      <c r="B17" s="195"/>
      <c r="C17" s="110"/>
      <c r="D17" s="195"/>
      <c r="E17" s="110"/>
      <c r="F17" s="195"/>
      <c r="G17" s="110"/>
      <c r="H17" s="195"/>
      <c r="I17" s="110"/>
      <c r="J17" s="195"/>
      <c r="K17" s="110"/>
      <c r="L17" s="195"/>
      <c r="M17" s="110"/>
      <c r="N17" s="195"/>
      <c r="O17" s="195"/>
    </row>
    <row r="18" spans="1:15">
      <c r="A18" s="242" t="s">
        <v>21</v>
      </c>
      <c r="B18" s="191">
        <f>Konszol!C15</f>
        <v>3806249</v>
      </c>
      <c r="C18" s="191">
        <v>317192</v>
      </c>
      <c r="D18" s="191">
        <v>317187</v>
      </c>
      <c r="E18" s="191">
        <v>317187</v>
      </c>
      <c r="F18" s="191">
        <v>317187</v>
      </c>
      <c r="G18" s="191">
        <v>317187</v>
      </c>
      <c r="H18" s="191">
        <v>317187</v>
      </c>
      <c r="I18" s="191">
        <v>317187</v>
      </c>
      <c r="J18" s="191">
        <v>317187</v>
      </c>
      <c r="K18" s="191">
        <v>317187</v>
      </c>
      <c r="L18" s="191">
        <v>317187</v>
      </c>
      <c r="M18" s="191">
        <v>317187</v>
      </c>
      <c r="N18" s="191">
        <v>317187</v>
      </c>
      <c r="O18" s="191">
        <f t="shared" ref="O18:O27" si="3">SUM(C18:N18)</f>
        <v>3806249</v>
      </c>
    </row>
    <row r="19" spans="1:15">
      <c r="A19" s="244" t="s">
        <v>24</v>
      </c>
      <c r="B19" s="191">
        <f>Konszol!C20</f>
        <v>8039785</v>
      </c>
      <c r="C19" s="191"/>
      <c r="D19" s="191"/>
      <c r="E19" s="191"/>
      <c r="F19" s="191">
        <v>55000</v>
      </c>
      <c r="G19" s="191">
        <v>50000</v>
      </c>
      <c r="H19" s="191">
        <v>100000</v>
      </c>
      <c r="I19" s="191">
        <v>7679785</v>
      </c>
      <c r="J19" s="191">
        <v>100000</v>
      </c>
      <c r="K19" s="191">
        <v>45000</v>
      </c>
      <c r="L19" s="191"/>
      <c r="M19" s="191"/>
      <c r="N19" s="191">
        <v>10000</v>
      </c>
      <c r="O19" s="191">
        <f t="shared" si="3"/>
        <v>8039785</v>
      </c>
    </row>
    <row r="20" spans="1:15">
      <c r="A20" s="243" t="s">
        <v>624</v>
      </c>
      <c r="B20" s="191">
        <f>Konszol!C31</f>
        <v>125505</v>
      </c>
      <c r="C20" s="191">
        <v>250</v>
      </c>
      <c r="D20" s="191">
        <v>2000</v>
      </c>
      <c r="E20" s="191">
        <v>1500</v>
      </c>
      <c r="F20" s="191">
        <v>50000</v>
      </c>
      <c r="G20" s="191">
        <v>15000</v>
      </c>
      <c r="H20" s="191">
        <v>1500</v>
      </c>
      <c r="I20" s="191">
        <v>1500</v>
      </c>
      <c r="J20" s="191">
        <v>1500</v>
      </c>
      <c r="K20" s="191">
        <v>50000</v>
      </c>
      <c r="L20" s="191">
        <v>750</v>
      </c>
      <c r="M20" s="191">
        <v>500</v>
      </c>
      <c r="N20" s="191">
        <v>1005</v>
      </c>
      <c r="O20" s="191">
        <f t="shared" si="3"/>
        <v>125505</v>
      </c>
    </row>
    <row r="21" spans="1:15">
      <c r="A21" s="242" t="s">
        <v>625</v>
      </c>
      <c r="B21" s="191">
        <f>Konszol!C36</f>
        <v>1520</v>
      </c>
      <c r="C21" s="191">
        <v>125</v>
      </c>
      <c r="D21" s="191">
        <v>125</v>
      </c>
      <c r="E21" s="191">
        <v>125</v>
      </c>
      <c r="F21" s="191">
        <v>128</v>
      </c>
      <c r="G21" s="191">
        <v>128</v>
      </c>
      <c r="H21" s="191">
        <v>128</v>
      </c>
      <c r="I21" s="191">
        <v>128</v>
      </c>
      <c r="J21" s="191">
        <v>128</v>
      </c>
      <c r="K21" s="191">
        <v>130</v>
      </c>
      <c r="L21" s="191">
        <v>125</v>
      </c>
      <c r="M21" s="191">
        <v>125</v>
      </c>
      <c r="N21" s="191">
        <v>125</v>
      </c>
      <c r="O21" s="191">
        <f t="shared" si="3"/>
        <v>1520</v>
      </c>
    </row>
    <row r="22" spans="1:15">
      <c r="A22" s="244" t="s">
        <v>23</v>
      </c>
      <c r="B22" s="191">
        <f>Konszol!C45</f>
        <v>783668</v>
      </c>
      <c r="C22" s="191">
        <v>60305</v>
      </c>
      <c r="D22" s="191">
        <v>65305</v>
      </c>
      <c r="E22" s="191">
        <v>65306</v>
      </c>
      <c r="F22" s="191">
        <v>65306</v>
      </c>
      <c r="G22" s="191">
        <v>65306</v>
      </c>
      <c r="H22" s="191">
        <v>65306</v>
      </c>
      <c r="I22" s="191">
        <v>65306</v>
      </c>
      <c r="J22" s="191">
        <v>65306</v>
      </c>
      <c r="K22" s="191">
        <v>65306</v>
      </c>
      <c r="L22" s="191">
        <v>65306</v>
      </c>
      <c r="M22" s="191">
        <v>65305</v>
      </c>
      <c r="N22" s="191">
        <v>70305</v>
      </c>
      <c r="O22" s="191">
        <f t="shared" si="3"/>
        <v>783668</v>
      </c>
    </row>
    <row r="23" spans="1:15">
      <c r="A23" s="242" t="s">
        <v>11</v>
      </c>
      <c r="B23" s="191">
        <f>Konszol!C49</f>
        <v>7869</v>
      </c>
      <c r="C23" s="191"/>
      <c r="D23" s="191"/>
      <c r="E23" s="191"/>
      <c r="F23" s="191">
        <v>7869</v>
      </c>
      <c r="G23" s="191"/>
      <c r="H23" s="191"/>
      <c r="I23" s="191"/>
      <c r="J23" s="191"/>
      <c r="K23" s="191"/>
      <c r="L23" s="191"/>
      <c r="M23" s="191"/>
      <c r="N23" s="191"/>
      <c r="O23" s="191">
        <f t="shared" si="3"/>
        <v>7869</v>
      </c>
    </row>
    <row r="24" spans="1:15">
      <c r="A24" s="247" t="s">
        <v>22</v>
      </c>
      <c r="B24" s="191">
        <f>Konszol!C51</f>
        <v>2700</v>
      </c>
      <c r="C24" s="239"/>
      <c r="D24" s="191"/>
      <c r="E24" s="240"/>
      <c r="F24" s="191"/>
      <c r="G24" s="240">
        <v>2700</v>
      </c>
      <c r="H24" s="191"/>
      <c r="I24" s="240"/>
      <c r="J24" s="191"/>
      <c r="K24" s="240"/>
      <c r="L24" s="191"/>
      <c r="M24" s="240"/>
      <c r="N24" s="191"/>
      <c r="O24" s="191">
        <f t="shared" si="3"/>
        <v>2700</v>
      </c>
    </row>
    <row r="25" spans="1:15">
      <c r="A25" s="241" t="s">
        <v>25</v>
      </c>
      <c r="B25" s="191">
        <f>Konszol!C53</f>
        <v>1500</v>
      </c>
      <c r="C25" s="239"/>
      <c r="D25" s="191"/>
      <c r="E25" s="240">
        <v>1500</v>
      </c>
      <c r="F25" s="191"/>
      <c r="G25" s="240"/>
      <c r="H25" s="191"/>
      <c r="I25" s="240"/>
      <c r="J25" s="191"/>
      <c r="K25" s="240"/>
      <c r="L25" s="191"/>
      <c r="M25" s="240"/>
      <c r="N25" s="191"/>
      <c r="O25" s="191">
        <f t="shared" si="3"/>
        <v>1500</v>
      </c>
    </row>
    <row r="26" spans="1:15">
      <c r="A26" s="245" t="s">
        <v>26</v>
      </c>
      <c r="B26" s="192">
        <f>SUM(B18:B25)</f>
        <v>12768796</v>
      </c>
      <c r="C26" s="193">
        <f>SUM(C18:C25)</f>
        <v>377872</v>
      </c>
      <c r="D26" s="193">
        <f t="shared" ref="D26:N26" si="4">SUM(D18:D25)</f>
        <v>384617</v>
      </c>
      <c r="E26" s="193">
        <f t="shared" si="4"/>
        <v>385618</v>
      </c>
      <c r="F26" s="193">
        <f t="shared" si="4"/>
        <v>495490</v>
      </c>
      <c r="G26" s="193">
        <f t="shared" si="4"/>
        <v>450321</v>
      </c>
      <c r="H26" s="193">
        <f t="shared" si="4"/>
        <v>484121</v>
      </c>
      <c r="I26" s="193">
        <f t="shared" si="4"/>
        <v>8063906</v>
      </c>
      <c r="J26" s="193">
        <f t="shared" si="4"/>
        <v>484121</v>
      </c>
      <c r="K26" s="193">
        <f t="shared" si="4"/>
        <v>477623</v>
      </c>
      <c r="L26" s="193">
        <f t="shared" si="4"/>
        <v>383368</v>
      </c>
      <c r="M26" s="193">
        <f t="shared" si="4"/>
        <v>383117</v>
      </c>
      <c r="N26" s="193">
        <f t="shared" si="4"/>
        <v>398622</v>
      </c>
      <c r="O26" s="192">
        <f>SUM(C26:N26)</f>
        <v>12768796</v>
      </c>
    </row>
    <row r="27" spans="1:15">
      <c r="A27" s="108" t="s">
        <v>626</v>
      </c>
      <c r="B27" s="191">
        <f>Konszol!C92</f>
        <v>84905</v>
      </c>
      <c r="C27" s="191">
        <v>7075</v>
      </c>
      <c r="D27" s="191">
        <v>7075</v>
      </c>
      <c r="E27" s="191">
        <v>7075</v>
      </c>
      <c r="F27" s="191">
        <v>7075</v>
      </c>
      <c r="G27" s="191">
        <v>7075</v>
      </c>
      <c r="H27" s="191">
        <v>7075</v>
      </c>
      <c r="I27" s="191">
        <v>7075</v>
      </c>
      <c r="J27" s="191">
        <v>7075</v>
      </c>
      <c r="K27" s="110">
        <v>7080</v>
      </c>
      <c r="L27" s="191">
        <v>7075</v>
      </c>
      <c r="M27" s="191">
        <v>7075</v>
      </c>
      <c r="N27" s="191">
        <v>7075</v>
      </c>
      <c r="O27" s="191">
        <f t="shared" si="3"/>
        <v>84905</v>
      </c>
    </row>
    <row r="28" spans="1:15" ht="13.5" thickBot="1">
      <c r="A28" s="108" t="s">
        <v>46</v>
      </c>
      <c r="B28" s="191">
        <f>Konszol!C89</f>
        <v>74942</v>
      </c>
      <c r="C28" s="240">
        <f>B28</f>
        <v>74942</v>
      </c>
      <c r="D28" s="196">
        <f t="shared" ref="D28:N28" si="5">C30</f>
        <v>50905</v>
      </c>
      <c r="E28" s="197">
        <f t="shared" si="5"/>
        <v>32460</v>
      </c>
      <c r="F28" s="196">
        <f t="shared" si="5"/>
        <v>12169</v>
      </c>
      <c r="G28" s="197">
        <f t="shared" si="5"/>
        <v>46421</v>
      </c>
      <c r="H28" s="196">
        <f t="shared" si="5"/>
        <v>41830</v>
      </c>
      <c r="I28" s="197">
        <f t="shared" si="5"/>
        <v>43640</v>
      </c>
      <c r="J28" s="196">
        <f t="shared" si="5"/>
        <v>23430</v>
      </c>
      <c r="K28" s="197">
        <f t="shared" si="5"/>
        <v>25240</v>
      </c>
      <c r="L28" s="196">
        <f t="shared" si="5"/>
        <v>47215</v>
      </c>
      <c r="M28" s="197">
        <f t="shared" si="5"/>
        <v>37259</v>
      </c>
      <c r="N28" s="196">
        <f t="shared" si="5"/>
        <v>27052</v>
      </c>
      <c r="O28" s="191">
        <f>B28</f>
        <v>74942</v>
      </c>
    </row>
    <row r="29" spans="1:15" ht="13.5" thickBot="1">
      <c r="A29" s="114" t="s">
        <v>45</v>
      </c>
      <c r="B29" s="194">
        <f>SUM(B26:B28)</f>
        <v>12928643</v>
      </c>
      <c r="C29" s="194">
        <f t="shared" ref="C29:N29" si="6">SUM(C26:C28)</f>
        <v>459889</v>
      </c>
      <c r="D29" s="194">
        <f t="shared" si="6"/>
        <v>442597</v>
      </c>
      <c r="E29" s="194">
        <f t="shared" si="6"/>
        <v>425153</v>
      </c>
      <c r="F29" s="194">
        <f t="shared" si="6"/>
        <v>514734</v>
      </c>
      <c r="G29" s="194">
        <f t="shared" si="6"/>
        <v>503817</v>
      </c>
      <c r="H29" s="194">
        <f t="shared" si="6"/>
        <v>533026</v>
      </c>
      <c r="I29" s="194">
        <f t="shared" si="6"/>
        <v>8114621</v>
      </c>
      <c r="J29" s="194">
        <f t="shared" si="6"/>
        <v>514626</v>
      </c>
      <c r="K29" s="194">
        <f t="shared" si="6"/>
        <v>509943</v>
      </c>
      <c r="L29" s="194">
        <f t="shared" si="6"/>
        <v>437658</v>
      </c>
      <c r="M29" s="194">
        <f t="shared" si="6"/>
        <v>427451</v>
      </c>
      <c r="N29" s="194">
        <f t="shared" si="6"/>
        <v>432749</v>
      </c>
      <c r="O29" s="194">
        <f>SUM(O26:O28)</f>
        <v>12928643</v>
      </c>
    </row>
    <row r="30" spans="1:15" ht="13.5" thickBot="1">
      <c r="A30" s="198" t="s">
        <v>47</v>
      </c>
      <c r="B30" s="198">
        <v>0</v>
      </c>
      <c r="C30" s="199">
        <f t="shared" ref="C30:N30" si="7">C29-C16</f>
        <v>50905</v>
      </c>
      <c r="D30" s="196">
        <f t="shared" si="7"/>
        <v>32460</v>
      </c>
      <c r="E30" s="197">
        <f t="shared" si="7"/>
        <v>12169</v>
      </c>
      <c r="F30" s="196">
        <f t="shared" si="7"/>
        <v>46421</v>
      </c>
      <c r="G30" s="197">
        <f t="shared" si="7"/>
        <v>41830</v>
      </c>
      <c r="H30" s="196">
        <f t="shared" si="7"/>
        <v>43640</v>
      </c>
      <c r="I30" s="197">
        <f t="shared" si="7"/>
        <v>23430</v>
      </c>
      <c r="J30" s="196">
        <f t="shared" si="7"/>
        <v>25240</v>
      </c>
      <c r="K30" s="197">
        <f t="shared" si="7"/>
        <v>47215</v>
      </c>
      <c r="L30" s="196">
        <f t="shared" si="7"/>
        <v>37259</v>
      </c>
      <c r="M30" s="197">
        <f t="shared" si="7"/>
        <v>27052</v>
      </c>
      <c r="N30" s="196">
        <f t="shared" si="7"/>
        <v>0</v>
      </c>
      <c r="O30" s="198">
        <v>0</v>
      </c>
    </row>
  </sheetData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Header>&amp;C&amp;"Times New Roman,Normál"Deszk Község Önkormányzat (intézményei és társulások) 2014.évi likviditása&amp;"Arial,Normál"
&amp;R&amp;"Times New Roman,Normál"20. számú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F46"/>
  <sheetViews>
    <sheetView topLeftCell="A19" workbookViewId="0">
      <selection activeCell="D35" sqref="D35"/>
    </sheetView>
  </sheetViews>
  <sheetFormatPr defaultRowHeight="12.75"/>
  <cols>
    <col min="1" max="1" width="48.28515625" bestFit="1" customWidth="1"/>
    <col min="2" max="2" width="11" bestFit="1" customWidth="1"/>
    <col min="3" max="3" width="10.5703125" bestFit="1" customWidth="1"/>
    <col min="4" max="4" width="11.28515625" bestFit="1" customWidth="1"/>
  </cols>
  <sheetData>
    <row r="1" spans="1:6" ht="15.75">
      <c r="A1" s="170"/>
      <c r="B1" s="170"/>
      <c r="C1" s="170"/>
      <c r="D1" s="171"/>
      <c r="E1" s="170"/>
      <c r="F1" s="170"/>
    </row>
    <row r="2" spans="1:6" ht="25.5" customHeight="1">
      <c r="A2" s="172" t="s">
        <v>10</v>
      </c>
      <c r="B2" s="172">
        <v>2014</v>
      </c>
      <c r="C2" s="172">
        <v>2015</v>
      </c>
      <c r="D2" s="172">
        <v>2016</v>
      </c>
      <c r="E2" s="170"/>
      <c r="F2" s="170"/>
    </row>
    <row r="3" spans="1:6" ht="15.75">
      <c r="A3" s="173"/>
      <c r="B3" s="331" t="s">
        <v>67</v>
      </c>
      <c r="C3" s="332"/>
      <c r="D3" s="333"/>
      <c r="E3" s="170"/>
      <c r="F3" s="170"/>
    </row>
    <row r="4" spans="1:6" ht="15.75">
      <c r="A4" s="91" t="s">
        <v>301</v>
      </c>
      <c r="B4" s="250">
        <v>1221468</v>
      </c>
      <c r="C4" s="174">
        <v>1222000</v>
      </c>
      <c r="D4" s="174">
        <v>1222000</v>
      </c>
      <c r="E4" s="170"/>
      <c r="F4" s="170"/>
    </row>
    <row r="5" spans="1:6" ht="15.75">
      <c r="A5" s="91" t="s">
        <v>27</v>
      </c>
      <c r="B5" s="250">
        <v>338543</v>
      </c>
      <c r="C5" s="174">
        <v>340000</v>
      </c>
      <c r="D5" s="174">
        <v>340000</v>
      </c>
      <c r="E5" s="170"/>
      <c r="F5" s="170"/>
    </row>
    <row r="6" spans="1:6" ht="15.75">
      <c r="A6" s="91" t="s">
        <v>303</v>
      </c>
      <c r="B6" s="250">
        <v>1541264</v>
      </c>
      <c r="C6" s="174">
        <v>1500000</v>
      </c>
      <c r="D6" s="174">
        <v>1520019</v>
      </c>
      <c r="E6" s="170"/>
      <c r="F6" s="170"/>
    </row>
    <row r="7" spans="1:6" ht="15.75">
      <c r="A7" s="91" t="s">
        <v>44</v>
      </c>
      <c r="B7" s="250">
        <v>15000</v>
      </c>
      <c r="C7" s="174">
        <v>12000</v>
      </c>
      <c r="D7" s="174">
        <v>10000</v>
      </c>
      <c r="E7" s="170"/>
      <c r="F7" s="170"/>
    </row>
    <row r="8" spans="1:6" ht="15.75">
      <c r="A8" s="91" t="s">
        <v>28</v>
      </c>
      <c r="B8" s="250">
        <v>1644891</v>
      </c>
      <c r="C8" s="174">
        <v>1644891</v>
      </c>
      <c r="D8" s="174">
        <v>1644891</v>
      </c>
      <c r="E8" s="170"/>
      <c r="F8" s="170"/>
    </row>
    <row r="9" spans="1:6" ht="15.75">
      <c r="A9" s="91" t="s">
        <v>31</v>
      </c>
      <c r="B9" s="250">
        <v>84905</v>
      </c>
      <c r="C9" s="174">
        <v>112989</v>
      </c>
      <c r="D9" s="174">
        <v>82000</v>
      </c>
      <c r="E9" s="170"/>
      <c r="F9" s="170"/>
    </row>
    <row r="10" spans="1:6" ht="15.75">
      <c r="A10" s="173"/>
      <c r="B10" s="174"/>
      <c r="C10" s="174"/>
      <c r="D10" s="174"/>
      <c r="E10" s="170"/>
      <c r="F10" s="170"/>
    </row>
    <row r="11" spans="1:6" ht="15.75">
      <c r="A11" s="175" t="s">
        <v>630</v>
      </c>
      <c r="B11" s="176">
        <f>SUM(B4:B9)</f>
        <v>4846071</v>
      </c>
      <c r="C11" s="176">
        <f>SUM(C4:C9)</f>
        <v>4831880</v>
      </c>
      <c r="D11" s="176">
        <f>SUM(D4:D9)</f>
        <v>4818910</v>
      </c>
      <c r="E11" s="170"/>
      <c r="F11" s="170"/>
    </row>
    <row r="12" spans="1:6" ht="15.75">
      <c r="A12" s="173"/>
      <c r="B12" s="174"/>
      <c r="C12" s="174"/>
      <c r="D12" s="174"/>
      <c r="E12" s="170"/>
      <c r="F12" s="170"/>
    </row>
    <row r="13" spans="1:6" ht="15.75">
      <c r="A13" s="91" t="s">
        <v>306</v>
      </c>
      <c r="B13" s="250">
        <v>8050004</v>
      </c>
      <c r="C13" s="174">
        <v>0</v>
      </c>
      <c r="D13" s="174">
        <v>1000000</v>
      </c>
      <c r="E13" s="170"/>
      <c r="F13" s="170"/>
    </row>
    <row r="14" spans="1:6" ht="15.75">
      <c r="A14" s="91" t="s">
        <v>236</v>
      </c>
      <c r="B14" s="250">
        <v>0</v>
      </c>
      <c r="C14" s="174">
        <v>30000</v>
      </c>
      <c r="D14" s="174">
        <v>5000</v>
      </c>
      <c r="E14" s="170"/>
      <c r="F14" s="170"/>
    </row>
    <row r="15" spans="1:6" ht="15.75">
      <c r="A15" s="91" t="s">
        <v>29</v>
      </c>
      <c r="B15" s="250">
        <v>32568</v>
      </c>
      <c r="C15" s="174">
        <v>32568</v>
      </c>
      <c r="D15" s="174">
        <v>35500</v>
      </c>
      <c r="E15" s="170"/>
      <c r="F15" s="170"/>
    </row>
    <row r="16" spans="1:6" ht="15.75">
      <c r="A16" s="91" t="s">
        <v>31</v>
      </c>
      <c r="B16" s="250">
        <v>0</v>
      </c>
      <c r="C16" s="174">
        <v>0</v>
      </c>
      <c r="D16" s="174">
        <v>0</v>
      </c>
      <c r="E16" s="170"/>
      <c r="F16" s="170"/>
    </row>
    <row r="17" spans="1:6" ht="15.75">
      <c r="A17" s="173"/>
      <c r="B17" s="174"/>
      <c r="C17" s="174"/>
      <c r="D17" s="174"/>
      <c r="E17" s="170"/>
      <c r="F17" s="170"/>
    </row>
    <row r="18" spans="1:6" ht="15.75">
      <c r="A18" s="175" t="s">
        <v>631</v>
      </c>
      <c r="B18" s="176">
        <f>SUM(B13:B16)</f>
        <v>8082572</v>
      </c>
      <c r="C18" s="176">
        <f>SUM(C13:C16)</f>
        <v>62568</v>
      </c>
      <c r="D18" s="176">
        <f>SUM(D13:D16)</f>
        <v>1040500</v>
      </c>
      <c r="E18" s="170"/>
      <c r="F18" s="170"/>
    </row>
    <row r="19" spans="1:6" ht="15.75">
      <c r="A19" s="173"/>
      <c r="B19" s="174"/>
      <c r="C19" s="174"/>
      <c r="D19" s="174"/>
      <c r="E19" s="170"/>
      <c r="F19" s="170"/>
    </row>
    <row r="20" spans="1:6" ht="15.75">
      <c r="A20" s="249" t="s">
        <v>18</v>
      </c>
      <c r="B20" s="178">
        <f>B11+B18</f>
        <v>12928643</v>
      </c>
      <c r="C20" s="178">
        <f>C11+C18</f>
        <v>4894448</v>
      </c>
      <c r="D20" s="178">
        <f>D11+D18</f>
        <v>5859410</v>
      </c>
      <c r="E20" s="170"/>
      <c r="F20" s="170"/>
    </row>
    <row r="21" spans="1:6" ht="15.75">
      <c r="A21" s="173"/>
      <c r="B21" s="174"/>
      <c r="C21" s="174"/>
      <c r="D21" s="174"/>
      <c r="E21" s="170"/>
      <c r="F21" s="170"/>
    </row>
    <row r="22" spans="1:6" ht="15.75">
      <c r="A22" s="173"/>
      <c r="B22" s="174"/>
      <c r="C22" s="174"/>
      <c r="D22" s="174"/>
      <c r="E22" s="170"/>
      <c r="F22" s="170"/>
    </row>
    <row r="23" spans="1:6" ht="15.75">
      <c r="A23" s="6" t="s">
        <v>21</v>
      </c>
      <c r="B23" s="250">
        <v>3806249</v>
      </c>
      <c r="C23" s="174">
        <v>3806249</v>
      </c>
      <c r="D23" s="174">
        <v>3806249</v>
      </c>
      <c r="E23" s="170"/>
      <c r="F23" s="170"/>
    </row>
    <row r="24" spans="1:6" ht="15.75">
      <c r="A24" s="13" t="s">
        <v>624</v>
      </c>
      <c r="B24" s="250">
        <v>125505</v>
      </c>
      <c r="C24" s="174">
        <v>120505</v>
      </c>
      <c r="D24" s="174">
        <v>115500</v>
      </c>
      <c r="E24" s="170"/>
      <c r="F24" s="170"/>
    </row>
    <row r="25" spans="1:6" ht="15.75">
      <c r="A25" s="6" t="s">
        <v>625</v>
      </c>
      <c r="B25" s="250">
        <v>1520</v>
      </c>
      <c r="C25" s="174">
        <v>1520</v>
      </c>
      <c r="D25" s="174">
        <v>1560</v>
      </c>
      <c r="E25" s="170"/>
      <c r="F25" s="170"/>
    </row>
    <row r="26" spans="1:6" ht="15.75">
      <c r="A26" s="251" t="s">
        <v>23</v>
      </c>
      <c r="B26" s="250">
        <v>783668</v>
      </c>
      <c r="C26" s="174">
        <v>783606</v>
      </c>
      <c r="D26" s="174">
        <v>780601</v>
      </c>
      <c r="E26" s="170"/>
      <c r="F26" s="170"/>
    </row>
    <row r="27" spans="1:6" ht="15.75">
      <c r="A27" s="6" t="s">
        <v>22</v>
      </c>
      <c r="B27" s="250">
        <v>2700</v>
      </c>
      <c r="C27" s="174">
        <v>0</v>
      </c>
      <c r="D27" s="174">
        <v>0</v>
      </c>
      <c r="E27" s="170"/>
      <c r="F27" s="170"/>
    </row>
    <row r="28" spans="1:6" ht="15.75">
      <c r="A28" s="91" t="s">
        <v>626</v>
      </c>
      <c r="B28" s="250">
        <f>84905+41524</f>
        <v>126429</v>
      </c>
      <c r="C28" s="174">
        <v>120000</v>
      </c>
      <c r="D28" s="174">
        <v>115000</v>
      </c>
      <c r="E28" s="170"/>
      <c r="F28" s="170"/>
    </row>
    <row r="29" spans="1:6" ht="15.75">
      <c r="A29" s="173"/>
      <c r="B29" s="174"/>
      <c r="C29" s="174"/>
      <c r="D29" s="174"/>
      <c r="E29" s="170"/>
      <c r="F29" s="170"/>
    </row>
    <row r="30" spans="1:6" s="180" customFormat="1" ht="15.75">
      <c r="A30" s="175" t="s">
        <v>632</v>
      </c>
      <c r="B30" s="176">
        <f>SUM(B23:B28)</f>
        <v>4846071</v>
      </c>
      <c r="C30" s="176">
        <f>SUM(C23:C28)</f>
        <v>4831880</v>
      </c>
      <c r="D30" s="176">
        <f>SUM(D23:D28)</f>
        <v>4818910</v>
      </c>
      <c r="E30" s="179"/>
      <c r="F30" s="179"/>
    </row>
    <row r="31" spans="1:6" ht="15.75">
      <c r="A31" s="173"/>
      <c r="B31" s="174"/>
      <c r="C31" s="174"/>
      <c r="D31" s="174"/>
      <c r="E31" s="170"/>
      <c r="F31" s="170"/>
    </row>
    <row r="32" spans="1:6" ht="15.75">
      <c r="A32" s="251" t="s">
        <v>24</v>
      </c>
      <c r="B32" s="250">
        <v>8039785</v>
      </c>
      <c r="C32" s="174">
        <v>0</v>
      </c>
      <c r="D32" s="174">
        <v>1000000</v>
      </c>
      <c r="E32" s="170"/>
      <c r="F32" s="170"/>
    </row>
    <row r="33" spans="1:6" ht="15.75">
      <c r="A33" s="6" t="s">
        <v>11</v>
      </c>
      <c r="B33" s="250">
        <v>7869</v>
      </c>
      <c r="C33" s="174">
        <v>0</v>
      </c>
      <c r="D33" s="174"/>
      <c r="E33" s="170"/>
      <c r="F33" s="170"/>
    </row>
    <row r="34" spans="1:6" ht="15.75">
      <c r="A34" s="6" t="s">
        <v>25</v>
      </c>
      <c r="B34" s="250">
        <v>1500</v>
      </c>
      <c r="C34" s="174">
        <v>30000</v>
      </c>
      <c r="D34" s="174">
        <v>5000</v>
      </c>
      <c r="E34" s="170"/>
      <c r="F34" s="170"/>
    </row>
    <row r="35" spans="1:6" ht="15.75">
      <c r="A35" s="91" t="s">
        <v>626</v>
      </c>
      <c r="B35" s="250">
        <v>33418</v>
      </c>
      <c r="C35" s="174">
        <v>32568</v>
      </c>
      <c r="D35" s="174">
        <v>35500</v>
      </c>
      <c r="E35" s="170"/>
      <c r="F35" s="170"/>
    </row>
    <row r="36" spans="1:6" ht="15.75">
      <c r="A36" s="173"/>
      <c r="B36" s="174"/>
      <c r="C36" s="174"/>
      <c r="D36" s="174"/>
      <c r="E36" s="170"/>
      <c r="F36" s="170"/>
    </row>
    <row r="37" spans="1:6" s="180" customFormat="1" ht="15.75">
      <c r="A37" s="175" t="s">
        <v>633</v>
      </c>
      <c r="B37" s="176">
        <f>SUM(B32:B35)</f>
        <v>8082572</v>
      </c>
      <c r="C37" s="176">
        <f>SUM(C32:C35)</f>
        <v>62568</v>
      </c>
      <c r="D37" s="176">
        <f>SUM(D32:D35)</f>
        <v>1040500</v>
      </c>
      <c r="E37" s="179"/>
      <c r="F37" s="179"/>
    </row>
    <row r="38" spans="1:6" ht="15.75">
      <c r="A38" s="173"/>
      <c r="B38" s="174"/>
      <c r="C38" s="174"/>
      <c r="D38" s="174"/>
      <c r="E38" s="170"/>
      <c r="F38" s="170"/>
    </row>
    <row r="39" spans="1:6" s="155" customFormat="1" ht="15.75">
      <c r="A39" s="249" t="s">
        <v>16</v>
      </c>
      <c r="B39" s="178">
        <f>B30+B37</f>
        <v>12928643</v>
      </c>
      <c r="C39" s="178">
        <f>C30+C37</f>
        <v>4894448</v>
      </c>
      <c r="D39" s="178">
        <f>D30+D37</f>
        <v>5859410</v>
      </c>
      <c r="E39" s="181"/>
      <c r="F39" s="181"/>
    </row>
    <row r="40" spans="1:6" ht="15.75">
      <c r="A40" s="170"/>
      <c r="B40" s="170"/>
      <c r="C40" s="170"/>
      <c r="D40" s="170"/>
      <c r="E40" s="170"/>
      <c r="F40" s="170"/>
    </row>
    <row r="41" spans="1:6" ht="15.75">
      <c r="A41" s="170"/>
      <c r="B41" s="170"/>
      <c r="C41" s="170"/>
      <c r="D41" s="170"/>
      <c r="E41" s="170"/>
      <c r="F41" s="170"/>
    </row>
    <row r="42" spans="1:6" ht="15.75">
      <c r="A42" s="170"/>
      <c r="B42" s="170"/>
      <c r="C42" s="170"/>
      <c r="D42" s="170"/>
      <c r="E42" s="170"/>
      <c r="F42" s="170"/>
    </row>
    <row r="43" spans="1:6" ht="15.75">
      <c r="A43" s="170"/>
      <c r="B43" s="170"/>
      <c r="C43" s="170"/>
      <c r="D43" s="170"/>
      <c r="E43" s="170"/>
      <c r="F43" s="170"/>
    </row>
    <row r="44" spans="1:6" ht="15.75">
      <c r="A44" s="170"/>
      <c r="B44" s="170"/>
      <c r="C44" s="170"/>
      <c r="D44" s="170"/>
      <c r="E44" s="170"/>
      <c r="F44" s="170"/>
    </row>
    <row r="45" spans="1:6" ht="15.75">
      <c r="A45" s="170"/>
      <c r="B45" s="170"/>
      <c r="C45" s="170"/>
      <c r="D45" s="170"/>
      <c r="E45" s="170"/>
      <c r="F45" s="170"/>
    </row>
    <row r="46" spans="1:6" ht="15.75">
      <c r="A46" s="170"/>
      <c r="B46" s="170"/>
      <c r="C46" s="170"/>
      <c r="D46" s="170"/>
      <c r="E46" s="170"/>
      <c r="F46" s="170"/>
    </row>
  </sheetData>
  <mergeCells count="1">
    <mergeCell ref="B3:D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&amp;C&amp;"Times New Roman,Normál"Deszk Község Önkormányzat 3 évre épülő bevételi és kiadási terve&amp;"Arial,Normál"
&amp;R&amp;"Times New Roman,Normál"21. számú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K17"/>
  <sheetViews>
    <sheetView workbookViewId="0">
      <selection activeCell="B14" sqref="B14"/>
    </sheetView>
  </sheetViews>
  <sheetFormatPr defaultRowHeight="12.75"/>
  <cols>
    <col min="2" max="2" width="47.85546875" bestFit="1" customWidth="1"/>
    <col min="7" max="7" width="10.85546875" bestFit="1" customWidth="1"/>
  </cols>
  <sheetData>
    <row r="1" spans="1:11" ht="16.5" thickBot="1">
      <c r="A1" s="334" t="s">
        <v>67</v>
      </c>
      <c r="B1" s="334"/>
      <c r="C1" s="334"/>
      <c r="D1" s="334"/>
      <c r="E1" s="334"/>
      <c r="F1" s="334"/>
      <c r="G1" s="334"/>
    </row>
    <row r="2" spans="1:11" ht="16.5" thickBot="1">
      <c r="A2" s="200"/>
      <c r="B2" s="201" t="s">
        <v>286</v>
      </c>
      <c r="C2" s="202">
        <v>2014</v>
      </c>
      <c r="D2" s="203">
        <v>2015</v>
      </c>
      <c r="E2" s="202">
        <v>2016</v>
      </c>
      <c r="F2" s="203">
        <v>2017</v>
      </c>
      <c r="G2" s="203" t="s">
        <v>627</v>
      </c>
    </row>
    <row r="3" spans="1:11" ht="15.75">
      <c r="A3" s="204"/>
      <c r="B3" s="205"/>
      <c r="C3" s="206"/>
      <c r="D3" s="207"/>
      <c r="E3" s="206"/>
      <c r="F3" s="207"/>
      <c r="G3" s="207"/>
    </row>
    <row r="4" spans="1:11" ht="15.75">
      <c r="A4" s="248" t="s">
        <v>48</v>
      </c>
      <c r="B4" s="209"/>
      <c r="C4" s="210"/>
      <c r="D4" s="211"/>
      <c r="E4" s="210"/>
      <c r="F4" s="211"/>
      <c r="G4" s="211"/>
    </row>
    <row r="5" spans="1:11" ht="15.75">
      <c r="A5" s="208"/>
      <c r="B5" s="209"/>
      <c r="C5" s="210"/>
      <c r="D5" s="211"/>
      <c r="E5" s="210"/>
      <c r="F5" s="211"/>
      <c r="G5" s="211"/>
    </row>
    <row r="6" spans="1:11" ht="15.75">
      <c r="A6" s="212" t="s">
        <v>68</v>
      </c>
      <c r="B6" s="209"/>
      <c r="C6" s="213"/>
      <c r="D6" s="214"/>
      <c r="E6" s="213"/>
      <c r="F6" s="214"/>
      <c r="G6" s="214"/>
    </row>
    <row r="7" spans="1:11" ht="15.75">
      <c r="A7" s="212" t="s">
        <v>70</v>
      </c>
      <c r="B7" s="209"/>
      <c r="C7" s="213"/>
      <c r="D7" s="214"/>
      <c r="E7" s="213"/>
      <c r="F7" s="214"/>
      <c r="G7" s="214"/>
    </row>
    <row r="8" spans="1:11" ht="15.75">
      <c r="A8" s="208"/>
      <c r="B8" s="209"/>
      <c r="C8" s="215"/>
      <c r="D8" s="216"/>
      <c r="E8" s="215"/>
      <c r="F8" s="216"/>
      <c r="G8" s="216"/>
    </row>
    <row r="9" spans="1:11" ht="15.75">
      <c r="A9" s="248" t="s">
        <v>49</v>
      </c>
      <c r="B9" s="209"/>
      <c r="C9" s="210"/>
      <c r="D9" s="211"/>
      <c r="E9" s="210"/>
      <c r="F9" s="211"/>
      <c r="G9" s="211"/>
      <c r="K9" s="37"/>
    </row>
    <row r="10" spans="1:11" ht="15.75">
      <c r="A10" s="212"/>
      <c r="B10" s="209"/>
      <c r="C10" s="213">
        <v>0</v>
      </c>
      <c r="D10" s="214">
        <v>0</v>
      </c>
      <c r="E10" s="213">
        <v>0</v>
      </c>
      <c r="F10" s="214">
        <v>0</v>
      </c>
      <c r="G10" s="214">
        <v>0</v>
      </c>
    </row>
    <row r="11" spans="1:11" ht="15.75">
      <c r="A11" s="212" t="s">
        <v>68</v>
      </c>
      <c r="B11" s="209" t="s">
        <v>50</v>
      </c>
      <c r="C11" s="213">
        <v>750</v>
      </c>
      <c r="D11" s="214">
        <v>0</v>
      </c>
      <c r="E11" s="213">
        <v>0</v>
      </c>
      <c r="F11" s="214">
        <v>0</v>
      </c>
      <c r="G11" s="214">
        <v>0</v>
      </c>
    </row>
    <row r="12" spans="1:11" ht="15.75">
      <c r="A12" s="212" t="s">
        <v>70</v>
      </c>
      <c r="B12" s="209" t="s">
        <v>51</v>
      </c>
      <c r="C12" s="213">
        <v>1240</v>
      </c>
      <c r="D12" s="214">
        <v>1240</v>
      </c>
      <c r="E12" s="213">
        <v>940</v>
      </c>
      <c r="F12" s="214">
        <v>0</v>
      </c>
      <c r="G12" s="214">
        <v>0</v>
      </c>
    </row>
    <row r="13" spans="1:11" ht="15.75">
      <c r="A13" s="212" t="s">
        <v>72</v>
      </c>
      <c r="B13" s="209" t="s">
        <v>635</v>
      </c>
      <c r="C13" s="213">
        <v>12417</v>
      </c>
      <c r="D13" s="214">
        <v>0</v>
      </c>
      <c r="E13" s="213">
        <v>0</v>
      </c>
      <c r="F13" s="214">
        <v>0</v>
      </c>
      <c r="G13" s="214">
        <v>0</v>
      </c>
    </row>
    <row r="14" spans="1:11" ht="16.5" thickBot="1">
      <c r="A14" s="212"/>
      <c r="B14" s="217"/>
      <c r="C14" s="213"/>
      <c r="D14" s="214"/>
      <c r="E14" s="213"/>
      <c r="F14" s="214"/>
      <c r="G14" s="214"/>
    </row>
    <row r="15" spans="1:11" ht="16.5" thickBot="1">
      <c r="A15" s="335" t="s">
        <v>315</v>
      </c>
      <c r="B15" s="336"/>
      <c r="C15" s="218">
        <f>SUM(C6:C14)</f>
        <v>14407</v>
      </c>
      <c r="D15" s="218">
        <f>SUM(D6:D13)</f>
        <v>1240</v>
      </c>
      <c r="E15" s="219">
        <f>SUM(E6:E13)</f>
        <v>940</v>
      </c>
      <c r="F15" s="218">
        <f>SUM(F6:F13)</f>
        <v>0</v>
      </c>
      <c r="G15" s="219">
        <f>SUM(G6:G13)</f>
        <v>0</v>
      </c>
    </row>
    <row r="16" spans="1:11">
      <c r="E16" s="220"/>
    </row>
    <row r="17" spans="5:5">
      <c r="E17" s="37"/>
    </row>
  </sheetData>
  <mergeCells count="2">
    <mergeCell ref="A1:G1"/>
    <mergeCell ref="A15:B1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&amp;C&amp;"Times New Roman,Normál"Deszk Község Önkormányzat többéves kihatással járó kiadásai
(hitel, kezességvállalás)
&amp;R&amp;"Times New Roman,Normál"22. számú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G15"/>
  <sheetViews>
    <sheetView tabSelected="1" workbookViewId="0">
      <selection activeCell="G24" sqref="G24"/>
    </sheetView>
  </sheetViews>
  <sheetFormatPr defaultRowHeight="12.75"/>
  <cols>
    <col min="1" max="1" width="35.85546875" customWidth="1"/>
    <col min="2" max="2" width="3.5703125" style="221" bestFit="1" customWidth="1"/>
    <col min="3" max="3" width="11.85546875" customWidth="1"/>
    <col min="4" max="4" width="12" customWidth="1"/>
    <col min="5" max="5" width="13.28515625" customWidth="1"/>
    <col min="6" max="6" width="13.42578125" customWidth="1"/>
    <col min="7" max="7" width="13.7109375" customWidth="1"/>
  </cols>
  <sheetData>
    <row r="1" spans="1:7" ht="21.75" customHeight="1">
      <c r="A1" s="170"/>
      <c r="B1" s="222"/>
      <c r="C1" s="170"/>
      <c r="D1" s="170"/>
      <c r="E1" s="170"/>
      <c r="F1" s="170"/>
      <c r="G1" s="179" t="s">
        <v>52</v>
      </c>
    </row>
    <row r="2" spans="1:7" ht="18.75" customHeight="1">
      <c r="A2" s="337" t="s">
        <v>53</v>
      </c>
      <c r="B2" s="338"/>
      <c r="C2" s="341" t="s">
        <v>54</v>
      </c>
      <c r="D2" s="341"/>
      <c r="E2" s="341"/>
      <c r="F2" s="341"/>
      <c r="G2" s="337" t="s">
        <v>315</v>
      </c>
    </row>
    <row r="3" spans="1:7">
      <c r="A3" s="337"/>
      <c r="B3" s="339"/>
      <c r="C3" s="341"/>
      <c r="D3" s="341"/>
      <c r="E3" s="341"/>
      <c r="F3" s="341"/>
      <c r="G3" s="337"/>
    </row>
    <row r="4" spans="1:7" ht="20.25" customHeight="1">
      <c r="A4" s="337"/>
      <c r="B4" s="340"/>
      <c r="C4" s="223" t="s">
        <v>292</v>
      </c>
      <c r="D4" s="223" t="s">
        <v>55</v>
      </c>
      <c r="E4" s="223" t="s">
        <v>628</v>
      </c>
      <c r="F4" s="223" t="s">
        <v>629</v>
      </c>
      <c r="G4" s="337"/>
    </row>
    <row r="5" spans="1:7" ht="15.75">
      <c r="A5" s="173" t="s">
        <v>624</v>
      </c>
      <c r="B5" s="224" t="s">
        <v>68</v>
      </c>
      <c r="C5" s="173">
        <v>125505</v>
      </c>
      <c r="D5" s="173">
        <v>120505</v>
      </c>
      <c r="E5" s="173">
        <v>115500</v>
      </c>
      <c r="F5" s="173">
        <v>15500</v>
      </c>
      <c r="G5" s="173">
        <f>SUM(C5:F5)</f>
        <v>377010</v>
      </c>
    </row>
    <row r="6" spans="1:7" ht="15.75">
      <c r="A6" s="173" t="s">
        <v>56</v>
      </c>
      <c r="B6" s="224" t="s">
        <v>70</v>
      </c>
      <c r="C6" s="173">
        <v>1520</v>
      </c>
      <c r="D6" s="173">
        <v>1520</v>
      </c>
      <c r="E6" s="173">
        <v>1520</v>
      </c>
      <c r="F6" s="173">
        <v>1520</v>
      </c>
      <c r="G6" s="173">
        <f t="shared" ref="G6:G14" si="0">SUM(C6:F6)</f>
        <v>6080</v>
      </c>
    </row>
    <row r="7" spans="1:7" s="155" customFormat="1" ht="15.75">
      <c r="A7" s="177" t="s">
        <v>57</v>
      </c>
      <c r="B7" s="224" t="s">
        <v>72</v>
      </c>
      <c r="C7" s="177">
        <f>C5+C6</f>
        <v>127025</v>
      </c>
      <c r="D7" s="177">
        <f>D5+D6</f>
        <v>122025</v>
      </c>
      <c r="E7" s="177">
        <f>E5+E6</f>
        <v>117020</v>
      </c>
      <c r="F7" s="177">
        <f>F5+F6</f>
        <v>17020</v>
      </c>
      <c r="G7" s="177">
        <f t="shared" si="0"/>
        <v>383090</v>
      </c>
    </row>
    <row r="8" spans="1:7" ht="15.75">
      <c r="A8" s="173" t="s">
        <v>58</v>
      </c>
      <c r="B8" s="224" t="s">
        <v>74</v>
      </c>
      <c r="C8" s="173">
        <f>C7*0.5</f>
        <v>63512.5</v>
      </c>
      <c r="D8" s="173">
        <f>D7*0.5</f>
        <v>61012.5</v>
      </c>
      <c r="E8" s="173">
        <f>E7*0.5</f>
        <v>58510</v>
      </c>
      <c r="F8" s="173">
        <f>F7*0.5</f>
        <v>8510</v>
      </c>
      <c r="G8" s="173">
        <f t="shared" si="0"/>
        <v>191545</v>
      </c>
    </row>
    <row r="9" spans="1:7" s="155" customFormat="1" ht="31.5" customHeight="1">
      <c r="A9" s="225" t="s">
        <v>59</v>
      </c>
      <c r="B9" s="224" t="s">
        <v>76</v>
      </c>
      <c r="C9" s="177">
        <f>C10</f>
        <v>0</v>
      </c>
      <c r="D9" s="177">
        <f>D10</f>
        <v>0</v>
      </c>
      <c r="E9" s="177">
        <f>E10</f>
        <v>0</v>
      </c>
      <c r="F9" s="177">
        <f>F10</f>
        <v>0</v>
      </c>
      <c r="G9" s="177">
        <f>SUM(C9:F9)</f>
        <v>0</v>
      </c>
    </row>
    <row r="10" spans="1:7" ht="15.75">
      <c r="A10" s="173" t="s">
        <v>60</v>
      </c>
      <c r="B10" s="224" t="s">
        <v>78</v>
      </c>
      <c r="C10" s="173">
        <v>0</v>
      </c>
      <c r="D10" s="173">
        <v>0</v>
      </c>
      <c r="E10" s="173">
        <v>0</v>
      </c>
      <c r="F10" s="173">
        <v>0</v>
      </c>
      <c r="G10" s="173">
        <f t="shared" si="0"/>
        <v>0</v>
      </c>
    </row>
    <row r="11" spans="1:7" s="155" customFormat="1" ht="44.25" customHeight="1">
      <c r="A11" s="225" t="s">
        <v>61</v>
      </c>
      <c r="B11" s="224" t="s">
        <v>91</v>
      </c>
      <c r="C11" s="177">
        <v>0</v>
      </c>
      <c r="D11" s="177">
        <v>0</v>
      </c>
      <c r="E11" s="177">
        <v>0</v>
      </c>
      <c r="F11" s="177">
        <v>0</v>
      </c>
      <c r="G11" s="177">
        <f t="shared" si="0"/>
        <v>0</v>
      </c>
    </row>
    <row r="12" spans="1:7" ht="15.75">
      <c r="A12" s="173" t="s">
        <v>60</v>
      </c>
      <c r="B12" s="224" t="s">
        <v>93</v>
      </c>
      <c r="C12" s="173">
        <v>0</v>
      </c>
      <c r="D12" s="173">
        <v>0</v>
      </c>
      <c r="E12" s="173">
        <v>0</v>
      </c>
      <c r="F12" s="173">
        <v>0</v>
      </c>
      <c r="G12" s="173">
        <f t="shared" si="0"/>
        <v>0</v>
      </c>
    </row>
    <row r="13" spans="1:7" s="155" customFormat="1" ht="15.75">
      <c r="A13" s="177" t="s">
        <v>62</v>
      </c>
      <c r="B13" s="224" t="s">
        <v>95</v>
      </c>
      <c r="C13" s="177">
        <f>C9+C11</f>
        <v>0</v>
      </c>
      <c r="D13" s="177">
        <f>D9+D11</f>
        <v>0</v>
      </c>
      <c r="E13" s="177">
        <f>E9+E11</f>
        <v>0</v>
      </c>
      <c r="F13" s="177">
        <f>F9+F11</f>
        <v>0</v>
      </c>
      <c r="G13" s="177">
        <f t="shared" si="0"/>
        <v>0</v>
      </c>
    </row>
    <row r="14" spans="1:7" s="155" customFormat="1" ht="33" customHeight="1">
      <c r="A14" s="225" t="s">
        <v>63</v>
      </c>
      <c r="B14" s="224" t="s">
        <v>97</v>
      </c>
      <c r="C14" s="177">
        <f>C8-C13</f>
        <v>63512.5</v>
      </c>
      <c r="D14" s="177">
        <f>D8-D13</f>
        <v>61012.5</v>
      </c>
      <c r="E14" s="177">
        <f>E8-E13</f>
        <v>58510</v>
      </c>
      <c r="F14" s="177">
        <f>F8-F13</f>
        <v>8510</v>
      </c>
      <c r="G14" s="177">
        <f t="shared" si="0"/>
        <v>191545</v>
      </c>
    </row>
    <row r="15" spans="1:7" ht="15.75">
      <c r="A15" s="170"/>
      <c r="B15" s="222"/>
      <c r="C15" s="170"/>
      <c r="D15" s="170"/>
      <c r="E15" s="170"/>
      <c r="F15" s="170"/>
      <c r="G15" s="170"/>
    </row>
  </sheetData>
  <mergeCells count="4">
    <mergeCell ref="A2:A4"/>
    <mergeCell ref="B2:B4"/>
    <mergeCell ref="C2:F3"/>
    <mergeCell ref="G2:G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&amp;R&amp;"Times New Roman,Normál"23.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0"/>
  <sheetViews>
    <sheetView workbookViewId="0">
      <selection activeCell="G1" sqref="G1"/>
    </sheetView>
  </sheetViews>
  <sheetFormatPr defaultRowHeight="12.75"/>
  <cols>
    <col min="1" max="1" width="2.7109375" style="1" bestFit="1" customWidth="1"/>
    <col min="2" max="2" width="61.7109375" style="2" customWidth="1"/>
    <col min="3" max="3" width="9.85546875" style="2" bestFit="1" customWidth="1"/>
    <col min="4" max="4" width="10.28515625" style="2" bestFit="1" customWidth="1"/>
    <col min="5" max="5" width="9.140625" style="233"/>
    <col min="6" max="6" width="10.140625" style="25" bestFit="1" customWidth="1"/>
    <col min="7" max="7" width="9.140625" style="25"/>
    <col min="8" max="8" width="9.7109375" style="25" bestFit="1" customWidth="1"/>
    <col min="9" max="20" width="9.140625" style="25"/>
  </cols>
  <sheetData>
    <row r="1" spans="1:20">
      <c r="G1" s="25" t="s">
        <v>79</v>
      </c>
    </row>
    <row r="2" spans="1:20">
      <c r="A2" s="3"/>
      <c r="B2" s="268" t="s">
        <v>64</v>
      </c>
      <c r="C2" s="268" t="s">
        <v>65</v>
      </c>
      <c r="D2" s="268" t="s">
        <v>66</v>
      </c>
      <c r="E2" s="2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>
      <c r="A3" s="4"/>
      <c r="B3" s="269"/>
      <c r="C3" s="269"/>
      <c r="D3" s="269"/>
      <c r="E3" s="2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>
      <c r="A4" s="5"/>
      <c r="B4" s="5"/>
      <c r="C4" s="270" t="s">
        <v>67</v>
      </c>
      <c r="D4" s="271"/>
      <c r="E4" s="2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6" t="s">
        <v>68</v>
      </c>
      <c r="B5" s="6" t="s">
        <v>69</v>
      </c>
      <c r="C5" s="38">
        <f>Deszk!C5+SZKTT!C5+Hulladék!C5+Szúnyog!C5</f>
        <v>92697</v>
      </c>
      <c r="D5" s="38">
        <f>Deszk!D5+SZKTT!D5+Hulladék!D5+Szúnyog!D5</f>
        <v>92697</v>
      </c>
      <c r="E5" s="2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>
      <c r="A6" s="6" t="s">
        <v>70</v>
      </c>
      <c r="B6" s="6" t="s">
        <v>71</v>
      </c>
      <c r="C6" s="38">
        <f>Deszk!C6+SZKTT!C6+Hulladék!C6+Szúnyog!C6</f>
        <v>257603</v>
      </c>
      <c r="D6" s="38">
        <f>Deszk!D6+SZKTT!D6+Hulladék!D6+Szúnyog!D6</f>
        <v>257603</v>
      </c>
      <c r="E6" s="2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5.5">
      <c r="A7" s="6" t="s">
        <v>72</v>
      </c>
      <c r="B7" s="9" t="s">
        <v>73</v>
      </c>
      <c r="C7" s="38">
        <f>Deszk!C7+SZKTT!C7+Hulladék!C7+Szúnyog!C7</f>
        <v>1205915</v>
      </c>
      <c r="D7" s="38">
        <f>Deszk!D7+SZKTT!D7+Hulladék!D7+Szúnyog!D7</f>
        <v>1209757</v>
      </c>
      <c r="E7" s="2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>
      <c r="A8" s="6" t="s">
        <v>74</v>
      </c>
      <c r="B8" s="6" t="s">
        <v>75</v>
      </c>
      <c r="C8" s="38">
        <f>Deszk!C8+SZKTT!C8+Hulladék!C8+Szúnyog!C8</f>
        <v>4209</v>
      </c>
      <c r="D8" s="38">
        <f>Deszk!D8+SZKTT!D8+Hulladék!D8+Szúnyog!D8</f>
        <v>4209</v>
      </c>
      <c r="E8" s="2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>
      <c r="A9" s="6" t="s">
        <v>76</v>
      </c>
      <c r="B9" s="6" t="s">
        <v>77</v>
      </c>
      <c r="C9" s="38">
        <f>Deszk!C9+SZKTT!C9+Hulladék!C9+Szúnyog!C9</f>
        <v>2366</v>
      </c>
      <c r="D9" s="38">
        <f>Deszk!D9+SZKTT!D9+Hulladék!D9+Szúnyog!D9</f>
        <v>31473</v>
      </c>
      <c r="E9" s="2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>
      <c r="A10" s="6" t="s">
        <v>78</v>
      </c>
      <c r="B10" s="6" t="s">
        <v>90</v>
      </c>
      <c r="C10" s="38">
        <f>Deszk!C10+SZKTT!C10+Hulladék!C10+Szúnyog!C10</f>
        <v>0</v>
      </c>
      <c r="D10" s="38">
        <f>Deszk!D10+SZKTT!D10+Hulladék!D10+Szúnyog!D10</f>
        <v>43227</v>
      </c>
      <c r="E10" s="2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>
      <c r="A11" s="10" t="s">
        <v>91</v>
      </c>
      <c r="B11" s="10" t="s">
        <v>92</v>
      </c>
      <c r="C11" s="40">
        <f>SUM(C5:C10)</f>
        <v>1562790</v>
      </c>
      <c r="D11" s="40">
        <f>SUM(D5:D10)</f>
        <v>1638966</v>
      </c>
      <c r="E11" s="229"/>
      <c r="F11" s="29"/>
      <c r="G11" s="41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30" customHeight="1">
      <c r="A12" s="6" t="s">
        <v>93</v>
      </c>
      <c r="B12" s="9" t="s">
        <v>94</v>
      </c>
      <c r="C12" s="38">
        <f>Deszk!C12+SZKTT!C12+Hulladék!C12+Szúnyog!C12</f>
        <v>0</v>
      </c>
      <c r="D12" s="38">
        <f>Deszk!D12+SZKTT!D12+Hulladék!D12+Szúnyog!D12</f>
        <v>0</v>
      </c>
      <c r="E12" s="2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25.5">
      <c r="A13" s="6" t="s">
        <v>95</v>
      </c>
      <c r="B13" s="9" t="s">
        <v>96</v>
      </c>
      <c r="C13" s="38">
        <f>Deszk!C13+SZKTT!C13+Hulladék!C13+Szúnyog!C13</f>
        <v>0</v>
      </c>
      <c r="D13" s="38">
        <f>Deszk!D13+SZKTT!D13+Hulladék!D13+Szúnyog!D13</f>
        <v>0</v>
      </c>
      <c r="E13" s="2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>
      <c r="A14" s="6" t="s">
        <v>97</v>
      </c>
      <c r="B14" s="6" t="s">
        <v>98</v>
      </c>
      <c r="C14" s="38">
        <f>Deszk!C14+SZKTT!C14+Hulladék!C14+Szúnyog!C14</f>
        <v>2243459</v>
      </c>
      <c r="D14" s="38">
        <f>Deszk!D14+SZKTT!D14+Hulladék!D14+Szúnyog!D14</f>
        <v>2311981</v>
      </c>
      <c r="E14" s="2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>
      <c r="A15" s="10" t="s">
        <v>99</v>
      </c>
      <c r="B15" s="10" t="s">
        <v>100</v>
      </c>
      <c r="C15" s="40">
        <f>SUM(C11:C14)</f>
        <v>3806249</v>
      </c>
      <c r="D15" s="40">
        <f>SUM(D11:D14)</f>
        <v>3950947</v>
      </c>
      <c r="E15" s="2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>
      <c r="A16" s="6" t="s">
        <v>101</v>
      </c>
      <c r="B16" s="6" t="s">
        <v>102</v>
      </c>
      <c r="C16" s="38">
        <f>Deszk!C16+SZKTT!C16+Hulladék!C16+Szúnyog!C16</f>
        <v>777618</v>
      </c>
      <c r="D16" s="38">
        <f>Deszk!D16+SZKTT!D16+Hulladék!D16+Szúnyog!D16</f>
        <v>777736</v>
      </c>
      <c r="E16" s="2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25.5">
      <c r="A17" s="6" t="s">
        <v>103</v>
      </c>
      <c r="B17" s="9" t="s">
        <v>104</v>
      </c>
      <c r="C17" s="38">
        <f>Deszk!C17+SZKTT!C17+Hulladék!C17+Szúnyog!C17</f>
        <v>0</v>
      </c>
      <c r="D17" s="38">
        <f>Deszk!D17+SZKTT!D17+Hulladék!D17+Szúnyog!D17</f>
        <v>0</v>
      </c>
      <c r="E17" s="2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25.5">
      <c r="A18" s="6" t="s">
        <v>105</v>
      </c>
      <c r="B18" s="9" t="s">
        <v>106</v>
      </c>
      <c r="C18" s="38">
        <f>Deszk!C18+SZKTT!C18+Hulladék!C18+Szúnyog!C18</f>
        <v>0</v>
      </c>
      <c r="D18" s="38">
        <f>Deszk!D18+SZKTT!D18+Hulladék!D18+Szúnyog!D18</f>
        <v>0</v>
      </c>
      <c r="E18" s="2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>
      <c r="A19" s="6" t="s">
        <v>107</v>
      </c>
      <c r="B19" s="6" t="s">
        <v>108</v>
      </c>
      <c r="C19" s="38">
        <f>Deszk!C19+SZKTT!C19+Hulladék!C19+Szúnyog!C19</f>
        <v>7262167</v>
      </c>
      <c r="D19" s="38">
        <f>Deszk!D19+SZKTT!D19+Hulladék!D19+Szúnyog!D19</f>
        <v>7252114</v>
      </c>
      <c r="E19" s="2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>
      <c r="A20" s="10" t="s">
        <v>109</v>
      </c>
      <c r="B20" s="12" t="s">
        <v>110</v>
      </c>
      <c r="C20" s="40">
        <f>SUM(C16:C19)</f>
        <v>8039785</v>
      </c>
      <c r="D20" s="40">
        <f>SUM(D16:D19)</f>
        <v>8029850</v>
      </c>
      <c r="E20" s="2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>
      <c r="A21" s="6" t="s">
        <v>111</v>
      </c>
      <c r="B21" s="6" t="s">
        <v>112</v>
      </c>
      <c r="C21" s="38">
        <f>Deszk!C21+SZKTT!C21+Hulladék!C21+Szúnyog!C21</f>
        <v>5</v>
      </c>
      <c r="D21" s="38">
        <f>Deszk!D21+SZKTT!D21+Hulladék!D21+Szúnyog!D21</f>
        <v>6</v>
      </c>
      <c r="E21" s="2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>
      <c r="A22" s="6" t="s">
        <v>113</v>
      </c>
      <c r="B22" s="6" t="s">
        <v>114</v>
      </c>
      <c r="C22" s="38">
        <f>SUM(C23:C25)</f>
        <v>40500</v>
      </c>
      <c r="D22" s="38">
        <f>SUM(D23:D25)</f>
        <v>40500</v>
      </c>
      <c r="E22" s="2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>
      <c r="A23" s="6" t="s">
        <v>115</v>
      </c>
      <c r="B23" s="6" t="s">
        <v>116</v>
      </c>
      <c r="C23" s="38">
        <f>Deszk!C23+SZKTT!C23+Hulladék!C23+Szúnyog!C23</f>
        <v>14500</v>
      </c>
      <c r="D23" s="38">
        <f>Deszk!D23+SZKTT!D23+Hulladék!D23+Szúnyog!D23</f>
        <v>14500</v>
      </c>
      <c r="E23" s="2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12.75" customHeight="1">
      <c r="A24" s="6" t="s">
        <v>117</v>
      </c>
      <c r="B24" s="6" t="s">
        <v>118</v>
      </c>
      <c r="C24" s="38">
        <f>Deszk!C24+SZKTT!C24+Hulladék!C24+Szúnyog!C24</f>
        <v>11500</v>
      </c>
      <c r="D24" s="38">
        <f>Deszk!D24+SZKTT!D24+Hulladék!D24+Szúnyog!D24</f>
        <v>11500</v>
      </c>
      <c r="E24" s="2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>
      <c r="A25" s="6" t="s">
        <v>119</v>
      </c>
      <c r="B25" s="6" t="s">
        <v>120</v>
      </c>
      <c r="C25" s="38">
        <f>Deszk!C25+SZKTT!C25+Hulladék!C25+Szúnyog!C25</f>
        <v>14500</v>
      </c>
      <c r="D25" s="38">
        <f>Deszk!D25+SZKTT!D25+Hulladék!D25+Szúnyog!D25</f>
        <v>14500</v>
      </c>
      <c r="E25" s="2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12.75" customHeight="1">
      <c r="A26" s="6" t="s">
        <v>121</v>
      </c>
      <c r="B26" s="6" t="s">
        <v>122</v>
      </c>
      <c r="C26" s="38">
        <f>C28+C27</f>
        <v>75500</v>
      </c>
      <c r="D26" s="38">
        <f>D28+D27</f>
        <v>75500</v>
      </c>
      <c r="E26" s="2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25.5">
      <c r="A27" s="6" t="s">
        <v>123</v>
      </c>
      <c r="B27" s="9" t="s">
        <v>124</v>
      </c>
      <c r="C27" s="38">
        <f>Deszk!C27+SZKTT!C27+Hulladék!C27+Szúnyog!C27</f>
        <v>75500</v>
      </c>
      <c r="D27" s="38">
        <f>Deszk!D27+SZKTT!D27+Hulladék!D27+Szúnyog!D27</f>
        <v>75500</v>
      </c>
      <c r="E27" s="2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25.5">
      <c r="A28" s="6" t="s">
        <v>125</v>
      </c>
      <c r="B28" s="9" t="s">
        <v>126</v>
      </c>
      <c r="C28" s="38">
        <f>Deszk!C28+SZKTT!C28+Hulladék!C28+Szúnyog!C28</f>
        <v>0</v>
      </c>
      <c r="D28" s="38">
        <f>Deszk!D28+SZKTT!D28+Hulladék!D28+Szúnyog!D28</f>
        <v>0</v>
      </c>
      <c r="E28" s="2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6" t="s">
        <v>127</v>
      </c>
      <c r="B29" s="6" t="s">
        <v>128</v>
      </c>
      <c r="C29" s="38">
        <f>Deszk!C29+SZKTT!C29+Hulladék!C29+Szúnyog!C29</f>
        <v>9500</v>
      </c>
      <c r="D29" s="38">
        <f>Deszk!D29+SZKTT!D29+Hulladék!D29+Szúnyog!D29</f>
        <v>8070</v>
      </c>
      <c r="E29" s="2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>
      <c r="A30" s="6" t="s">
        <v>129</v>
      </c>
      <c r="B30" s="6" t="s">
        <v>130</v>
      </c>
      <c r="C30" s="38">
        <f>Deszk!C30+SZKTT!C30+Hulladék!C30+Szúnyog!C30</f>
        <v>0</v>
      </c>
      <c r="D30" s="38">
        <f>Deszk!D30+SZKTT!D30+Hulladék!D30+Szúnyog!D30</f>
        <v>14</v>
      </c>
      <c r="E30" s="2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>
      <c r="A31" s="10" t="s">
        <v>131</v>
      </c>
      <c r="B31" s="10" t="s">
        <v>132</v>
      </c>
      <c r="C31" s="40">
        <f>C21+C22+C26+C29</f>
        <v>125505</v>
      </c>
      <c r="D31" s="40">
        <f>D21+D22+D26+D29+D30</f>
        <v>124090</v>
      </c>
      <c r="E31" s="2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>
      <c r="A32" s="6" t="s">
        <v>133</v>
      </c>
      <c r="B32" s="6" t="s">
        <v>134</v>
      </c>
      <c r="C32" s="7">
        <f>SUM(C33:C35)</f>
        <v>1520</v>
      </c>
      <c r="D32" s="38">
        <f>SUM(D33:D35)</f>
        <v>1520</v>
      </c>
      <c r="E32" s="2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>
      <c r="A33" s="6" t="s">
        <v>135</v>
      </c>
      <c r="B33" s="6" t="s">
        <v>136</v>
      </c>
      <c r="C33" s="38">
        <f>Deszk!C33+SZKTT!C33+Hulladék!C33+Szúnyog!C33</f>
        <v>20</v>
      </c>
      <c r="D33" s="38">
        <f>Deszk!D33+SZKTT!D33+Hulladék!D33+Szúnyog!D33</f>
        <v>20</v>
      </c>
      <c r="E33" s="2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>
      <c r="A34" s="6" t="s">
        <v>137</v>
      </c>
      <c r="B34" s="6" t="s">
        <v>138</v>
      </c>
      <c r="C34" s="38">
        <f>Deszk!C34+SZKTT!C34+Hulladék!C34+Szúnyog!C34</f>
        <v>0</v>
      </c>
      <c r="D34" s="38">
        <f>Deszk!D34+SZKTT!D34+Hulladék!D34+Szúnyog!D34</f>
        <v>0</v>
      </c>
      <c r="E34" s="2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>
      <c r="A35" s="6" t="s">
        <v>139</v>
      </c>
      <c r="B35" s="6" t="s">
        <v>140</v>
      </c>
      <c r="C35" s="38">
        <f>Deszk!C35+SZKTT!C35+Hulladék!C35+Szúnyog!C35</f>
        <v>1500</v>
      </c>
      <c r="D35" s="38">
        <f>Deszk!D35+SZKTT!D35+Hulladék!D35+Szúnyog!D35</f>
        <v>1500</v>
      </c>
      <c r="E35" s="2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>
      <c r="A36" s="10" t="s">
        <v>141</v>
      </c>
      <c r="B36" s="10" t="s">
        <v>142</v>
      </c>
      <c r="C36" s="40">
        <f>C32</f>
        <v>1520</v>
      </c>
      <c r="D36" s="40">
        <f>D32</f>
        <v>1520</v>
      </c>
      <c r="E36" s="2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>
      <c r="A37" s="6" t="s">
        <v>143</v>
      </c>
      <c r="B37" s="13" t="s">
        <v>144</v>
      </c>
      <c r="C37" s="43">
        <f>Deszk!C37+SZKTT!C37+Hulladék!C37+Szúnyog!C37</f>
        <v>0</v>
      </c>
      <c r="D37" s="43">
        <f>Deszk!D37+SZKTT!D37+Hulladék!D37+Szúnyog!D37</f>
        <v>0</v>
      </c>
      <c r="E37" s="22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>
      <c r="A38" s="6" t="s">
        <v>145</v>
      </c>
      <c r="B38" s="13" t="s">
        <v>146</v>
      </c>
      <c r="C38" s="43">
        <f>Deszk!C38+SZKTT!C38+Hulladék!C38+Szúnyog!C38</f>
        <v>650992</v>
      </c>
      <c r="D38" s="43">
        <f>Deszk!D38+SZKTT!D38+Hulladék!D38+Szúnyog!D38</f>
        <v>662701</v>
      </c>
      <c r="E38" s="228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>
      <c r="A39" s="6" t="s">
        <v>147</v>
      </c>
      <c r="B39" s="13" t="s">
        <v>148</v>
      </c>
      <c r="C39" s="43">
        <f>Deszk!C39+SZKTT!C39+Hulladék!C39+Szúnyog!C39</f>
        <v>1800</v>
      </c>
      <c r="D39" s="43">
        <f>Deszk!D39+SZKTT!D39+Hulladék!D39+Szúnyog!D39</f>
        <v>1800</v>
      </c>
      <c r="E39" s="228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1:20">
      <c r="A40" s="6" t="s">
        <v>149</v>
      </c>
      <c r="B40" s="13" t="s">
        <v>150</v>
      </c>
      <c r="C40" s="43">
        <f>Deszk!C40+SZKTT!C40+Hulladék!C40+Szúnyog!C40</f>
        <v>10032</v>
      </c>
      <c r="D40" s="43">
        <f>Deszk!D40+SZKTT!D40+Hulladék!D40+Szúnyog!D40</f>
        <v>9800</v>
      </c>
      <c r="E40" s="228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>
      <c r="A41" s="6" t="s">
        <v>151</v>
      </c>
      <c r="B41" s="13" t="s">
        <v>152</v>
      </c>
      <c r="C41" s="43">
        <f>Deszk!C41+SZKTT!C41+Hulladék!C41+Szúnyog!C41</f>
        <v>110946</v>
      </c>
      <c r="D41" s="43">
        <f>Deszk!D41+SZKTT!D41+Hulladék!D41+Szúnyog!D41</f>
        <v>48728</v>
      </c>
      <c r="E41" s="22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>
      <c r="A42" s="6" t="s">
        <v>153</v>
      </c>
      <c r="B42" s="13" t="s">
        <v>154</v>
      </c>
      <c r="C42" s="43">
        <f>Deszk!C42+SZKTT!C42+Hulladék!C42+Szúnyog!C42</f>
        <v>0</v>
      </c>
      <c r="D42" s="43">
        <f>Deszk!D42+SZKTT!D42+Hulladék!D42+Szúnyog!D42</f>
        <v>65032</v>
      </c>
      <c r="E42" s="228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>
      <c r="A43" s="6" t="s">
        <v>155</v>
      </c>
      <c r="B43" s="13" t="s">
        <v>156</v>
      </c>
      <c r="C43" s="43">
        <f>Deszk!C43+SZKTT!C43+Hulladék!C43+Szúnyog!C43</f>
        <v>7425</v>
      </c>
      <c r="D43" s="43">
        <f>Deszk!D43+SZKTT!D43+Hulladék!D43+Szúnyog!D43</f>
        <v>7754</v>
      </c>
      <c r="E43" s="228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>
      <c r="A44" s="6" t="s">
        <v>157</v>
      </c>
      <c r="B44" s="13" t="s">
        <v>158</v>
      </c>
      <c r="C44" s="43">
        <f>Deszk!C44+SZKTT!C44+Hulladék!C44+Szúnyog!C44</f>
        <v>2473</v>
      </c>
      <c r="D44" s="43">
        <f>Deszk!D44+SZKTT!D44+Hulladék!D44+Szúnyog!D44</f>
        <v>2667</v>
      </c>
      <c r="E44" s="228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1:20">
      <c r="A45" s="10" t="s">
        <v>159</v>
      </c>
      <c r="B45" s="16" t="s">
        <v>160</v>
      </c>
      <c r="C45" s="40">
        <f>SUM(C37:C44)</f>
        <v>783668</v>
      </c>
      <c r="D45" s="40">
        <f>SUM(D37:D44)</f>
        <v>798482</v>
      </c>
      <c r="E45" s="229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>
      <c r="A46" s="6" t="s">
        <v>161</v>
      </c>
      <c r="B46" s="13" t="s">
        <v>162</v>
      </c>
      <c r="C46" s="43">
        <f>Deszk!C46+SZKTT!C46+Hulladék!C46+Szúnyog!C46</f>
        <v>0</v>
      </c>
      <c r="D46" s="43">
        <f>Deszk!D46+SZKTT!D46+Hulladék!D46+Szúnyog!D46</f>
        <v>0</v>
      </c>
      <c r="E46" s="228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1:20">
      <c r="A47" s="6" t="s">
        <v>163</v>
      </c>
      <c r="B47" s="13" t="s">
        <v>164</v>
      </c>
      <c r="C47" s="43">
        <f>Deszk!C47+SZKTT!C47+Hulladék!C47+Szúnyog!C47</f>
        <v>7869</v>
      </c>
      <c r="D47" s="43">
        <f>Deszk!D47+SZKTT!D47+Hulladék!D47+Szúnyog!D47</f>
        <v>7869</v>
      </c>
      <c r="E47" s="228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0">
      <c r="A48" s="6" t="s">
        <v>165</v>
      </c>
      <c r="B48" s="13" t="s">
        <v>166</v>
      </c>
      <c r="C48" s="43">
        <f>Deszk!C48+SZKTT!C48+Hulladék!C48+Szúnyog!C48</f>
        <v>0</v>
      </c>
      <c r="D48" s="43">
        <f>Deszk!D48+SZKTT!D48+Hulladék!D48+Szúnyog!D48</f>
        <v>0</v>
      </c>
      <c r="E48" s="228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>
      <c r="A49" s="10" t="s">
        <v>167</v>
      </c>
      <c r="B49" s="10" t="s">
        <v>168</v>
      </c>
      <c r="C49" s="40">
        <f>SUM(C46:C48)</f>
        <v>7869</v>
      </c>
      <c r="D49" s="40">
        <f>SUM(D46:D48)</f>
        <v>7869</v>
      </c>
      <c r="E49" s="2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5.5">
      <c r="A50" s="6" t="s">
        <v>169</v>
      </c>
      <c r="B50" s="9" t="s">
        <v>170</v>
      </c>
      <c r="C50" s="38">
        <f>Deszk!C50+SZKTT!C50+Hulladék!C50+Szúnyog!C50</f>
        <v>2700</v>
      </c>
      <c r="D50" s="38">
        <f>Deszk!D50+SZKTT!D50+Hulladék!D50+Szúnyog!D50</f>
        <v>2758</v>
      </c>
      <c r="E50" s="2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</row>
    <row r="51" spans="1:20">
      <c r="A51" s="10" t="s">
        <v>171</v>
      </c>
      <c r="B51" s="10" t="s">
        <v>172</v>
      </c>
      <c r="C51" s="40">
        <f>C50</f>
        <v>2700</v>
      </c>
      <c r="D51" s="40">
        <f>D50</f>
        <v>2758</v>
      </c>
      <c r="E51" s="229"/>
      <c r="F51" s="41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5.5">
      <c r="A52" s="6" t="s">
        <v>173</v>
      </c>
      <c r="B52" s="9" t="s">
        <v>174</v>
      </c>
      <c r="C52" s="38">
        <f>Deszk!C52+SZKTT!C52+Hulladék!C52+Szúnyog!C52</f>
        <v>1500</v>
      </c>
      <c r="D52" s="38">
        <f>Deszk!D52+SZKTT!D52+Hulladék!D52+Szúnyog!D52</f>
        <v>1500</v>
      </c>
      <c r="E52" s="228"/>
      <c r="F52" s="253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spans="1:20">
      <c r="A53" s="10" t="s">
        <v>175</v>
      </c>
      <c r="B53" s="10" t="s">
        <v>176</v>
      </c>
      <c r="C53" s="40">
        <f>C52</f>
        <v>1500</v>
      </c>
      <c r="D53" s="40">
        <f>D52</f>
        <v>1500</v>
      </c>
      <c r="E53" s="2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4.75" customHeight="1">
      <c r="A54" s="10" t="s">
        <v>177</v>
      </c>
      <c r="B54" s="16" t="s">
        <v>178</v>
      </c>
      <c r="C54" s="40">
        <f>C15+C20+C36+C45+C49+C51+C53+C31</f>
        <v>12768796</v>
      </c>
      <c r="D54" s="40">
        <f>D15+D20+D36+D45+D49+D51+D53</f>
        <v>12792926</v>
      </c>
      <c r="E54" s="229"/>
      <c r="F54" s="99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>
      <c r="A55" s="6" t="s">
        <v>179</v>
      </c>
      <c r="B55" s="6" t="s">
        <v>180</v>
      </c>
      <c r="C55" s="40">
        <f>Deszk!C55+SZKTT!C55++Hulladék!C55+Szúnyog!C59</f>
        <v>1212230</v>
      </c>
      <c r="D55" s="40">
        <f>Deszk!D55+SZKTT!D55++Hulladék!D55+Szúnyog!D59</f>
        <v>1282373</v>
      </c>
      <c r="E55" s="2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>
      <c r="A56" s="6" t="s">
        <v>181</v>
      </c>
      <c r="B56" s="6" t="s">
        <v>186</v>
      </c>
      <c r="C56" s="40">
        <f>Deszk!C56+SZKTT!C56+Hulladék!C56+Szúnyog!C56</f>
        <v>9238</v>
      </c>
      <c r="D56" s="40">
        <f>Deszk!D56+SZKTT!D56+Hulladék!D56+Szúnyog!D56</f>
        <v>11100</v>
      </c>
      <c r="E56" s="2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>
      <c r="A57" s="10" t="s">
        <v>187</v>
      </c>
      <c r="B57" s="10" t="s">
        <v>188</v>
      </c>
      <c r="C57" s="40">
        <f>C55+C56</f>
        <v>1221468</v>
      </c>
      <c r="D57" s="40">
        <f>D55+D56</f>
        <v>1293473</v>
      </c>
      <c r="E57" s="2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10" t="s">
        <v>189</v>
      </c>
      <c r="B58" s="10" t="s">
        <v>190</v>
      </c>
      <c r="C58" s="40">
        <f>Deszk!C58+SZKTT!C58+Hulladék!C58+Szúnyog!C58</f>
        <v>338543</v>
      </c>
      <c r="D58" s="40">
        <f>Deszk!D58+SZKTT!D58+Hulladék!D58+Szúnyog!D58</f>
        <v>342148</v>
      </c>
      <c r="E58" s="2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>
      <c r="A59" s="6" t="s">
        <v>191</v>
      </c>
      <c r="B59" s="6" t="s">
        <v>192</v>
      </c>
      <c r="C59" s="38">
        <f>Deszk!C59+SZKTT!C59+Hulladék!C59+Szúnyog!C59</f>
        <v>290800</v>
      </c>
      <c r="D59" s="38">
        <f>Deszk!D59+SZKTT!D59+Hulladék!D59+Szúnyog!D59</f>
        <v>296491</v>
      </c>
      <c r="E59" s="2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>
      <c r="A60" s="6" t="s">
        <v>193</v>
      </c>
      <c r="B60" s="6" t="s">
        <v>194</v>
      </c>
      <c r="C60" s="38">
        <f>Deszk!C60+SZKTT!C60+Hulladék!C60+Szúnyog!C60</f>
        <v>32433</v>
      </c>
      <c r="D60" s="38">
        <f>Deszk!D60+SZKTT!D60+Hulladék!D60+Szúnyog!D60</f>
        <v>36026</v>
      </c>
      <c r="E60" s="2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>
      <c r="A61" s="6" t="s">
        <v>195</v>
      </c>
      <c r="B61" s="6" t="s">
        <v>196</v>
      </c>
      <c r="C61" s="38">
        <f>Deszk!C61+SZKTT!C61+Hulladék!C61+Szúnyog!C61</f>
        <v>901491</v>
      </c>
      <c r="D61" s="38">
        <f>Deszk!D61+SZKTT!D61+Hulladék!D61+Szúnyog!D61</f>
        <v>875818</v>
      </c>
      <c r="E61" s="2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>
      <c r="A62" s="6" t="s">
        <v>197</v>
      </c>
      <c r="B62" s="6" t="s">
        <v>198</v>
      </c>
      <c r="C62" s="38">
        <f>Deszk!C62+SZKTT!C62+Hulladék!C62+Szúnyog!C62</f>
        <v>13876</v>
      </c>
      <c r="D62" s="38">
        <f>Deszk!D62+SZKTT!D62+Hulladék!D62+Szúnyog!D62</f>
        <v>11857</v>
      </c>
      <c r="E62" s="2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>
      <c r="A63" s="6" t="s">
        <v>199</v>
      </c>
      <c r="B63" s="6" t="s">
        <v>200</v>
      </c>
      <c r="C63" s="38">
        <f>Deszk!C63+SZKTT!C63+Hulladék!C63+Szúnyog!C63</f>
        <v>301514</v>
      </c>
      <c r="D63" s="38">
        <f>Deszk!D63+SZKTT!D63+Hulladék!D63+Szúnyog!D63</f>
        <v>345229</v>
      </c>
      <c r="E63" s="2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10" t="s">
        <v>201</v>
      </c>
      <c r="B64" s="10" t="s">
        <v>202</v>
      </c>
      <c r="C64" s="40">
        <f>SUM(C59:C63)</f>
        <v>1540114</v>
      </c>
      <c r="D64" s="40">
        <f>SUM(D59:D63)</f>
        <v>1565421</v>
      </c>
      <c r="E64" s="2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>
      <c r="A65" s="6" t="s">
        <v>203</v>
      </c>
      <c r="B65" s="19" t="s">
        <v>204</v>
      </c>
      <c r="C65" s="43">
        <f>Deszk!C65+SZKTT!C65+Hulladék!C65+Szúnyog!C65</f>
        <v>800</v>
      </c>
      <c r="D65" s="43">
        <f>Deszk!D65+SZKTT!D65+Hulladék!D65+Szúnyog!D65</f>
        <v>800</v>
      </c>
      <c r="E65" s="230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>
      <c r="A66" s="6" t="s">
        <v>205</v>
      </c>
      <c r="B66" s="13" t="s">
        <v>206</v>
      </c>
      <c r="C66" s="43">
        <f>Deszk!C66+SZKTT!C66+Hulladék!C66+Szúnyog!C66</f>
        <v>500</v>
      </c>
      <c r="D66" s="43">
        <f>Deszk!D66+SZKTT!D66+Hulladék!D66+Szúnyog!D66</f>
        <v>500</v>
      </c>
      <c r="E66" s="228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</row>
    <row r="67" spans="1:20">
      <c r="A67" s="6" t="s">
        <v>207</v>
      </c>
      <c r="B67" s="20" t="s">
        <v>208</v>
      </c>
      <c r="C67" s="43">
        <f>Deszk!C67+SZKTT!C67+Hulladék!C67+Szúnyog!C67</f>
        <v>8000</v>
      </c>
      <c r="D67" s="43">
        <f>Deszk!D67+SZKTT!D67+Hulladék!D67+Szúnyog!D67</f>
        <v>2354</v>
      </c>
      <c r="E67" s="231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>
      <c r="A68" s="6" t="s">
        <v>209</v>
      </c>
      <c r="B68" s="19" t="s">
        <v>210</v>
      </c>
      <c r="C68" s="43">
        <f>Deszk!C68+SZKTT!C68+Hulladék!C68+Szúnyog!C68</f>
        <v>4000</v>
      </c>
      <c r="D68" s="43">
        <f>Deszk!D68+SZKTT!D68+Hulladék!D68+Szúnyog!D68</f>
        <v>4000</v>
      </c>
      <c r="E68" s="230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>
      <c r="A69" s="6" t="s">
        <v>211</v>
      </c>
      <c r="B69" s="19" t="s">
        <v>212</v>
      </c>
      <c r="C69" s="43">
        <f>Deszk!C69+SZKTT!C69+Hulladék!C69+Szúnyog!C69</f>
        <v>1700</v>
      </c>
      <c r="D69" s="43">
        <f>Deszk!D69+SZKTT!D69+Hulladék!D69+Szúnyog!D69</f>
        <v>2700</v>
      </c>
      <c r="E69" s="230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>
      <c r="A70" s="10" t="s">
        <v>213</v>
      </c>
      <c r="B70" s="23" t="s">
        <v>214</v>
      </c>
      <c r="C70" s="40">
        <f>SUM(C65:C69)</f>
        <v>15000</v>
      </c>
      <c r="D70" s="40">
        <f>SUM(D65:D69)</f>
        <v>10354</v>
      </c>
      <c r="E70" s="232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</row>
    <row r="71" spans="1:20" ht="25.5">
      <c r="A71" s="6" t="s">
        <v>215</v>
      </c>
      <c r="B71" s="9" t="s">
        <v>216</v>
      </c>
      <c r="C71" s="43">
        <f>Deszk!C71+SZKTT!C71+Hulladék!C71+Szúnyog!C71</f>
        <v>0</v>
      </c>
      <c r="D71" s="43">
        <f>Deszk!D71+SZKTT!D71+Hulladék!D71+Szúnyog!D71</f>
        <v>0</v>
      </c>
      <c r="E71" s="230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 ht="25.5">
      <c r="A72" s="6" t="s">
        <v>217</v>
      </c>
      <c r="B72" s="9" t="s">
        <v>218</v>
      </c>
      <c r="C72" s="43">
        <f>Deszk!C72+SZKTT!C72+Hulladék!C72+Szúnyog!C72</f>
        <v>0</v>
      </c>
      <c r="D72" s="43">
        <f>Deszk!D72+SZKTT!D72+Hulladék!D72+Szúnyog!D72</f>
        <v>18318</v>
      </c>
      <c r="E72" s="230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>
      <c r="A73" s="6" t="s">
        <v>219</v>
      </c>
      <c r="B73" s="13" t="s">
        <v>220</v>
      </c>
      <c r="C73" s="43">
        <f>Deszk!C73+SZKTT!C73+Hulladék!C73+Szúnyog!C73</f>
        <v>86842</v>
      </c>
      <c r="D73" s="43">
        <f>Deszk!D73+SZKTT!D73+Hulladék!D73+Szúnyog!D73</f>
        <v>135303</v>
      </c>
      <c r="E73" s="228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</row>
    <row r="74" spans="1:20">
      <c r="A74" s="6" t="s">
        <v>221</v>
      </c>
      <c r="B74" s="6" t="s">
        <v>340</v>
      </c>
      <c r="C74" s="43">
        <f>Deszk!C74+SZKTT!C74+Hulladék!C74+Szúnyog!C74</f>
        <v>1539181</v>
      </c>
      <c r="D74" s="43">
        <f>Deszk!D74+SZKTT!D74+Hulladék!D74+Szúnyog!D74</f>
        <v>1641492</v>
      </c>
      <c r="E74" s="228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 spans="1:20">
      <c r="A75" s="6" t="s">
        <v>223</v>
      </c>
      <c r="B75" s="6" t="s">
        <v>224</v>
      </c>
      <c r="C75" s="43">
        <f>Deszk!C75+SZKTT!C75+Hulladék!C75+Szúnyog!C75</f>
        <v>0</v>
      </c>
      <c r="D75" s="43">
        <f>Deszk!D75+SZKTT!D75+Hulladék!D75+Szúnyog!D75</f>
        <v>0</v>
      </c>
      <c r="E75" s="228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>
      <c r="A76" s="6" t="s">
        <v>225</v>
      </c>
      <c r="B76" s="6" t="s">
        <v>226</v>
      </c>
      <c r="C76" s="43">
        <f>Deszk!C76+SZKTT!C76+Hulladék!C76+Szúnyog!C76</f>
        <v>1506181</v>
      </c>
      <c r="D76" s="43">
        <f>Deszk!D76+SZKTT!D76+Hulladék!D76+Szúnyog!D76</f>
        <v>1561705</v>
      </c>
      <c r="E76" s="228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 spans="1:20">
      <c r="A77" s="6" t="s">
        <v>227</v>
      </c>
      <c r="B77" s="6" t="s">
        <v>228</v>
      </c>
      <c r="C77" s="43">
        <f>Deszk!C77+SZKTT!C77+Hulladék!C77+Szúnyog!C77</f>
        <v>33000</v>
      </c>
      <c r="D77" s="43">
        <f>Deszk!D77+SZKTT!D77+Hulladék!D77+Szúnyog!D77</f>
        <v>33000</v>
      </c>
      <c r="E77" s="228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 spans="1:20" ht="12.75" customHeight="1">
      <c r="A78" s="6" t="s">
        <v>229</v>
      </c>
      <c r="B78" s="13" t="s">
        <v>230</v>
      </c>
      <c r="C78" s="43">
        <f>Deszk!C78+SZKTT!C78+Hulladék!C78+Szúnyog!C78</f>
        <v>20018</v>
      </c>
      <c r="D78" s="43">
        <f>Deszk!D78+SZKTT!D78+Hulladék!D78+Szúnyog!D78</f>
        <v>46512</v>
      </c>
      <c r="E78" s="228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1:20">
      <c r="A79" s="10" t="s">
        <v>231</v>
      </c>
      <c r="B79" s="23" t="s">
        <v>232</v>
      </c>
      <c r="C79" s="45">
        <f>C71+C72+C73+C74+C78</f>
        <v>1646041</v>
      </c>
      <c r="D79" s="45">
        <f>D71+D72+D73+D74+D78</f>
        <v>1841625</v>
      </c>
      <c r="E79" s="232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1:20" ht="12.75" customHeight="1">
      <c r="A80" s="10" t="s">
        <v>233</v>
      </c>
      <c r="B80" s="16" t="s">
        <v>234</v>
      </c>
      <c r="C80" s="45">
        <f>Deszk!C80+SZKTT!C80+Hulladék!C80+Szúnyog!C80</f>
        <v>8050004</v>
      </c>
      <c r="D80" s="45">
        <f>Deszk!D80+SZKTT!D80+Hulladék!D80+Szúnyog!D80</f>
        <v>8081942</v>
      </c>
      <c r="E80" s="229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1" ht="12.75" customHeight="1">
      <c r="A81" s="10" t="s">
        <v>235</v>
      </c>
      <c r="B81" s="16" t="s">
        <v>236</v>
      </c>
      <c r="C81" s="45">
        <f>Deszk!C81+SZKTT!C81+Hulladék!C81+Szúnyog!C81</f>
        <v>0</v>
      </c>
      <c r="D81" s="45">
        <f>Deszk!D81+SZKTT!D81+Hulladék!D81+Szúnyog!D81</f>
        <v>3178</v>
      </c>
      <c r="E81" s="229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1" ht="25.5">
      <c r="A82" s="6" t="s">
        <v>237</v>
      </c>
      <c r="B82" s="9" t="s">
        <v>238</v>
      </c>
      <c r="C82" s="45">
        <f>Deszk!C82+SZKTT!C82+Hulladék!C82+Szúnyog!C82</f>
        <v>0</v>
      </c>
      <c r="D82" s="45">
        <f>Deszk!D82+SZKTT!D82+Hulladék!D82+Szúnyog!D82</f>
        <v>0</v>
      </c>
      <c r="E82" s="230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1:21" ht="12.75" customHeight="1">
      <c r="A83" s="6" t="s">
        <v>239</v>
      </c>
      <c r="B83" s="19" t="s">
        <v>240</v>
      </c>
      <c r="C83" s="45">
        <f>Deszk!C83+SZKTT!C83+Hulladék!C83+Szúnyog!C83</f>
        <v>0</v>
      </c>
      <c r="D83" s="45">
        <f>Deszk!D83+SZKTT!D83+Hulladék!D83+Szúnyog!D83</f>
        <v>0</v>
      </c>
      <c r="E83" s="230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1:21" ht="12.75" customHeight="1">
      <c r="A84" s="6" t="s">
        <v>241</v>
      </c>
      <c r="B84" s="13" t="s">
        <v>242</v>
      </c>
      <c r="C84" s="45">
        <f>Deszk!C84+SZKTT!C84+Hulladék!C84+Szúnyog!C84</f>
        <v>1150</v>
      </c>
      <c r="D84" s="45">
        <f>Deszk!D84+SZKTT!D84+Hulladék!D84+Szúnyog!D84</f>
        <v>1150</v>
      </c>
      <c r="E84" s="228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</row>
    <row r="85" spans="1:21" ht="12.75" customHeight="1">
      <c r="A85" s="6"/>
      <c r="B85" s="13" t="s">
        <v>230</v>
      </c>
      <c r="C85" s="45">
        <f>Deszk!C85</f>
        <v>31418</v>
      </c>
      <c r="D85" s="45">
        <f>Deszk!D85</f>
        <v>31418</v>
      </c>
      <c r="E85" s="228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1" ht="12.75" customHeight="1">
      <c r="A86" s="10" t="s">
        <v>243</v>
      </c>
      <c r="B86" s="23" t="s">
        <v>244</v>
      </c>
      <c r="C86" s="45">
        <f>SUM(C82:C85)</f>
        <v>32568</v>
      </c>
      <c r="D86" s="45">
        <f>SUM(D82:D85)</f>
        <v>32568</v>
      </c>
      <c r="E86" s="232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</row>
    <row r="87" spans="1:21" ht="25.5" customHeight="1">
      <c r="A87" s="10" t="s">
        <v>245</v>
      </c>
      <c r="B87" s="16" t="s">
        <v>344</v>
      </c>
      <c r="C87" s="45">
        <f>C57+C58+C64+C70+C79+C80+C81+C86</f>
        <v>12843738</v>
      </c>
      <c r="D87" s="45">
        <f>D57+D58+D64+D70+D79+D80+D81+D86</f>
        <v>13170709</v>
      </c>
      <c r="E87" s="229"/>
      <c r="F87" s="99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</row>
    <row r="88" spans="1:21" s="36" customFormat="1">
      <c r="A88" s="10" t="s">
        <v>247</v>
      </c>
      <c r="B88" s="23" t="s">
        <v>248</v>
      </c>
      <c r="C88" s="45">
        <f>Deszk!C88+SZKTT!C87+Hulladék!C87+Szúnyog!C87</f>
        <v>0</v>
      </c>
      <c r="D88" s="45">
        <f>Deszk!D88+SZKTT!D87+Hulladék!D87+Szúnyog!D87</f>
        <v>0</v>
      </c>
      <c r="E88" s="229"/>
      <c r="F88" s="34"/>
      <c r="G88" s="34"/>
      <c r="H88" s="34"/>
      <c r="I88" s="29"/>
      <c r="J88" s="34"/>
      <c r="K88" s="34"/>
      <c r="L88" s="34"/>
      <c r="M88" s="29"/>
      <c r="N88" s="34"/>
      <c r="O88" s="34"/>
      <c r="P88" s="34"/>
      <c r="Q88" s="29"/>
      <c r="R88" s="34"/>
      <c r="S88" s="34"/>
      <c r="T88" s="34"/>
      <c r="U88" s="35"/>
    </row>
    <row r="89" spans="1:21" s="36" customFormat="1">
      <c r="A89" s="10" t="s">
        <v>249</v>
      </c>
      <c r="B89" s="23" t="s">
        <v>250</v>
      </c>
      <c r="C89" s="45">
        <f>Deszk!C89+SZKTT!C88+Hulladék!C88+Szúnyog!C88</f>
        <v>74942</v>
      </c>
      <c r="D89" s="45">
        <f>Deszk!D89+SZKTT!D88+Hulladék!D88+Szúnyog!D88</f>
        <v>220577</v>
      </c>
      <c r="E89" s="229"/>
      <c r="F89" s="34"/>
      <c r="G89" s="34"/>
      <c r="H89" s="34"/>
      <c r="I89" s="29"/>
      <c r="J89" s="34"/>
      <c r="K89" s="34"/>
      <c r="L89" s="34"/>
      <c r="M89" s="29"/>
      <c r="N89" s="34"/>
      <c r="O89" s="34"/>
      <c r="P89" s="34"/>
      <c r="Q89" s="29"/>
      <c r="R89" s="34"/>
      <c r="S89" s="34"/>
      <c r="T89" s="34"/>
      <c r="U89" s="35"/>
    </row>
    <row r="90" spans="1:21">
      <c r="A90" s="6" t="s">
        <v>251</v>
      </c>
      <c r="B90" s="19" t="s">
        <v>252</v>
      </c>
      <c r="C90" s="45">
        <f>Deszk!C90+SZKTT!C89+Hulladék!C89+Szúnyog!C89</f>
        <v>84905</v>
      </c>
      <c r="D90" s="45">
        <f>Deszk!D90+SZKTT!D89+Hulladék!D89+Szúnyog!D89</f>
        <v>87414</v>
      </c>
      <c r="E90" s="228"/>
      <c r="F90" s="32"/>
      <c r="G90" s="32"/>
      <c r="H90" s="32"/>
      <c r="I90" s="28"/>
      <c r="J90" s="32"/>
      <c r="K90" s="32"/>
      <c r="L90" s="32"/>
      <c r="M90" s="28"/>
      <c r="N90" s="32"/>
      <c r="O90" s="32"/>
      <c r="P90" s="32"/>
      <c r="Q90" s="28"/>
      <c r="R90" s="32"/>
      <c r="S90" s="32"/>
      <c r="T90" s="32"/>
      <c r="U90" s="37"/>
    </row>
    <row r="91" spans="1:21">
      <c r="A91" s="6" t="s">
        <v>253</v>
      </c>
      <c r="B91" s="19" t="s">
        <v>254</v>
      </c>
      <c r="C91" s="45">
        <f>Deszk!C91+SZKTT!C90+Hulladék!C90+Szúnyog!C90</f>
        <v>0</v>
      </c>
      <c r="D91" s="45">
        <f>Deszk!D91+SZKTT!D90+Hulladék!D90+Szúnyog!D90</f>
        <v>48116</v>
      </c>
      <c r="E91" s="228"/>
      <c r="F91" s="32"/>
      <c r="G91" s="32"/>
      <c r="H91" s="32"/>
      <c r="I91" s="28"/>
      <c r="J91" s="32"/>
      <c r="K91" s="32"/>
      <c r="L91" s="32"/>
      <c r="M91" s="28"/>
      <c r="N91" s="32"/>
      <c r="O91" s="32"/>
      <c r="P91" s="32"/>
      <c r="Q91" s="28"/>
      <c r="R91" s="32"/>
      <c r="S91" s="32"/>
      <c r="T91" s="32"/>
      <c r="U91" s="37"/>
    </row>
    <row r="92" spans="1:21">
      <c r="A92" s="10" t="s">
        <v>255</v>
      </c>
      <c r="B92" s="23" t="s">
        <v>270</v>
      </c>
      <c r="C92" s="17">
        <f>C90+C91</f>
        <v>84905</v>
      </c>
      <c r="D92" s="45">
        <f>D90+D91</f>
        <v>135530</v>
      </c>
      <c r="E92" s="229"/>
      <c r="F92" s="34"/>
      <c r="G92" s="34"/>
      <c r="H92" s="34"/>
      <c r="I92" s="29"/>
      <c r="J92" s="34"/>
      <c r="K92" s="34"/>
      <c r="L92" s="34"/>
      <c r="M92" s="29"/>
      <c r="N92" s="34"/>
      <c r="O92" s="34"/>
      <c r="P92" s="34"/>
      <c r="Q92" s="29"/>
      <c r="R92" s="34"/>
      <c r="S92" s="34"/>
      <c r="T92" s="34"/>
      <c r="U92" s="37"/>
    </row>
    <row r="93" spans="1:21" ht="24" customHeight="1">
      <c r="A93" s="10" t="s">
        <v>271</v>
      </c>
      <c r="B93" s="16" t="s">
        <v>272</v>
      </c>
      <c r="C93" s="17">
        <f>C88+C89+C92</f>
        <v>159847</v>
      </c>
      <c r="D93" s="45">
        <f>D88+D89+D92</f>
        <v>356107</v>
      </c>
      <c r="E93" s="229"/>
      <c r="F93" s="99"/>
      <c r="G93" s="31"/>
      <c r="H93" s="31"/>
      <c r="I93" s="29"/>
      <c r="J93" s="31"/>
      <c r="K93" s="31"/>
      <c r="L93" s="31"/>
      <c r="M93" s="29"/>
      <c r="N93" s="31"/>
      <c r="O93" s="31"/>
      <c r="P93" s="31"/>
      <c r="Q93" s="29"/>
      <c r="R93" s="31"/>
      <c r="S93" s="31"/>
      <c r="T93" s="31"/>
      <c r="U93" s="37"/>
    </row>
    <row r="94" spans="1:21" s="36" customFormat="1">
      <c r="A94" s="10" t="s">
        <v>273</v>
      </c>
      <c r="B94" s="23" t="s">
        <v>274</v>
      </c>
      <c r="C94" s="45">
        <f>Deszk!C94+SZKTT!C93+Hulladék!C93+Szúnyog!C93</f>
        <v>0</v>
      </c>
      <c r="D94" s="45">
        <f>Deszk!D94+SZKTT!D93+Hulladék!D93+Szúnyog!D93</f>
        <v>0</v>
      </c>
      <c r="E94" s="229"/>
      <c r="F94" s="34"/>
      <c r="G94" s="34"/>
      <c r="H94" s="34"/>
      <c r="I94" s="29"/>
      <c r="J94" s="34"/>
      <c r="K94" s="34"/>
      <c r="L94" s="34"/>
      <c r="M94" s="29"/>
      <c r="N94" s="34"/>
      <c r="O94" s="34"/>
      <c r="P94" s="34"/>
      <c r="Q94" s="29"/>
      <c r="R94" s="34"/>
      <c r="S94" s="34"/>
      <c r="T94" s="34"/>
      <c r="U94" s="35"/>
    </row>
    <row r="95" spans="1:21">
      <c r="A95" s="6" t="s">
        <v>275</v>
      </c>
      <c r="B95" s="19" t="s">
        <v>276</v>
      </c>
      <c r="C95" s="45">
        <f>Deszk!C95+SZKTT!C94+Hulladék!C94+Szúnyog!C94</f>
        <v>84905</v>
      </c>
      <c r="D95" s="45">
        <f>Deszk!D95+SZKTT!D94+Hulladék!D94+Szúnyog!D94</f>
        <v>87414</v>
      </c>
      <c r="E95" s="228"/>
      <c r="F95" s="32"/>
      <c r="G95" s="32"/>
      <c r="H95" s="32"/>
      <c r="I95" s="28"/>
      <c r="J95" s="32"/>
      <c r="K95" s="32"/>
      <c r="L95" s="32"/>
      <c r="M95" s="28"/>
      <c r="N95" s="32"/>
      <c r="O95" s="32"/>
      <c r="P95" s="32"/>
      <c r="Q95" s="28"/>
      <c r="R95" s="32"/>
      <c r="S95" s="32"/>
      <c r="T95" s="32"/>
      <c r="U95" s="37"/>
    </row>
    <row r="96" spans="1:21">
      <c r="A96" s="6" t="s">
        <v>277</v>
      </c>
      <c r="B96" s="19" t="s">
        <v>278</v>
      </c>
      <c r="C96" s="45">
        <f>Deszk!C96+SZKTT!C95+Hulladék!C95+Szúnyog!C95</f>
        <v>0</v>
      </c>
      <c r="D96" s="45">
        <f>Deszk!D96+SZKTT!D95+Hulladék!D95+Szúnyog!D95</f>
        <v>15000</v>
      </c>
      <c r="E96" s="228"/>
      <c r="F96" s="32"/>
      <c r="G96" s="32"/>
      <c r="H96" s="32"/>
      <c r="I96" s="28"/>
      <c r="J96" s="32"/>
      <c r="K96" s="32"/>
      <c r="L96" s="32"/>
      <c r="M96" s="28"/>
      <c r="N96" s="32"/>
      <c r="O96" s="32"/>
      <c r="P96" s="32"/>
      <c r="Q96" s="28"/>
      <c r="R96" s="32"/>
      <c r="S96" s="32"/>
      <c r="T96" s="32"/>
      <c r="U96" s="37"/>
    </row>
    <row r="97" spans="1:21">
      <c r="A97" s="10" t="s">
        <v>279</v>
      </c>
      <c r="B97" s="23" t="s">
        <v>280</v>
      </c>
      <c r="C97" s="17">
        <f>C95+C96</f>
        <v>84905</v>
      </c>
      <c r="D97" s="45">
        <f>D95+D96</f>
        <v>102414</v>
      </c>
      <c r="E97" s="229"/>
      <c r="F97" s="34"/>
      <c r="G97" s="34"/>
      <c r="H97" s="34"/>
      <c r="I97" s="29"/>
      <c r="J97" s="34"/>
      <c r="K97" s="34"/>
      <c r="L97" s="34"/>
      <c r="M97" s="29"/>
      <c r="N97" s="34"/>
      <c r="O97" s="34"/>
      <c r="P97" s="34"/>
      <c r="Q97" s="29"/>
      <c r="R97" s="34"/>
      <c r="S97" s="34"/>
      <c r="T97" s="34"/>
      <c r="U97" s="37"/>
    </row>
    <row r="98" spans="1:21" ht="24" customHeight="1">
      <c r="A98" s="10" t="s">
        <v>281</v>
      </c>
      <c r="B98" s="16" t="s">
        <v>282</v>
      </c>
      <c r="C98" s="17">
        <f>C94+C97</f>
        <v>84905</v>
      </c>
      <c r="D98" s="45">
        <f>D94+D97</f>
        <v>102414</v>
      </c>
      <c r="E98" s="229"/>
      <c r="F98" s="31"/>
      <c r="G98" s="31"/>
      <c r="H98" s="31"/>
      <c r="I98" s="29"/>
      <c r="J98" s="31"/>
      <c r="K98" s="31"/>
      <c r="L98" s="31"/>
      <c r="M98" s="29"/>
      <c r="N98" s="31"/>
      <c r="O98" s="31"/>
      <c r="P98" s="31"/>
      <c r="Q98" s="29"/>
      <c r="R98" s="31"/>
      <c r="S98" s="31"/>
      <c r="T98" s="31"/>
      <c r="U98" s="37"/>
    </row>
    <row r="99" spans="1:21" ht="23.25" customHeight="1">
      <c r="B99" s="156" t="s">
        <v>695</v>
      </c>
      <c r="C99" s="45">
        <f>C87+C98</f>
        <v>12928643</v>
      </c>
      <c r="D99" s="45">
        <f>D87+D98</f>
        <v>13273123</v>
      </c>
      <c r="F99" s="81"/>
      <c r="H99" s="81"/>
      <c r="U99" s="37"/>
    </row>
    <row r="100" spans="1:21">
      <c r="F100" s="81"/>
    </row>
  </sheetData>
  <mergeCells count="4">
    <mergeCell ref="B2:B3"/>
    <mergeCell ref="C2:C3"/>
    <mergeCell ref="D2:D3"/>
    <mergeCell ref="C4:D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>
    <oddHeader>&amp;C&amp;"Times New Roman,Félkövér"&amp;12Deszk Község Önkormányzat összevont  költségvetése (Társulásokkal együtt)&amp;R&amp;"Times New Roman,Normál"
3.számú melléklet</oddHeader>
  </headerFooter>
  <rowBreaks count="2" manualBreakCount="2">
    <brk id="49" max="3" man="1"/>
    <brk id="99" max="16383" man="1"/>
  </rowBreaks>
  <colBreaks count="1" manualBreakCount="1">
    <brk id="4" max="9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0"/>
  <sheetViews>
    <sheetView workbookViewId="0">
      <selection activeCell="F1" sqref="F1"/>
    </sheetView>
  </sheetViews>
  <sheetFormatPr defaultRowHeight="12.75"/>
  <cols>
    <col min="1" max="1" width="3" style="1" bestFit="1" customWidth="1"/>
    <col min="2" max="2" width="60.85546875" style="2" customWidth="1"/>
    <col min="3" max="3" width="10.85546875" style="2" customWidth="1"/>
    <col min="4" max="4" width="10.28515625" style="2" bestFit="1" customWidth="1"/>
    <col min="5" max="5" width="9.140625" style="233"/>
    <col min="6" max="20" width="9.140625" style="25"/>
  </cols>
  <sheetData>
    <row r="1" spans="1:20">
      <c r="F1" s="25" t="s">
        <v>80</v>
      </c>
    </row>
    <row r="2" spans="1:20">
      <c r="A2" s="3"/>
      <c r="B2" s="268" t="s">
        <v>64</v>
      </c>
      <c r="C2" s="268" t="s">
        <v>65</v>
      </c>
      <c r="D2" s="268" t="s">
        <v>66</v>
      </c>
      <c r="E2" s="2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>
      <c r="A3" s="4"/>
      <c r="B3" s="269"/>
      <c r="C3" s="269"/>
      <c r="D3" s="269"/>
      <c r="E3" s="2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>
      <c r="A4" s="5"/>
      <c r="B4" s="5"/>
      <c r="C4" s="270" t="s">
        <v>67</v>
      </c>
      <c r="D4" s="271"/>
      <c r="E4" s="2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6" t="s">
        <v>68</v>
      </c>
      <c r="B5" s="6" t="s">
        <v>69</v>
      </c>
      <c r="C5" s="38">
        <f>Önkor!C5+KözösH!C5+MűvH!C5</f>
        <v>92697</v>
      </c>
      <c r="D5" s="38">
        <f>Önkor!D5+KözösH!D5+MűvH!D5</f>
        <v>92697</v>
      </c>
      <c r="E5" s="2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>
      <c r="A6" s="6" t="s">
        <v>70</v>
      </c>
      <c r="B6" s="6" t="s">
        <v>71</v>
      </c>
      <c r="C6" s="38">
        <f>Önkor!C6+KözösH!C6+MűvH!C6</f>
        <v>257603</v>
      </c>
      <c r="D6" s="38">
        <f>Önkor!D6+KözösH!D6+MűvH!D6</f>
        <v>257603</v>
      </c>
      <c r="E6" s="2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5.5">
      <c r="A7" s="6" t="s">
        <v>72</v>
      </c>
      <c r="B7" s="9" t="s">
        <v>73</v>
      </c>
      <c r="C7" s="38">
        <f>Önkor!C7+KözösH!C7+MűvH!C7</f>
        <v>1205915</v>
      </c>
      <c r="D7" s="38">
        <f>Önkor!D7+KözösH!D7+MűvH!D7</f>
        <v>1209757</v>
      </c>
      <c r="E7" s="2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>
      <c r="A8" s="6" t="s">
        <v>74</v>
      </c>
      <c r="B8" s="6" t="s">
        <v>75</v>
      </c>
      <c r="C8" s="38">
        <f>Önkor!C8+KözösH!C8+MűvH!C8</f>
        <v>4209</v>
      </c>
      <c r="D8" s="38">
        <f>Önkor!D8+KözösH!D8+MűvH!D8</f>
        <v>4209</v>
      </c>
      <c r="E8" s="2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>
      <c r="A9" s="6" t="s">
        <v>76</v>
      </c>
      <c r="B9" s="6" t="s">
        <v>77</v>
      </c>
      <c r="C9" s="38">
        <f>Önkor!C9+KözösH!C9+MűvH!C9</f>
        <v>2366</v>
      </c>
      <c r="D9" s="38">
        <f>Önkor!D9+KözösH!D9+MűvH!D9</f>
        <v>31473</v>
      </c>
      <c r="E9" s="2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>
      <c r="A10" s="6" t="s">
        <v>78</v>
      </c>
      <c r="B10" s="6" t="s">
        <v>90</v>
      </c>
      <c r="C10" s="38">
        <f>Önkor!C10+KözösH!C10+MűvH!C10</f>
        <v>0</v>
      </c>
      <c r="D10" s="43">
        <f>Önkor!D10+KözösH!D10+MűvH!D10</f>
        <v>43227</v>
      </c>
      <c r="E10" s="2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>
      <c r="A11" s="10" t="s">
        <v>91</v>
      </c>
      <c r="B11" s="10" t="s">
        <v>92</v>
      </c>
      <c r="C11" s="40">
        <f>SUM(C5:C10)</f>
        <v>1562790</v>
      </c>
      <c r="D11" s="40">
        <f>SUM(D5:D10)</f>
        <v>1638966</v>
      </c>
      <c r="E11" s="2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30" customHeight="1">
      <c r="A12" s="6" t="s">
        <v>93</v>
      </c>
      <c r="B12" s="9" t="s">
        <v>94</v>
      </c>
      <c r="C12" s="38">
        <f>Önkor!C12+KözösH!C12+MűvH!C12</f>
        <v>0</v>
      </c>
      <c r="D12" s="38">
        <f>Önkor!D12+KözösH!D12+MűvH!D12</f>
        <v>0</v>
      </c>
      <c r="E12" s="2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25.5">
      <c r="A13" s="6" t="s">
        <v>95</v>
      </c>
      <c r="B13" s="9" t="s">
        <v>96</v>
      </c>
      <c r="C13" s="38">
        <f>Önkor!C13+KözösH!C13+MűvH!C13</f>
        <v>0</v>
      </c>
      <c r="D13" s="38">
        <f>Önkor!D13+KözösH!D13+MűvH!D13</f>
        <v>0</v>
      </c>
      <c r="E13" s="2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>
      <c r="A14" s="6" t="s">
        <v>97</v>
      </c>
      <c r="B14" s="6" t="s">
        <v>98</v>
      </c>
      <c r="C14" s="38">
        <f>Önkor!C14+KözösH!C14+MűvH!C14</f>
        <v>30353</v>
      </c>
      <c r="D14" s="38">
        <f>Önkor!D14+KözösH!D14+MűvH!D14</f>
        <v>31383</v>
      </c>
      <c r="E14" s="2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>
      <c r="A15" s="10" t="s">
        <v>99</v>
      </c>
      <c r="B15" s="10" t="s">
        <v>100</v>
      </c>
      <c r="C15" s="40">
        <f>SUM(C11:C14)</f>
        <v>1593143</v>
      </c>
      <c r="D15" s="40">
        <f>SUM(D11:D14)</f>
        <v>1670349</v>
      </c>
      <c r="E15" s="2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>
      <c r="A16" s="6" t="s">
        <v>101</v>
      </c>
      <c r="B16" s="6" t="s">
        <v>102</v>
      </c>
      <c r="C16" s="38">
        <f>Önkor!C16+KözösH!C16+MűvH!C16</f>
        <v>0</v>
      </c>
      <c r="D16" s="38">
        <f>Önkor!D16+KözösH!D16+MűvH!D16</f>
        <v>118</v>
      </c>
      <c r="E16" s="2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25.5">
      <c r="A17" s="6" t="s">
        <v>103</v>
      </c>
      <c r="B17" s="9" t="s">
        <v>104</v>
      </c>
      <c r="C17" s="38">
        <f>Önkor!C17+KözösH!C17+MűvH!C17</f>
        <v>0</v>
      </c>
      <c r="D17" s="38">
        <f>Önkor!D17+KözösH!D17+MűvH!D17</f>
        <v>0</v>
      </c>
      <c r="E17" s="2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25.5">
      <c r="A18" s="6" t="s">
        <v>105</v>
      </c>
      <c r="B18" s="9" t="s">
        <v>106</v>
      </c>
      <c r="C18" s="38">
        <f>Önkor!C18+KözösH!C18+MűvH!C18</f>
        <v>0</v>
      </c>
      <c r="D18" s="38">
        <f>Önkor!D18+KözösH!D18+MűvH!D18</f>
        <v>0</v>
      </c>
      <c r="E18" s="2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>
      <c r="A19" s="6" t="s">
        <v>107</v>
      </c>
      <c r="B19" s="6" t="s">
        <v>108</v>
      </c>
      <c r="C19" s="38">
        <f>Önkor!C19+KözösH!C19+MűvH!C19</f>
        <v>23226</v>
      </c>
      <c r="D19" s="38">
        <f>Önkor!D19+KözösH!D19+MűvH!D19</f>
        <v>13173</v>
      </c>
      <c r="E19" s="2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>
      <c r="A20" s="10" t="s">
        <v>109</v>
      </c>
      <c r="B20" s="12" t="s">
        <v>110</v>
      </c>
      <c r="C20" s="40">
        <f>SUM(C16:C19)</f>
        <v>23226</v>
      </c>
      <c r="D20" s="40">
        <f>SUM(D16:D19)</f>
        <v>13291</v>
      </c>
      <c r="E20" s="2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>
      <c r="A21" s="6" t="s">
        <v>111</v>
      </c>
      <c r="B21" s="6" t="s">
        <v>112</v>
      </c>
      <c r="C21" s="38">
        <f>Önkor!C21+KözösH!C21+MűvH!C21</f>
        <v>5</v>
      </c>
      <c r="D21" s="38">
        <f>Önkor!D21+KözösH!D21+MűvH!D21</f>
        <v>6</v>
      </c>
      <c r="E21" s="2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>
      <c r="A22" s="6" t="s">
        <v>113</v>
      </c>
      <c r="B22" s="6" t="s">
        <v>114</v>
      </c>
      <c r="C22" s="7">
        <f>SUM(C23:C25)</f>
        <v>40500</v>
      </c>
      <c r="D22" s="7">
        <f>SUM(D23:D25)</f>
        <v>40500</v>
      </c>
      <c r="E22" s="2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>
      <c r="A23" s="6" t="s">
        <v>115</v>
      </c>
      <c r="B23" s="6" t="s">
        <v>116</v>
      </c>
      <c r="C23" s="38">
        <f>Önkor!C23+KözösH!C23+MűvH!C23</f>
        <v>14500</v>
      </c>
      <c r="D23" s="38">
        <f>Önkor!D23+KözösH!D23+MűvH!D23</f>
        <v>14500</v>
      </c>
      <c r="E23" s="2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12.75" customHeight="1">
      <c r="A24" s="6" t="s">
        <v>117</v>
      </c>
      <c r="B24" s="6" t="s">
        <v>118</v>
      </c>
      <c r="C24" s="38">
        <f>Önkor!C24+KözösH!C24+MűvH!C24</f>
        <v>11500</v>
      </c>
      <c r="D24" s="38">
        <f>Önkor!D24+KözösH!D24+MűvH!D24</f>
        <v>11500</v>
      </c>
      <c r="E24" s="2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>
      <c r="A25" s="6" t="s">
        <v>119</v>
      </c>
      <c r="B25" s="6" t="s">
        <v>120</v>
      </c>
      <c r="C25" s="38">
        <f>Önkor!C25+KözösH!C25+MűvH!C25</f>
        <v>14500</v>
      </c>
      <c r="D25" s="38">
        <f>Önkor!D25+KözösH!D25+MűvH!D25</f>
        <v>14500</v>
      </c>
      <c r="E25" s="2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12.75" customHeight="1">
      <c r="A26" s="6" t="s">
        <v>121</v>
      </c>
      <c r="B26" s="6" t="s">
        <v>122</v>
      </c>
      <c r="C26" s="38">
        <f>C28+C27</f>
        <v>75500</v>
      </c>
      <c r="D26" s="38">
        <f>D28+D27</f>
        <v>75500</v>
      </c>
      <c r="E26" s="2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25.5">
      <c r="A27" s="6" t="s">
        <v>123</v>
      </c>
      <c r="B27" s="9" t="s">
        <v>124</v>
      </c>
      <c r="C27" s="38">
        <f>Önkor!C27+KözösH!C27+MűvH!C27</f>
        <v>75500</v>
      </c>
      <c r="D27" s="38">
        <f>Önkor!D27+KözösH!D27+MűvH!D27</f>
        <v>75500</v>
      </c>
      <c r="E27" s="2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25.5">
      <c r="A28" s="6" t="s">
        <v>125</v>
      </c>
      <c r="B28" s="9" t="s">
        <v>126</v>
      </c>
      <c r="C28" s="38">
        <f>Önkor!C28+KözösH!C28+MűvH!C28</f>
        <v>0</v>
      </c>
      <c r="D28" s="38">
        <f>Önkor!D28+KözösH!D28+MűvH!D28</f>
        <v>0</v>
      </c>
      <c r="E28" s="2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6" t="s">
        <v>127</v>
      </c>
      <c r="B29" s="6" t="s">
        <v>128</v>
      </c>
      <c r="C29" s="38">
        <f>Önkor!C29+KözösH!C29+MűvH!C29</f>
        <v>9500</v>
      </c>
      <c r="D29" s="38">
        <f>Önkor!D29+KözösH!D29+MűvH!D29</f>
        <v>8070</v>
      </c>
      <c r="E29" s="2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>
      <c r="A30" s="6" t="s">
        <v>129</v>
      </c>
      <c r="B30" s="6" t="s">
        <v>130</v>
      </c>
      <c r="C30" s="38">
        <f>Önkor!C30+KözösH!C30+MűvH!C30</f>
        <v>0</v>
      </c>
      <c r="D30" s="38">
        <f>Önkor!D30+KözösH!D30+MűvH!D30</f>
        <v>14</v>
      </c>
      <c r="E30" s="228"/>
      <c r="F30" s="28"/>
      <c r="G30" s="253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>
      <c r="A31" s="10" t="s">
        <v>131</v>
      </c>
      <c r="B31" s="10" t="s">
        <v>132</v>
      </c>
      <c r="C31" s="40">
        <f>C21+C22+C26+C29+C30</f>
        <v>125505</v>
      </c>
      <c r="D31" s="40">
        <f>D21+D22+D26+D29+D30</f>
        <v>124090</v>
      </c>
      <c r="E31" s="2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>
      <c r="A32" s="6" t="s">
        <v>133</v>
      </c>
      <c r="B32" s="6" t="s">
        <v>134</v>
      </c>
      <c r="C32" s="7">
        <f>SUM(C33:C35)</f>
        <v>1520</v>
      </c>
      <c r="D32" s="7">
        <f>SUM(D33:D35)</f>
        <v>1520</v>
      </c>
      <c r="E32" s="2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>
      <c r="A33" s="6" t="s">
        <v>135</v>
      </c>
      <c r="B33" s="6" t="s">
        <v>136</v>
      </c>
      <c r="C33" s="38">
        <f>Önkor!C33+KözösH!C33+MűvH!C33</f>
        <v>20</v>
      </c>
      <c r="D33" s="38">
        <f>Önkor!D33+KözösH!D33+MűvH!D33</f>
        <v>20</v>
      </c>
      <c r="E33" s="2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>
      <c r="A34" s="6" t="s">
        <v>137</v>
      </c>
      <c r="B34" s="6" t="s">
        <v>138</v>
      </c>
      <c r="C34" s="38">
        <f>Önkor!C34+KözösH!C34+MűvH!C34</f>
        <v>0</v>
      </c>
      <c r="D34" s="38">
        <f>Önkor!D34+KözösH!D34+MűvH!D34</f>
        <v>0</v>
      </c>
      <c r="E34" s="2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>
      <c r="A35" s="6" t="s">
        <v>139</v>
      </c>
      <c r="B35" s="6" t="s">
        <v>140</v>
      </c>
      <c r="C35" s="38">
        <f>Önkor!C35+KözösH!C35+MűvH!C35</f>
        <v>1500</v>
      </c>
      <c r="D35" s="38">
        <f>Önkor!D35+KözösH!D35+MűvH!D35</f>
        <v>1500</v>
      </c>
      <c r="E35" s="2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>
      <c r="A36" s="10" t="s">
        <v>141</v>
      </c>
      <c r="B36" s="10" t="s">
        <v>142</v>
      </c>
      <c r="C36" s="40">
        <f>C32</f>
        <v>1520</v>
      </c>
      <c r="D36" s="40">
        <f>D32</f>
        <v>1520</v>
      </c>
      <c r="E36" s="2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>
      <c r="A37" s="6" t="s">
        <v>143</v>
      </c>
      <c r="B37" s="13" t="s">
        <v>144</v>
      </c>
      <c r="C37" s="43">
        <f>Önkor!C37+KözösH!C37+MűvH!C37</f>
        <v>0</v>
      </c>
      <c r="D37" s="43">
        <f>Önkor!D37+KözösH!D37+MűvH!D37</f>
        <v>0</v>
      </c>
      <c r="E37" s="22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>
      <c r="A38" s="6" t="s">
        <v>145</v>
      </c>
      <c r="B38" s="13" t="s">
        <v>146</v>
      </c>
      <c r="C38" s="43">
        <f>Önkor!C38+KözösH!C38+MűvH!C38</f>
        <v>903</v>
      </c>
      <c r="D38" s="43">
        <f>Önkor!D38+KözösH!D38+MűvH!D38</f>
        <v>1135</v>
      </c>
      <c r="E38" s="228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>
      <c r="A39" s="6" t="s">
        <v>147</v>
      </c>
      <c r="B39" s="13" t="s">
        <v>148</v>
      </c>
      <c r="C39" s="43">
        <f>Önkor!C39+KözösH!C39+MűvH!C39</f>
        <v>1800</v>
      </c>
      <c r="D39" s="43">
        <f>Önkor!D39+KözösH!D39+MűvH!D39</f>
        <v>1800</v>
      </c>
      <c r="E39" s="228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1:20">
      <c r="A40" s="6" t="s">
        <v>149</v>
      </c>
      <c r="B40" s="13" t="s">
        <v>150</v>
      </c>
      <c r="C40" s="43">
        <f>Önkor!C40+KözösH!C40+MűvH!C40</f>
        <v>10032</v>
      </c>
      <c r="D40" s="43">
        <f>Önkor!D40+KözösH!D40+MűvH!D40</f>
        <v>9800</v>
      </c>
      <c r="E40" s="228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>
      <c r="A41" s="6" t="s">
        <v>151</v>
      </c>
      <c r="B41" s="13" t="s">
        <v>152</v>
      </c>
      <c r="C41" s="43">
        <f>Önkor!C41+KözösH!C41+MűvH!C41</f>
        <v>215</v>
      </c>
      <c r="D41" s="43">
        <f>Önkor!D41+KözösH!D41+MűvH!D41</f>
        <v>1068</v>
      </c>
      <c r="E41" s="22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>
      <c r="A42" s="6" t="s">
        <v>153</v>
      </c>
      <c r="B42" s="13" t="s">
        <v>154</v>
      </c>
      <c r="C42" s="43">
        <f>Önkor!C42+KözösH!C42+MűvH!C42</f>
        <v>0</v>
      </c>
      <c r="D42" s="43">
        <f>Önkor!D42+KözösH!D42+MűvH!D42</f>
        <v>0</v>
      </c>
      <c r="E42" s="228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>
      <c r="A43" s="6" t="s">
        <v>155</v>
      </c>
      <c r="B43" s="13" t="s">
        <v>156</v>
      </c>
      <c r="C43" s="43">
        <f>Önkor!C43+KözösH!C43+MűvH!C43</f>
        <v>735</v>
      </c>
      <c r="D43" s="43">
        <f>Önkor!D43+KözösH!D43+MűvH!D43</f>
        <v>1074</v>
      </c>
      <c r="E43" s="228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>
      <c r="A44" s="6" t="s">
        <v>157</v>
      </c>
      <c r="B44" s="13" t="s">
        <v>158</v>
      </c>
      <c r="C44" s="43">
        <f>Önkor!C44+KözösH!C44+MűvH!C44</f>
        <v>2455</v>
      </c>
      <c r="D44" s="43">
        <f>Önkor!D44+KözösH!D44+MűvH!D44</f>
        <v>2620</v>
      </c>
      <c r="E44" s="228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1:20">
      <c r="A45" s="10" t="s">
        <v>159</v>
      </c>
      <c r="B45" s="16" t="s">
        <v>160</v>
      </c>
      <c r="C45" s="40">
        <f>SUM(C37:C44)</f>
        <v>16140</v>
      </c>
      <c r="D45" s="40">
        <f>SUM(D37:D44)</f>
        <v>17497</v>
      </c>
      <c r="E45" s="229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>
      <c r="A46" s="6" t="s">
        <v>161</v>
      </c>
      <c r="B46" s="13" t="s">
        <v>162</v>
      </c>
      <c r="C46" s="43">
        <f>Önkor!C46+KözösH!C46+MűvH!C46</f>
        <v>0</v>
      </c>
      <c r="D46" s="43">
        <f>Önkor!D46+KözösH!D46+MűvH!D46</f>
        <v>0</v>
      </c>
      <c r="E46" s="228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1:20">
      <c r="A47" s="6" t="s">
        <v>163</v>
      </c>
      <c r="B47" s="13" t="s">
        <v>164</v>
      </c>
      <c r="C47" s="43">
        <f>Önkor!C47+KözösH!C47+MűvH!C47</f>
        <v>7869</v>
      </c>
      <c r="D47" s="43">
        <f>Önkor!D47+KözösH!D47+MűvH!D47</f>
        <v>7869</v>
      </c>
      <c r="E47" s="228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0">
      <c r="A48" s="6" t="s">
        <v>165</v>
      </c>
      <c r="B48" s="13" t="s">
        <v>166</v>
      </c>
      <c r="C48" s="43">
        <f>Önkor!C48+KözösH!C48+MűvH!C48</f>
        <v>0</v>
      </c>
      <c r="D48" s="43">
        <f>Önkor!D48+KözösH!D48+MűvH!D48</f>
        <v>0</v>
      </c>
      <c r="E48" s="228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>
      <c r="A49" s="10" t="s">
        <v>167</v>
      </c>
      <c r="B49" s="10" t="s">
        <v>168</v>
      </c>
      <c r="C49" s="40">
        <f>SUM(C46:C48)</f>
        <v>7869</v>
      </c>
      <c r="D49" s="40">
        <f>SUM(D46:D48)</f>
        <v>7869</v>
      </c>
      <c r="E49" s="2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5.5">
      <c r="A50" s="6" t="s">
        <v>169</v>
      </c>
      <c r="B50" s="9" t="s">
        <v>170</v>
      </c>
      <c r="C50" s="38">
        <f>Önkor!C50+KözösH!C50+MűvH!C50</f>
        <v>2700</v>
      </c>
      <c r="D50" s="38">
        <f>Önkor!D50+KözösH!D50+MűvH!D50</f>
        <v>2758</v>
      </c>
      <c r="E50" s="2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</row>
    <row r="51" spans="1:20">
      <c r="A51" s="10" t="s">
        <v>171</v>
      </c>
      <c r="B51" s="10" t="s">
        <v>172</v>
      </c>
      <c r="C51" s="40">
        <f>C50</f>
        <v>2700</v>
      </c>
      <c r="D51" s="40">
        <f>D50</f>
        <v>2758</v>
      </c>
      <c r="E51" s="2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5.5">
      <c r="A52" s="6" t="s">
        <v>173</v>
      </c>
      <c r="B52" s="9" t="s">
        <v>174</v>
      </c>
      <c r="C52" s="38">
        <f>Önkor!C52+KözösH!C52+MűvH!C52</f>
        <v>1500</v>
      </c>
      <c r="D52" s="38">
        <f>Önkor!D52+KözösH!D52+MűvH!D52</f>
        <v>1500</v>
      </c>
      <c r="E52" s="2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spans="1:20">
      <c r="A53" s="10" t="s">
        <v>175</v>
      </c>
      <c r="B53" s="10" t="s">
        <v>176</v>
      </c>
      <c r="C53" s="40">
        <f>C52</f>
        <v>1500</v>
      </c>
      <c r="D53" s="40">
        <f>D52</f>
        <v>1500</v>
      </c>
      <c r="E53" s="2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4.75" customHeight="1">
      <c r="A54" s="10" t="s">
        <v>177</v>
      </c>
      <c r="B54" s="16" t="s">
        <v>178</v>
      </c>
      <c r="C54" s="40">
        <f>C15+C20+C31+C36+C45+C49+C51+C53</f>
        <v>1771603</v>
      </c>
      <c r="D54" s="40">
        <f>D15+D20+D31+D36+D45+D49+D51+D53</f>
        <v>1838874</v>
      </c>
      <c r="E54" s="229"/>
      <c r="F54" s="99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>
      <c r="A55" s="6" t="s">
        <v>179</v>
      </c>
      <c r="B55" s="6" t="s">
        <v>180</v>
      </c>
      <c r="C55" s="38">
        <f>Önkor!C55+KözösH!C55+MűvH!C55</f>
        <v>104619</v>
      </c>
      <c r="D55" s="38">
        <f>Önkor!D55+KözösH!D55+MűvH!D55</f>
        <v>117135</v>
      </c>
      <c r="E55" s="2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>
      <c r="A56" s="6" t="s">
        <v>181</v>
      </c>
      <c r="B56" s="6" t="s">
        <v>186</v>
      </c>
      <c r="C56" s="38">
        <f>Önkor!C56+KözösH!C56+MűvH!C56</f>
        <v>9238</v>
      </c>
      <c r="D56" s="38">
        <f>Önkor!D56+KözösH!D56+MűvH!D56</f>
        <v>11100</v>
      </c>
      <c r="E56" s="2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>
      <c r="A57" s="10" t="s">
        <v>187</v>
      </c>
      <c r="B57" s="10" t="s">
        <v>188</v>
      </c>
      <c r="C57" s="40">
        <f>C55+C56</f>
        <v>113857</v>
      </c>
      <c r="D57" s="40">
        <f>D55+D56</f>
        <v>128235</v>
      </c>
      <c r="E57" s="2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10" t="s">
        <v>189</v>
      </c>
      <c r="B58" s="10" t="s">
        <v>190</v>
      </c>
      <c r="C58" s="40">
        <f>Önkor!C58+KözösH!C58+MűvH!C58</f>
        <v>29418</v>
      </c>
      <c r="D58" s="40">
        <f>Önkor!D58+KözösH!D58+MűvH!D58</f>
        <v>29305</v>
      </c>
      <c r="E58" s="2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>
      <c r="A59" s="6" t="s">
        <v>191</v>
      </c>
      <c r="B59" s="6" t="s">
        <v>192</v>
      </c>
      <c r="C59" s="38">
        <f>Önkor!C59+KözösH!C59+MűvH!C59</f>
        <v>16436</v>
      </c>
      <c r="D59" s="38">
        <f>Önkor!D59+KözösH!D59+MűvH!D59</f>
        <v>14007</v>
      </c>
      <c r="E59" s="2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>
      <c r="A60" s="6" t="s">
        <v>193</v>
      </c>
      <c r="B60" s="6" t="s">
        <v>194</v>
      </c>
      <c r="C60" s="38">
        <f>Önkor!C60+KözösH!C60+MűvH!C60</f>
        <v>10360</v>
      </c>
      <c r="D60" s="38">
        <f>Önkor!D60+KözösH!D60+MűvH!D60</f>
        <v>6524</v>
      </c>
      <c r="E60" s="2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>
      <c r="A61" s="6" t="s">
        <v>195</v>
      </c>
      <c r="B61" s="6" t="s">
        <v>196</v>
      </c>
      <c r="C61" s="38">
        <f>Önkor!C61+KözösH!C61+MűvH!C61</f>
        <v>44242</v>
      </c>
      <c r="D61" s="38">
        <f>Önkor!D61+KözösH!D61+MűvH!D61</f>
        <v>39408</v>
      </c>
      <c r="E61" s="2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>
      <c r="A62" s="6" t="s">
        <v>197</v>
      </c>
      <c r="B62" s="6" t="s">
        <v>198</v>
      </c>
      <c r="C62" s="38">
        <f>Önkor!C62+KözösH!C62+MűvH!C62</f>
        <v>8165</v>
      </c>
      <c r="D62" s="38">
        <f>Önkor!D62+KözösH!D62+MűvH!D62</f>
        <v>2915</v>
      </c>
      <c r="E62" s="2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>
      <c r="A63" s="6" t="s">
        <v>199</v>
      </c>
      <c r="B63" s="6" t="s">
        <v>200</v>
      </c>
      <c r="C63" s="38">
        <f>Önkor!C63+KözösH!C63+MűvH!C63</f>
        <v>11257</v>
      </c>
      <c r="D63" s="38">
        <f>Önkor!D63+KözösH!D63+MűvH!D63</f>
        <v>17589</v>
      </c>
      <c r="E63" s="2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10" t="s">
        <v>201</v>
      </c>
      <c r="B64" s="10" t="s">
        <v>202</v>
      </c>
      <c r="C64" s="40">
        <f>SUM(C59:C63)</f>
        <v>90460</v>
      </c>
      <c r="D64" s="40">
        <f>SUM(D59:D63)</f>
        <v>80443</v>
      </c>
      <c r="E64" s="2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>
      <c r="A65" s="6" t="s">
        <v>203</v>
      </c>
      <c r="B65" s="19" t="s">
        <v>204</v>
      </c>
      <c r="C65" s="43">
        <f>Önkor!C65+KözösH!C65+MűvH!C65</f>
        <v>800</v>
      </c>
      <c r="D65" s="43">
        <f>Önkor!D65+KözösH!D65+MűvH!D65</f>
        <v>800</v>
      </c>
      <c r="E65" s="230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>
      <c r="A66" s="6" t="s">
        <v>205</v>
      </c>
      <c r="B66" s="13" t="s">
        <v>206</v>
      </c>
      <c r="C66" s="43">
        <f>Önkor!C66+KözösH!C66+MűvH!C66</f>
        <v>500</v>
      </c>
      <c r="D66" s="43">
        <f>Önkor!D66+KözösH!D66+MűvH!D66</f>
        <v>500</v>
      </c>
      <c r="E66" s="228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</row>
    <row r="67" spans="1:20">
      <c r="A67" s="6" t="s">
        <v>207</v>
      </c>
      <c r="B67" s="20" t="s">
        <v>208</v>
      </c>
      <c r="C67" s="43">
        <f>Önkor!C67+KözösH!C67+MűvH!C67</f>
        <v>8000</v>
      </c>
      <c r="D67" s="43">
        <f>Önkor!D67+KözösH!D67+MűvH!D67</f>
        <v>2354</v>
      </c>
      <c r="E67" s="231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>
      <c r="A68" s="6" t="s">
        <v>209</v>
      </c>
      <c r="B68" s="19" t="s">
        <v>210</v>
      </c>
      <c r="C68" s="43">
        <f>Önkor!C68+KözösH!C68+MűvH!C68</f>
        <v>4000</v>
      </c>
      <c r="D68" s="43">
        <f>Önkor!D68+KözösH!D68+MűvH!D68</f>
        <v>4000</v>
      </c>
      <c r="E68" s="230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>
      <c r="A69" s="6" t="s">
        <v>211</v>
      </c>
      <c r="B69" s="19" t="s">
        <v>212</v>
      </c>
      <c r="C69" s="43">
        <f>Önkor!C69+KözösH!C69+MűvH!C69</f>
        <v>1700</v>
      </c>
      <c r="D69" s="43">
        <f>Önkor!D69+KözösH!D69+MűvH!D69</f>
        <v>2700</v>
      </c>
      <c r="E69" s="230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>
      <c r="A70" s="10" t="s">
        <v>213</v>
      </c>
      <c r="B70" s="23" t="s">
        <v>214</v>
      </c>
      <c r="C70" s="40">
        <f>SUM(C65:C69)</f>
        <v>15000</v>
      </c>
      <c r="D70" s="40">
        <f>SUM(D65:D69)</f>
        <v>10354</v>
      </c>
      <c r="E70" s="232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</row>
    <row r="71" spans="1:20" ht="25.5">
      <c r="A71" s="6" t="s">
        <v>215</v>
      </c>
      <c r="B71" s="9" t="s">
        <v>216</v>
      </c>
      <c r="C71" s="43">
        <f>Önkor!C71+KözösH!C71+MűvH!C71</f>
        <v>0</v>
      </c>
      <c r="D71" s="43">
        <f>Önkor!D71+KözösH!D71+MűvH!D71</f>
        <v>0</v>
      </c>
      <c r="E71" s="230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 ht="25.5">
      <c r="A72" s="6" t="s">
        <v>217</v>
      </c>
      <c r="B72" s="9" t="s">
        <v>218</v>
      </c>
      <c r="C72" s="43">
        <f>Önkor!C72+KözösH!C72+MűvH!C72</f>
        <v>0</v>
      </c>
      <c r="D72" s="43">
        <f>Önkor!D72+KözösH!D72+MűvH!D72</f>
        <v>0</v>
      </c>
      <c r="E72" s="230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>
      <c r="A73" s="6" t="s">
        <v>219</v>
      </c>
      <c r="B73" s="13" t="s">
        <v>220</v>
      </c>
      <c r="C73" s="43">
        <f>Önkor!C73+KözösH!C73+MűvH!C73</f>
        <v>38516</v>
      </c>
      <c r="D73" s="43">
        <f>Önkor!D73+KözösH!D73+MűvH!D73</f>
        <v>46402</v>
      </c>
      <c r="E73" s="228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</row>
    <row r="74" spans="1:20">
      <c r="A74" s="6" t="s">
        <v>221</v>
      </c>
      <c r="B74" s="6" t="s">
        <v>340</v>
      </c>
      <c r="C74" s="43">
        <f>Önkor!C74+KözösH!C74+MűvH!C74</f>
        <v>1493281</v>
      </c>
      <c r="D74" s="43">
        <f>Önkor!D74+KözösH!D74+MűvH!D74</f>
        <v>1548823</v>
      </c>
      <c r="E74" s="228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 spans="1:20">
      <c r="A75" s="6" t="s">
        <v>223</v>
      </c>
      <c r="B75" s="6" t="s">
        <v>224</v>
      </c>
      <c r="C75" s="43">
        <f>Önkor!C75+KözösH!C75+MűvH!C75</f>
        <v>0</v>
      </c>
      <c r="D75" s="43">
        <f>Önkor!D75+KözösH!D75+MűvH!D75</f>
        <v>0</v>
      </c>
      <c r="E75" s="228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>
      <c r="A76" s="6" t="s">
        <v>225</v>
      </c>
      <c r="B76" s="6" t="s">
        <v>226</v>
      </c>
      <c r="C76" s="43">
        <f>Önkor!C76+KözösH!C76+MűvH!C76</f>
        <v>1493281</v>
      </c>
      <c r="D76" s="43">
        <f>Önkor!D76+KözösH!D76+MűvH!D76</f>
        <v>1548805</v>
      </c>
      <c r="E76" s="228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 spans="1:20">
      <c r="A77" s="6" t="s">
        <v>227</v>
      </c>
      <c r="B77" s="6" t="s">
        <v>228</v>
      </c>
      <c r="C77" s="43">
        <f>Önkor!C77+KözösH!C77+MűvH!C77</f>
        <v>0</v>
      </c>
      <c r="D77" s="43">
        <f>Önkor!D77+KözösH!D77+MűvH!D77</f>
        <v>0</v>
      </c>
      <c r="E77" s="228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 spans="1:20" ht="12.75" customHeight="1">
      <c r="A78" s="6" t="s">
        <v>229</v>
      </c>
      <c r="B78" s="13" t="s">
        <v>230</v>
      </c>
      <c r="C78" s="43">
        <f>Önkor!C78+KözösH!C78+MűvH!C78</f>
        <v>0</v>
      </c>
      <c r="D78" s="43">
        <f>Önkor!D78+KözösH!D78+MűvH!D78</f>
        <v>0</v>
      </c>
      <c r="E78" s="228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1:20">
      <c r="A79" s="10" t="s">
        <v>231</v>
      </c>
      <c r="B79" s="23" t="s">
        <v>232</v>
      </c>
      <c r="C79" s="45">
        <f>SUM(C71+C72+C73+C74+C78)</f>
        <v>1531797</v>
      </c>
      <c r="D79" s="45">
        <f>D71+D72+D73+D74+D78</f>
        <v>1595225</v>
      </c>
      <c r="E79" s="232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1:20" ht="12.75" customHeight="1">
      <c r="A80" s="10" t="s">
        <v>233</v>
      </c>
      <c r="B80" s="16" t="s">
        <v>234</v>
      </c>
      <c r="C80" s="45">
        <f>Önkor!C80+KözösH!C80+MűvH!C80</f>
        <v>33445</v>
      </c>
      <c r="D80" s="45">
        <f>Önkor!D80+KözösH!D80+MűvH!D80</f>
        <v>37244</v>
      </c>
      <c r="E80" s="229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1" ht="12.75" customHeight="1">
      <c r="A81" s="10" t="s">
        <v>235</v>
      </c>
      <c r="B81" s="16" t="s">
        <v>236</v>
      </c>
      <c r="C81" s="45">
        <f>Önkor!C81+KözösH!C81+MűvH!C81</f>
        <v>0</v>
      </c>
      <c r="D81" s="45">
        <f>Önkor!D81+KözösH!D81+MűvH!D81</f>
        <v>2035</v>
      </c>
      <c r="E81" s="229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1" ht="25.5">
      <c r="A82" s="6" t="s">
        <v>237</v>
      </c>
      <c r="B82" s="9" t="s">
        <v>238</v>
      </c>
      <c r="C82" s="45">
        <f>Önkor!C82+KözösH!C82+MűvH!C82</f>
        <v>0</v>
      </c>
      <c r="D82" s="45">
        <f>Önkor!D82+KözösH!D82+MűvH!D82</f>
        <v>0</v>
      </c>
      <c r="E82" s="230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1:21" ht="12.75" customHeight="1">
      <c r="A83" s="6" t="s">
        <v>239</v>
      </c>
      <c r="B83" s="19" t="s">
        <v>240</v>
      </c>
      <c r="C83" s="45">
        <f>Önkor!C83+KözösH!C83+MűvH!C83</f>
        <v>0</v>
      </c>
      <c r="D83" s="45">
        <f>Önkor!D83+KözösH!D83+MűvH!D83</f>
        <v>0</v>
      </c>
      <c r="E83" s="230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1:21" ht="12.75" customHeight="1">
      <c r="A84" s="6" t="s">
        <v>241</v>
      </c>
      <c r="B84" s="13" t="s">
        <v>242</v>
      </c>
      <c r="C84" s="45">
        <f>Önkor!C84+KözösH!C84+MűvH!C84</f>
        <v>1150</v>
      </c>
      <c r="D84" s="45">
        <f>Önkor!D84+KözösH!D84+MűvH!D84</f>
        <v>1150</v>
      </c>
      <c r="E84" s="228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</row>
    <row r="85" spans="1:21" ht="12.75" customHeight="1">
      <c r="A85" s="6" t="s">
        <v>243</v>
      </c>
      <c r="B85" s="13" t="s">
        <v>230</v>
      </c>
      <c r="C85" s="45">
        <f>Önkor!C85</f>
        <v>31418</v>
      </c>
      <c r="D85" s="45">
        <f>Önkor!D85</f>
        <v>31418</v>
      </c>
      <c r="E85" s="228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1" ht="12.75" customHeight="1">
      <c r="A86" s="10" t="s">
        <v>245</v>
      </c>
      <c r="B86" s="23" t="s">
        <v>480</v>
      </c>
      <c r="C86" s="45">
        <f>SUM(C82:C85)</f>
        <v>32568</v>
      </c>
      <c r="D86" s="45">
        <f>SUM(D82:D85)</f>
        <v>32568</v>
      </c>
      <c r="E86" s="232"/>
      <c r="F86" s="252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</row>
    <row r="87" spans="1:21" ht="25.5" customHeight="1">
      <c r="A87" s="10" t="s">
        <v>247</v>
      </c>
      <c r="B87" s="16" t="s">
        <v>344</v>
      </c>
      <c r="C87" s="45">
        <f>C57+C58+C64+C70+C79+C80+C81+C86</f>
        <v>1846545</v>
      </c>
      <c r="D87" s="45">
        <f>D57+D58+D64+D70+D79+D80+D81+D86</f>
        <v>1915409</v>
      </c>
      <c r="E87" s="229"/>
      <c r="F87" s="99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</row>
    <row r="88" spans="1:21" s="36" customFormat="1">
      <c r="A88" s="10" t="s">
        <v>249</v>
      </c>
      <c r="B88" s="23" t="s">
        <v>248</v>
      </c>
      <c r="C88" s="45">
        <f>Önkor!C88+KözösH!C87+MűvH!C87</f>
        <v>0</v>
      </c>
      <c r="D88" s="45">
        <f>Önkor!D88+KözösH!D87+MűvH!D87</f>
        <v>0</v>
      </c>
      <c r="E88" s="229"/>
      <c r="F88" s="34"/>
      <c r="G88" s="34"/>
      <c r="H88" s="34"/>
      <c r="I88" s="29"/>
      <c r="J88" s="34"/>
      <c r="K88" s="34"/>
      <c r="L88" s="34"/>
      <c r="M88" s="29"/>
      <c r="N88" s="34"/>
      <c r="O88" s="34"/>
      <c r="P88" s="34"/>
      <c r="Q88" s="29"/>
      <c r="R88" s="34"/>
      <c r="S88" s="34"/>
      <c r="T88" s="34"/>
      <c r="U88" s="35"/>
    </row>
    <row r="89" spans="1:21" s="36" customFormat="1">
      <c r="A89" s="10" t="s">
        <v>251</v>
      </c>
      <c r="B89" s="23" t="s">
        <v>634</v>
      </c>
      <c r="C89" s="45">
        <f>Önkor!C89+KözösH!C88+MűvH!C88</f>
        <v>74942</v>
      </c>
      <c r="D89" s="45">
        <f>Önkor!D89+KözösH!D88+MűvH!D88</f>
        <v>43419</v>
      </c>
      <c r="E89" s="229"/>
      <c r="F89" s="34"/>
      <c r="G89" s="34"/>
      <c r="H89" s="34"/>
      <c r="I89" s="29"/>
      <c r="J89" s="34"/>
      <c r="K89" s="34"/>
      <c r="L89" s="34"/>
      <c r="M89" s="29"/>
      <c r="N89" s="34"/>
      <c r="O89" s="34"/>
      <c r="P89" s="34"/>
      <c r="Q89" s="29"/>
      <c r="R89" s="34"/>
      <c r="S89" s="34"/>
      <c r="T89" s="34"/>
      <c r="U89" s="35"/>
    </row>
    <row r="90" spans="1:21">
      <c r="A90" s="6" t="s">
        <v>253</v>
      </c>
      <c r="B90" s="19" t="s">
        <v>252</v>
      </c>
      <c r="C90" s="45">
        <f>Önkor!C90+KözösH!C89+MűvH!C89</f>
        <v>84905</v>
      </c>
      <c r="D90" s="45">
        <f>Önkor!D90+KözösH!D89+MűvH!D89</f>
        <v>87414</v>
      </c>
      <c r="E90" s="228"/>
      <c r="F90" s="32"/>
      <c r="G90" s="32"/>
      <c r="H90" s="32"/>
      <c r="I90" s="28"/>
      <c r="J90" s="32"/>
      <c r="K90" s="32"/>
      <c r="L90" s="32"/>
      <c r="M90" s="28"/>
      <c r="N90" s="32"/>
      <c r="O90" s="32"/>
      <c r="P90" s="32"/>
      <c r="Q90" s="28"/>
      <c r="R90" s="32"/>
      <c r="S90" s="32"/>
      <c r="T90" s="32"/>
      <c r="U90" s="37"/>
    </row>
    <row r="91" spans="1:21">
      <c r="A91" s="6" t="s">
        <v>255</v>
      </c>
      <c r="B91" s="19" t="s">
        <v>254</v>
      </c>
      <c r="C91" s="45">
        <f>Önkor!C91+KözösH!C90+MűvH!C90</f>
        <v>0</v>
      </c>
      <c r="D91" s="45">
        <f>Önkor!D91+KözösH!D90+MűvH!D90</f>
        <v>48116</v>
      </c>
      <c r="E91" s="228"/>
      <c r="F91" s="32"/>
      <c r="G91" s="32"/>
      <c r="H91" s="32"/>
      <c r="I91" s="28"/>
      <c r="J91" s="32"/>
      <c r="K91" s="32"/>
      <c r="L91" s="32"/>
      <c r="M91" s="28"/>
      <c r="N91" s="32"/>
      <c r="O91" s="32"/>
      <c r="P91" s="32"/>
      <c r="Q91" s="28"/>
      <c r="R91" s="32"/>
      <c r="S91" s="32"/>
      <c r="T91" s="32"/>
      <c r="U91" s="37"/>
    </row>
    <row r="92" spans="1:21">
      <c r="A92" s="10" t="s">
        <v>271</v>
      </c>
      <c r="B92" s="23" t="s">
        <v>270</v>
      </c>
      <c r="C92" s="17">
        <f>C90+C91</f>
        <v>84905</v>
      </c>
      <c r="D92" s="45">
        <f>D90+D91</f>
        <v>135530</v>
      </c>
      <c r="E92" s="229"/>
      <c r="F92" s="34"/>
      <c r="G92" s="34"/>
      <c r="H92" s="34"/>
      <c r="I92" s="29"/>
      <c r="J92" s="34"/>
      <c r="K92" s="34"/>
      <c r="L92" s="34"/>
      <c r="M92" s="29"/>
      <c r="N92" s="34"/>
      <c r="O92" s="34"/>
      <c r="P92" s="34"/>
      <c r="Q92" s="29"/>
      <c r="R92" s="34"/>
      <c r="S92" s="34"/>
      <c r="T92" s="34"/>
      <c r="U92" s="37"/>
    </row>
    <row r="93" spans="1:21" ht="24" customHeight="1">
      <c r="A93" s="10" t="s">
        <v>273</v>
      </c>
      <c r="B93" s="16" t="s">
        <v>272</v>
      </c>
      <c r="C93" s="45">
        <f>C88+C89+C92</f>
        <v>159847</v>
      </c>
      <c r="D93" s="45">
        <f>D88+D89+D92</f>
        <v>178949</v>
      </c>
      <c r="E93" s="229"/>
      <c r="F93" s="31"/>
      <c r="G93" s="31"/>
      <c r="H93" s="31"/>
      <c r="I93" s="29"/>
      <c r="J93" s="31"/>
      <c r="K93" s="31"/>
      <c r="L93" s="31"/>
      <c r="M93" s="29"/>
      <c r="N93" s="31"/>
      <c r="O93" s="31"/>
      <c r="P93" s="31"/>
      <c r="Q93" s="29"/>
      <c r="R93" s="31"/>
      <c r="S93" s="31"/>
      <c r="T93" s="31"/>
      <c r="U93" s="37"/>
    </row>
    <row r="94" spans="1:21" s="36" customFormat="1">
      <c r="A94" s="10">
        <v>90</v>
      </c>
      <c r="B94" s="23" t="s">
        <v>274</v>
      </c>
      <c r="C94" s="45">
        <f>Önkor!C94+KözösH!C93+MűvH!C93</f>
        <v>0</v>
      </c>
      <c r="D94" s="45">
        <f>Önkor!D94+KözösH!D93+MűvH!D93</f>
        <v>0</v>
      </c>
      <c r="E94" s="229"/>
      <c r="F94" s="34"/>
      <c r="G94" s="34"/>
      <c r="H94" s="34"/>
      <c r="I94" s="29"/>
      <c r="J94" s="34"/>
      <c r="K94" s="34"/>
      <c r="L94" s="34"/>
      <c r="M94" s="29"/>
      <c r="N94" s="34"/>
      <c r="O94" s="34"/>
      <c r="P94" s="34"/>
      <c r="Q94" s="29"/>
      <c r="R94" s="34"/>
      <c r="S94" s="34"/>
      <c r="T94" s="34"/>
      <c r="U94" s="35"/>
    </row>
    <row r="95" spans="1:21">
      <c r="A95" s="6" t="s">
        <v>277</v>
      </c>
      <c r="B95" s="19" t="s">
        <v>276</v>
      </c>
      <c r="C95" s="45">
        <f>Önkor!C95+KözösH!C94+MűvH!C94</f>
        <v>84905</v>
      </c>
      <c r="D95" s="45">
        <f>Önkor!D95+KözösH!D94+MűvH!D94</f>
        <v>87414</v>
      </c>
      <c r="E95" s="228"/>
      <c r="F95" s="32"/>
      <c r="G95" s="32"/>
      <c r="H95" s="32"/>
      <c r="I95" s="28"/>
      <c r="J95" s="32"/>
      <c r="K95" s="32"/>
      <c r="L95" s="32"/>
      <c r="M95" s="28"/>
      <c r="N95" s="32"/>
      <c r="O95" s="32"/>
      <c r="P95" s="32"/>
      <c r="Q95" s="28"/>
      <c r="R95" s="32"/>
      <c r="S95" s="32"/>
      <c r="T95" s="32"/>
      <c r="U95" s="37"/>
    </row>
    <row r="96" spans="1:21">
      <c r="A96" s="6" t="s">
        <v>279</v>
      </c>
      <c r="B96" s="19" t="s">
        <v>278</v>
      </c>
      <c r="C96" s="45">
        <f>Önkor!C96+KözösH!C95+MűvH!C95</f>
        <v>0</v>
      </c>
      <c r="D96" s="45">
        <f>Önkor!D96+KözösH!D95+MűvH!D95</f>
        <v>15000</v>
      </c>
      <c r="E96" s="228"/>
      <c r="F96" s="32"/>
      <c r="G96" s="32"/>
      <c r="H96" s="32"/>
      <c r="I96" s="28"/>
      <c r="J96" s="32"/>
      <c r="K96" s="32"/>
      <c r="L96" s="32"/>
      <c r="M96" s="28"/>
      <c r="N96" s="32"/>
      <c r="O96" s="32"/>
      <c r="P96" s="32"/>
      <c r="Q96" s="28"/>
      <c r="R96" s="32"/>
      <c r="S96" s="32"/>
      <c r="T96" s="32"/>
      <c r="U96" s="37"/>
    </row>
    <row r="97" spans="1:21">
      <c r="A97" s="10" t="s">
        <v>281</v>
      </c>
      <c r="B97" s="23" t="s">
        <v>280</v>
      </c>
      <c r="C97" s="17">
        <f>C95+C96</f>
        <v>84905</v>
      </c>
      <c r="D97" s="45">
        <f>D95+D96</f>
        <v>102414</v>
      </c>
      <c r="E97" s="229"/>
      <c r="F97" s="34"/>
      <c r="G97" s="34"/>
      <c r="H97" s="34"/>
      <c r="I97" s="29"/>
      <c r="J97" s="34"/>
      <c r="K97" s="34"/>
      <c r="L97" s="34"/>
      <c r="M97" s="29"/>
      <c r="N97" s="34"/>
      <c r="O97" s="34"/>
      <c r="P97" s="34"/>
      <c r="Q97" s="29"/>
      <c r="R97" s="34"/>
      <c r="S97" s="34"/>
      <c r="T97" s="34"/>
      <c r="U97" s="37"/>
    </row>
    <row r="98" spans="1:21" ht="24" customHeight="1">
      <c r="A98" s="10" t="s">
        <v>705</v>
      </c>
      <c r="B98" s="16" t="s">
        <v>282</v>
      </c>
      <c r="C98" s="17">
        <f>C94+C97</f>
        <v>84905</v>
      </c>
      <c r="D98" s="45">
        <f>D94+D97</f>
        <v>102414</v>
      </c>
      <c r="E98" s="229"/>
      <c r="F98" s="99"/>
      <c r="G98" s="31"/>
      <c r="H98" s="31"/>
      <c r="I98" s="29"/>
      <c r="J98" s="31"/>
      <c r="K98" s="31"/>
      <c r="L98" s="31"/>
      <c r="M98" s="29"/>
      <c r="N98" s="31"/>
      <c r="O98" s="31"/>
      <c r="P98" s="31"/>
      <c r="Q98" s="29"/>
      <c r="R98" s="31"/>
      <c r="S98" s="31"/>
      <c r="T98" s="31"/>
      <c r="U98" s="37"/>
    </row>
    <row r="99" spans="1:21" ht="24" customHeight="1">
      <c r="B99" s="16" t="s">
        <v>695</v>
      </c>
      <c r="C99" s="45">
        <f>C87+C98</f>
        <v>1931450</v>
      </c>
      <c r="D99" s="45">
        <f>D87+D98</f>
        <v>2017823</v>
      </c>
      <c r="F99" s="81"/>
      <c r="U99" s="37"/>
    </row>
    <row r="100" spans="1:21">
      <c r="B100" s="235" t="s">
        <v>666</v>
      </c>
      <c r="C100" s="236">
        <f>C99-C6-C7+2942</f>
        <v>470874</v>
      </c>
      <c r="D100" s="236">
        <f>D99-D6-D7-D10+2942+16897+2178</f>
        <v>529253</v>
      </c>
    </row>
  </sheetData>
  <mergeCells count="4">
    <mergeCell ref="B2:B3"/>
    <mergeCell ref="C2:C3"/>
    <mergeCell ref="D2:D3"/>
    <mergeCell ref="C4:D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>
    <oddHeader>&amp;C&amp;"Times New Roman,Félkövér"&amp;12Deszk Község Önkormányzat összevont költségvetése&amp;R&amp;"Times New Roman,Normál"4. számú melléklet</oddHeader>
  </headerFooter>
  <rowBreaks count="1" manualBreakCount="1">
    <brk id="49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0"/>
  <sheetViews>
    <sheetView workbookViewId="0">
      <selection activeCell="F1" sqref="F1"/>
    </sheetView>
  </sheetViews>
  <sheetFormatPr defaultRowHeight="12.75"/>
  <cols>
    <col min="1" max="1" width="2.5703125" style="1" bestFit="1" customWidth="1"/>
    <col min="2" max="2" width="59.5703125" style="2" customWidth="1"/>
    <col min="3" max="3" width="10.5703125" style="2" customWidth="1"/>
    <col min="4" max="4" width="10.28515625" style="2" bestFit="1" customWidth="1"/>
    <col min="5" max="5" width="9.140625" style="267"/>
    <col min="6" max="6" width="11" style="25" bestFit="1" customWidth="1"/>
    <col min="7" max="20" width="9.140625" style="25"/>
  </cols>
  <sheetData>
    <row r="1" spans="1:20">
      <c r="F1" s="25" t="s">
        <v>81</v>
      </c>
    </row>
    <row r="2" spans="1:20">
      <c r="A2" s="3"/>
      <c r="B2" s="268" t="s">
        <v>64</v>
      </c>
      <c r="C2" s="268" t="s">
        <v>65</v>
      </c>
      <c r="D2" s="268" t="s">
        <v>66</v>
      </c>
      <c r="E2" s="262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>
      <c r="A3" s="4"/>
      <c r="B3" s="269"/>
      <c r="C3" s="269"/>
      <c r="D3" s="269"/>
      <c r="E3" s="262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>
      <c r="A4" s="5"/>
      <c r="B4" s="5"/>
      <c r="C4" s="270" t="s">
        <v>67</v>
      </c>
      <c r="D4" s="271"/>
      <c r="E4" s="263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6" t="s">
        <v>68</v>
      </c>
      <c r="B5" s="6" t="s">
        <v>69</v>
      </c>
      <c r="C5" s="38">
        <v>92697</v>
      </c>
      <c r="D5" s="39">
        <v>92697</v>
      </c>
      <c r="E5" s="263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>
      <c r="A6" s="6" t="s">
        <v>70</v>
      </c>
      <c r="B6" s="6" t="s">
        <v>71</v>
      </c>
      <c r="C6" s="38">
        <v>257603</v>
      </c>
      <c r="D6" s="39">
        <v>257603</v>
      </c>
      <c r="E6" s="263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5.5">
      <c r="A7" s="6" t="s">
        <v>72</v>
      </c>
      <c r="B7" s="9" t="s">
        <v>73</v>
      </c>
      <c r="C7" s="38">
        <v>1205915</v>
      </c>
      <c r="D7" s="39">
        <v>1209757</v>
      </c>
      <c r="E7" s="263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>
      <c r="A8" s="6" t="s">
        <v>74</v>
      </c>
      <c r="B8" s="6" t="s">
        <v>75</v>
      </c>
      <c r="C8" s="38">
        <v>4209</v>
      </c>
      <c r="D8" s="39">
        <v>4209</v>
      </c>
      <c r="E8" s="26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>
      <c r="A9" s="6" t="s">
        <v>76</v>
      </c>
      <c r="B9" s="6" t="s">
        <v>77</v>
      </c>
      <c r="C9" s="38">
        <v>2366</v>
      </c>
      <c r="D9" s="39">
        <v>31473</v>
      </c>
      <c r="E9" s="26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>
      <c r="A10" s="6" t="s">
        <v>78</v>
      </c>
      <c r="B10" s="6" t="s">
        <v>90</v>
      </c>
      <c r="C10" s="38"/>
      <c r="D10" s="39">
        <v>43227</v>
      </c>
      <c r="E10" s="263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>
      <c r="A11" s="10" t="s">
        <v>91</v>
      </c>
      <c r="B11" s="10" t="s">
        <v>92</v>
      </c>
      <c r="C11" s="40">
        <f>SUM(C5:C10)</f>
        <v>1562790</v>
      </c>
      <c r="D11" s="40">
        <f>SUM(D5:D10)</f>
        <v>1638966</v>
      </c>
      <c r="E11" s="262"/>
      <c r="F11" s="29"/>
      <c r="G11"/>
      <c r="H11" s="41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30" customHeight="1">
      <c r="A12" s="6" t="s">
        <v>93</v>
      </c>
      <c r="B12" s="9" t="s">
        <v>94</v>
      </c>
      <c r="C12" s="38"/>
      <c r="D12" s="39"/>
      <c r="E12" s="263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25.5">
      <c r="A13" s="6" t="s">
        <v>95</v>
      </c>
      <c r="B13" s="9" t="s">
        <v>96</v>
      </c>
      <c r="C13" s="38"/>
      <c r="D13" s="39"/>
      <c r="E13" s="263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>
      <c r="A14" s="6" t="s">
        <v>97</v>
      </c>
      <c r="B14" s="6" t="s">
        <v>98</v>
      </c>
      <c r="C14" s="38">
        <v>6000</v>
      </c>
      <c r="D14" s="39">
        <v>6000</v>
      </c>
      <c r="E14" s="26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>
      <c r="A15" s="10" t="s">
        <v>99</v>
      </c>
      <c r="B15" s="10" t="s">
        <v>100</v>
      </c>
      <c r="C15" s="40">
        <f>SUM(C11:C14)</f>
        <v>1568790</v>
      </c>
      <c r="D15" s="40">
        <f>SUM(D11:D14)</f>
        <v>1644966</v>
      </c>
      <c r="E15" s="262"/>
      <c r="F15" s="41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>
      <c r="A16" s="6" t="s">
        <v>101</v>
      </c>
      <c r="B16" s="6" t="s">
        <v>102</v>
      </c>
      <c r="C16" s="38"/>
      <c r="D16" s="39">
        <v>118</v>
      </c>
      <c r="E16" s="263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25.5">
      <c r="A17" s="6" t="s">
        <v>103</v>
      </c>
      <c r="B17" s="9" t="s">
        <v>104</v>
      </c>
      <c r="C17" s="38"/>
      <c r="D17" s="39"/>
      <c r="E17" s="263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25.5">
      <c r="A18" s="6" t="s">
        <v>105</v>
      </c>
      <c r="B18" s="9" t="s">
        <v>106</v>
      </c>
      <c r="C18" s="38"/>
      <c r="D18" s="39"/>
      <c r="E18" s="263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>
      <c r="A19" s="6" t="s">
        <v>107</v>
      </c>
      <c r="B19" s="6" t="s">
        <v>108</v>
      </c>
      <c r="C19" s="38">
        <v>23226</v>
      </c>
      <c r="D19" s="39">
        <v>13173</v>
      </c>
      <c r="E19" s="263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>
      <c r="A20" s="10" t="s">
        <v>111</v>
      </c>
      <c r="B20" s="12" t="s">
        <v>110</v>
      </c>
      <c r="C20" s="40">
        <f>SUM(C16:C19)</f>
        <v>23226</v>
      </c>
      <c r="D20" s="40">
        <f>SUM(D16:D19)</f>
        <v>13291</v>
      </c>
      <c r="E20" s="262"/>
      <c r="F20" s="41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>
      <c r="A21" s="6" t="s">
        <v>113</v>
      </c>
      <c r="B21" s="6" t="s">
        <v>112</v>
      </c>
      <c r="C21" s="38">
        <v>5</v>
      </c>
      <c r="D21" s="39">
        <v>6</v>
      </c>
      <c r="E21" s="263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>
      <c r="A22" s="6" t="s">
        <v>115</v>
      </c>
      <c r="B22" s="6" t="s">
        <v>114</v>
      </c>
      <c r="C22" s="42">
        <f>SUM(C23:C25)</f>
        <v>40500</v>
      </c>
      <c r="D22" s="39">
        <v>40500</v>
      </c>
      <c r="E22" s="263"/>
      <c r="F22" s="253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>
      <c r="A23" s="6" t="s">
        <v>117</v>
      </c>
      <c r="B23" s="6" t="s">
        <v>116</v>
      </c>
      <c r="C23" s="38">
        <v>14500</v>
      </c>
      <c r="D23" s="39">
        <v>14500</v>
      </c>
      <c r="E23" s="26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12.75" customHeight="1">
      <c r="A24" s="6" t="s">
        <v>119</v>
      </c>
      <c r="B24" s="6" t="s">
        <v>118</v>
      </c>
      <c r="C24" s="38">
        <v>11500</v>
      </c>
      <c r="D24" s="39">
        <v>11500</v>
      </c>
      <c r="E24" s="26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>
      <c r="A25" s="6" t="s">
        <v>121</v>
      </c>
      <c r="B25" s="6" t="s">
        <v>120</v>
      </c>
      <c r="C25" s="38">
        <v>14500</v>
      </c>
      <c r="D25" s="39">
        <v>14500</v>
      </c>
      <c r="E25" s="26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12.75" customHeight="1">
      <c r="A26" s="6" t="s">
        <v>123</v>
      </c>
      <c r="B26" s="6" t="s">
        <v>122</v>
      </c>
      <c r="C26" s="38">
        <v>75500</v>
      </c>
      <c r="D26" s="39">
        <v>75500</v>
      </c>
      <c r="E26" s="26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25.5">
      <c r="A27" s="6" t="s">
        <v>125</v>
      </c>
      <c r="B27" s="9" t="s">
        <v>124</v>
      </c>
      <c r="C27" s="38">
        <v>75500</v>
      </c>
      <c r="D27" s="39">
        <v>75500</v>
      </c>
      <c r="E27" s="26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25.5">
      <c r="A28" s="6" t="s">
        <v>127</v>
      </c>
      <c r="B28" s="9" t="s">
        <v>126</v>
      </c>
      <c r="C28" s="38">
        <v>0</v>
      </c>
      <c r="D28" s="39">
        <v>0</v>
      </c>
      <c r="E28" s="26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6" t="s">
        <v>129</v>
      </c>
      <c r="B29" s="6" t="s">
        <v>128</v>
      </c>
      <c r="C29" s="38">
        <v>9500</v>
      </c>
      <c r="D29" s="39">
        <v>8070</v>
      </c>
      <c r="E29" s="263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>
      <c r="A30" s="6" t="s">
        <v>131</v>
      </c>
      <c r="B30" s="6" t="s">
        <v>130</v>
      </c>
      <c r="C30" s="38"/>
      <c r="D30" s="39">
        <v>14</v>
      </c>
      <c r="E30" s="263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>
      <c r="A31" s="10" t="s">
        <v>133</v>
      </c>
      <c r="B31" s="10" t="s">
        <v>707</v>
      </c>
      <c r="C31" s="40">
        <f>C21+C22+C26+C29+C30</f>
        <v>125505</v>
      </c>
      <c r="D31" s="40">
        <f>D21+D22+D26+D29+D30</f>
        <v>124090</v>
      </c>
      <c r="E31" s="26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>
      <c r="A32" s="6" t="s">
        <v>135</v>
      </c>
      <c r="B32" s="6" t="s">
        <v>708</v>
      </c>
      <c r="C32" s="38">
        <f>SUM(C33:C35)</f>
        <v>1500</v>
      </c>
      <c r="D32" s="39">
        <v>1500</v>
      </c>
      <c r="E32" s="263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>
      <c r="A33" s="6" t="s">
        <v>137</v>
      </c>
      <c r="B33" s="6" t="s">
        <v>136</v>
      </c>
      <c r="C33" s="38"/>
      <c r="D33" s="39"/>
      <c r="E33" s="263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>
      <c r="A34" s="6" t="s">
        <v>139</v>
      </c>
      <c r="B34" s="6" t="s">
        <v>138</v>
      </c>
      <c r="C34" s="38"/>
      <c r="D34" s="39"/>
      <c r="E34" s="263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>
      <c r="A35" s="6" t="s">
        <v>141</v>
      </c>
      <c r="B35" s="6" t="s">
        <v>140</v>
      </c>
      <c r="C35" s="38">
        <v>1500</v>
      </c>
      <c r="D35" s="39">
        <v>1500</v>
      </c>
      <c r="E35" s="263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>
      <c r="A36" s="10" t="s">
        <v>143</v>
      </c>
      <c r="B36" s="10" t="s">
        <v>504</v>
      </c>
      <c r="C36" s="40">
        <f>C32</f>
        <v>1500</v>
      </c>
      <c r="D36" s="40">
        <f>D32</f>
        <v>1500</v>
      </c>
      <c r="E36" s="26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>
      <c r="A37" s="6" t="s">
        <v>145</v>
      </c>
      <c r="B37" s="13" t="s">
        <v>144</v>
      </c>
      <c r="C37" s="43"/>
      <c r="D37" s="44"/>
      <c r="E37" s="264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>
      <c r="A38" s="6" t="s">
        <v>147</v>
      </c>
      <c r="B38" s="13" t="s">
        <v>146</v>
      </c>
      <c r="C38" s="43"/>
      <c r="D38" s="44"/>
      <c r="E38" s="264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>
      <c r="A39" s="6" t="s">
        <v>149</v>
      </c>
      <c r="B39" s="13" t="s">
        <v>148</v>
      </c>
      <c r="C39" s="43">
        <v>1800</v>
      </c>
      <c r="D39" s="44">
        <v>1800</v>
      </c>
      <c r="E39" s="264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1:20">
      <c r="A40" s="6" t="s">
        <v>151</v>
      </c>
      <c r="B40" s="13" t="s">
        <v>150</v>
      </c>
      <c r="C40" s="43">
        <f>5800+4000</f>
        <v>9800</v>
      </c>
      <c r="D40" s="44">
        <v>9800</v>
      </c>
      <c r="E40" s="264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>
      <c r="A41" s="6" t="s">
        <v>153</v>
      </c>
      <c r="B41" s="13" t="s">
        <v>152</v>
      </c>
      <c r="C41" s="43"/>
      <c r="D41" s="44">
        <v>1068</v>
      </c>
      <c r="E41" s="264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>
      <c r="A42" s="6" t="s">
        <v>155</v>
      </c>
      <c r="B42" s="13" t="s">
        <v>154</v>
      </c>
      <c r="C42" s="43"/>
      <c r="D42" s="44"/>
      <c r="E42" s="264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>
      <c r="A43" s="6" t="s">
        <v>157</v>
      </c>
      <c r="B43" s="13" t="s">
        <v>156</v>
      </c>
      <c r="C43" s="43">
        <v>500</v>
      </c>
      <c r="D43" s="44">
        <v>839</v>
      </c>
      <c r="E43" s="264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>
      <c r="A44" s="6" t="s">
        <v>159</v>
      </c>
      <c r="B44" s="13" t="s">
        <v>158</v>
      </c>
      <c r="C44" s="43">
        <v>2000</v>
      </c>
      <c r="D44" s="44">
        <v>2000</v>
      </c>
      <c r="E44" s="264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1:20">
      <c r="A45" s="10" t="s">
        <v>161</v>
      </c>
      <c r="B45" s="16" t="s">
        <v>709</v>
      </c>
      <c r="C45" s="45">
        <f>SUM(C37:C44)</f>
        <v>14100</v>
      </c>
      <c r="D45" s="45">
        <f>SUM(D37:D44)</f>
        <v>15507</v>
      </c>
      <c r="E45" s="265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>
      <c r="A46" s="6" t="s">
        <v>163</v>
      </c>
      <c r="B46" s="13" t="s">
        <v>162</v>
      </c>
      <c r="C46" s="43"/>
      <c r="D46" s="44"/>
      <c r="E46" s="264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1:20">
      <c r="A47" s="6" t="s">
        <v>165</v>
      </c>
      <c r="B47" s="13" t="s">
        <v>164</v>
      </c>
      <c r="C47" s="43">
        <v>7869</v>
      </c>
      <c r="D47" s="44">
        <v>7869</v>
      </c>
      <c r="E47" s="264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0">
      <c r="A48" s="6" t="s">
        <v>167</v>
      </c>
      <c r="B48" s="13" t="s">
        <v>166</v>
      </c>
      <c r="C48" s="43"/>
      <c r="D48" s="44"/>
      <c r="E48" s="264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>
      <c r="A49" s="10" t="s">
        <v>169</v>
      </c>
      <c r="B49" s="10" t="s">
        <v>710</v>
      </c>
      <c r="C49" s="40">
        <f>SUM(C46:C48)</f>
        <v>7869</v>
      </c>
      <c r="D49" s="40">
        <f>SUM(D46:D48)</f>
        <v>7869</v>
      </c>
      <c r="E49" s="26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5.5">
      <c r="A50" s="6" t="s">
        <v>171</v>
      </c>
      <c r="B50" s="9" t="s">
        <v>170</v>
      </c>
      <c r="C50" s="38">
        <v>2700</v>
      </c>
      <c r="D50" s="39">
        <v>2708</v>
      </c>
      <c r="E50" s="263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</row>
    <row r="51" spans="1:20">
      <c r="A51" s="10" t="s">
        <v>173</v>
      </c>
      <c r="B51" s="10" t="s">
        <v>711</v>
      </c>
      <c r="C51" s="40">
        <f>C50</f>
        <v>2700</v>
      </c>
      <c r="D51" s="40">
        <f>D50</f>
        <v>2708</v>
      </c>
      <c r="E51" s="26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5.5">
      <c r="A52" s="6" t="s">
        <v>175</v>
      </c>
      <c r="B52" s="9" t="s">
        <v>174</v>
      </c>
      <c r="C52" s="38">
        <v>1500</v>
      </c>
      <c r="D52" s="39">
        <v>1500</v>
      </c>
      <c r="E52" s="263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spans="1:20">
      <c r="A53" s="10" t="s">
        <v>177</v>
      </c>
      <c r="B53" s="10" t="s">
        <v>712</v>
      </c>
      <c r="C53" s="40">
        <f>C52</f>
        <v>1500</v>
      </c>
      <c r="D53" s="40">
        <f>D52</f>
        <v>1500</v>
      </c>
      <c r="E53" s="26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4.75" customHeight="1">
      <c r="A54" s="10" t="s">
        <v>179</v>
      </c>
      <c r="B54" s="16" t="s">
        <v>713</v>
      </c>
      <c r="C54" s="45">
        <f>C15+C20+C31+C36+C45+C49+C51+C53</f>
        <v>1745190</v>
      </c>
      <c r="D54" s="45">
        <f>D15+D20+D36+D45+D49+D51+D53+D31</f>
        <v>1811431</v>
      </c>
      <c r="E54" s="265"/>
      <c r="F54" s="99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>
      <c r="A55" s="6" t="s">
        <v>181</v>
      </c>
      <c r="B55" s="6" t="s">
        <v>180</v>
      </c>
      <c r="C55" s="40">
        <f>3150+29120</f>
        <v>32270</v>
      </c>
      <c r="D55" s="46">
        <v>42296</v>
      </c>
      <c r="E55" s="26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>
      <c r="A56" s="6" t="s">
        <v>187</v>
      </c>
      <c r="B56" s="6" t="s">
        <v>186</v>
      </c>
      <c r="C56" s="40"/>
      <c r="D56" s="46"/>
      <c r="E56" s="26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>
      <c r="A57" s="10" t="s">
        <v>189</v>
      </c>
      <c r="B57" s="10" t="s">
        <v>714</v>
      </c>
      <c r="C57" s="40">
        <f>C55+C56</f>
        <v>32270</v>
      </c>
      <c r="D57" s="40">
        <f>D55+D56</f>
        <v>42296</v>
      </c>
      <c r="E57" s="26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10" t="s">
        <v>191</v>
      </c>
      <c r="B58" s="10" t="s">
        <v>190</v>
      </c>
      <c r="C58" s="40">
        <f>7863+850</f>
        <v>8713</v>
      </c>
      <c r="D58" s="46">
        <v>8188</v>
      </c>
      <c r="E58" s="26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>
      <c r="A59" s="6" t="s">
        <v>193</v>
      </c>
      <c r="B59" s="6" t="s">
        <v>192</v>
      </c>
      <c r="C59" s="38">
        <v>13866</v>
      </c>
      <c r="D59" s="39">
        <v>11329</v>
      </c>
      <c r="E59" s="26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>
      <c r="A60" s="6" t="s">
        <v>195</v>
      </c>
      <c r="B60" s="6" t="s">
        <v>194</v>
      </c>
      <c r="C60" s="38">
        <v>9110</v>
      </c>
      <c r="D60" s="39">
        <v>5110</v>
      </c>
      <c r="E60" s="26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>
      <c r="A61" s="6" t="s">
        <v>197</v>
      </c>
      <c r="B61" s="6" t="s">
        <v>196</v>
      </c>
      <c r="C61" s="38">
        <v>35000</v>
      </c>
      <c r="D61" s="39">
        <v>27736</v>
      </c>
      <c r="E61" s="26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>
      <c r="A62" s="6" t="s">
        <v>199</v>
      </c>
      <c r="B62" s="6" t="s">
        <v>198</v>
      </c>
      <c r="C62" s="38">
        <v>4100</v>
      </c>
      <c r="D62" s="39">
        <v>950</v>
      </c>
      <c r="E62" s="26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>
      <c r="A63" s="6" t="s">
        <v>201</v>
      </c>
      <c r="B63" s="6" t="s">
        <v>200</v>
      </c>
      <c r="C63" s="38">
        <v>5322</v>
      </c>
      <c r="D63" s="39">
        <v>13499</v>
      </c>
      <c r="E63" s="26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10" t="s">
        <v>203</v>
      </c>
      <c r="B64" s="10" t="s">
        <v>715</v>
      </c>
      <c r="C64" s="40">
        <f>SUM(C59:C63)</f>
        <v>67398</v>
      </c>
      <c r="D64" s="40">
        <f>SUM(D59:D63)</f>
        <v>58624</v>
      </c>
      <c r="E64" s="26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>
      <c r="A65" s="6" t="s">
        <v>205</v>
      </c>
      <c r="B65" s="19" t="s">
        <v>204</v>
      </c>
      <c r="C65" s="43">
        <v>800</v>
      </c>
      <c r="D65" s="44">
        <v>800</v>
      </c>
      <c r="E65" s="264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>
      <c r="A66" s="6" t="s">
        <v>207</v>
      </c>
      <c r="B66" s="13" t="s">
        <v>206</v>
      </c>
      <c r="C66" s="43">
        <v>500</v>
      </c>
      <c r="D66" s="44">
        <v>500</v>
      </c>
      <c r="E66" s="264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</row>
    <row r="67" spans="1:20">
      <c r="A67" s="6" t="s">
        <v>209</v>
      </c>
      <c r="B67" s="20" t="s">
        <v>208</v>
      </c>
      <c r="C67" s="47">
        <v>8000</v>
      </c>
      <c r="D67" s="48">
        <v>2354</v>
      </c>
      <c r="E67" s="266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>
      <c r="A68" s="6" t="s">
        <v>211</v>
      </c>
      <c r="B68" s="19" t="s">
        <v>210</v>
      </c>
      <c r="C68" s="43">
        <v>4000</v>
      </c>
      <c r="D68" s="44">
        <v>4000</v>
      </c>
      <c r="E68" s="264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>
      <c r="A69" s="6" t="s">
        <v>213</v>
      </c>
      <c r="B69" s="19" t="s">
        <v>212</v>
      </c>
      <c r="C69" s="43">
        <v>1700</v>
      </c>
      <c r="D69" s="44">
        <v>2700</v>
      </c>
      <c r="E69" s="264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>
      <c r="A70" s="10" t="s">
        <v>215</v>
      </c>
      <c r="B70" s="23" t="s">
        <v>716</v>
      </c>
      <c r="C70" s="45">
        <f>SUM(C65:C69)</f>
        <v>15000</v>
      </c>
      <c r="D70" s="45">
        <f>SUM(D65:D69)</f>
        <v>10354</v>
      </c>
      <c r="E70" s="265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</row>
    <row r="71" spans="1:20" ht="25.5">
      <c r="A71" s="6" t="s">
        <v>217</v>
      </c>
      <c r="B71" s="9" t="s">
        <v>216</v>
      </c>
      <c r="C71" s="43"/>
      <c r="D71" s="44"/>
      <c r="E71" s="264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 ht="25.5">
      <c r="A72" s="6" t="s">
        <v>219</v>
      </c>
      <c r="B72" s="9" t="s">
        <v>218</v>
      </c>
      <c r="C72" s="43"/>
      <c r="D72" s="44"/>
      <c r="E72" s="264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>
      <c r="A73" s="6" t="s">
        <v>221</v>
      </c>
      <c r="B73" s="13" t="s">
        <v>220</v>
      </c>
      <c r="C73" s="43">
        <f>DTNK!E8+2500+2366</f>
        <v>38516</v>
      </c>
      <c r="D73" s="44">
        <v>46402</v>
      </c>
      <c r="E73" s="264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0">
      <c r="A74" s="6" t="s">
        <v>223</v>
      </c>
      <c r="B74" s="6" t="s">
        <v>341</v>
      </c>
      <c r="C74" s="43">
        <f>C75+C76</f>
        <v>1493281</v>
      </c>
      <c r="D74" s="44">
        <v>1548805</v>
      </c>
      <c r="E74" s="264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 spans="1:20" ht="12.75" customHeight="1">
      <c r="A75" s="6" t="s">
        <v>225</v>
      </c>
      <c r="B75" s="6" t="s">
        <v>224</v>
      </c>
      <c r="C75" s="43"/>
      <c r="D75" s="44"/>
      <c r="E75" s="264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>
      <c r="A76" s="6" t="s">
        <v>227</v>
      </c>
      <c r="B76" s="6" t="s">
        <v>226</v>
      </c>
      <c r="C76" s="43">
        <f>1460576+'Szktt közn'!G12+'Szktt szoc'!C12</f>
        <v>1493281</v>
      </c>
      <c r="D76" s="44">
        <v>1548805</v>
      </c>
      <c r="E76" s="265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</row>
    <row r="77" spans="1:20" ht="12.75" customHeight="1">
      <c r="A77" s="6" t="s">
        <v>229</v>
      </c>
      <c r="B77" s="6" t="s">
        <v>228</v>
      </c>
      <c r="C77" s="43"/>
      <c r="D77" s="44"/>
      <c r="E77" s="265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</row>
    <row r="78" spans="1:20" ht="12.75" customHeight="1">
      <c r="A78" s="6" t="s">
        <v>231</v>
      </c>
      <c r="B78" s="13" t="s">
        <v>230</v>
      </c>
      <c r="C78" s="50"/>
      <c r="D78" s="44"/>
      <c r="E78" s="265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</row>
    <row r="79" spans="1:20" ht="12.75" customHeight="1">
      <c r="A79" s="10" t="s">
        <v>233</v>
      </c>
      <c r="B79" s="23" t="s">
        <v>717</v>
      </c>
      <c r="C79" s="45">
        <f>SUM(C71+C72+C73+C74+C78:C78)</f>
        <v>1531797</v>
      </c>
      <c r="D79" s="45">
        <f>D71+D72+D73+D74+D78</f>
        <v>1595207</v>
      </c>
      <c r="E79" s="265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>
      <c r="A80" s="10" t="s">
        <v>235</v>
      </c>
      <c r="B80" s="16" t="s">
        <v>234</v>
      </c>
      <c r="C80" s="45">
        <v>33445</v>
      </c>
      <c r="D80" s="49">
        <v>37244</v>
      </c>
      <c r="E80" s="264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1:21" ht="12.75" customHeight="1">
      <c r="A81" s="10" t="s">
        <v>237</v>
      </c>
      <c r="B81" s="16" t="s">
        <v>236</v>
      </c>
      <c r="C81" s="45"/>
      <c r="D81" s="49">
        <v>2035</v>
      </c>
      <c r="E81" s="264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1:21" ht="12.75" customHeight="1">
      <c r="A82" s="6" t="s">
        <v>239</v>
      </c>
      <c r="B82" s="9" t="s">
        <v>238</v>
      </c>
      <c r="C82" s="43"/>
      <c r="D82" s="44"/>
      <c r="E82" s="264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</row>
    <row r="83" spans="1:21" ht="12.75" customHeight="1">
      <c r="A83" s="6" t="s">
        <v>241</v>
      </c>
      <c r="B83" s="19" t="s">
        <v>240</v>
      </c>
      <c r="C83" s="43"/>
      <c r="D83" s="44"/>
      <c r="E83" s="265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</row>
    <row r="84" spans="1:21">
      <c r="A84" s="6" t="s">
        <v>243</v>
      </c>
      <c r="B84" s="13" t="s">
        <v>242</v>
      </c>
      <c r="C84" s="43">
        <v>1150</v>
      </c>
      <c r="D84" s="44">
        <v>1150</v>
      </c>
      <c r="E84" s="265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1">
      <c r="A85" s="6" t="s">
        <v>245</v>
      </c>
      <c r="B85" s="13" t="s">
        <v>230</v>
      </c>
      <c r="C85" s="43">
        <v>31418</v>
      </c>
      <c r="D85" s="44">
        <v>31418</v>
      </c>
      <c r="E85" s="265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</row>
    <row r="86" spans="1:21">
      <c r="A86" s="10" t="s">
        <v>247</v>
      </c>
      <c r="B86" s="23" t="s">
        <v>718</v>
      </c>
      <c r="C86" s="45">
        <f>SUM(C82:C85)</f>
        <v>32568</v>
      </c>
      <c r="D86" s="45">
        <f>SUM(D82:D85)</f>
        <v>32568</v>
      </c>
      <c r="E86" s="263"/>
      <c r="F86" s="32"/>
      <c r="G86" s="32"/>
      <c r="H86" s="32"/>
      <c r="I86" s="28"/>
      <c r="J86" s="32"/>
      <c r="K86" s="32"/>
      <c r="L86" s="32"/>
      <c r="M86" s="28"/>
      <c r="N86" s="32"/>
      <c r="O86" s="32"/>
      <c r="P86" s="32"/>
      <c r="Q86" s="28"/>
      <c r="R86" s="32"/>
      <c r="S86" s="32"/>
      <c r="T86" s="32"/>
      <c r="U86" s="37"/>
    </row>
    <row r="87" spans="1:21" ht="24" customHeight="1">
      <c r="A87" s="10" t="s">
        <v>249</v>
      </c>
      <c r="B87" s="16" t="s">
        <v>719</v>
      </c>
      <c r="C87" s="45">
        <f>C57+C58+C64+C70+C79+C80+C81+C86</f>
        <v>1721191</v>
      </c>
      <c r="D87" s="45">
        <f>D57+D58+D64+D70+D79+D80+D81+D86</f>
        <v>1786516</v>
      </c>
      <c r="E87" s="263"/>
      <c r="F87" s="100"/>
      <c r="G87" s="32"/>
      <c r="H87" s="32"/>
      <c r="I87" s="28"/>
      <c r="J87" s="32"/>
      <c r="K87" s="32"/>
      <c r="L87" s="32"/>
      <c r="M87" s="28"/>
      <c r="N87" s="32"/>
      <c r="O87" s="32"/>
      <c r="P87" s="32"/>
      <c r="Q87" s="28"/>
      <c r="R87" s="32"/>
      <c r="S87" s="32"/>
      <c r="T87" s="32"/>
      <c r="U87" s="37"/>
    </row>
    <row r="88" spans="1:21">
      <c r="A88" s="10" t="s">
        <v>251</v>
      </c>
      <c r="B88" s="23" t="s">
        <v>248</v>
      </c>
      <c r="C88" s="45"/>
      <c r="D88" s="45"/>
      <c r="E88" s="263"/>
      <c r="F88" s="32"/>
      <c r="G88" s="32"/>
      <c r="H88" s="32"/>
      <c r="I88" s="28"/>
      <c r="J88" s="32"/>
      <c r="K88" s="32"/>
      <c r="L88" s="32"/>
      <c r="M88" s="28"/>
      <c r="N88" s="32"/>
      <c r="O88" s="32"/>
      <c r="P88" s="32"/>
      <c r="Q88" s="28"/>
      <c r="R88" s="32"/>
      <c r="S88" s="32"/>
      <c r="T88" s="32"/>
      <c r="U88" s="37"/>
    </row>
    <row r="89" spans="1:21">
      <c r="A89" s="10" t="s">
        <v>253</v>
      </c>
      <c r="B89" s="23" t="s">
        <v>250</v>
      </c>
      <c r="C89" s="45">
        <v>60906</v>
      </c>
      <c r="D89" s="45">
        <v>29383</v>
      </c>
      <c r="E89" s="263"/>
      <c r="F89" s="32"/>
      <c r="G89" s="32"/>
      <c r="H89" s="32"/>
      <c r="I89" s="28"/>
      <c r="J89" s="32"/>
      <c r="K89" s="32"/>
      <c r="L89" s="32"/>
      <c r="M89" s="28"/>
      <c r="N89" s="32"/>
      <c r="O89" s="32"/>
      <c r="P89" s="32"/>
      <c r="Q89" s="28"/>
      <c r="R89" s="32"/>
      <c r="S89" s="32"/>
      <c r="T89" s="32"/>
      <c r="U89" s="37"/>
    </row>
    <row r="90" spans="1:21">
      <c r="A90" s="6" t="s">
        <v>255</v>
      </c>
      <c r="B90" s="19" t="s">
        <v>252</v>
      </c>
      <c r="C90" s="43"/>
      <c r="D90" s="43"/>
      <c r="E90" s="262"/>
      <c r="F90" s="34"/>
      <c r="G90" s="34"/>
      <c r="H90" s="34"/>
      <c r="I90" s="29"/>
      <c r="J90" s="34"/>
      <c r="K90" s="34"/>
      <c r="L90" s="34"/>
      <c r="M90" s="29"/>
      <c r="N90" s="34"/>
      <c r="O90" s="34"/>
      <c r="P90" s="34"/>
      <c r="Q90" s="29"/>
      <c r="R90" s="34"/>
      <c r="S90" s="34"/>
      <c r="T90" s="34"/>
      <c r="U90" s="37"/>
    </row>
    <row r="91" spans="1:21" ht="24" customHeight="1">
      <c r="A91" s="6" t="s">
        <v>271</v>
      </c>
      <c r="B91" s="19" t="s">
        <v>254</v>
      </c>
      <c r="C91" s="43"/>
      <c r="D91" s="43">
        <v>48116</v>
      </c>
      <c r="E91" s="262"/>
      <c r="F91" s="31"/>
      <c r="G91" s="31"/>
      <c r="H91" s="31"/>
      <c r="I91" s="29"/>
      <c r="J91" s="31"/>
      <c r="K91" s="31"/>
      <c r="L91" s="31"/>
      <c r="M91" s="29"/>
      <c r="N91" s="31"/>
      <c r="O91" s="31"/>
      <c r="P91" s="31"/>
      <c r="Q91" s="29"/>
      <c r="R91" s="31"/>
      <c r="S91" s="31"/>
      <c r="T91" s="31"/>
      <c r="U91" s="37"/>
    </row>
    <row r="92" spans="1:21">
      <c r="A92" s="10" t="s">
        <v>273</v>
      </c>
      <c r="B92" s="23" t="s">
        <v>720</v>
      </c>
      <c r="C92" s="45">
        <f>C90+C91</f>
        <v>0</v>
      </c>
      <c r="D92" s="45">
        <f>D90+D91</f>
        <v>48116</v>
      </c>
      <c r="E92" s="263"/>
      <c r="F92" s="32"/>
      <c r="G92" s="32"/>
      <c r="H92" s="32"/>
      <c r="I92" s="28"/>
      <c r="J92" s="32"/>
      <c r="K92" s="32"/>
      <c r="L92" s="32"/>
      <c r="M92" s="28"/>
      <c r="N92" s="32"/>
      <c r="O92" s="32"/>
      <c r="P92" s="32"/>
      <c r="Q92" s="28"/>
      <c r="R92" s="32"/>
      <c r="S92" s="32"/>
      <c r="T92" s="32"/>
      <c r="U92" s="37"/>
    </row>
    <row r="93" spans="1:21">
      <c r="A93" s="10" t="s">
        <v>275</v>
      </c>
      <c r="B93" s="16" t="s">
        <v>721</v>
      </c>
      <c r="C93" s="45">
        <f>C88+C89+C92</f>
        <v>60906</v>
      </c>
      <c r="D93" s="45">
        <f>D88+D89+D92</f>
        <v>77499</v>
      </c>
      <c r="E93" s="263"/>
      <c r="F93" s="32"/>
      <c r="G93" s="32"/>
      <c r="H93" s="32"/>
      <c r="I93" s="28"/>
      <c r="J93" s="32"/>
      <c r="K93" s="32"/>
      <c r="L93" s="32"/>
      <c r="M93" s="28"/>
      <c r="N93" s="32"/>
      <c r="O93" s="32"/>
      <c r="P93" s="32"/>
      <c r="Q93" s="28"/>
      <c r="R93" s="32"/>
      <c r="S93" s="32"/>
      <c r="T93" s="32"/>
      <c r="U93" s="37"/>
    </row>
    <row r="94" spans="1:21">
      <c r="A94" s="10" t="s">
        <v>277</v>
      </c>
      <c r="B94" s="23" t="s">
        <v>274</v>
      </c>
      <c r="C94" s="45"/>
      <c r="D94" s="45"/>
      <c r="E94" s="263"/>
      <c r="F94" s="32"/>
      <c r="G94" s="32"/>
      <c r="H94" s="32"/>
      <c r="I94" s="28"/>
      <c r="J94" s="32"/>
      <c r="K94" s="32"/>
      <c r="L94" s="32"/>
      <c r="M94" s="28"/>
      <c r="N94" s="32"/>
      <c r="O94" s="32"/>
      <c r="P94" s="32"/>
      <c r="Q94" s="28"/>
      <c r="R94" s="32"/>
      <c r="S94" s="32"/>
      <c r="T94" s="32"/>
      <c r="U94" s="37"/>
    </row>
    <row r="95" spans="1:21">
      <c r="A95" s="6" t="s">
        <v>279</v>
      </c>
      <c r="B95" s="19" t="s">
        <v>276</v>
      </c>
      <c r="C95" s="43">
        <f>KözösH!C89+MűvH!C89</f>
        <v>84905</v>
      </c>
      <c r="D95" s="43">
        <v>87414</v>
      </c>
      <c r="E95" s="262"/>
      <c r="F95" s="34"/>
      <c r="G95" s="34"/>
      <c r="H95" s="34"/>
      <c r="I95" s="29"/>
      <c r="J95" s="34"/>
      <c r="K95" s="34"/>
      <c r="L95" s="34"/>
      <c r="M95" s="29"/>
      <c r="N95" s="34"/>
      <c r="O95" s="34"/>
      <c r="P95" s="34"/>
      <c r="Q95" s="29"/>
      <c r="R95" s="34"/>
      <c r="S95" s="34"/>
      <c r="T95" s="34"/>
      <c r="U95" s="37"/>
    </row>
    <row r="96" spans="1:21" ht="24" customHeight="1">
      <c r="A96" s="6" t="s">
        <v>281</v>
      </c>
      <c r="B96" s="19" t="s">
        <v>278</v>
      </c>
      <c r="C96" s="43"/>
      <c r="D96" s="43">
        <v>15000</v>
      </c>
      <c r="E96" s="262"/>
      <c r="F96" s="31"/>
      <c r="G96" s="31"/>
      <c r="H96" s="31"/>
      <c r="I96" s="29"/>
      <c r="J96" s="31"/>
      <c r="K96" s="31"/>
      <c r="L96" s="31"/>
      <c r="M96" s="29"/>
      <c r="N96" s="31"/>
      <c r="O96" s="31"/>
      <c r="P96" s="31"/>
      <c r="Q96" s="29"/>
      <c r="R96" s="31"/>
      <c r="S96" s="31"/>
      <c r="T96" s="31"/>
      <c r="U96" s="37"/>
    </row>
    <row r="97" spans="1:21">
      <c r="A97" s="10" t="s">
        <v>705</v>
      </c>
      <c r="B97" s="23" t="s">
        <v>722</v>
      </c>
      <c r="C97" s="45">
        <f>C95+C96</f>
        <v>84905</v>
      </c>
      <c r="D97" s="45">
        <f>D95+D96</f>
        <v>102414</v>
      </c>
      <c r="U97" s="37"/>
    </row>
    <row r="98" spans="1:21">
      <c r="A98" s="10" t="s">
        <v>706</v>
      </c>
      <c r="B98" s="16" t="s">
        <v>723</v>
      </c>
      <c r="C98" s="45">
        <f>C94+C97</f>
        <v>84905</v>
      </c>
      <c r="D98" s="45">
        <f>D94+D97</f>
        <v>102414</v>
      </c>
      <c r="F98" s="81"/>
    </row>
    <row r="99" spans="1:21">
      <c r="B99" s="234" t="s">
        <v>696</v>
      </c>
      <c r="C99" s="45">
        <f>C87+C98</f>
        <v>1806096</v>
      </c>
      <c r="D99" s="45">
        <f>D87+D98</f>
        <v>1888930</v>
      </c>
      <c r="F99" s="81"/>
    </row>
    <row r="100" spans="1:21">
      <c r="B100" s="235" t="s">
        <v>704</v>
      </c>
      <c r="C100" s="236">
        <f>C99-Önkor!C6-Önkor!C7+2942</f>
        <v>345520</v>
      </c>
      <c r="D100" s="236">
        <f>D99-Önkor!D6-Önkor!D7-D10+2942+16897+2178</f>
        <v>400360</v>
      </c>
    </row>
  </sheetData>
  <mergeCells count="4">
    <mergeCell ref="B2:B3"/>
    <mergeCell ref="C2:C3"/>
    <mergeCell ref="D2:D3"/>
    <mergeCell ref="C4:D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>
    <oddHeader>&amp;C&amp;"Times New Roman,Félkövér"&amp;12Deszk Község Önkormányzat költségvetése&amp;R&amp;"Times New Roman,Normál"5 számú melléklet.</oddHeader>
  </headerFooter>
  <rowBreaks count="1" manualBreakCount="1">
    <brk id="4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8"/>
  <sheetViews>
    <sheetView workbookViewId="0">
      <selection activeCell="G1" sqref="G1"/>
    </sheetView>
  </sheetViews>
  <sheetFormatPr defaultRowHeight="12.75"/>
  <cols>
    <col min="1" max="1" width="2.7109375" style="1" bestFit="1" customWidth="1"/>
    <col min="2" max="2" width="61.7109375" style="2" customWidth="1"/>
    <col min="3" max="3" width="9.140625" style="2"/>
    <col min="4" max="4" width="10.28515625" style="2" bestFit="1" customWidth="1"/>
    <col min="5" max="18" width="9.140625" style="25"/>
  </cols>
  <sheetData>
    <row r="1" spans="1:18">
      <c r="G1" s="25" t="s">
        <v>82</v>
      </c>
    </row>
    <row r="2" spans="1:18">
      <c r="A2" s="3"/>
      <c r="B2" s="268" t="s">
        <v>64</v>
      </c>
      <c r="C2" s="268" t="s">
        <v>65</v>
      </c>
      <c r="D2" s="268" t="s">
        <v>66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>
      <c r="A3" s="4"/>
      <c r="B3" s="269"/>
      <c r="C3" s="269"/>
      <c r="D3" s="269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>
      <c r="A4" s="5"/>
      <c r="B4" s="5"/>
      <c r="C4" s="270" t="s">
        <v>67</v>
      </c>
      <c r="D4" s="271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>
      <c r="A5" s="6" t="s">
        <v>68</v>
      </c>
      <c r="B5" s="6" t="s">
        <v>69</v>
      </c>
      <c r="C5" s="7"/>
      <c r="D5" s="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>
      <c r="A6" s="6" t="s">
        <v>70</v>
      </c>
      <c r="B6" s="6" t="s">
        <v>71</v>
      </c>
      <c r="C6" s="7"/>
      <c r="D6" s="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25.5">
      <c r="A7" s="6" t="s">
        <v>72</v>
      </c>
      <c r="B7" s="9" t="s">
        <v>73</v>
      </c>
      <c r="C7" s="7"/>
      <c r="D7" s="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>
      <c r="A8" s="6" t="s">
        <v>74</v>
      </c>
      <c r="B8" s="6" t="s">
        <v>75</v>
      </c>
      <c r="C8" s="7"/>
      <c r="D8" s="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>
      <c r="A9" s="6" t="s">
        <v>76</v>
      </c>
      <c r="B9" s="6" t="s">
        <v>77</v>
      </c>
      <c r="C9" s="7"/>
      <c r="D9" s="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>
      <c r="A10" s="6" t="s">
        <v>78</v>
      </c>
      <c r="B10" s="6" t="s">
        <v>90</v>
      </c>
      <c r="C10" s="7"/>
      <c r="D10" s="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>
      <c r="A11" s="10" t="s">
        <v>91</v>
      </c>
      <c r="B11" s="10" t="s">
        <v>92</v>
      </c>
      <c r="C11" s="11">
        <f>SUM(C5:C10)</f>
        <v>0</v>
      </c>
      <c r="D11" s="11">
        <f>SUM(D5:D10)</f>
        <v>0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30" customHeight="1">
      <c r="A12" s="6" t="s">
        <v>93</v>
      </c>
      <c r="B12" s="9" t="s">
        <v>94</v>
      </c>
      <c r="C12" s="7"/>
      <c r="D12" s="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ht="25.5">
      <c r="A13" s="6" t="s">
        <v>95</v>
      </c>
      <c r="B13" s="9" t="s">
        <v>96</v>
      </c>
      <c r="C13" s="7"/>
      <c r="D13" s="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>
      <c r="A14" s="6" t="s">
        <v>97</v>
      </c>
      <c r="B14" s="6" t="s">
        <v>98</v>
      </c>
      <c r="C14" s="7">
        <v>16453</v>
      </c>
      <c r="D14" s="8">
        <v>18483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>
      <c r="A15" s="10" t="s">
        <v>99</v>
      </c>
      <c r="B15" s="10" t="s">
        <v>100</v>
      </c>
      <c r="C15" s="11">
        <f>SUM(C11:C14)</f>
        <v>16453</v>
      </c>
      <c r="D15" s="11">
        <f>SUM(D11:D14)</f>
        <v>18483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8">
      <c r="A16" s="6" t="s">
        <v>101</v>
      </c>
      <c r="B16" s="6" t="s">
        <v>102</v>
      </c>
      <c r="C16" s="7"/>
      <c r="D16" s="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ht="25.5">
      <c r="A17" s="6" t="s">
        <v>103</v>
      </c>
      <c r="B17" s="9" t="s">
        <v>104</v>
      </c>
      <c r="C17" s="7"/>
      <c r="D17" s="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ht="25.5">
      <c r="A18" s="6" t="s">
        <v>105</v>
      </c>
      <c r="B18" s="9" t="s">
        <v>106</v>
      </c>
      <c r="C18" s="7"/>
      <c r="D18" s="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>
      <c r="A19" s="6" t="s">
        <v>107</v>
      </c>
      <c r="B19" s="6" t="s">
        <v>108</v>
      </c>
      <c r="C19" s="7"/>
      <c r="D19" s="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>
      <c r="A20" s="10" t="s">
        <v>109</v>
      </c>
      <c r="B20" s="12" t="s">
        <v>110</v>
      </c>
      <c r="C20" s="11">
        <f>SUM(C16:C19)</f>
        <v>0</v>
      </c>
      <c r="D20" s="11">
        <f>SUM(D16:D19)</f>
        <v>0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>
      <c r="A21" s="6" t="s">
        <v>111</v>
      </c>
      <c r="B21" s="6" t="s">
        <v>112</v>
      </c>
      <c r="C21" s="7"/>
      <c r="D21" s="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>
      <c r="A22" s="6" t="s">
        <v>113</v>
      </c>
      <c r="B22" s="6" t="s">
        <v>114</v>
      </c>
      <c r="C22" s="7">
        <f>SUM(C23:C25)</f>
        <v>0</v>
      </c>
      <c r="D22" s="7">
        <f>SUM(D23:D25)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>
      <c r="A23" s="6" t="s">
        <v>115</v>
      </c>
      <c r="B23" s="6" t="s">
        <v>116</v>
      </c>
      <c r="C23" s="7"/>
      <c r="D23" s="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12.75" customHeight="1">
      <c r="A24" s="6" t="s">
        <v>117</v>
      </c>
      <c r="B24" s="6" t="s">
        <v>118</v>
      </c>
      <c r="C24" s="7"/>
      <c r="D24" s="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18">
      <c r="A25" s="6" t="s">
        <v>119</v>
      </c>
      <c r="B25" s="6" t="s">
        <v>120</v>
      </c>
      <c r="C25" s="7"/>
      <c r="D25" s="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18" ht="12.75" customHeight="1">
      <c r="A26" s="6" t="s">
        <v>121</v>
      </c>
      <c r="B26" s="6" t="s">
        <v>122</v>
      </c>
      <c r="C26" s="7">
        <f>C28</f>
        <v>0</v>
      </c>
      <c r="D26" s="7">
        <f>D28</f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25.5">
      <c r="A27" s="6" t="s">
        <v>123</v>
      </c>
      <c r="B27" s="9" t="s">
        <v>124</v>
      </c>
      <c r="C27" s="7"/>
      <c r="D27" s="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ht="25.5">
      <c r="A28" s="6" t="s">
        <v>125</v>
      </c>
      <c r="B28" s="9" t="s">
        <v>126</v>
      </c>
      <c r="C28" s="7"/>
      <c r="D28" s="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8">
      <c r="A29" s="6" t="s">
        <v>127</v>
      </c>
      <c r="B29" s="6" t="s">
        <v>128</v>
      </c>
      <c r="C29" s="7"/>
      <c r="D29" s="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>
      <c r="A30" s="6" t="s">
        <v>129</v>
      </c>
      <c r="B30" s="6" t="s">
        <v>130</v>
      </c>
      <c r="C30" s="7"/>
      <c r="D30" s="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>
      <c r="A31" s="10" t="s">
        <v>131</v>
      </c>
      <c r="B31" s="10" t="s">
        <v>132</v>
      </c>
      <c r="C31" s="11">
        <f>C21+C22+C26+C29+C30</f>
        <v>0</v>
      </c>
      <c r="D31" s="11">
        <f>D21+D22+D26+D29+D30</f>
        <v>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>
      <c r="A32" s="6" t="s">
        <v>133</v>
      </c>
      <c r="B32" s="6" t="s">
        <v>134</v>
      </c>
      <c r="C32" s="7">
        <v>20</v>
      </c>
      <c r="D32" s="7">
        <v>20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18">
      <c r="A33" s="6" t="s">
        <v>135</v>
      </c>
      <c r="B33" s="6" t="s">
        <v>136</v>
      </c>
      <c r="C33" s="7">
        <v>20</v>
      </c>
      <c r="D33" s="8">
        <v>20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>
      <c r="A34" s="6" t="s">
        <v>137</v>
      </c>
      <c r="B34" s="6" t="s">
        <v>138</v>
      </c>
      <c r="C34" s="7"/>
      <c r="D34" s="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>
      <c r="A35" s="6" t="s">
        <v>139</v>
      </c>
      <c r="B35" s="6" t="s">
        <v>140</v>
      </c>
      <c r="C35" s="7"/>
      <c r="D35" s="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1:18">
      <c r="A36" s="10" t="s">
        <v>141</v>
      </c>
      <c r="B36" s="10" t="s">
        <v>142</v>
      </c>
      <c r="C36" s="11">
        <f>C32</f>
        <v>20</v>
      </c>
      <c r="D36" s="11">
        <f>D32</f>
        <v>20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>
      <c r="A37" s="6" t="s">
        <v>143</v>
      </c>
      <c r="B37" s="13" t="s">
        <v>144</v>
      </c>
      <c r="C37" s="14"/>
      <c r="D37" s="15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>
      <c r="A38" s="6" t="s">
        <v>145</v>
      </c>
      <c r="B38" s="13" t="s">
        <v>146</v>
      </c>
      <c r="C38" s="14"/>
      <c r="D38" s="15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>
      <c r="A39" s="6" t="s">
        <v>147</v>
      </c>
      <c r="B39" s="13" t="s">
        <v>148</v>
      </c>
      <c r="C39" s="14"/>
      <c r="D39" s="15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>
      <c r="A40" s="6" t="s">
        <v>149</v>
      </c>
      <c r="B40" s="13" t="s">
        <v>150</v>
      </c>
      <c r="C40" s="14"/>
      <c r="D40" s="15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>
      <c r="A41" s="6" t="s">
        <v>151</v>
      </c>
      <c r="B41" s="13" t="s">
        <v>152</v>
      </c>
      <c r="C41" s="14"/>
      <c r="D41" s="15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>
      <c r="A42" s="6" t="s">
        <v>153</v>
      </c>
      <c r="B42" s="13" t="s">
        <v>154</v>
      </c>
      <c r="C42" s="14"/>
      <c r="D42" s="15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>
      <c r="A43" s="6" t="s">
        <v>155</v>
      </c>
      <c r="B43" s="13" t="s">
        <v>156</v>
      </c>
      <c r="C43" s="14">
        <v>90</v>
      </c>
      <c r="D43" s="15">
        <v>90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>
      <c r="A44" s="6" t="s">
        <v>157</v>
      </c>
      <c r="B44" s="13" t="s">
        <v>158</v>
      </c>
      <c r="C44" s="14"/>
      <c r="D44" s="15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>
      <c r="A45" s="10" t="s">
        <v>159</v>
      </c>
      <c r="B45" s="16" t="s">
        <v>160</v>
      </c>
      <c r="C45" s="17">
        <f>SUM(C37:C44)</f>
        <v>90</v>
      </c>
      <c r="D45" s="17">
        <f>SUM(D37:D44)</f>
        <v>90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>
      <c r="A46" s="6" t="s">
        <v>161</v>
      </c>
      <c r="B46" s="13" t="s">
        <v>162</v>
      </c>
      <c r="C46" s="14"/>
      <c r="D46" s="15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>
      <c r="A47" s="6" t="s">
        <v>163</v>
      </c>
      <c r="B47" s="13" t="s">
        <v>164</v>
      </c>
      <c r="C47" s="14"/>
      <c r="D47" s="15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>
      <c r="A48" s="6" t="s">
        <v>165</v>
      </c>
      <c r="B48" s="13" t="s">
        <v>166</v>
      </c>
      <c r="C48" s="14"/>
      <c r="D48" s="15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>
      <c r="A49" s="10" t="s">
        <v>167</v>
      </c>
      <c r="B49" s="10" t="s">
        <v>168</v>
      </c>
      <c r="C49" s="11">
        <f>SUM(C46:C48)</f>
        <v>0</v>
      </c>
      <c r="D49" s="11">
        <f>SUM(D46:D48)</f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ht="25.5">
      <c r="A50" s="6" t="s">
        <v>169</v>
      </c>
      <c r="B50" s="9" t="s">
        <v>170</v>
      </c>
      <c r="C50" s="7"/>
      <c r="D50" s="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 spans="1:18">
      <c r="A51" s="10" t="s">
        <v>171</v>
      </c>
      <c r="B51" s="10" t="s">
        <v>172</v>
      </c>
      <c r="C51" s="11">
        <f>C50</f>
        <v>0</v>
      </c>
      <c r="D51" s="11">
        <f>D50</f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ht="25.5">
      <c r="A52" s="6" t="s">
        <v>173</v>
      </c>
      <c r="B52" s="9" t="s">
        <v>174</v>
      </c>
      <c r="C52" s="7"/>
      <c r="D52" s="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1:18">
      <c r="A53" s="10" t="s">
        <v>175</v>
      </c>
      <c r="B53" s="10" t="s">
        <v>176</v>
      </c>
      <c r="C53" s="11">
        <f>C52</f>
        <v>0</v>
      </c>
      <c r="D53" s="11">
        <f>D52</f>
        <v>0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ht="24.75" customHeight="1">
      <c r="A54" s="10" t="s">
        <v>177</v>
      </c>
      <c r="B54" s="16" t="s">
        <v>178</v>
      </c>
      <c r="C54" s="17">
        <f>C15+C20+C36+C45+C49+C51+C53</f>
        <v>16563</v>
      </c>
      <c r="D54" s="17">
        <f>D15+D20+D36+D45+D49+D51+D53</f>
        <v>18593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>
      <c r="A55" s="6" t="s">
        <v>179</v>
      </c>
      <c r="B55" s="6" t="s">
        <v>180</v>
      </c>
      <c r="C55" s="7">
        <v>63183</v>
      </c>
      <c r="D55" s="8">
        <v>65673</v>
      </c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>
      <c r="A56" s="6" t="s">
        <v>181</v>
      </c>
      <c r="B56" s="6" t="s">
        <v>186</v>
      </c>
      <c r="C56" s="7">
        <v>7585</v>
      </c>
      <c r="D56" s="8">
        <v>9447</v>
      </c>
      <c r="E56" s="28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>
      <c r="A57" s="10" t="s">
        <v>187</v>
      </c>
      <c r="B57" s="10" t="s">
        <v>188</v>
      </c>
      <c r="C57" s="11">
        <v>70768</v>
      </c>
      <c r="D57" s="11">
        <f>D55+D56</f>
        <v>75120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>
      <c r="A58" s="10" t="s">
        <v>189</v>
      </c>
      <c r="B58" s="10" t="s">
        <v>190</v>
      </c>
      <c r="C58" s="11">
        <v>18116</v>
      </c>
      <c r="D58" s="18">
        <v>18528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1:18">
      <c r="A59" s="6" t="s">
        <v>191</v>
      </c>
      <c r="B59" s="6" t="s">
        <v>192</v>
      </c>
      <c r="C59" s="7">
        <v>1850</v>
      </c>
      <c r="D59" s="8">
        <v>1608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>
      <c r="A60" s="6" t="s">
        <v>193</v>
      </c>
      <c r="B60" s="6" t="s">
        <v>194</v>
      </c>
      <c r="C60" s="7">
        <v>1100</v>
      </c>
      <c r="D60" s="8">
        <v>1114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>
      <c r="A61" s="6" t="s">
        <v>195</v>
      </c>
      <c r="B61" s="6" t="s">
        <v>196</v>
      </c>
      <c r="C61" s="7">
        <v>4340</v>
      </c>
      <c r="D61" s="8">
        <v>4171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>
      <c r="A62" s="6" t="s">
        <v>197</v>
      </c>
      <c r="B62" s="6" t="s">
        <v>198</v>
      </c>
      <c r="C62" s="7">
        <v>450</v>
      </c>
      <c r="D62" s="8">
        <v>450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8">
      <c r="A63" s="6" t="s">
        <v>199</v>
      </c>
      <c r="B63" s="6" t="s">
        <v>200</v>
      </c>
      <c r="C63" s="7">
        <v>2200</v>
      </c>
      <c r="D63" s="8">
        <v>1255</v>
      </c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18">
      <c r="A64" s="10" t="s">
        <v>201</v>
      </c>
      <c r="B64" s="10" t="s">
        <v>202</v>
      </c>
      <c r="C64" s="11">
        <f>SUM(C59:C63)</f>
        <v>9940</v>
      </c>
      <c r="D64" s="11">
        <f>SUM(D59:D63)</f>
        <v>8598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>
      <c r="A65" s="6" t="s">
        <v>203</v>
      </c>
      <c r="B65" s="19" t="s">
        <v>204</v>
      </c>
      <c r="C65" s="14"/>
      <c r="D65" s="15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</row>
    <row r="66" spans="1:18">
      <c r="A66" s="6" t="s">
        <v>205</v>
      </c>
      <c r="B66" s="13" t="s">
        <v>206</v>
      </c>
      <c r="C66" s="14"/>
      <c r="D66" s="15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1:18">
      <c r="A67" s="6" t="s">
        <v>207</v>
      </c>
      <c r="B67" s="20" t="s">
        <v>208</v>
      </c>
      <c r="C67" s="21"/>
      <c r="D67" s="2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>
      <c r="A68" s="6" t="s">
        <v>209</v>
      </c>
      <c r="B68" s="19" t="s">
        <v>210</v>
      </c>
      <c r="C68" s="14"/>
      <c r="D68" s="15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>
      <c r="A69" s="6" t="s">
        <v>211</v>
      </c>
      <c r="B69" s="19" t="s">
        <v>212</v>
      </c>
      <c r="C69" s="14"/>
      <c r="D69" s="15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</row>
    <row r="70" spans="1:18">
      <c r="A70" s="10" t="s">
        <v>213</v>
      </c>
      <c r="B70" s="23" t="s">
        <v>214</v>
      </c>
      <c r="C70" s="17">
        <f>SUM(C65:C69)</f>
        <v>0</v>
      </c>
      <c r="D70" s="17">
        <f>SUM(D65:D69)</f>
        <v>0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</row>
    <row r="71" spans="1:18" ht="25.5">
      <c r="A71" s="6" t="s">
        <v>215</v>
      </c>
      <c r="B71" s="9" t="s">
        <v>216</v>
      </c>
      <c r="C71" s="14"/>
      <c r="D71" s="15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</row>
    <row r="72" spans="1:18" ht="25.5">
      <c r="A72" s="6" t="s">
        <v>217</v>
      </c>
      <c r="B72" s="9" t="s">
        <v>218</v>
      </c>
      <c r="C72" s="14"/>
      <c r="D72" s="15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</row>
    <row r="73" spans="1:18">
      <c r="A73" s="6" t="s">
        <v>219</v>
      </c>
      <c r="B73" s="13" t="s">
        <v>220</v>
      </c>
      <c r="C73" s="14"/>
      <c r="D73" s="15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>
      <c r="A74" s="6" t="s">
        <v>221</v>
      </c>
      <c r="B74" s="6" t="s">
        <v>340</v>
      </c>
      <c r="C74" s="14"/>
      <c r="D74" s="15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>
      <c r="A75" s="6" t="s">
        <v>223</v>
      </c>
      <c r="B75" s="6" t="s">
        <v>224</v>
      </c>
      <c r="C75" s="14"/>
      <c r="D75" s="15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>
      <c r="A76" s="6" t="s">
        <v>225</v>
      </c>
      <c r="B76" s="6" t="s">
        <v>226</v>
      </c>
      <c r="C76" s="14"/>
      <c r="D76" s="15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>
      <c r="A77" s="6" t="s">
        <v>227</v>
      </c>
      <c r="B77" s="6" t="s">
        <v>228</v>
      </c>
      <c r="C77" s="14"/>
      <c r="D77" s="15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 ht="12.75" customHeight="1">
      <c r="A78" s="6" t="s">
        <v>229</v>
      </c>
      <c r="B78" s="13" t="s">
        <v>230</v>
      </c>
      <c r="C78" s="14"/>
      <c r="D78" s="15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>
      <c r="A79" s="10" t="s">
        <v>231</v>
      </c>
      <c r="B79" s="23" t="s">
        <v>232</v>
      </c>
      <c r="C79" s="17">
        <f>SUM(C71:C78)</f>
        <v>0</v>
      </c>
      <c r="D79" s="17">
        <f>SUM(D71:D78)</f>
        <v>0</v>
      </c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</row>
    <row r="80" spans="1:18" ht="12.75" customHeight="1">
      <c r="A80" s="10" t="s">
        <v>233</v>
      </c>
      <c r="B80" s="16" t="s">
        <v>234</v>
      </c>
      <c r="C80" s="17"/>
      <c r="D80" s="24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9" ht="12.75" customHeight="1">
      <c r="A81" s="10" t="s">
        <v>235</v>
      </c>
      <c r="B81" s="16" t="s">
        <v>236</v>
      </c>
      <c r="C81" s="17"/>
      <c r="D81" s="24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pans="1:19" ht="25.5">
      <c r="A82" s="6" t="s">
        <v>237</v>
      </c>
      <c r="B82" s="9" t="s">
        <v>238</v>
      </c>
      <c r="C82" s="14"/>
      <c r="D82" s="15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</row>
    <row r="83" spans="1:19" ht="12.75" customHeight="1">
      <c r="A83" s="6" t="s">
        <v>239</v>
      </c>
      <c r="B83" s="19" t="s">
        <v>240</v>
      </c>
      <c r="C83" s="14"/>
      <c r="D83" s="15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</row>
    <row r="84" spans="1:19" ht="12.75" customHeight="1">
      <c r="A84" s="6" t="s">
        <v>241</v>
      </c>
      <c r="B84" s="13" t="s">
        <v>242</v>
      </c>
      <c r="C84" s="14"/>
      <c r="D84" s="15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9" ht="12.75" customHeight="1">
      <c r="A85" s="10" t="s">
        <v>243</v>
      </c>
      <c r="B85" s="23" t="s">
        <v>244</v>
      </c>
      <c r="C85" s="17">
        <f>SUM(C82:C84)</f>
        <v>0</v>
      </c>
      <c r="D85" s="17">
        <f>SUM(D82:D84)</f>
        <v>0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</row>
    <row r="86" spans="1:19" ht="25.5" customHeight="1">
      <c r="A86" s="10" t="s">
        <v>245</v>
      </c>
      <c r="B86" s="16" t="s">
        <v>246</v>
      </c>
      <c r="C86" s="17">
        <f>C57+C58+C64+C70+C79+C80+C81+C85</f>
        <v>98824</v>
      </c>
      <c r="D86" s="17">
        <f>D57+D58+D64+D70+D79+D80+D81+D85</f>
        <v>102246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9" s="36" customFormat="1">
      <c r="A87" s="10" t="s">
        <v>247</v>
      </c>
      <c r="B87" s="23" t="s">
        <v>248</v>
      </c>
      <c r="C87" s="17"/>
      <c r="D87" s="17"/>
      <c r="E87" s="34"/>
      <c r="F87" s="34"/>
      <c r="G87" s="29"/>
      <c r="H87" s="34"/>
      <c r="I87" s="34"/>
      <c r="J87" s="34"/>
      <c r="K87" s="29"/>
      <c r="L87" s="34"/>
      <c r="M87" s="34"/>
      <c r="N87" s="34"/>
      <c r="O87" s="29"/>
      <c r="P87" s="34"/>
      <c r="Q87" s="34"/>
      <c r="R87" s="34"/>
      <c r="S87" s="35"/>
    </row>
    <row r="88" spans="1:19" s="36" customFormat="1">
      <c r="A88" s="10" t="s">
        <v>249</v>
      </c>
      <c r="B88" s="23" t="s">
        <v>250</v>
      </c>
      <c r="C88" s="17">
        <v>3270</v>
      </c>
      <c r="D88" s="17">
        <v>3270</v>
      </c>
      <c r="E88" s="34"/>
      <c r="F88" s="34"/>
      <c r="G88" s="29"/>
      <c r="H88" s="34"/>
      <c r="I88" s="34"/>
      <c r="J88" s="34"/>
      <c r="K88" s="29"/>
      <c r="L88" s="34"/>
      <c r="M88" s="34"/>
      <c r="N88" s="34"/>
      <c r="O88" s="29"/>
      <c r="P88" s="34"/>
      <c r="Q88" s="34"/>
      <c r="R88" s="34"/>
      <c r="S88" s="35"/>
    </row>
    <row r="89" spans="1:19">
      <c r="A89" s="6" t="s">
        <v>251</v>
      </c>
      <c r="B89" s="19" t="s">
        <v>252</v>
      </c>
      <c r="C89" s="14">
        <f>5986+73005</f>
        <v>78991</v>
      </c>
      <c r="D89" s="14">
        <v>80383</v>
      </c>
      <c r="E89" s="32"/>
      <c r="F89" s="32"/>
      <c r="G89" s="28"/>
      <c r="H89" s="32"/>
      <c r="I89" s="32"/>
      <c r="J89" s="32"/>
      <c r="K89" s="28"/>
      <c r="L89" s="32"/>
      <c r="M89" s="32"/>
      <c r="N89" s="32"/>
      <c r="O89" s="28"/>
      <c r="P89" s="32"/>
      <c r="Q89" s="32"/>
      <c r="R89" s="32"/>
      <c r="S89" s="37"/>
    </row>
    <row r="90" spans="1:19">
      <c r="A90" s="6" t="s">
        <v>253</v>
      </c>
      <c r="B90" s="19" t="s">
        <v>254</v>
      </c>
      <c r="C90" s="14"/>
      <c r="D90" s="14"/>
      <c r="E90" s="32"/>
      <c r="F90" s="32"/>
      <c r="G90" s="28"/>
      <c r="H90" s="32"/>
      <c r="I90" s="32"/>
      <c r="J90" s="32"/>
      <c r="K90" s="28"/>
      <c r="L90" s="32"/>
      <c r="M90" s="32"/>
      <c r="N90" s="32"/>
      <c r="O90" s="28"/>
      <c r="P90" s="32"/>
      <c r="Q90" s="32"/>
      <c r="R90" s="32"/>
      <c r="S90" s="37"/>
    </row>
    <row r="91" spans="1:19">
      <c r="A91" s="10" t="s">
        <v>255</v>
      </c>
      <c r="B91" s="23" t="s">
        <v>270</v>
      </c>
      <c r="C91" s="17">
        <f>C89+C90</f>
        <v>78991</v>
      </c>
      <c r="D91" s="17">
        <f>D89+D90</f>
        <v>80383</v>
      </c>
      <c r="E91" s="34"/>
      <c r="F91" s="34"/>
      <c r="G91" s="29"/>
      <c r="H91" s="34"/>
      <c r="I91" s="34"/>
      <c r="J91" s="34"/>
      <c r="K91" s="29"/>
      <c r="L91" s="34"/>
      <c r="M91" s="34"/>
      <c r="N91" s="34"/>
      <c r="O91" s="29"/>
      <c r="P91" s="34"/>
      <c r="Q91" s="34"/>
      <c r="R91" s="34"/>
      <c r="S91" s="37"/>
    </row>
    <row r="92" spans="1:19" ht="24" customHeight="1">
      <c r="A92" s="10" t="s">
        <v>271</v>
      </c>
      <c r="B92" s="16" t="s">
        <v>272</v>
      </c>
      <c r="C92" s="17">
        <f>C87+C88+C91</f>
        <v>82261</v>
      </c>
      <c r="D92" s="17">
        <f>D87+D88+D91</f>
        <v>83653</v>
      </c>
      <c r="E92" s="31"/>
      <c r="F92" s="31"/>
      <c r="G92" s="29"/>
      <c r="H92" s="31"/>
      <c r="I92" s="31"/>
      <c r="J92" s="31"/>
      <c r="K92" s="29"/>
      <c r="L92" s="31"/>
      <c r="M92" s="31"/>
      <c r="N92" s="31"/>
      <c r="O92" s="29"/>
      <c r="P92" s="31"/>
      <c r="Q92" s="31"/>
      <c r="R92" s="31"/>
      <c r="S92" s="37"/>
    </row>
    <row r="93" spans="1:19" s="36" customFormat="1">
      <c r="A93" s="10" t="s">
        <v>273</v>
      </c>
      <c r="B93" s="23" t="s">
        <v>274</v>
      </c>
      <c r="C93" s="17"/>
      <c r="D93" s="17"/>
      <c r="E93" s="34"/>
      <c r="F93" s="34"/>
      <c r="G93" s="29"/>
      <c r="H93" s="34"/>
      <c r="I93" s="34"/>
      <c r="J93" s="34"/>
      <c r="K93" s="29"/>
      <c r="L93" s="34"/>
      <c r="M93" s="34"/>
      <c r="N93" s="34"/>
      <c r="O93" s="29"/>
      <c r="P93" s="34"/>
      <c r="Q93" s="34"/>
      <c r="R93" s="34"/>
      <c r="S93" s="35"/>
    </row>
    <row r="94" spans="1:19">
      <c r="A94" s="6" t="s">
        <v>275</v>
      </c>
      <c r="B94" s="19" t="s">
        <v>276</v>
      </c>
      <c r="C94" s="14"/>
      <c r="D94" s="14"/>
      <c r="E94" s="32"/>
      <c r="F94" s="32"/>
      <c r="G94" s="28"/>
      <c r="H94" s="32"/>
      <c r="I94" s="32"/>
      <c r="J94" s="32"/>
      <c r="K94" s="28"/>
      <c r="L94" s="32"/>
      <c r="M94" s="32"/>
      <c r="N94" s="32"/>
      <c r="O94" s="28"/>
      <c r="P94" s="32"/>
      <c r="Q94" s="32"/>
      <c r="R94" s="32"/>
      <c r="S94" s="37"/>
    </row>
    <row r="95" spans="1:19">
      <c r="A95" s="6" t="s">
        <v>277</v>
      </c>
      <c r="B95" s="19" t="s">
        <v>278</v>
      </c>
      <c r="C95" s="14"/>
      <c r="D95" s="14"/>
      <c r="E95" s="32"/>
      <c r="F95" s="32"/>
      <c r="G95" s="28"/>
      <c r="H95" s="32"/>
      <c r="I95" s="32"/>
      <c r="J95" s="32"/>
      <c r="K95" s="28"/>
      <c r="L95" s="32"/>
      <c r="M95" s="32"/>
      <c r="N95" s="32"/>
      <c r="O95" s="28"/>
      <c r="P95" s="32"/>
      <c r="Q95" s="32"/>
      <c r="R95" s="32"/>
      <c r="S95" s="37"/>
    </row>
    <row r="96" spans="1:19">
      <c r="A96" s="10" t="s">
        <v>279</v>
      </c>
      <c r="B96" s="23" t="s">
        <v>280</v>
      </c>
      <c r="C96" s="17">
        <f>C94+C95</f>
        <v>0</v>
      </c>
      <c r="D96" s="17">
        <f>D94+D95</f>
        <v>0</v>
      </c>
      <c r="E96" s="34"/>
      <c r="F96" s="34"/>
      <c r="G96" s="29"/>
      <c r="H96" s="34"/>
      <c r="I96" s="34"/>
      <c r="J96" s="34"/>
      <c r="K96" s="29"/>
      <c r="L96" s="34"/>
      <c r="M96" s="34"/>
      <c r="N96" s="34"/>
      <c r="O96" s="29"/>
      <c r="P96" s="34"/>
      <c r="Q96" s="34"/>
      <c r="R96" s="34"/>
      <c r="S96" s="37"/>
    </row>
    <row r="97" spans="1:19" ht="24" customHeight="1">
      <c r="A97" s="10" t="s">
        <v>281</v>
      </c>
      <c r="B97" s="16" t="s">
        <v>282</v>
      </c>
      <c r="C97" s="17">
        <f>C93+C96</f>
        <v>0</v>
      </c>
      <c r="D97" s="17">
        <f>D93+D96</f>
        <v>0</v>
      </c>
      <c r="E97" s="31"/>
      <c r="F97" s="31"/>
      <c r="G97" s="29"/>
      <c r="H97" s="31"/>
      <c r="I97" s="31"/>
      <c r="J97" s="31"/>
      <c r="K97" s="29"/>
      <c r="L97" s="31"/>
      <c r="M97" s="31"/>
      <c r="N97" s="31"/>
      <c r="O97" s="29"/>
      <c r="P97" s="31"/>
      <c r="Q97" s="31"/>
      <c r="R97" s="31"/>
      <c r="S97" s="37"/>
    </row>
    <row r="98" spans="1:19" ht="21.75" customHeight="1">
      <c r="B98" s="16" t="s">
        <v>696</v>
      </c>
      <c r="C98" s="17">
        <f>C86+C97</f>
        <v>98824</v>
      </c>
      <c r="D98" s="17">
        <f>D86+D97</f>
        <v>102246</v>
      </c>
      <c r="S98" s="37"/>
    </row>
  </sheetData>
  <mergeCells count="4">
    <mergeCell ref="B2:B3"/>
    <mergeCell ref="C2:C3"/>
    <mergeCell ref="D2:D3"/>
    <mergeCell ref="C4:D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1" orientation="portrait" r:id="rId1"/>
  <headerFooter alignWithMargins="0">
    <oddHeader>&amp;C&amp;"Times New Roman,Félkövér"&amp;12Deszki Közös Önkormányzati Hivatal költségvetése&amp;R&amp;"Times New Roman,Normál"6. számú melléklet</oddHeader>
  </headerFooter>
  <rowBreaks count="1" manualBreakCount="1">
    <brk id="4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F98"/>
  <sheetViews>
    <sheetView topLeftCell="E1" workbookViewId="0">
      <selection activeCell="F3" sqref="F3"/>
    </sheetView>
  </sheetViews>
  <sheetFormatPr defaultRowHeight="12.75"/>
  <cols>
    <col min="1" max="1" width="3.42578125" bestFit="1" customWidth="1"/>
    <col min="2" max="2" width="60.42578125" customWidth="1"/>
  </cols>
  <sheetData>
    <row r="2" spans="1:4">
      <c r="A2" s="3"/>
      <c r="B2" s="268" t="s">
        <v>64</v>
      </c>
      <c r="C2" s="268" t="s">
        <v>65</v>
      </c>
      <c r="D2" s="268" t="s">
        <v>66</v>
      </c>
    </row>
    <row r="3" spans="1:4">
      <c r="A3" s="4"/>
      <c r="B3" s="269"/>
      <c r="C3" s="269"/>
      <c r="D3" s="269"/>
    </row>
    <row r="4" spans="1:4">
      <c r="A4" s="5"/>
      <c r="B4" s="5"/>
      <c r="C4" s="270" t="s">
        <v>67</v>
      </c>
      <c r="D4" s="271"/>
    </row>
    <row r="5" spans="1:4">
      <c r="A5" s="6" t="s">
        <v>68</v>
      </c>
      <c r="B5" s="6" t="s">
        <v>69</v>
      </c>
      <c r="C5" s="38"/>
      <c r="D5" s="39"/>
    </row>
    <row r="6" spans="1:4">
      <c r="A6" s="6" t="s">
        <v>70</v>
      </c>
      <c r="B6" s="6" t="s">
        <v>71</v>
      </c>
      <c r="C6" s="38"/>
      <c r="D6" s="39"/>
    </row>
    <row r="7" spans="1:4" ht="25.5">
      <c r="A7" s="6" t="s">
        <v>72</v>
      </c>
      <c r="B7" s="9" t="s">
        <v>73</v>
      </c>
      <c r="C7" s="38"/>
      <c r="D7" s="39"/>
    </row>
    <row r="8" spans="1:4">
      <c r="A8" s="6" t="s">
        <v>74</v>
      </c>
      <c r="B8" s="6" t="s">
        <v>75</v>
      </c>
      <c r="C8" s="38"/>
      <c r="D8" s="39"/>
    </row>
    <row r="9" spans="1:4">
      <c r="A9" s="6" t="s">
        <v>76</v>
      </c>
      <c r="B9" s="6" t="s">
        <v>77</v>
      </c>
      <c r="C9" s="38"/>
      <c r="D9" s="39"/>
    </row>
    <row r="10" spans="1:4">
      <c r="A10" s="6" t="s">
        <v>78</v>
      </c>
      <c r="B10" s="6" t="s">
        <v>90</v>
      </c>
      <c r="C10" s="38"/>
      <c r="D10" s="39"/>
    </row>
    <row r="11" spans="1:4">
      <c r="A11" s="10" t="s">
        <v>91</v>
      </c>
      <c r="B11" s="10" t="s">
        <v>92</v>
      </c>
      <c r="C11" s="40">
        <f>SUM(C5:C10)</f>
        <v>0</v>
      </c>
      <c r="D11" s="40">
        <f>SUM(D5:D10)</f>
        <v>0</v>
      </c>
    </row>
    <row r="12" spans="1:4" ht="25.5">
      <c r="A12" s="6" t="s">
        <v>93</v>
      </c>
      <c r="B12" s="9" t="s">
        <v>94</v>
      </c>
      <c r="C12" s="38"/>
      <c r="D12" s="39"/>
    </row>
    <row r="13" spans="1:4" ht="25.5">
      <c r="A13" s="6" t="s">
        <v>95</v>
      </c>
      <c r="B13" s="9" t="s">
        <v>96</v>
      </c>
      <c r="C13" s="38"/>
      <c r="D13" s="39"/>
    </row>
    <row r="14" spans="1:4">
      <c r="A14" s="6" t="s">
        <v>97</v>
      </c>
      <c r="B14" s="6" t="s">
        <v>98</v>
      </c>
      <c r="C14" s="38">
        <v>7900</v>
      </c>
      <c r="D14" s="39">
        <v>6900</v>
      </c>
    </row>
    <row r="15" spans="1:4">
      <c r="A15" s="10" t="s">
        <v>99</v>
      </c>
      <c r="B15" s="10" t="s">
        <v>100</v>
      </c>
      <c r="C15" s="40">
        <f>C12+C13+C14</f>
        <v>7900</v>
      </c>
      <c r="D15" s="40">
        <f>D12+D13+D14</f>
        <v>6900</v>
      </c>
    </row>
    <row r="16" spans="1:4">
      <c r="A16" s="6" t="s">
        <v>101</v>
      </c>
      <c r="B16" s="6" t="s">
        <v>102</v>
      </c>
      <c r="C16" s="38"/>
      <c r="D16" s="39"/>
    </row>
    <row r="17" spans="1:4" ht="25.5">
      <c r="A17" s="6" t="s">
        <v>103</v>
      </c>
      <c r="B17" s="9" t="s">
        <v>104</v>
      </c>
      <c r="C17" s="38"/>
      <c r="D17" s="39"/>
    </row>
    <row r="18" spans="1:4" ht="25.5">
      <c r="A18" s="6" t="s">
        <v>105</v>
      </c>
      <c r="B18" s="9" t="s">
        <v>106</v>
      </c>
      <c r="C18" s="38"/>
      <c r="D18" s="39"/>
    </row>
    <row r="19" spans="1:4">
      <c r="A19" s="6" t="s">
        <v>107</v>
      </c>
      <c r="B19" s="6" t="s">
        <v>108</v>
      </c>
      <c r="C19" s="38"/>
      <c r="D19" s="39"/>
    </row>
    <row r="20" spans="1:4">
      <c r="A20" s="10" t="s">
        <v>109</v>
      </c>
      <c r="B20" s="12" t="s">
        <v>110</v>
      </c>
      <c r="C20" s="40">
        <f>SUM(C16:C19)</f>
        <v>0</v>
      </c>
      <c r="D20" s="40">
        <f>SUM(D16:D19)</f>
        <v>0</v>
      </c>
    </row>
    <row r="21" spans="1:4">
      <c r="A21" s="6" t="s">
        <v>111</v>
      </c>
      <c r="B21" s="6" t="s">
        <v>112</v>
      </c>
      <c r="C21" s="38"/>
      <c r="D21" s="39"/>
    </row>
    <row r="22" spans="1:4">
      <c r="A22" s="6" t="s">
        <v>113</v>
      </c>
      <c r="B22" s="6" t="s">
        <v>114</v>
      </c>
      <c r="C22" s="38"/>
      <c r="D22" s="39"/>
    </row>
    <row r="23" spans="1:4">
      <c r="A23" s="6" t="s">
        <v>115</v>
      </c>
      <c r="B23" s="6" t="s">
        <v>116</v>
      </c>
      <c r="C23" s="38"/>
      <c r="D23" s="39"/>
    </row>
    <row r="24" spans="1:4">
      <c r="A24" s="6" t="s">
        <v>117</v>
      </c>
      <c r="B24" s="6" t="s">
        <v>118</v>
      </c>
      <c r="C24" s="38"/>
      <c r="D24" s="39"/>
    </row>
    <row r="25" spans="1:4">
      <c r="A25" s="6" t="s">
        <v>119</v>
      </c>
      <c r="B25" s="6" t="s">
        <v>120</v>
      </c>
      <c r="C25" s="38"/>
      <c r="D25" s="39"/>
    </row>
    <row r="26" spans="1:4">
      <c r="A26" s="6" t="s">
        <v>121</v>
      </c>
      <c r="B26" s="6" t="s">
        <v>122</v>
      </c>
      <c r="C26" s="38"/>
      <c r="D26" s="39"/>
    </row>
    <row r="27" spans="1:4" ht="25.5">
      <c r="A27" s="6" t="s">
        <v>123</v>
      </c>
      <c r="B27" s="9" t="s">
        <v>124</v>
      </c>
      <c r="C27" s="38"/>
      <c r="D27" s="39"/>
    </row>
    <row r="28" spans="1:4" ht="25.5">
      <c r="A28" s="6" t="s">
        <v>125</v>
      </c>
      <c r="B28" s="9" t="s">
        <v>126</v>
      </c>
      <c r="C28" s="38"/>
      <c r="D28" s="39"/>
    </row>
    <row r="29" spans="1:4">
      <c r="A29" s="6" t="s">
        <v>127</v>
      </c>
      <c r="B29" s="6" t="s">
        <v>128</v>
      </c>
      <c r="C29" s="38"/>
      <c r="D29" s="39"/>
    </row>
    <row r="30" spans="1:4">
      <c r="A30" s="6" t="s">
        <v>129</v>
      </c>
      <c r="B30" s="6" t="s">
        <v>130</v>
      </c>
      <c r="C30" s="38"/>
      <c r="D30" s="39"/>
    </row>
    <row r="31" spans="1:4">
      <c r="A31" s="10" t="s">
        <v>131</v>
      </c>
      <c r="B31" s="10" t="s">
        <v>132</v>
      </c>
      <c r="C31" s="40">
        <f>SUM(C21:C30)</f>
        <v>0</v>
      </c>
      <c r="D31" s="40">
        <f>SUM(D21:D30)</f>
        <v>0</v>
      </c>
    </row>
    <row r="32" spans="1:4">
      <c r="A32" s="6" t="s">
        <v>133</v>
      </c>
      <c r="B32" s="6" t="s">
        <v>134</v>
      </c>
      <c r="C32" s="38">
        <f>SUM(C33:C35)</f>
        <v>0</v>
      </c>
      <c r="D32" s="39"/>
    </row>
    <row r="33" spans="1:4">
      <c r="A33" s="6" t="s">
        <v>135</v>
      </c>
      <c r="B33" s="6" t="s">
        <v>136</v>
      </c>
      <c r="C33" s="38"/>
      <c r="D33" s="39"/>
    </row>
    <row r="34" spans="1:4">
      <c r="A34" s="6" t="s">
        <v>137</v>
      </c>
      <c r="B34" s="6" t="s">
        <v>138</v>
      </c>
      <c r="C34" s="38"/>
      <c r="D34" s="39"/>
    </row>
    <row r="35" spans="1:4">
      <c r="A35" s="6" t="s">
        <v>139</v>
      </c>
      <c r="B35" s="6" t="s">
        <v>140</v>
      </c>
      <c r="C35" s="38"/>
      <c r="D35" s="39"/>
    </row>
    <row r="36" spans="1:4">
      <c r="A36" s="10" t="s">
        <v>141</v>
      </c>
      <c r="B36" s="10" t="s">
        <v>142</v>
      </c>
      <c r="C36" s="40">
        <f>C32</f>
        <v>0</v>
      </c>
      <c r="D36" s="40">
        <f>D32</f>
        <v>0</v>
      </c>
    </row>
    <row r="37" spans="1:4">
      <c r="A37" s="6" t="s">
        <v>143</v>
      </c>
      <c r="B37" s="13" t="s">
        <v>144</v>
      </c>
      <c r="C37" s="43"/>
      <c r="D37" s="44"/>
    </row>
    <row r="38" spans="1:4">
      <c r="A38" s="6" t="s">
        <v>145</v>
      </c>
      <c r="B38" s="13" t="s">
        <v>146</v>
      </c>
      <c r="C38" s="43">
        <v>903</v>
      </c>
      <c r="D38" s="44">
        <v>1135</v>
      </c>
    </row>
    <row r="39" spans="1:4">
      <c r="A39" s="6" t="s">
        <v>147</v>
      </c>
      <c r="B39" s="13" t="s">
        <v>148</v>
      </c>
      <c r="C39" s="43"/>
      <c r="D39" s="44"/>
    </row>
    <row r="40" spans="1:4">
      <c r="A40" s="6" t="s">
        <v>149</v>
      </c>
      <c r="B40" s="13" t="s">
        <v>150</v>
      </c>
      <c r="C40" s="43">
        <v>232</v>
      </c>
      <c r="D40" s="44"/>
    </row>
    <row r="41" spans="1:4">
      <c r="A41" s="6" t="s">
        <v>151</v>
      </c>
      <c r="B41" s="13" t="s">
        <v>152</v>
      </c>
      <c r="C41" s="43">
        <v>215</v>
      </c>
      <c r="D41" s="44"/>
    </row>
    <row r="42" spans="1:4">
      <c r="A42" s="6" t="s">
        <v>153</v>
      </c>
      <c r="B42" s="13" t="s">
        <v>154</v>
      </c>
      <c r="C42" s="43"/>
      <c r="D42" s="44"/>
    </row>
    <row r="43" spans="1:4">
      <c r="A43" s="6" t="s">
        <v>155</v>
      </c>
      <c r="B43" s="13" t="s">
        <v>156</v>
      </c>
      <c r="C43" s="43">
        <v>145</v>
      </c>
      <c r="D43" s="44">
        <v>145</v>
      </c>
    </row>
    <row r="44" spans="1:4">
      <c r="A44" s="6" t="s">
        <v>157</v>
      </c>
      <c r="B44" s="13" t="s">
        <v>158</v>
      </c>
      <c r="C44" s="43">
        <v>455</v>
      </c>
      <c r="D44" s="44">
        <v>620</v>
      </c>
    </row>
    <row r="45" spans="1:4">
      <c r="A45" s="10" t="s">
        <v>159</v>
      </c>
      <c r="B45" s="16" t="s">
        <v>160</v>
      </c>
      <c r="C45" s="45">
        <f>SUM(C37:C44)</f>
        <v>1950</v>
      </c>
      <c r="D45" s="45">
        <f>SUM(D37:D44)</f>
        <v>1900</v>
      </c>
    </row>
    <row r="46" spans="1:4">
      <c r="A46" s="6" t="s">
        <v>161</v>
      </c>
      <c r="B46" s="13" t="s">
        <v>162</v>
      </c>
      <c r="C46" s="43"/>
      <c r="D46" s="44"/>
    </row>
    <row r="47" spans="1:4">
      <c r="A47" s="6" t="s">
        <v>163</v>
      </c>
      <c r="B47" s="13" t="s">
        <v>164</v>
      </c>
      <c r="C47" s="43"/>
      <c r="D47" s="44"/>
    </row>
    <row r="48" spans="1:4">
      <c r="A48" s="6" t="s">
        <v>165</v>
      </c>
      <c r="B48" s="13" t="s">
        <v>166</v>
      </c>
      <c r="C48" s="43"/>
      <c r="D48" s="44"/>
    </row>
    <row r="49" spans="1:6">
      <c r="A49" s="10" t="s">
        <v>167</v>
      </c>
      <c r="B49" s="10" t="s">
        <v>168</v>
      </c>
      <c r="C49" s="40">
        <f>SUM(C46:C48)</f>
        <v>0</v>
      </c>
      <c r="D49" s="40">
        <f>SUM(D46:D48)</f>
        <v>0</v>
      </c>
    </row>
    <row r="50" spans="1:6">
      <c r="A50" s="6" t="s">
        <v>169</v>
      </c>
      <c r="B50" s="9" t="s">
        <v>259</v>
      </c>
      <c r="C50" s="38"/>
      <c r="D50" s="39">
        <v>50</v>
      </c>
    </row>
    <row r="51" spans="1:6">
      <c r="A51" s="10" t="s">
        <v>171</v>
      </c>
      <c r="B51" s="10" t="s">
        <v>172</v>
      </c>
      <c r="C51" s="40">
        <f>C50</f>
        <v>0</v>
      </c>
      <c r="D51" s="40">
        <f>D50</f>
        <v>50</v>
      </c>
    </row>
    <row r="52" spans="1:6" ht="25.5">
      <c r="A52" s="6" t="s">
        <v>173</v>
      </c>
      <c r="B52" s="9" t="s">
        <v>174</v>
      </c>
      <c r="C52" s="38"/>
      <c r="D52" s="39"/>
    </row>
    <row r="53" spans="1:6">
      <c r="A53" s="10" t="s">
        <v>175</v>
      </c>
      <c r="B53" s="10" t="s">
        <v>176</v>
      </c>
      <c r="C53" s="40">
        <f>C52</f>
        <v>0</v>
      </c>
      <c r="D53" s="40">
        <f>D52</f>
        <v>0</v>
      </c>
    </row>
    <row r="54" spans="1:6" ht="24" customHeight="1">
      <c r="A54" s="10" t="s">
        <v>177</v>
      </c>
      <c r="B54" s="16" t="s">
        <v>178</v>
      </c>
      <c r="C54" s="45">
        <f>C15+C20+C31+C36+C45+C49+C51+C53</f>
        <v>9850</v>
      </c>
      <c r="D54" s="45">
        <f>D15+D20+D31+D36+D45+D49+D51+D53</f>
        <v>8850</v>
      </c>
      <c r="F54" s="101"/>
    </row>
    <row r="55" spans="1:6">
      <c r="A55" s="6" t="s">
        <v>179</v>
      </c>
      <c r="B55" s="6" t="s">
        <v>180</v>
      </c>
      <c r="C55" s="38">
        <v>9166</v>
      </c>
      <c r="D55" s="46">
        <v>9166</v>
      </c>
    </row>
    <row r="56" spans="1:6">
      <c r="A56" s="6" t="s">
        <v>181</v>
      </c>
      <c r="B56" s="6" t="s">
        <v>186</v>
      </c>
      <c r="C56" s="38">
        <v>1653</v>
      </c>
      <c r="D56" s="46">
        <v>1653</v>
      </c>
    </row>
    <row r="57" spans="1:6">
      <c r="A57" s="10" t="s">
        <v>187</v>
      </c>
      <c r="B57" s="10" t="s">
        <v>188</v>
      </c>
      <c r="C57" s="40">
        <f>C55+C56</f>
        <v>10819</v>
      </c>
      <c r="D57" s="40">
        <f>D55+D56</f>
        <v>10819</v>
      </c>
    </row>
    <row r="58" spans="1:6">
      <c r="A58" s="10" t="s">
        <v>189</v>
      </c>
      <c r="B58" s="10" t="s">
        <v>190</v>
      </c>
      <c r="C58" s="40">
        <v>2589</v>
      </c>
      <c r="D58" s="46">
        <v>2589</v>
      </c>
    </row>
    <row r="59" spans="1:6">
      <c r="A59" s="6" t="s">
        <v>191</v>
      </c>
      <c r="B59" s="6" t="s">
        <v>192</v>
      </c>
      <c r="C59" s="38">
        <v>720</v>
      </c>
      <c r="D59" s="39">
        <v>1070</v>
      </c>
    </row>
    <row r="60" spans="1:6">
      <c r="A60" s="6" t="s">
        <v>193</v>
      </c>
      <c r="B60" s="6" t="s">
        <v>194</v>
      </c>
      <c r="C60" s="38">
        <v>150</v>
      </c>
      <c r="D60" s="39">
        <v>300</v>
      </c>
    </row>
    <row r="61" spans="1:6">
      <c r="A61" s="6" t="s">
        <v>195</v>
      </c>
      <c r="B61" s="6" t="s">
        <v>196</v>
      </c>
      <c r="C61" s="38">
        <v>4902</v>
      </c>
      <c r="D61" s="39">
        <v>7501</v>
      </c>
    </row>
    <row r="62" spans="1:6">
      <c r="A62" s="6" t="s">
        <v>197</v>
      </c>
      <c r="B62" s="6" t="s">
        <v>198</v>
      </c>
      <c r="C62" s="38">
        <v>3615</v>
      </c>
      <c r="D62" s="39">
        <v>1515</v>
      </c>
    </row>
    <row r="63" spans="1:6">
      <c r="A63" s="6" t="s">
        <v>199</v>
      </c>
      <c r="B63" s="6" t="s">
        <v>200</v>
      </c>
      <c r="C63" s="38">
        <v>3735</v>
      </c>
      <c r="D63" s="39">
        <v>2835</v>
      </c>
    </row>
    <row r="64" spans="1:6">
      <c r="A64" s="10" t="s">
        <v>201</v>
      </c>
      <c r="B64" s="10" t="s">
        <v>202</v>
      </c>
      <c r="C64" s="40">
        <f>SUM(C59:C63)</f>
        <v>13122</v>
      </c>
      <c r="D64" s="40">
        <f>SUM(D59:D63)</f>
        <v>13221</v>
      </c>
    </row>
    <row r="65" spans="1:4">
      <c r="A65" s="6" t="s">
        <v>203</v>
      </c>
      <c r="B65" s="19" t="s">
        <v>204</v>
      </c>
      <c r="C65" s="43"/>
      <c r="D65" s="44"/>
    </row>
    <row r="66" spans="1:4">
      <c r="A66" s="6" t="s">
        <v>205</v>
      </c>
      <c r="B66" s="13" t="s">
        <v>206</v>
      </c>
      <c r="C66" s="43"/>
      <c r="D66" s="44"/>
    </row>
    <row r="67" spans="1:4">
      <c r="A67" s="6" t="s">
        <v>207</v>
      </c>
      <c r="B67" s="20" t="s">
        <v>208</v>
      </c>
      <c r="C67" s="47"/>
      <c r="D67" s="48"/>
    </row>
    <row r="68" spans="1:4">
      <c r="A68" s="6" t="s">
        <v>209</v>
      </c>
      <c r="B68" s="19" t="s">
        <v>210</v>
      </c>
      <c r="C68" s="43"/>
      <c r="D68" s="44"/>
    </row>
    <row r="69" spans="1:4">
      <c r="A69" s="6" t="s">
        <v>211</v>
      </c>
      <c r="B69" s="19" t="s">
        <v>212</v>
      </c>
      <c r="C69" s="43"/>
      <c r="D69" s="44"/>
    </row>
    <row r="70" spans="1:4">
      <c r="A70" s="10" t="s">
        <v>213</v>
      </c>
      <c r="B70" s="23" t="s">
        <v>214</v>
      </c>
      <c r="C70" s="45">
        <f>SUM(C65:C69)</f>
        <v>0</v>
      </c>
      <c r="D70" s="45">
        <f>SUM(D65:D69)</f>
        <v>0</v>
      </c>
    </row>
    <row r="71" spans="1:4" ht="25.5">
      <c r="A71" s="6" t="s">
        <v>215</v>
      </c>
      <c r="B71" s="9" t="s">
        <v>216</v>
      </c>
      <c r="C71" s="43"/>
      <c r="D71" s="44"/>
    </row>
    <row r="72" spans="1:4" ht="25.5">
      <c r="A72" s="6" t="s">
        <v>217</v>
      </c>
      <c r="B72" s="9" t="s">
        <v>218</v>
      </c>
      <c r="C72" s="43"/>
      <c r="D72" s="44"/>
    </row>
    <row r="73" spans="1:4">
      <c r="A73" s="6" t="s">
        <v>219</v>
      </c>
      <c r="B73" s="13" t="s">
        <v>220</v>
      </c>
      <c r="C73" s="43"/>
      <c r="D73" s="44"/>
    </row>
    <row r="74" spans="1:4">
      <c r="A74" s="6" t="s">
        <v>221</v>
      </c>
      <c r="B74" s="6" t="s">
        <v>340</v>
      </c>
      <c r="C74" s="43"/>
      <c r="D74" s="44">
        <v>18</v>
      </c>
    </row>
    <row r="75" spans="1:4">
      <c r="A75" s="6" t="s">
        <v>223</v>
      </c>
      <c r="B75" s="6" t="s">
        <v>224</v>
      </c>
      <c r="C75" s="43"/>
      <c r="D75" s="44"/>
    </row>
    <row r="76" spans="1:4">
      <c r="A76" s="6" t="s">
        <v>225</v>
      </c>
      <c r="B76" s="6" t="s">
        <v>226</v>
      </c>
      <c r="C76" s="43"/>
      <c r="D76" s="44"/>
    </row>
    <row r="77" spans="1:4">
      <c r="A77" s="6" t="s">
        <v>227</v>
      </c>
      <c r="B77" s="6" t="s">
        <v>228</v>
      </c>
      <c r="C77" s="43"/>
      <c r="D77" s="44"/>
    </row>
    <row r="78" spans="1:4">
      <c r="A78" s="6" t="s">
        <v>229</v>
      </c>
      <c r="B78" s="13" t="s">
        <v>230</v>
      </c>
      <c r="C78" s="43"/>
      <c r="D78" s="44"/>
    </row>
    <row r="79" spans="1:4">
      <c r="A79" s="10" t="s">
        <v>231</v>
      </c>
      <c r="B79" s="23" t="s">
        <v>283</v>
      </c>
      <c r="C79" s="45">
        <f>SUM(C71:C78)</f>
        <v>0</v>
      </c>
      <c r="D79" s="45">
        <f>SUM(D71:D78)</f>
        <v>18</v>
      </c>
    </row>
    <row r="80" spans="1:4">
      <c r="A80" s="10" t="s">
        <v>233</v>
      </c>
      <c r="B80" s="16" t="s">
        <v>234</v>
      </c>
      <c r="C80" s="45"/>
      <c r="D80" s="49"/>
    </row>
    <row r="81" spans="1:6">
      <c r="A81" s="10" t="s">
        <v>235</v>
      </c>
      <c r="B81" s="16" t="s">
        <v>236</v>
      </c>
      <c r="C81" s="45"/>
      <c r="D81" s="49"/>
    </row>
    <row r="82" spans="1:6" ht="25.5">
      <c r="A82" s="6" t="s">
        <v>237</v>
      </c>
      <c r="B82" s="9" t="s">
        <v>238</v>
      </c>
      <c r="C82" s="43"/>
      <c r="D82" s="44"/>
    </row>
    <row r="83" spans="1:6">
      <c r="A83" s="6" t="s">
        <v>239</v>
      </c>
      <c r="B83" s="19" t="s">
        <v>240</v>
      </c>
      <c r="C83" s="43"/>
      <c r="D83" s="44"/>
    </row>
    <row r="84" spans="1:6">
      <c r="A84" s="6" t="s">
        <v>241</v>
      </c>
      <c r="B84" s="13" t="s">
        <v>242</v>
      </c>
      <c r="C84" s="43"/>
      <c r="D84" s="44"/>
    </row>
    <row r="85" spans="1:6">
      <c r="A85" s="10" t="s">
        <v>243</v>
      </c>
      <c r="B85" s="23" t="s">
        <v>284</v>
      </c>
      <c r="C85" s="45">
        <f>SUM(C82:C84)</f>
        <v>0</v>
      </c>
      <c r="D85" s="45">
        <f>SUM(D82:D84)</f>
        <v>0</v>
      </c>
    </row>
    <row r="86" spans="1:6" ht="24.75" customHeight="1">
      <c r="A86" s="10" t="s">
        <v>245</v>
      </c>
      <c r="B86" s="16" t="s">
        <v>285</v>
      </c>
      <c r="C86" s="45">
        <f>C57+C58+C64+C70+C79+C85</f>
        <v>26530</v>
      </c>
      <c r="D86" s="45">
        <f>D57+D58+D64+D70+D79+D85</f>
        <v>26647</v>
      </c>
      <c r="F86" s="101"/>
    </row>
    <row r="87" spans="1:6">
      <c r="A87" s="6" t="s">
        <v>247</v>
      </c>
      <c r="B87" s="19" t="s">
        <v>248</v>
      </c>
      <c r="C87" s="43"/>
      <c r="D87" s="43"/>
    </row>
    <row r="88" spans="1:6">
      <c r="A88" s="6" t="s">
        <v>249</v>
      </c>
      <c r="B88" s="19" t="s">
        <v>250</v>
      </c>
      <c r="C88" s="43">
        <v>10766</v>
      </c>
      <c r="D88" s="43">
        <v>10766</v>
      </c>
    </row>
    <row r="89" spans="1:6">
      <c r="A89" s="6" t="s">
        <v>251</v>
      </c>
      <c r="B89" s="19" t="s">
        <v>252</v>
      </c>
      <c r="C89" s="43">
        <v>5914</v>
      </c>
      <c r="D89" s="43">
        <v>7031</v>
      </c>
    </row>
    <row r="90" spans="1:6">
      <c r="A90" s="6" t="s">
        <v>253</v>
      </c>
      <c r="B90" s="19" t="s">
        <v>254</v>
      </c>
      <c r="C90" s="43"/>
      <c r="D90" s="43"/>
    </row>
    <row r="91" spans="1:6">
      <c r="A91" s="10" t="s">
        <v>255</v>
      </c>
      <c r="B91" s="23" t="s">
        <v>270</v>
      </c>
      <c r="C91" s="45">
        <f>C89+C90</f>
        <v>5914</v>
      </c>
      <c r="D91" s="45">
        <f>D89+D90</f>
        <v>7031</v>
      </c>
    </row>
    <row r="92" spans="1:6">
      <c r="A92" s="10" t="s">
        <v>271</v>
      </c>
      <c r="B92" s="16" t="s">
        <v>272</v>
      </c>
      <c r="C92" s="45">
        <f>C87+C88+C91</f>
        <v>16680</v>
      </c>
      <c r="D92" s="45">
        <f>D87+D88+D91</f>
        <v>17797</v>
      </c>
    </row>
    <row r="93" spans="1:6">
      <c r="A93" s="6" t="s">
        <v>273</v>
      </c>
      <c r="B93" s="19" t="s">
        <v>274</v>
      </c>
      <c r="C93" s="43"/>
      <c r="D93" s="43"/>
    </row>
    <row r="94" spans="1:6">
      <c r="A94" s="6" t="s">
        <v>275</v>
      </c>
      <c r="B94" s="19" t="s">
        <v>276</v>
      </c>
      <c r="C94" s="43"/>
      <c r="D94" s="43"/>
    </row>
    <row r="95" spans="1:6">
      <c r="A95" s="6" t="s">
        <v>277</v>
      </c>
      <c r="B95" s="19" t="s">
        <v>278</v>
      </c>
      <c r="C95" s="43"/>
      <c r="D95" s="43"/>
    </row>
    <row r="96" spans="1:6">
      <c r="A96" s="10" t="s">
        <v>279</v>
      </c>
      <c r="B96" s="23" t="s">
        <v>280</v>
      </c>
      <c r="C96" s="45">
        <f>C94+C95</f>
        <v>0</v>
      </c>
      <c r="D96" s="45">
        <f>D94+D95</f>
        <v>0</v>
      </c>
    </row>
    <row r="97" spans="1:4">
      <c r="A97" s="10" t="s">
        <v>281</v>
      </c>
      <c r="B97" s="16" t="s">
        <v>282</v>
      </c>
      <c r="C97" s="45">
        <f>C93+C96</f>
        <v>0</v>
      </c>
      <c r="D97" s="45">
        <f>D93+D96</f>
        <v>0</v>
      </c>
    </row>
    <row r="98" spans="1:4">
      <c r="B98" s="16" t="s">
        <v>696</v>
      </c>
      <c r="C98" s="45">
        <f>C86+C97</f>
        <v>26530</v>
      </c>
      <c r="D98" s="45">
        <f>D86+D97</f>
        <v>26647</v>
      </c>
    </row>
  </sheetData>
  <mergeCells count="4">
    <mergeCell ref="B2:B3"/>
    <mergeCell ref="C2:C3"/>
    <mergeCell ref="D2:D3"/>
    <mergeCell ref="C4:D4"/>
  </mergeCells>
  <phoneticPr fontId="2" type="noConversion"/>
  <pageMargins left="0.75" right="0.75" top="1" bottom="1" header="0.5" footer="0.5"/>
  <pageSetup paperSize="9" orientation="portrait" r:id="rId1"/>
  <headerFooter alignWithMargins="0">
    <oddHeader>&amp;C&amp;"Times New Roman,Félkövér"&amp;12Deszki Művelődési Ház és Könyvtár költségvetése&amp;R&amp;"Times New Roman,Normál"7.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J27"/>
  <sheetViews>
    <sheetView workbookViewId="0">
      <selection activeCell="K12" sqref="K12"/>
    </sheetView>
  </sheetViews>
  <sheetFormatPr defaultRowHeight="20.100000000000001" customHeight="1"/>
  <cols>
    <col min="1" max="1" width="47.85546875" style="68" customWidth="1"/>
    <col min="2" max="5" width="10.7109375" style="68" customWidth="1"/>
    <col min="6" max="7" width="10.7109375" style="51" customWidth="1"/>
    <col min="8" max="16384" width="9.140625" style="51"/>
  </cols>
  <sheetData>
    <row r="1" spans="1:10" ht="20.100000000000001" customHeight="1">
      <c r="A1" s="275"/>
      <c r="B1" s="275"/>
      <c r="C1" s="275"/>
      <c r="D1" s="275"/>
      <c r="E1" s="275"/>
      <c r="F1" s="275"/>
      <c r="G1" s="275"/>
    </row>
    <row r="2" spans="1:10" ht="20.100000000000001" customHeight="1">
      <c r="A2" s="276" t="s">
        <v>286</v>
      </c>
      <c r="B2" s="277" t="s">
        <v>287</v>
      </c>
      <c r="C2" s="278"/>
      <c r="D2" s="277" t="s">
        <v>288</v>
      </c>
      <c r="E2" s="278"/>
      <c r="F2" s="277" t="s">
        <v>289</v>
      </c>
      <c r="G2" s="278"/>
    </row>
    <row r="3" spans="1:10" ht="20.100000000000001" customHeight="1">
      <c r="A3" s="276"/>
      <c r="B3" s="279" t="s">
        <v>290</v>
      </c>
      <c r="C3" s="280"/>
      <c r="D3" s="279" t="s">
        <v>290</v>
      </c>
      <c r="E3" s="280"/>
      <c r="F3" s="279" t="s">
        <v>290</v>
      </c>
      <c r="G3" s="280"/>
    </row>
    <row r="4" spans="1:10" ht="15">
      <c r="A4" s="52"/>
      <c r="B4" s="272" t="s">
        <v>291</v>
      </c>
      <c r="C4" s="273" t="s">
        <v>292</v>
      </c>
      <c r="D4" s="272" t="s">
        <v>291</v>
      </c>
      <c r="E4" s="273" t="s">
        <v>292</v>
      </c>
      <c r="F4" s="272" t="s">
        <v>291</v>
      </c>
      <c r="G4" s="273" t="s">
        <v>292</v>
      </c>
    </row>
    <row r="5" spans="1:10" ht="15">
      <c r="A5" s="52"/>
      <c r="B5" s="272"/>
      <c r="C5" s="274"/>
      <c r="D5" s="272"/>
      <c r="E5" s="274"/>
      <c r="F5" s="272"/>
      <c r="G5" s="274"/>
    </row>
    <row r="6" spans="1:10" ht="15">
      <c r="A6" s="52" t="s">
        <v>293</v>
      </c>
      <c r="B6" s="53">
        <f>'[1]kiadás összesítő'!C14</f>
        <v>3786</v>
      </c>
      <c r="C6" s="53">
        <f>'[1]kiadás összesítő'!D14</f>
        <v>2982</v>
      </c>
      <c r="D6" s="53">
        <f>'[1]kiadás összesítő'!E14</f>
        <v>4592</v>
      </c>
      <c r="E6" s="53">
        <f>'[1]kiadás összesítő'!F14</f>
        <v>4035</v>
      </c>
      <c r="F6" s="54">
        <f>'[1]kiadás összesítő'!G14</f>
        <v>8378</v>
      </c>
      <c r="G6" s="54">
        <f>'[1]kiadás összesítő'!H14</f>
        <v>7017</v>
      </c>
    </row>
    <row r="7" spans="1:10" ht="15">
      <c r="A7" s="52" t="s">
        <v>294</v>
      </c>
      <c r="B7" s="53">
        <f>'[1]kiadás összesítő'!C15</f>
        <v>1022</v>
      </c>
      <c r="C7" s="53">
        <f>'[1]kiadás összesítő'!D15</f>
        <v>805</v>
      </c>
      <c r="D7" s="53">
        <f>'[1]kiadás összesítő'!E15</f>
        <v>1240</v>
      </c>
      <c r="E7" s="53">
        <f>'[1]kiadás összesítő'!F15</f>
        <v>1089</v>
      </c>
      <c r="F7" s="54">
        <f>'[1]kiadás összesítő'!G15</f>
        <v>2262</v>
      </c>
      <c r="G7" s="54">
        <f>'[1]kiadás összesítő'!H15</f>
        <v>1894</v>
      </c>
    </row>
    <row r="8" spans="1:10" ht="15.75">
      <c r="A8" s="52" t="s">
        <v>295</v>
      </c>
      <c r="B8" s="53"/>
      <c r="C8" s="53"/>
      <c r="D8" s="55">
        <f>5652+33648</f>
        <v>39300</v>
      </c>
      <c r="E8" s="55">
        <v>60506</v>
      </c>
      <c r="F8" s="54">
        <f t="shared" ref="F8:G10" si="0">B8+D8</f>
        <v>39300</v>
      </c>
      <c r="G8" s="54">
        <f t="shared" si="0"/>
        <v>60506</v>
      </c>
      <c r="H8" s="56"/>
      <c r="I8" s="56"/>
      <c r="J8" s="56"/>
    </row>
    <row r="9" spans="1:10" ht="15.75">
      <c r="A9" s="52" t="s">
        <v>296</v>
      </c>
      <c r="B9" s="53">
        <v>8466</v>
      </c>
      <c r="C9" s="53">
        <f>4470+3286</f>
        <v>7756</v>
      </c>
      <c r="D9" s="55">
        <v>3468</v>
      </c>
      <c r="E9" s="55">
        <f>3690+2714</f>
        <v>6404</v>
      </c>
      <c r="F9" s="54">
        <f t="shared" si="0"/>
        <v>11934</v>
      </c>
      <c r="G9" s="54">
        <f>C9+E9</f>
        <v>14160</v>
      </c>
      <c r="H9" s="56"/>
      <c r="I9" s="56"/>
      <c r="J9" s="56"/>
    </row>
    <row r="10" spans="1:10" ht="15.75">
      <c r="A10" s="52" t="s">
        <v>297</v>
      </c>
      <c r="B10" s="53"/>
      <c r="C10" s="53"/>
      <c r="D10" s="55"/>
      <c r="E10" s="55"/>
      <c r="F10" s="54">
        <f t="shared" si="0"/>
        <v>0</v>
      </c>
      <c r="G10" s="54">
        <f t="shared" si="0"/>
        <v>0</v>
      </c>
      <c r="H10" s="56"/>
      <c r="I10" s="56"/>
      <c r="J10" s="56"/>
    </row>
    <row r="11" spans="1:10" ht="15">
      <c r="A11" s="52" t="s">
        <v>298</v>
      </c>
      <c r="B11" s="53"/>
      <c r="C11" s="53"/>
      <c r="D11" s="53"/>
      <c r="E11" s="53"/>
      <c r="F11" s="54"/>
      <c r="G11" s="54"/>
      <c r="H11" s="56"/>
      <c r="I11" s="56"/>
      <c r="J11" s="56"/>
    </row>
    <row r="12" spans="1:10" ht="15">
      <c r="A12" s="57" t="s">
        <v>299</v>
      </c>
      <c r="B12" s="58">
        <f t="shared" ref="B12:G12" si="1">B23-B6-B7-B8-B9-B10-B11</f>
        <v>21603</v>
      </c>
      <c r="C12" s="58">
        <f t="shared" si="1"/>
        <v>20021</v>
      </c>
      <c r="D12" s="58">
        <f t="shared" si="1"/>
        <v>6129</v>
      </c>
      <c r="E12" s="58">
        <f t="shared" si="1"/>
        <v>4472</v>
      </c>
      <c r="F12" s="58">
        <f t="shared" si="1"/>
        <v>27732</v>
      </c>
      <c r="G12" s="58">
        <f t="shared" si="1"/>
        <v>24493</v>
      </c>
      <c r="H12" s="56"/>
      <c r="I12" s="56"/>
      <c r="J12" s="56"/>
    </row>
    <row r="13" spans="1:10" ht="15">
      <c r="A13" s="59" t="s">
        <v>300</v>
      </c>
      <c r="B13" s="60">
        <f t="shared" ref="B13:G13" si="2">SUM(B6:B12)</f>
        <v>34877</v>
      </c>
      <c r="C13" s="60">
        <f t="shared" si="2"/>
        <v>31564</v>
      </c>
      <c r="D13" s="60">
        <f t="shared" si="2"/>
        <v>54729</v>
      </c>
      <c r="E13" s="60">
        <f t="shared" si="2"/>
        <v>76506</v>
      </c>
      <c r="F13" s="60">
        <f t="shared" si="2"/>
        <v>89606</v>
      </c>
      <c r="G13" s="60">
        <f t="shared" si="2"/>
        <v>108070</v>
      </c>
      <c r="H13" s="56"/>
      <c r="I13" s="56"/>
      <c r="J13" s="56"/>
    </row>
    <row r="14" spans="1:10" ht="15">
      <c r="A14" s="61"/>
      <c r="B14" s="62"/>
      <c r="C14" s="62"/>
      <c r="D14" s="62"/>
      <c r="E14" s="62"/>
      <c r="F14" s="63"/>
      <c r="G14" s="63"/>
      <c r="H14" s="56"/>
      <c r="I14" s="56"/>
      <c r="J14" s="56"/>
    </row>
    <row r="15" spans="1:10" ht="15">
      <c r="A15" s="61" t="s">
        <v>301</v>
      </c>
      <c r="B15" s="62">
        <f>'[1]kiadás összesítő'!C5</f>
        <v>4424</v>
      </c>
      <c r="C15" s="62">
        <f>'[1]kiadás összesítő'!D5</f>
        <v>4428</v>
      </c>
      <c r="D15" s="62">
        <f>'[1]kiadás összesítő'!E5</f>
        <v>27480</v>
      </c>
      <c r="E15" s="62">
        <f>'[1]kiadás összesítő'!F5</f>
        <v>43321</v>
      </c>
      <c r="F15" s="63">
        <f>'[1]kiadás összesítő'!G5</f>
        <v>31904</v>
      </c>
      <c r="G15" s="63">
        <f>'[1]kiadás összesítő'!H5</f>
        <v>47749</v>
      </c>
      <c r="H15" s="56"/>
      <c r="I15" s="56"/>
      <c r="J15" s="56"/>
    </row>
    <row r="16" spans="1:10" ht="15">
      <c r="A16" s="61" t="s">
        <v>302</v>
      </c>
      <c r="B16" s="62">
        <f>'[1]kiadás összesítő'!C6</f>
        <v>1213</v>
      </c>
      <c r="C16" s="62">
        <f>'[1]kiadás összesítő'!D6</f>
        <v>1215</v>
      </c>
      <c r="D16" s="62">
        <f>'[1]kiadás összesítő'!E6</f>
        <v>7203</v>
      </c>
      <c r="E16" s="62">
        <f>'[1]kiadás összesítő'!F6</f>
        <v>12143</v>
      </c>
      <c r="F16" s="63">
        <f>'[1]kiadás összesítő'!G6</f>
        <v>8416</v>
      </c>
      <c r="G16" s="63">
        <f>'[1]kiadás összesítő'!H6</f>
        <v>13358</v>
      </c>
      <c r="H16" s="56"/>
      <c r="I16" s="56"/>
      <c r="J16" s="56"/>
    </row>
    <row r="17" spans="1:10" ht="15">
      <c r="A17" s="61" t="s">
        <v>303</v>
      </c>
      <c r="B17" s="62">
        <f>'[1]kiadás összesítő'!C7</f>
        <v>28536</v>
      </c>
      <c r="C17" s="62">
        <f>'[1]kiadás összesítő'!D7</f>
        <v>25201</v>
      </c>
      <c r="D17" s="62">
        <f>'[1]kiadás összesítő'!E7</f>
        <v>18423</v>
      </c>
      <c r="E17" s="62">
        <f>'[1]kiadás összesítő'!F7</f>
        <v>20059</v>
      </c>
      <c r="F17" s="63">
        <f>'[1]kiadás összesítő'!G7</f>
        <v>46959</v>
      </c>
      <c r="G17" s="63">
        <f>'[1]kiadás összesítő'!H7</f>
        <v>45260</v>
      </c>
      <c r="H17" s="56"/>
      <c r="I17" s="56"/>
      <c r="J17" s="56"/>
    </row>
    <row r="18" spans="1:10" ht="15">
      <c r="A18" s="61" t="s">
        <v>304</v>
      </c>
      <c r="B18" s="62">
        <f>'[1]kiadás összesítő'!C8</f>
        <v>0</v>
      </c>
      <c r="C18" s="62">
        <f>'[1]kiadás összesítő'!D8</f>
        <v>0</v>
      </c>
      <c r="D18" s="62">
        <f>'[1]kiadás összesítő'!E8</f>
        <v>663</v>
      </c>
      <c r="E18" s="62">
        <f>'[1]kiadás összesítő'!F8</f>
        <v>0</v>
      </c>
      <c r="F18" s="63">
        <f>'[1]kiadás összesítő'!G8</f>
        <v>663</v>
      </c>
      <c r="G18" s="63">
        <f>'[1]kiadás összesítő'!H8</f>
        <v>0</v>
      </c>
      <c r="H18" s="56"/>
      <c r="I18" s="56"/>
      <c r="J18" s="56"/>
    </row>
    <row r="19" spans="1:10" ht="15">
      <c r="A19" s="61" t="s">
        <v>305</v>
      </c>
      <c r="B19" s="62">
        <f>'[1]kiadás összesítő'!C9</f>
        <v>0</v>
      </c>
      <c r="C19" s="62">
        <f>'[1]kiadás összesítő'!D9</f>
        <v>0</v>
      </c>
      <c r="D19" s="62">
        <f>'[1]kiadás összesítő'!E9</f>
        <v>0</v>
      </c>
      <c r="E19" s="62">
        <f>'[1]kiadás összesítő'!F9</f>
        <v>0</v>
      </c>
      <c r="F19" s="63">
        <f>'[1]kiadás összesítő'!G9</f>
        <v>0</v>
      </c>
      <c r="G19" s="63">
        <f>'[1]kiadás összesítő'!H9</f>
        <v>0</v>
      </c>
      <c r="H19" s="56"/>
      <c r="I19" s="56"/>
      <c r="J19" s="56"/>
    </row>
    <row r="20" spans="1:10" ht="15">
      <c r="A20" s="61" t="s">
        <v>236</v>
      </c>
      <c r="B20" s="62">
        <f>'[1]kiadás összesítő'!C10</f>
        <v>0</v>
      </c>
      <c r="C20" s="62">
        <f>'[1]kiadás összesítő'!D10</f>
        <v>0</v>
      </c>
      <c r="D20" s="62">
        <f>'[1]kiadás összesítő'!E10</f>
        <v>0</v>
      </c>
      <c r="E20" s="62">
        <f>'[1]kiadás összesítő'!F10</f>
        <v>0</v>
      </c>
      <c r="F20" s="63"/>
      <c r="G20" s="63"/>
      <c r="H20" s="56"/>
      <c r="I20" s="56"/>
      <c r="J20" s="56"/>
    </row>
    <row r="21" spans="1:10" ht="20.100000000000001" customHeight="1">
      <c r="A21" s="61" t="s">
        <v>306</v>
      </c>
      <c r="B21" s="62">
        <f>'[1]kiadás összesítő'!C11</f>
        <v>0</v>
      </c>
      <c r="C21" s="62">
        <f>'[1]kiadás összesítő'!D11</f>
        <v>0</v>
      </c>
      <c r="D21" s="62">
        <f>'[1]kiadás összesítő'!E11</f>
        <v>0</v>
      </c>
      <c r="E21" s="62">
        <f>'[1]kiadás összesítő'!F11</f>
        <v>0</v>
      </c>
      <c r="F21" s="63"/>
      <c r="G21" s="63"/>
      <c r="H21" s="56"/>
      <c r="I21" s="56"/>
      <c r="J21" s="56"/>
    </row>
    <row r="22" spans="1:10" ht="15">
      <c r="A22" s="61" t="s">
        <v>307</v>
      </c>
      <c r="B22" s="62">
        <v>704</v>
      </c>
      <c r="C22" s="62">
        <v>720</v>
      </c>
      <c r="D22" s="62">
        <v>960</v>
      </c>
      <c r="E22" s="62">
        <v>983</v>
      </c>
      <c r="F22" s="63">
        <f>B22+D22</f>
        <v>1664</v>
      </c>
      <c r="G22" s="63">
        <f>C22+E22</f>
        <v>1703</v>
      </c>
      <c r="H22" s="56"/>
      <c r="I22" s="56"/>
      <c r="J22" s="56"/>
    </row>
    <row r="23" spans="1:10" ht="15">
      <c r="A23" s="59" t="s">
        <v>308</v>
      </c>
      <c r="B23" s="60">
        <f t="shared" ref="B23:G23" si="3">SUM(B15:B22)</f>
        <v>34877</v>
      </c>
      <c r="C23" s="60">
        <f t="shared" si="3"/>
        <v>31564</v>
      </c>
      <c r="D23" s="60">
        <f t="shared" si="3"/>
        <v>54729</v>
      </c>
      <c r="E23" s="60">
        <f t="shared" si="3"/>
        <v>76506</v>
      </c>
      <c r="F23" s="60">
        <f t="shared" si="3"/>
        <v>89606</v>
      </c>
      <c r="G23" s="60">
        <f t="shared" si="3"/>
        <v>108070</v>
      </c>
      <c r="H23" s="56"/>
      <c r="I23" s="56"/>
      <c r="J23" s="56"/>
    </row>
    <row r="24" spans="1:10" ht="15">
      <c r="A24" s="52"/>
      <c r="B24" s="53"/>
      <c r="C24" s="53"/>
      <c r="D24" s="53"/>
      <c r="E24" s="53"/>
      <c r="F24" s="54"/>
      <c r="G24" s="54"/>
      <c r="H24" s="56"/>
      <c r="I24" s="56"/>
      <c r="J24" s="56"/>
    </row>
    <row r="25" spans="1:10" ht="28.5">
      <c r="A25" s="57" t="s">
        <v>309</v>
      </c>
      <c r="B25" s="58">
        <f t="shared" ref="B25:G25" si="4">B12</f>
        <v>21603</v>
      </c>
      <c r="C25" s="58">
        <f t="shared" si="4"/>
        <v>20021</v>
      </c>
      <c r="D25" s="58">
        <f t="shared" si="4"/>
        <v>6129</v>
      </c>
      <c r="E25" s="58">
        <f t="shared" si="4"/>
        <v>4472</v>
      </c>
      <c r="F25" s="58">
        <f t="shared" si="4"/>
        <v>27732</v>
      </c>
      <c r="G25" s="58">
        <f t="shared" si="4"/>
        <v>24493</v>
      </c>
      <c r="H25" s="56"/>
      <c r="I25" s="56"/>
      <c r="J25" s="56"/>
    </row>
    <row r="26" spans="1:10" ht="15">
      <c r="A26" s="57" t="s">
        <v>310</v>
      </c>
      <c r="B26" s="64">
        <f t="shared" ref="B26:G26" si="5">B12/12</f>
        <v>1800.25</v>
      </c>
      <c r="C26" s="64">
        <f t="shared" si="5"/>
        <v>1668.4166666666667</v>
      </c>
      <c r="D26" s="64">
        <f t="shared" si="5"/>
        <v>510.75</v>
      </c>
      <c r="E26" s="64">
        <f t="shared" si="5"/>
        <v>372.66666666666669</v>
      </c>
      <c r="F26" s="64">
        <f t="shared" si="5"/>
        <v>2311</v>
      </c>
      <c r="G26" s="64">
        <f t="shared" si="5"/>
        <v>2041.0833333333333</v>
      </c>
      <c r="H26" s="56"/>
      <c r="I26" s="56"/>
      <c r="J26" s="56"/>
    </row>
    <row r="27" spans="1:10" s="67" customFormat="1" ht="15">
      <c r="A27" s="65"/>
      <c r="B27" s="65"/>
      <c r="C27" s="65"/>
      <c r="D27" s="65"/>
      <c r="E27" s="65"/>
      <c r="F27" s="66"/>
    </row>
  </sheetData>
  <mergeCells count="14">
    <mergeCell ref="A1:G1"/>
    <mergeCell ref="A2:A3"/>
    <mergeCell ref="B2:C2"/>
    <mergeCell ref="D2:E2"/>
    <mergeCell ref="F2:G2"/>
    <mergeCell ref="B3:C3"/>
    <mergeCell ref="D3:E3"/>
    <mergeCell ref="F3:G3"/>
    <mergeCell ref="F4:F5"/>
    <mergeCell ref="G4:G5"/>
    <mergeCell ref="B4:B5"/>
    <mergeCell ref="C4:C5"/>
    <mergeCell ref="D4:D5"/>
    <mergeCell ref="E4:E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Roman,Félkövér"&amp;12Deszk Község közoktatási intézményeinek költségvetése&amp;R&amp;"Times New Roman,Normál"8.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C27"/>
  <sheetViews>
    <sheetView workbookViewId="0">
      <selection sqref="A1:C1"/>
    </sheetView>
  </sheetViews>
  <sheetFormatPr defaultRowHeight="15"/>
  <cols>
    <col min="1" max="1" width="57.140625" style="68" customWidth="1"/>
    <col min="2" max="3" width="14.28515625" style="68" customWidth="1"/>
    <col min="4" max="16384" width="9.140625" style="69"/>
  </cols>
  <sheetData>
    <row r="1" spans="1:3" ht="16.5" customHeight="1">
      <c r="A1" s="284"/>
      <c r="B1" s="284"/>
      <c r="C1" s="284"/>
    </row>
    <row r="2" spans="1:3" ht="14.25" customHeight="1">
      <c r="A2" s="276" t="s">
        <v>286</v>
      </c>
      <c r="B2" s="285" t="s">
        <v>289</v>
      </c>
      <c r="C2" s="286"/>
    </row>
    <row r="3" spans="1:3">
      <c r="A3" s="276"/>
      <c r="B3" s="287" t="s">
        <v>290</v>
      </c>
      <c r="C3" s="288"/>
    </row>
    <row r="4" spans="1:3">
      <c r="A4" s="52"/>
      <c r="B4" s="281" t="s">
        <v>291</v>
      </c>
      <c r="C4" s="282" t="s">
        <v>292</v>
      </c>
    </row>
    <row r="5" spans="1:3">
      <c r="A5" s="52"/>
      <c r="B5" s="281"/>
      <c r="C5" s="283"/>
    </row>
    <row r="6" spans="1:3" ht="21.75" customHeight="1">
      <c r="A6" s="52" t="s">
        <v>293</v>
      </c>
      <c r="B6" s="53">
        <f>'[2]Kiadás összesítő'!C14+'[2]Kiadás összesítő'!C16</f>
        <v>1550</v>
      </c>
      <c r="C6" s="53">
        <f>'[2]Kiadás összesítő'!D14+'[2]Kiadás összesítő'!D16</f>
        <v>1038</v>
      </c>
    </row>
    <row r="7" spans="1:3" ht="21.75" customHeight="1">
      <c r="A7" s="52" t="s">
        <v>294</v>
      </c>
      <c r="B7" s="53">
        <f>'[2]Kiadás összesítő'!C15</f>
        <v>1287.5</v>
      </c>
      <c r="C7" s="53">
        <f>'[2]Kiadás összesítő'!D15</f>
        <v>1288</v>
      </c>
    </row>
    <row r="8" spans="1:3" ht="21.75" customHeight="1">
      <c r="A8" s="52" t="s">
        <v>311</v>
      </c>
      <c r="B8" s="53">
        <f>'[2]Kiadás összesítő'!C17</f>
        <v>0</v>
      </c>
      <c r="C8" s="53">
        <f>'[2]Kiadás összesítő'!D17</f>
        <v>0</v>
      </c>
    </row>
    <row r="9" spans="1:3" ht="21.75" customHeight="1">
      <c r="A9" s="52" t="s">
        <v>295</v>
      </c>
      <c r="B9" s="53">
        <v>13686</v>
      </c>
      <c r="C9" s="53">
        <v>12524</v>
      </c>
    </row>
    <row r="10" spans="1:3" ht="21.75" customHeight="1">
      <c r="A10" s="52"/>
      <c r="B10" s="53"/>
      <c r="C10" s="53"/>
    </row>
    <row r="11" spans="1:3" ht="21.75" customHeight="1">
      <c r="A11" s="52" t="s">
        <v>298</v>
      </c>
      <c r="B11" s="53"/>
      <c r="C11" s="53"/>
    </row>
    <row r="12" spans="1:3" ht="21.75" customHeight="1">
      <c r="A12" s="57" t="s">
        <v>299</v>
      </c>
      <c r="B12" s="70">
        <f>B23-B6-B7-B8-B9-B10-B11</f>
        <v>5547.1500000000015</v>
      </c>
      <c r="C12" s="70">
        <f>C23-C6-C7-C8-C9-C10-C11</f>
        <v>8212</v>
      </c>
    </row>
    <row r="13" spans="1:3" ht="21.75" customHeight="1">
      <c r="A13" s="59" t="s">
        <v>300</v>
      </c>
      <c r="B13" s="71">
        <f>SUM(B6:B12)</f>
        <v>22070.65</v>
      </c>
      <c r="C13" s="71">
        <f>SUM(C6:C12)</f>
        <v>23062</v>
      </c>
    </row>
    <row r="14" spans="1:3" ht="21.75" customHeight="1">
      <c r="A14" s="61"/>
      <c r="B14" s="62"/>
      <c r="C14" s="62"/>
    </row>
    <row r="15" spans="1:3" ht="21.75" customHeight="1">
      <c r="A15" s="61" t="s">
        <v>301</v>
      </c>
      <c r="B15" s="62">
        <f>'[2]Kiadás összesítő'!C5</f>
        <v>9784</v>
      </c>
      <c r="C15" s="62">
        <f>'[2]Kiadás összesítő'!D5</f>
        <v>10115</v>
      </c>
    </row>
    <row r="16" spans="1:3" ht="21.75" customHeight="1">
      <c r="A16" s="61" t="s">
        <v>302</v>
      </c>
      <c r="B16" s="62">
        <f>'[2]Kiadás összesítő'!C6</f>
        <v>2600</v>
      </c>
      <c r="C16" s="62">
        <f>'[2]Kiadás összesítő'!D6</f>
        <v>2648</v>
      </c>
    </row>
    <row r="17" spans="1:3" ht="21.75" customHeight="1">
      <c r="A17" s="61" t="s">
        <v>303</v>
      </c>
      <c r="B17" s="62">
        <f>'[2]Kiadás összesítő'!C7</f>
        <v>7815.65</v>
      </c>
      <c r="C17" s="62">
        <f>'[2]Kiadás összesítő'!D7</f>
        <v>8222</v>
      </c>
    </row>
    <row r="18" spans="1:3" ht="21.75" customHeight="1">
      <c r="A18" s="61" t="s">
        <v>304</v>
      </c>
      <c r="B18" s="62">
        <f>'[2]Kiadás összesítő'!C8</f>
        <v>0</v>
      </c>
      <c r="C18" s="62">
        <f>'[2]Kiadás összesítő'!D8</f>
        <v>0</v>
      </c>
    </row>
    <row r="19" spans="1:3" ht="21.75" customHeight="1">
      <c r="A19" s="61" t="s">
        <v>305</v>
      </c>
      <c r="B19" s="62">
        <f>'[2]Kiadás összesítő'!C9</f>
        <v>0</v>
      </c>
      <c r="C19" s="62">
        <f>'[2]Kiadás összesítő'!D9</f>
        <v>0</v>
      </c>
    </row>
    <row r="20" spans="1:3" ht="21.75" customHeight="1">
      <c r="A20" s="61" t="s">
        <v>236</v>
      </c>
      <c r="B20" s="62">
        <f>'[2]Kiadás összesítő'!C10</f>
        <v>0</v>
      </c>
      <c r="C20" s="62">
        <f>'[2]Kiadás összesítő'!D10</f>
        <v>0</v>
      </c>
    </row>
    <row r="21" spans="1:3" ht="21.75" customHeight="1">
      <c r="A21" s="61" t="s">
        <v>306</v>
      </c>
      <c r="B21" s="62">
        <f>'[2]Kiadás összesítő'!C11</f>
        <v>0</v>
      </c>
      <c r="C21" s="62">
        <f>'[2]Kiadás összesítő'!D11</f>
        <v>0</v>
      </c>
    </row>
    <row r="22" spans="1:3" ht="21.75" customHeight="1">
      <c r="A22" s="61" t="s">
        <v>307</v>
      </c>
      <c r="B22" s="62">
        <f>'[2]Kiadás összesítő'!C12</f>
        <v>1871</v>
      </c>
      <c r="C22" s="62">
        <f>'[2]Kiadás összesítő'!D12</f>
        <v>2077</v>
      </c>
    </row>
    <row r="23" spans="1:3" ht="21.75" customHeight="1">
      <c r="A23" s="59" t="s">
        <v>308</v>
      </c>
      <c r="B23" s="71">
        <f>SUM(B15:B22)</f>
        <v>22070.65</v>
      </c>
      <c r="C23" s="71">
        <f>SUM(C15:C22)</f>
        <v>23062</v>
      </c>
    </row>
    <row r="24" spans="1:3">
      <c r="A24" s="52"/>
      <c r="B24" s="53"/>
      <c r="C24" s="53"/>
    </row>
    <row r="25" spans="1:3" ht="36" customHeight="1">
      <c r="A25" s="57" t="s">
        <v>312</v>
      </c>
      <c r="B25" s="70">
        <f>B12</f>
        <v>5547.1500000000015</v>
      </c>
      <c r="C25" s="70">
        <f>C12</f>
        <v>8212</v>
      </c>
    </row>
    <row r="26" spans="1:3" ht="33" customHeight="1">
      <c r="A26" s="57" t="s">
        <v>310</v>
      </c>
      <c r="B26" s="72">
        <f>B12/12</f>
        <v>462.2625000000001</v>
      </c>
      <c r="C26" s="72">
        <f>C12/12</f>
        <v>684.33333333333337</v>
      </c>
    </row>
    <row r="27" spans="1:3">
      <c r="A27" s="65"/>
      <c r="B27" s="73"/>
      <c r="C27" s="74"/>
    </row>
  </sheetData>
  <mergeCells count="6">
    <mergeCell ref="B4:B5"/>
    <mergeCell ref="C4:C5"/>
    <mergeCell ref="A1:C1"/>
    <mergeCell ref="A2:A3"/>
    <mergeCell ref="B2:C2"/>
    <mergeCell ref="B3:C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&amp;C&amp;"Times New Roman,Félkövér"&amp;12Deszk Község Szociális és gyermekjóléti részlegének költségvetése&amp;R&amp;"Times New Roman,Normál"9.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3</vt:i4>
      </vt:variant>
    </vt:vector>
  </HeadingPairs>
  <TitlesOfParts>
    <vt:vector size="26" baseType="lpstr">
      <vt:lpstr>Címrend</vt:lpstr>
      <vt:lpstr>Feladatok</vt:lpstr>
      <vt:lpstr>Konszol</vt:lpstr>
      <vt:lpstr>Deszk</vt:lpstr>
      <vt:lpstr>Önkor</vt:lpstr>
      <vt:lpstr>KözösH</vt:lpstr>
      <vt:lpstr>MűvH</vt:lpstr>
      <vt:lpstr>Szktt közn</vt:lpstr>
      <vt:lpstr>Szktt szoc</vt:lpstr>
      <vt:lpstr>DTNK</vt:lpstr>
      <vt:lpstr>SZKTT</vt:lpstr>
      <vt:lpstr>Hulladék</vt:lpstr>
      <vt:lpstr>Szúnyog</vt:lpstr>
      <vt:lpstr>Létszám</vt:lpstr>
      <vt:lpstr>Műk. tám.</vt:lpstr>
      <vt:lpstr>Közn. tám.</vt:lpstr>
      <vt:lpstr>Szoc. tám.</vt:lpstr>
      <vt:lpstr>E. tám.</vt:lpstr>
      <vt:lpstr>Felhalmozás</vt:lpstr>
      <vt:lpstr>Likviditás</vt:lpstr>
      <vt:lpstr>3 évre épülő</vt:lpstr>
      <vt:lpstr>Többéves</vt:lpstr>
      <vt:lpstr>Határozat</vt:lpstr>
      <vt:lpstr>Deszk!Nyomtatási_terület</vt:lpstr>
      <vt:lpstr>Konszol!Nyomtatási_terület</vt:lpstr>
      <vt:lpstr>Önkor!Nyomtatási_terület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</dc:creator>
  <cp:lastModifiedBy>Polg. Hiv.</cp:lastModifiedBy>
  <cp:lastPrinted>2014-11-25T11:26:24Z</cp:lastPrinted>
  <dcterms:created xsi:type="dcterms:W3CDTF">2014-02-04T15:02:39Z</dcterms:created>
  <dcterms:modified xsi:type="dcterms:W3CDTF">2014-11-25T11:26:37Z</dcterms:modified>
</cp:coreProperties>
</file>