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8.3. sz. mell." sheetId="28" r:id="rId28"/>
    <sheet name="8.3.1. sz. mell." sheetId="29" r:id="rId29"/>
    <sheet name="8.3.2. sz. mell. " sheetId="30" r:id="rId30"/>
    <sheet name="8.3.3. sz. mell." sheetId="31" r:id="rId31"/>
    <sheet name="9. sz. mell" sheetId="32" r:id="rId32"/>
    <sheet name="1.tájékoztató" sheetId="33" r:id="rId33"/>
    <sheet name="2. tájékoztató tábla" sheetId="34" r:id="rId34"/>
    <sheet name="3. tájékoztató tábla" sheetId="35" r:id="rId35"/>
    <sheet name="4. tájékoztató tábla" sheetId="36" r:id="rId36"/>
    <sheet name="5. tájékoztató tábla" sheetId="37" r:id="rId37"/>
    <sheet name="6. tájékoztató tábla" sheetId="38" r:id="rId38"/>
    <sheet name="7.1. tájékoztató tábla" sheetId="39" r:id="rId39"/>
    <sheet name="7.2. tájékoztató tábla" sheetId="40" r:id="rId40"/>
    <sheet name="7.3. tájékoztató tábla" sheetId="41" r:id="rId41"/>
    <sheet name="7.4. tájékoztató tábla" sheetId="42" r:id="rId42"/>
    <sheet name="8. tájékoztató tábla" sheetId="43" r:id="rId43"/>
    <sheet name="9. tájékoztató tábla" sheetId="44" r:id="rId44"/>
    <sheet name="Munka1" sheetId="45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<sst xmlns="http://schemas.openxmlformats.org/spreadsheetml/2006/main" count="5369" uniqueCount="760">
  <si>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</si>
  <si>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</si>
  <si>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</si>
  <si>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</si>
  <si>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</si>
  <si>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</si>
  <si>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</si>
  <si>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</si>
  <si>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</si>
  <si>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</si>
  <si>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</si>
  <si>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</si>
  <si>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</si>
  <si>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</si>
  <si>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</si>
  <si>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</si>
  <si>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</si>
  <si>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</si>
  <si>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</si>
  <si>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</si>
  <si>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</si>
  <si>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</si>
  <si>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</si>
  <si>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</si>
  <si>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</si>
  <si>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</si>
  <si>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</si>
  <si>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</si>
  <si>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</si>
  <si>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</si>
  <si>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</si>
  <si>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</si>
  <si>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</si>
  <si>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</si>
  <si>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</si>
  <si>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</si>
  <si>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</si>
  <si>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</si>
  <si>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</si>
  <si>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</si>
  <si>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</si>
  <si>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</si>
  <si>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</si>
  <si>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</si>
  <si>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</si>
  <si>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</si>
  <si>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</si>
  <si>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</si>
  <si>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</si>
  <si>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</si>
  <si>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</si>
  <si>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</si>
  <si>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</si>
  <si>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</si>
  <si>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</si>
  <si>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</si>
  <si>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</si>
  <si>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</si>
  <si>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</si>
  <si>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</si>
  <si>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</si>
  <si>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</si>
  <si>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</si>
  <si>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</si>
  <si>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</si>
  <si>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</si>
  <si>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</si>
  <si>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</si>
  <si>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</si>
  <si>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</si>
  <si>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</si>
  <si>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</si>
  <si>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</si>
  <si>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</si>
  <si>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</si>
  <si>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</si>
  <si>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</si>
  <si>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</si>
  <si>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</si>
  <si>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</si>
  <si>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</si>
  <si>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</si>
  <si>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</si>
  <si>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</si>
  <si>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</si>
  <si>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</si>
  <si>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</si>
  <si>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</si>
  <si>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</si>
  <si>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</si>
  <si>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</si>
  <si>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</si>
  <si>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</si>
  <si>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</si>
  <si>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</si>
  <si>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</si>
  <si>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</si>
  <si>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</si>
  <si>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</si>
  <si>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</si>
  <si>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</si>
  <si>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</si>
  <si>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</si>
  <si>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</si>
  <si>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</si>
  <si>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</si>
  <si>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</si>
  <si>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</si>
  <si>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</si>
  <si>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</si>
  <si>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</si>
  <si>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</si>
  <si>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</si>
  <si>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</si>
  <si>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</si>
  <si>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</si>
  <si>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</si>
  <si>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</si>
  <si>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</si>
  <si>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</si>
  <si>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</si>
  <si>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</si>
  <si>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</si>
  <si>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</si>
  <si>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</si>
  <si>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</si>
  <si>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</si>
  <si>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</si>
  <si>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</si>
  <si>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</si>
  <si>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</si>
  <si>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</si>
  <si>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</si>
  <si>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</si>
  <si>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</si>
  <si>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</si>
  <si>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</si>
  <si>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</si>
  <si>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</si>
  <si>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</si>
  <si>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</si>
  <si>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</si>
  <si>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</si>
  <si>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</si>
  <si>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</si>
  <si>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</si>
  <si>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</si>
  <si>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</si>
  <si>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</si>
  <si>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</si>
  <si>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</si>
  <si>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</si>
  <si>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</si>
  <si>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</si>
  <si>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</si>
  <si>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</si>
  <si>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</si>
  <si>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</si>
  <si>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</si>
  <si>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</si>
  <si>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</si>
  <si>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</si>
  <si>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</si>
  <si>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</si>
  <si>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</si>
  <si>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</si>
  <si>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</si>
  <si>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</si>
  <si>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</si>
  <si>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</si>
  <si>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</si>
  <si>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</si>
  <si>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</si>
  <si>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</si>
  <si>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</si>
  <si>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</si>
  <si>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</si>
  <si>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</si>
  <si>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</si>
  <si>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</si>
  <si>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</si>
  <si>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</si>
  <si>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</si>
  <si>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</si>
  <si>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</si>
  <si>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</si>
  <si>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</si>
  <si>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</si>
  <si>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</si>
  <si>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</si>
  <si>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</si>
  <si>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</si>
  <si>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</si>
  <si>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</si>
  <si>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</si>
  <si>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</si>
  <si>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</si>
  <si>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</si>
  <si>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</si>
  <si>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</si>
  <si>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</si>
  <si>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</si>
  <si>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</si>
  <si>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</si>
  <si>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</si>
  <si>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</si>
  <si>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</si>
  <si>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</si>
  <si>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</si>
  <si>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</si>
  <si>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</si>
  <si>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</si>
  <si>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</si>
  <si>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</si>
  <si>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</si>
  <si>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</si>
  <si>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</si>
  <si>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</si>
  <si>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</si>
  <si>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</si>
  <si>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</si>
  <si>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</si>
  <si>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</si>
  <si>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</si>
  <si>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</si>
  <si>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</si>
  <si>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</si>
  <si>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</si>
  <si>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</si>
  <si>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</si>
  <si>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</si>
  <si>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</si>
  <si>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</si>
  <si>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</si>
  <si>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</si>
  <si>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</si>
  <si>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</si>
  <si>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</si>
  <si>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</si>
  <si>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</si>
  <si>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</si>
  <si>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</si>
  <si>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</si>
  <si>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</si>
  <si>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</si>
  <si>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</si>
  <si>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</si>
  <si>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</si>
  <si>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</si>
  <si>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</si>
  <si>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</si>
  <si>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</si>
  <si>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</si>
  <si>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</si>
  <si>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</si>
  <si>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</si>
  <si>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</si>
  <si>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</si>
  <si>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</si>
  <si>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</si>
  <si>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</si>
  <si>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</si>
  <si>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</si>
  <si>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</si>
  <si>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</si>
  <si>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</si>
  <si>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</si>
  <si>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</si>
  <si>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</si>
  <si>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</si>
  <si>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</si>
  <si>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</si>
  <si>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</si>
  <si>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</si>
  <si>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</si>
  <si>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</si>
  <si>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</si>
  <si>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</si>
  <si>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</si>
  <si>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</si>
  <si>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</si>
  <si>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</si>
  <si>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</si>
  <si>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</si>
  <si>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</si>
  <si>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</si>
  <si>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</si>
  <si>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</si>
  <si>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</si>
  <si>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</si>
  <si>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</si>
  <si>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</si>
  <si>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</si>
  <si>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</si>
  <si>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</si>
  <si>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</si>
  <si>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</si>
  <si>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</si>
  <si>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</si>
  <si>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</si>
  <si>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</si>
  <si>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</si>
  <si>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</si>
  <si>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</si>
  <si>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</si>
  <si>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</si>
  <si>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</si>
  <si>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</si>
  <si>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</si>
  <si>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</si>
  <si>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</si>
  <si>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</si>
  <si>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</si>
  <si>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</si>
  <si>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</si>
  <si>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</si>
  <si>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</si>
  <si>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</si>
  <si>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</si>
  <si>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</si>
  <si>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</si>
  <si>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</si>
  <si>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</si>
  <si>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</si>
  <si>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</si>
  <si>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</si>
  <si>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</si>
  <si>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</si>
  <si>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</si>
  <si>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</si>
  <si>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</si>
  <si>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</si>
  <si>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</si>
  <si>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</si>
  <si>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</si>
  <si>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</si>
  <si>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</si>
  <si>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</si>
  <si>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</si>
  <si>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</si>
  <si>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</si>
  <si>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</si>
  <si>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</si>
  <si>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</si>
  <si>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</si>
  <si>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</si>
  <si>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</si>
  <si>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</si>
  <si>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</si>
  <si>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</si>
  <si>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</si>
  <si>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</si>
  <si>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</si>
  <si>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</si>
  <si>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</si>
  <si>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</si>
  <si>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</si>
  <si>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</si>
  <si>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</si>
  <si>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</si>
  <si>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</si>
  <si>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</si>
  <si>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</si>
  <si>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</si>
  <si>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</si>
  <si>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</si>
  <si>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</si>
  <si>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</si>
  <si>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</si>
  <si>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</si>
  <si>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</si>
  <si>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</si>
  <si>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</si>
  <si>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</si>
  <si>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</si>
  <si>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</si>
  <si>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</si>
  <si>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</si>
  <si>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</si>
  <si>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</si>
  <si>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</si>
  <si>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</si>
  <si>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</si>
  <si>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</si>
  <si>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</si>
  <si>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</si>
  <si>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</si>
  <si>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</si>
  <si>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</si>
  <si>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</si>
  <si>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</si>
  <si>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</si>
  <si>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</si>
  <si>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</si>
  <si>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</si>
  <si>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</si>
  <si>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</si>
  <si>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</si>
  <si>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</si>
  <si>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</si>
  <si>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</si>
  <si>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</si>
  <si>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</si>
  <si>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</si>
  <si>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</si>
  <si>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</si>
  <si>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</si>
  <si>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</si>
  <si>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</si>
  <si>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</si>
  <si>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</si>
  <si>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</si>
  <si>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</si>
  <si>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</si>
  <si>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</si>
  <si>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</si>
  <si>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</si>
  <si>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</si>
  <si>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</si>
  <si>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</si>
  <si>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</si>
  <si>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</si>
  <si>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</si>
  <si>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</si>
  <si>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</si>
  <si>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</si>
  <si>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</si>
  <si>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</si>
  <si>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</si>
  <si>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</si>
  <si>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</si>
  <si>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</si>
  <si>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</si>
  <si>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</si>
  <si>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</si>
  <si>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</si>
  <si>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</si>
  <si>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</si>
  <si>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</si>
  <si>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</si>
  <si>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</si>
  <si>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</si>
  <si>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</si>
  <si>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</si>
  <si>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</si>
  <si>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</si>
  <si>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</si>
  <si>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</si>
  <si>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</si>
  <si>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</si>
  <si>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</si>
  <si>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</si>
  <si>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</si>
  <si>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</si>
  <si>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</si>
  <si>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</si>
  <si>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</si>
  <si>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</si>
  <si>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</si>
  <si>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</si>
  <si>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</si>
  <si>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</si>
  <si>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</si>
  <si>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</si>
  <si>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</si>
  <si>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</si>
  <si>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</si>
  <si>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</si>
  <si>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</si>
  <si>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</si>
  <si>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</si>
  <si>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</si>
  <si>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</si>
  <si>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</si>
  <si>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</si>
  <si>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</si>
  <si>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</si>
  <si>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</si>
  <si>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</si>
  <si>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</si>
  <si>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</si>
  <si>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</si>
  <si>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</si>
  <si>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</si>
  <si>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</si>
  <si>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</si>
  <si>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</si>
  <si>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</si>
  <si>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</si>
  <si>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</si>
  <si>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</si>
  <si>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</si>
  <si>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</si>
  <si>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</si>
  <si>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</si>
  <si>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</si>
  <si>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</si>
  <si>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</si>
  <si>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</si>
  <si>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</si>
  <si>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</si>
  <si>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</si>
  <si>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</si>
  <si>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</si>
  <si>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</si>
  <si>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</si>
  <si>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</si>
  <si>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</si>
  <si>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</si>
  <si>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</si>
  <si>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</si>
  <si>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</si>
  <si>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</si>
  <si>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</si>
  <si>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</si>
  <si>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</si>
  <si>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</si>
  <si>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</si>
  <si>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</si>
  <si>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</si>
  <si>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</si>
  <si>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</si>
  <si>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</si>
  <si>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</si>
  <si>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</si>
  <si>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</si>
  <si>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</si>
  <si>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</si>
  <si>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</si>
  <si>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</si>
  <si>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</si>
  <si>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</si>
  <si>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</si>
  <si>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</si>
  <si>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</si>
  <si>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</si>
  <si>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</si>
  <si>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</si>
  <si>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</si>
  <si>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</si>
  <si>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</si>
  <si>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</si>
  <si>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</si>
  <si>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</si>
  <si>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</si>
  <si>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</si>
  <si>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</si>
  <si>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</si>
  <si>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</si>
  <si>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</si>
  <si>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</si>
  <si>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</si>
  <si>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</si>
  <si>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</si>
  <si>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</si>
  <si>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</si>
  <si>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</si>
  <si>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</si>
  <si>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</si>
  <si>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</si>
  <si>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</si>
  <si>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</si>
  <si>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</si>
  <si>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</si>
  <si>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</si>
  <si>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</si>
  <si>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</si>
  <si>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</si>
  <si>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</si>
  <si>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</si>
  <si>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</si>
  <si>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</si>
  <si>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</si>
  <si>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</si>
  <si>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</si>
  <si>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</si>
  <si>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</si>
  <si>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</si>
  <si>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</si>
  <si>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</si>
  <si>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</si>
  <si>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</si>
  <si>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</si>
  <si>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</si>
  <si>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</si>
  <si>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</si>
  <si>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</si>
  <si>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</si>
  <si>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</si>
  <si>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</si>
  <si>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</si>
  <si>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</si>
  <si>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</si>
  <si>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</si>
  <si>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</si>
  <si>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</si>
  <si>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</si>
  <si>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</si>
  <si>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</si>
  <si>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</si>
  <si>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</si>
  <si>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</si>
  <si>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</si>
  <si>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</si>
  <si>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</si>
  <si>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</si>
  <si>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</si>
  <si>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</si>
  <si>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</si>
  <si>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</si>
  <si>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</si>
  <si>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</si>
  <si>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</si>
  <si>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</si>
  <si>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</si>
  <si>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</si>
  <si>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</si>
  <si>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</si>
  <si>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</si>
  <si>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</si>
  <si>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</si>
  <si>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</si>
  <si>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</si>
  <si>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</si>
  <si>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</si>
  <si>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</si>
  <si>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</si>
  <si>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</si>
  <si>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</si>
  <si>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</si>
  <si>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</si>
  <si>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</si>
  <si>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</si>
  <si>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</si>
  <si>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</si>
  <si>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</si>
  <si>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</si>
  <si>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</si>
  <si>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</si>
  <si>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</si>
  <si>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</si>
  <si>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</si>
  <si>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</si>
  <si>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</si>
  <si>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</si>
  <si>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</si>
  <si>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</si>
  <si>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</si>
  <si>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</si>
  <si>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</si>
  <si>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</si>
  <si>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</si>
  <si>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</si>
  <si>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</si>
  <si>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</si>
  <si>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</si>
  <si>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</si>
  <si>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</si>
  <si>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</si>
  <si>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</si>
  <si>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</si>
  <si>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</si>
  <si>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</si>
  <si>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</si>
  <si>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</si>
  <si>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</si>
  <si>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</si>
  <si>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</si>
  <si>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</si>
  <si>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</si>
  <si>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</si>
  <si>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</si>
  <si>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</si>
  <si>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</si>
  <si>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</si>
  <si>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</si>
  <si>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</si>
  <si>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</si>
  <si>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</si>
  <si>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</si>
  <si>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</si>
  <si>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</si>
  <si>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</si>
  <si>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</si>
  <si>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</si>
  <si>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</si>
  <si>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</si>
  <si>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</si>
  <si>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</si>
  <si>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</si>
  <si>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</si>
  <si>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</si>
  <si>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</si>
  <si>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</si>
  <si>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</si>
  <si>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</si>
  <si>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</si>
  <si>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</si>
  <si>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</si>
  <si>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</si>
  <si>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</si>
  <si>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</si>
  <si>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</si>
  <si>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</si>
  <si>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</si>
  <si>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</si>
  <si>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</si>
  <si>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</si>
  <si>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</si>
  <si>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</si>
  <si>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</si>
  <si>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</si>
  <si>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</si>
  <si>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</si>
  <si>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</si>
  <si>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</si>
  <si>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</si>
  <si>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</si>
  <si>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</si>
  <si>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</si>
  <si>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</si>
  <si>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</si>
  <si>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</si>
  <si>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</si>
  <si>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</si>
  <si>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</si>
  <si>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</si>
  <si>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</si>
  <si>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</si>
  <si>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</si>
  <si>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</si>
  <si>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</si>
  <si>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</si>
  <si>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</si>
  <si>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</si>
  <si>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</si>
  <si>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</si>
  <si>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</si>
  <si>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</si>
  <si>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2015. évi eredeti előirányzat BEVÉTELEK</t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</si>
  <si>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</si>
  <si>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</si>
  <si>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</si>
  <si>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</si>
  <si>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</si>
  <si>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</si>
  <si>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</si>
  <si>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</si>
  <si>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</si>
  <si>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</si>
  <si>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</si>
  <si>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</si>
  <si>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 xml:space="preserve">   Egyéb belső finanszírozási kiadás</t>
  </si>
  <si>
    <t>Kölcsöntartozás Szatmárvíz</t>
  </si>
  <si>
    <t>Napköziotthono Óvoda</t>
  </si>
  <si>
    <t>Vagyoni típusú adók</t>
  </si>
  <si>
    <t>Értékesítési és forgalmi adók</t>
  </si>
  <si>
    <t>Gépjárműadó</t>
  </si>
  <si>
    <t>Óvoda felújítás</t>
  </si>
  <si>
    <t>Kisbusz vásárlás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</si>
</sst>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9" borderId="0" applyNumberFormat="0" applyBorder="0" applyAlignment="0" applyProtection="0"/>
    <xf numFmtId="0" fontId="65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3" borderId="0" applyNumberFormat="0" applyBorder="0" applyAlignment="0" applyProtection="0"/>
    <xf numFmtId="0" fontId="67" fillId="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52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6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14" borderId="7" applyNumberFormat="0" applyFont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1" borderId="1" applyNumberFormat="0" applyAlignment="0" applyProtection="0"/>
    <xf numFmtId="9" fontId="0" fillId="0" borderId="0" applyFont="0" applyFill="0" applyBorder="0" applyAlignment="0" applyProtection="0"/>
  </cellStyleXfs>
  <cellXfs count="83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164" fontId="12" fillId="0" borderId="31" xfId="0" applyNumberFormat="1" applyFont="1" applyFill="1" applyBorder="1" applyAlignment="1">
      <alignment horizontal="right" vertical="center" wrapText="1"/>
    </xf>
    <xf numFmtId="49" fontId="19" fillId="0" borderId="32" xfId="0" applyNumberFormat="1" applyFont="1" applyFill="1" applyBorder="1" applyAlignment="1" quotePrefix="1">
      <alignment horizontal="left" vertical="center" indent="1"/>
    </xf>
    <xf numFmtId="3" fontId="19" fillId="0" borderId="33" xfId="0" applyNumberFormat="1" applyFont="1" applyFill="1" applyBorder="1" applyAlignment="1" applyProtection="1">
      <alignment horizontal="right" vertical="center"/>
      <protection locked="0"/>
    </xf>
    <xf numFmtId="3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0" applyNumberFormat="1" applyFont="1" applyFill="1" applyBorder="1" applyAlignment="1">
      <alignment horizontal="right" vertical="center" wrapText="1"/>
    </xf>
    <xf numFmtId="49" fontId="13" fillId="0" borderId="3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49" fontId="12" fillId="0" borderId="36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6" xfId="0" applyNumberFormat="1" applyFont="1" applyFill="1" applyBorder="1" applyAlignment="1">
      <alignment vertical="center"/>
    </xf>
    <xf numFmtId="4" fontId="13" fillId="0" borderId="26" xfId="0" applyNumberFormat="1" applyFont="1" applyFill="1" applyBorder="1" applyAlignment="1" applyProtection="1">
      <alignment vertical="center" wrapText="1"/>
      <protection locked="0"/>
    </xf>
    <xf numFmtId="49" fontId="12" fillId="0" borderId="37" xfId="0" applyNumberFormat="1" applyFont="1" applyFill="1" applyBorder="1" applyAlignment="1" applyProtection="1">
      <alignment vertical="center"/>
      <protection locked="0"/>
    </xf>
    <xf numFmtId="49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8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6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6" fillId="0" borderId="50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51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45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45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51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right" vertical="center" indent="1"/>
    </xf>
    <xf numFmtId="0" fontId="13" fillId="0" borderId="42" xfId="0" applyFont="1" applyFill="1" applyBorder="1" applyAlignment="1" applyProtection="1">
      <alignment horizontal="left" vertical="center" indent="1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3" xfId="61" applyNumberFormat="1" applyFont="1" applyFill="1" applyBorder="1" applyAlignment="1" applyProtection="1">
      <alignment horizontal="center" vertical="center"/>
      <protection/>
    </xf>
    <xf numFmtId="174" fontId="13" fillId="0" borderId="57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Alignment="1" applyProtection="1">
      <alignment horizontal="left" indent="1"/>
      <protection locked="0"/>
    </xf>
    <xf numFmtId="0" fontId="17" fillId="0" borderId="43" xfId="62" applyFont="1" applyFill="1" applyBorder="1" applyAlignment="1">
      <alignment horizontal="right" indent="1"/>
      <protection/>
    </xf>
    <xf numFmtId="3" fontId="17" fillId="0" borderId="43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3" fontId="17" fillId="0" borderId="64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5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right" vertical="center" wrapText="1" indent="2"/>
    </xf>
    <xf numFmtId="164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8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25" borderId="15" xfId="0" applyFont="1" applyFill="1" applyBorder="1" applyAlignment="1" applyProtection="1">
      <alignment horizontal="center" vertical="top" wrapText="1"/>
      <protection/>
    </xf>
    <xf numFmtId="0" fontId="42" fillId="0" borderId="43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3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43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5" xfId="40" applyNumberFormat="1" applyFont="1" applyBorder="1" applyAlignment="1" applyProtection="1">
      <alignment horizontal="center" vertical="center" wrapText="1"/>
      <protection/>
    </xf>
    <xf numFmtId="166" fontId="42" fillId="0" borderId="57" xfId="40" applyNumberFormat="1" applyFont="1" applyBorder="1" applyAlignment="1" applyProtection="1">
      <alignment horizontal="center" vertical="top" wrapText="1"/>
      <protection locked="0"/>
    </xf>
    <xf numFmtId="166" fontId="42" fillId="0" borderId="18" xfId="40" applyNumberFormat="1" applyFont="1" applyBorder="1" applyAlignment="1" applyProtection="1">
      <alignment horizontal="center" vertical="top" wrapText="1"/>
      <protection locked="0"/>
    </xf>
    <xf numFmtId="166" fontId="42" fillId="0" borderId="63" xfId="40" applyNumberFormat="1" applyFont="1" applyBorder="1" applyAlignment="1" applyProtection="1">
      <alignment horizontal="center" vertical="top" wrapText="1"/>
      <protection locked="0"/>
    </xf>
    <xf numFmtId="166" fontId="42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3" fillId="0" borderId="43" xfId="0" applyFont="1" applyFill="1" applyBorder="1" applyAlignment="1" applyProtection="1">
      <alignment horizontal="left"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4" xfId="0" applyNumberFormat="1" applyFont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3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8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6" xfId="60" applyFont="1" applyFill="1" applyBorder="1" applyAlignment="1" applyProtection="1" quotePrefix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43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2" xfId="62" applyFont="1" applyFill="1" applyBorder="1" applyAlignment="1" applyProtection="1">
      <alignment vertical="center" wrapText="1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2" fontId="18" fillId="0" borderId="42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172" fontId="18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35" fillId="0" borderId="61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4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45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42" xfId="60" applyNumberFormat="1" applyFont="1" applyFill="1" applyBorder="1" applyAlignment="1" applyProtection="1">
      <alignment horizontal="center" vertical="center"/>
      <protection/>
    </xf>
    <xf numFmtId="164" fontId="6" fillId="0" borderId="62" xfId="60" applyNumberFormat="1" applyFont="1" applyFill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3" fillId="0" borderId="36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12" fillId="0" borderId="26" xfId="0" applyNumberFormat="1" applyFont="1" applyFill="1" applyBorder="1" applyAlignment="1">
      <alignment horizontal="center" vertical="center"/>
    </xf>
    <xf numFmtId="171" fontId="28" fillId="0" borderId="37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6" fillId="0" borderId="26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82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9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 indent="1"/>
      <protection/>
    </xf>
    <xf numFmtId="0" fontId="6" fillId="0" borderId="45" xfId="0" applyFont="1" applyFill="1" applyBorder="1" applyAlignment="1" applyProtection="1">
      <alignment horizontal="left" vertical="center" wrapText="1" inden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6" xfId="60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2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left" vertical="center"/>
      <protection/>
    </xf>
    <xf numFmtId="0" fontId="6" fillId="0" borderId="82" xfId="0" applyFon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justify" vertical="center" wrapText="1"/>
    </xf>
    <xf numFmtId="0" fontId="6" fillId="0" borderId="36" xfId="0" applyFont="1" applyFill="1" applyBorder="1" applyAlignment="1">
      <alignment horizontal="left" vertical="center" indent="2"/>
    </xf>
    <xf numFmtId="0" fontId="6" fillId="0" borderId="45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8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32" fillId="0" borderId="42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2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6" xfId="62" applyFont="1" applyFill="1" applyBorder="1" applyAlignment="1">
      <alignment horizontal="left"/>
      <protection/>
    </xf>
    <xf numFmtId="0" fontId="16" fillId="0" borderId="45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6" xfId="62" applyFont="1" applyFill="1" applyBorder="1" applyAlignment="1">
      <alignment horizontal="left" indent="1"/>
      <protection/>
    </xf>
    <xf numFmtId="0" fontId="16" fillId="0" borderId="45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E138" sqref="E138"/>
    </sheetView>
  </sheetViews>
  <sheetFormatPr defaultColWidth="9.00390625" defaultRowHeight="12.75"/>
  <cols>
    <col min="1" max="1" width="46.375" style="317" customWidth="1"/>
    <col min="2" max="2" width="66.125" style="317" customWidth="1"/>
    <col min="3" max="16384" width="9.375" style="317" customWidth="1"/>
  </cols>
  <sheetData>
    <row r="1" ht="18.75">
      <c r="A1" s="505" t="s">
        <v>111</v>
      </c>
    </row>
    <row r="3" spans="1:2" ht="12.75">
      <c r="A3" s="506"/>
      <c r="B3" s="506"/>
    </row>
    <row r="4" spans="1:2" ht="15.75">
      <c r="A4" s="480" t="s">
        <v>739</v>
      </c>
      <c r="B4" s="507"/>
    </row>
    <row r="5" spans="1:2" s="508" customFormat="1" ht="12.75">
      <c r="A5" s="506"/>
      <c r="B5" s="506"/>
    </row>
    <row r="6" spans="1:2" ht="12.75">
      <c r="A6" s="506" t="s">
        <v>518</v>
      </c>
      <c r="B6" s="506" t="s">
        <v>519</v>
      </c>
    </row>
    <row r="7" spans="1:2" ht="12.75">
      <c r="A7" s="506" t="s">
        <v>520</v>
      </c>
      <c r="B7" s="506" t="s">
        <v>521</v>
      </c>
    </row>
    <row r="8" spans="1:2" ht="12.75">
      <c r="A8" s="506" t="s">
        <v>522</v>
      </c>
      <c r="B8" s="506" t="s">
        <v>523</v>
      </c>
    </row>
    <row r="9" spans="1:2" ht="12.75">
      <c r="A9" s="506"/>
      <c r="B9" s="506"/>
    </row>
    <row r="10" spans="1:2" ht="15.75">
      <c r="A10" s="480" t="str">
        <f>+CONCATENATE(LEFT(A4,4),". évi módosított előirányzat BEVÉTELEK")</f>
        <v>2015. évi módosított előirányzat BEVÉTELEK</v>
      </c>
      <c r="B10" s="507"/>
    </row>
    <row r="11" spans="1:2" ht="12.75">
      <c r="A11" s="506"/>
      <c r="B11" s="506"/>
    </row>
    <row r="12" spans="1:2" s="508" customFormat="1" ht="12.75">
      <c r="A12" s="506" t="s">
        <v>524</v>
      </c>
      <c r="B12" s="506" t="s">
        <v>530</v>
      </c>
    </row>
    <row r="13" spans="1:2" ht="12.75">
      <c r="A13" s="506" t="s">
        <v>525</v>
      </c>
      <c r="B13" s="506" t="s">
        <v>531</v>
      </c>
    </row>
    <row r="14" spans="1:2" ht="12.75">
      <c r="A14" s="506" t="s">
        <v>526</v>
      </c>
      <c r="B14" s="506" t="s">
        <v>532</v>
      </c>
    </row>
    <row r="15" spans="1:2" ht="12.75">
      <c r="A15" s="506"/>
      <c r="B15" s="506"/>
    </row>
    <row r="16" spans="1:2" ht="14.25">
      <c r="A16" s="509" t="str">
        <f>+CONCATENATE(LEFT(A4,4),". évi teljesítés BEVÉTELEK")</f>
        <v>2015. évi teljesítés BEVÉTELEK</v>
      </c>
      <c r="B16" s="507"/>
    </row>
    <row r="17" spans="1:2" ht="12.75">
      <c r="A17" s="506"/>
      <c r="B17" s="506"/>
    </row>
    <row r="18" spans="1:2" ht="12.75">
      <c r="A18" s="506" t="s">
        <v>527</v>
      </c>
      <c r="B18" s="506" t="s">
        <v>533</v>
      </c>
    </row>
    <row r="19" spans="1:2" ht="12.75">
      <c r="A19" s="506" t="s">
        <v>528</v>
      </c>
      <c r="B19" s="506" t="s">
        <v>534</v>
      </c>
    </row>
    <row r="20" spans="1:2" ht="12.75">
      <c r="A20" s="506" t="s">
        <v>529</v>
      </c>
      <c r="B20" s="506" t="s">
        <v>535</v>
      </c>
    </row>
    <row r="21" spans="1:2" ht="12.75">
      <c r="A21" s="506"/>
      <c r="B21" s="506"/>
    </row>
    <row r="22" spans="1:2" ht="15.75">
      <c r="A22" s="480" t="str">
        <f>+CONCATENATE(LEFT(A4,4),". évi eredeti előirányzat KIADÁSOK")</f>
        <v>2015. évi eredeti előirányzat KIADÁSOK</v>
      </c>
      <c r="B22" s="507"/>
    </row>
    <row r="23" spans="1:2" ht="12.75">
      <c r="A23" s="506"/>
      <c r="B23" s="506"/>
    </row>
    <row r="24" spans="1:2" ht="12.75">
      <c r="A24" s="506" t="s">
        <v>536</v>
      </c>
      <c r="B24" s="506" t="s">
        <v>542</v>
      </c>
    </row>
    <row r="25" spans="1:2" ht="12.75">
      <c r="A25" s="506" t="s">
        <v>515</v>
      </c>
      <c r="B25" s="506" t="s">
        <v>543</v>
      </c>
    </row>
    <row r="26" spans="1:2" ht="12.75">
      <c r="A26" s="506" t="s">
        <v>537</v>
      </c>
      <c r="B26" s="506" t="s">
        <v>544</v>
      </c>
    </row>
    <row r="27" spans="1:2" ht="12.75">
      <c r="A27" s="506"/>
      <c r="B27" s="506"/>
    </row>
    <row r="28" spans="1:2" ht="15.75">
      <c r="A28" s="480" t="str">
        <f>+CONCATENATE(LEFT(A4,4),". évi módosított előirányzat KIADÁSOK")</f>
        <v>2015. évi módosított előirányzat KIADÁSOK</v>
      </c>
      <c r="B28" s="507"/>
    </row>
    <row r="29" spans="1:2" ht="12.75">
      <c r="A29" s="506"/>
      <c r="B29" s="506"/>
    </row>
    <row r="30" spans="1:2" ht="12.75">
      <c r="A30" s="506" t="s">
        <v>538</v>
      </c>
      <c r="B30" s="506" t="s">
        <v>549</v>
      </c>
    </row>
    <row r="31" spans="1:2" ht="12.75">
      <c r="A31" s="506" t="s">
        <v>516</v>
      </c>
      <c r="B31" s="506" t="s">
        <v>546</v>
      </c>
    </row>
    <row r="32" spans="1:2" ht="12.75">
      <c r="A32" s="506" t="s">
        <v>539</v>
      </c>
      <c r="B32" s="506" t="s">
        <v>545</v>
      </c>
    </row>
    <row r="33" spans="1:2" ht="12.75">
      <c r="A33" s="506"/>
      <c r="B33" s="506"/>
    </row>
    <row r="34" spans="1:2" ht="15.75">
      <c r="A34" s="510" t="str">
        <f>+CONCATENATE(LEFT(A4,4),". évi teljesítés KIADÁSOK")</f>
        <v>2015. évi teljesítés KIADÁSOK</v>
      </c>
      <c r="B34" s="507"/>
    </row>
    <row r="35" spans="1:2" ht="12.75">
      <c r="A35" s="506"/>
      <c r="B35" s="506"/>
    </row>
    <row r="36" spans="1:2" ht="12.75">
      <c r="A36" s="506" t="s">
        <v>540</v>
      </c>
      <c r="B36" s="506" t="s">
        <v>550</v>
      </c>
    </row>
    <row r="37" spans="1:2" ht="12.75">
      <c r="A37" s="506" t="s">
        <v>517</v>
      </c>
      <c r="B37" s="506" t="s">
        <v>548</v>
      </c>
    </row>
    <row r="38" spans="1:2" ht="12.75">
      <c r="A38" s="506" t="s">
        <v>541</v>
      </c>
      <c r="B38" s="506" t="s">
        <v>547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0">
      <selection activeCell="F6" sqref="F6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3" t="s">
        <v>2</v>
      </c>
      <c r="B1" s="703"/>
      <c r="C1" s="703"/>
      <c r="D1" s="703"/>
      <c r="E1" s="703"/>
      <c r="F1" s="703"/>
      <c r="G1" s="703"/>
      <c r="H1" s="705" t="str">
        <f>+CONCATENATE("4. melléklet a 4/",LEFT(ÖSSZEFÜGGÉSEK!A4,4)+1,". (V.11.) önkormányzati rendelethez")</f>
        <v>4. melléklet a 4/2016. (V.11.) önkormányzati rendelethez</v>
      </c>
    </row>
    <row r="2" spans="1:8" ht="23.25" customHeight="1" thickBot="1">
      <c r="A2" s="27"/>
      <c r="B2" s="10"/>
      <c r="C2" s="10"/>
      <c r="D2" s="10"/>
      <c r="E2" s="10"/>
      <c r="F2" s="702" t="s">
        <v>52</v>
      </c>
      <c r="G2" s="702"/>
      <c r="H2" s="705"/>
    </row>
    <row r="3" spans="1:8" s="6" customFormat="1" ht="48.75" customHeight="1" thickBot="1">
      <c r="A3" s="28" t="s">
        <v>59</v>
      </c>
      <c r="B3" s="29" t="s">
        <v>57</v>
      </c>
      <c r="C3" s="29" t="s">
        <v>58</v>
      </c>
      <c r="D3" s="29" t="str">
        <f>+'3.sz.mell.'!D3</f>
        <v>Felhasználás 2014. XII.31-ig</v>
      </c>
      <c r="E3" s="29" t="str">
        <f>+'3.sz.mell.'!E3</f>
        <v>2015. évi módosított előirányzat</v>
      </c>
      <c r="F3" s="106" t="str">
        <f>+'3.sz.mell.'!F3</f>
        <v>2015. évi teljesítés</v>
      </c>
      <c r="G3" s="105" t="str">
        <f>+'3.sz.mell.'!G3</f>
        <v>Összes teljesítés 2015. dec. 31-ig</v>
      </c>
      <c r="H3" s="705"/>
    </row>
    <row r="4" spans="1:8" s="10" customFormat="1" ht="15" customHeight="1" thickBot="1">
      <c r="A4" s="473" t="s">
        <v>424</v>
      </c>
      <c r="B4" s="474" t="s">
        <v>425</v>
      </c>
      <c r="C4" s="474" t="s">
        <v>426</v>
      </c>
      <c r="D4" s="474" t="s">
        <v>427</v>
      </c>
      <c r="E4" s="474" t="s">
        <v>428</v>
      </c>
      <c r="F4" s="50" t="s">
        <v>505</v>
      </c>
      <c r="G4" s="475" t="s">
        <v>551</v>
      </c>
      <c r="H4" s="705"/>
    </row>
    <row r="5" spans="1:8" ht="15.75" customHeight="1">
      <c r="A5" s="18" t="s">
        <v>758</v>
      </c>
      <c r="B5" s="2">
        <v>25223</v>
      </c>
      <c r="C5" s="341">
        <v>2015</v>
      </c>
      <c r="D5" s="2"/>
      <c r="E5" s="2">
        <v>25223</v>
      </c>
      <c r="F5" s="51">
        <v>25223</v>
      </c>
      <c r="G5" s="52">
        <f>+D5+F5</f>
        <v>25223</v>
      </c>
      <c r="H5" s="705"/>
    </row>
    <row r="6" spans="1:8" ht="15.75" customHeight="1">
      <c r="A6" s="18"/>
      <c r="B6" s="2"/>
      <c r="C6" s="341"/>
      <c r="D6" s="2"/>
      <c r="E6" s="2"/>
      <c r="F6" s="51"/>
      <c r="G6" s="52">
        <f aca="true" t="shared" si="0" ref="G6:G23">+D6+F6</f>
        <v>0</v>
      </c>
      <c r="H6" s="705"/>
    </row>
    <row r="7" spans="1:8" ht="15.75" customHeight="1">
      <c r="A7" s="18"/>
      <c r="B7" s="2"/>
      <c r="C7" s="341"/>
      <c r="D7" s="2"/>
      <c r="E7" s="2"/>
      <c r="F7" s="51"/>
      <c r="G7" s="52">
        <f t="shared" si="0"/>
        <v>0</v>
      </c>
      <c r="H7" s="705"/>
    </row>
    <row r="8" spans="1:8" ht="15.75" customHeight="1">
      <c r="A8" s="18"/>
      <c r="B8" s="2"/>
      <c r="C8" s="341"/>
      <c r="D8" s="2"/>
      <c r="E8" s="2"/>
      <c r="F8" s="51"/>
      <c r="G8" s="52">
        <f t="shared" si="0"/>
        <v>0</v>
      </c>
      <c r="H8" s="705"/>
    </row>
    <row r="9" spans="1:8" ht="15.75" customHeight="1">
      <c r="A9" s="18"/>
      <c r="B9" s="2"/>
      <c r="C9" s="341"/>
      <c r="D9" s="2"/>
      <c r="E9" s="2"/>
      <c r="F9" s="51"/>
      <c r="G9" s="52">
        <f t="shared" si="0"/>
        <v>0</v>
      </c>
      <c r="H9" s="705"/>
    </row>
    <row r="10" spans="1:8" ht="15.75" customHeight="1">
      <c r="A10" s="18"/>
      <c r="B10" s="2"/>
      <c r="C10" s="341"/>
      <c r="D10" s="2"/>
      <c r="E10" s="2"/>
      <c r="F10" s="51"/>
      <c r="G10" s="52">
        <f t="shared" si="0"/>
        <v>0</v>
      </c>
      <c r="H10" s="705"/>
    </row>
    <row r="11" spans="1:8" ht="15.75" customHeight="1">
      <c r="A11" s="18"/>
      <c r="B11" s="2"/>
      <c r="C11" s="341"/>
      <c r="D11" s="2"/>
      <c r="E11" s="2"/>
      <c r="F11" s="51"/>
      <c r="G11" s="52">
        <f t="shared" si="0"/>
        <v>0</v>
      </c>
      <c r="H11" s="705"/>
    </row>
    <row r="12" spans="1:8" ht="15.75" customHeight="1">
      <c r="A12" s="18"/>
      <c r="B12" s="2"/>
      <c r="C12" s="341"/>
      <c r="D12" s="2"/>
      <c r="E12" s="2"/>
      <c r="F12" s="51"/>
      <c r="G12" s="52">
        <f t="shared" si="0"/>
        <v>0</v>
      </c>
      <c r="H12" s="705"/>
    </row>
    <row r="13" spans="1:8" ht="15.75" customHeight="1">
      <c r="A13" s="18"/>
      <c r="B13" s="2"/>
      <c r="C13" s="341"/>
      <c r="D13" s="2"/>
      <c r="E13" s="2"/>
      <c r="F13" s="51"/>
      <c r="G13" s="52">
        <f t="shared" si="0"/>
        <v>0</v>
      </c>
      <c r="H13" s="705"/>
    </row>
    <row r="14" spans="1:8" ht="15.75" customHeight="1">
      <c r="A14" s="18"/>
      <c r="B14" s="2"/>
      <c r="C14" s="341"/>
      <c r="D14" s="2"/>
      <c r="E14" s="2"/>
      <c r="F14" s="51"/>
      <c r="G14" s="52">
        <f t="shared" si="0"/>
        <v>0</v>
      </c>
      <c r="H14" s="705"/>
    </row>
    <row r="15" spans="1:8" ht="15.75" customHeight="1">
      <c r="A15" s="18"/>
      <c r="B15" s="2"/>
      <c r="C15" s="341"/>
      <c r="D15" s="2"/>
      <c r="E15" s="2"/>
      <c r="F15" s="51"/>
      <c r="G15" s="52">
        <f t="shared" si="0"/>
        <v>0</v>
      </c>
      <c r="H15" s="705"/>
    </row>
    <row r="16" spans="1:8" ht="15.75" customHeight="1">
      <c r="A16" s="18"/>
      <c r="B16" s="2"/>
      <c r="C16" s="341"/>
      <c r="D16" s="2"/>
      <c r="E16" s="2"/>
      <c r="F16" s="51"/>
      <c r="G16" s="52">
        <f t="shared" si="0"/>
        <v>0</v>
      </c>
      <c r="H16" s="705"/>
    </row>
    <row r="17" spans="1:8" ht="15.75" customHeight="1">
      <c r="A17" s="18"/>
      <c r="B17" s="2"/>
      <c r="C17" s="341"/>
      <c r="D17" s="2"/>
      <c r="E17" s="2"/>
      <c r="F17" s="51"/>
      <c r="G17" s="52">
        <f t="shared" si="0"/>
        <v>0</v>
      </c>
      <c r="H17" s="705"/>
    </row>
    <row r="18" spans="1:8" ht="15.75" customHeight="1">
      <c r="A18" s="18"/>
      <c r="B18" s="2"/>
      <c r="C18" s="341"/>
      <c r="D18" s="2"/>
      <c r="E18" s="2"/>
      <c r="F18" s="51"/>
      <c r="G18" s="52">
        <f t="shared" si="0"/>
        <v>0</v>
      </c>
      <c r="H18" s="705"/>
    </row>
    <row r="19" spans="1:8" ht="15.75" customHeight="1">
      <c r="A19" s="18"/>
      <c r="B19" s="2"/>
      <c r="C19" s="341"/>
      <c r="D19" s="2"/>
      <c r="E19" s="2"/>
      <c r="F19" s="51"/>
      <c r="G19" s="52">
        <f t="shared" si="0"/>
        <v>0</v>
      </c>
      <c r="H19" s="705"/>
    </row>
    <row r="20" spans="1:8" ht="15.75" customHeight="1">
      <c r="A20" s="18"/>
      <c r="B20" s="2"/>
      <c r="C20" s="341"/>
      <c r="D20" s="2"/>
      <c r="E20" s="2"/>
      <c r="F20" s="51"/>
      <c r="G20" s="52">
        <f t="shared" si="0"/>
        <v>0</v>
      </c>
      <c r="H20" s="705"/>
    </row>
    <row r="21" spans="1:8" ht="15.75" customHeight="1">
      <c r="A21" s="18"/>
      <c r="B21" s="2"/>
      <c r="C21" s="341"/>
      <c r="D21" s="2"/>
      <c r="E21" s="2"/>
      <c r="F21" s="51"/>
      <c r="G21" s="52">
        <f t="shared" si="0"/>
        <v>0</v>
      </c>
      <c r="H21" s="705"/>
    </row>
    <row r="22" spans="1:8" ht="15.75" customHeight="1">
      <c r="A22" s="18"/>
      <c r="B22" s="2"/>
      <c r="C22" s="341"/>
      <c r="D22" s="2"/>
      <c r="E22" s="2"/>
      <c r="F22" s="51"/>
      <c r="G22" s="52">
        <f t="shared" si="0"/>
        <v>0</v>
      </c>
      <c r="H22" s="705"/>
    </row>
    <row r="23" spans="1:8" ht="15.75" customHeight="1" thickBot="1">
      <c r="A23" s="19"/>
      <c r="B23" s="3"/>
      <c r="C23" s="342"/>
      <c r="D23" s="3"/>
      <c r="E23" s="3"/>
      <c r="F23" s="53"/>
      <c r="G23" s="52">
        <f t="shared" si="0"/>
        <v>0</v>
      </c>
      <c r="H23" s="705"/>
    </row>
    <row r="24" spans="1:8" s="17" customFormat="1" ht="18" customHeight="1" thickBot="1">
      <c r="A24" s="30" t="s">
        <v>55</v>
      </c>
      <c r="B24" s="15">
        <f>SUM(B5:B23)</f>
        <v>25223</v>
      </c>
      <c r="C24" s="22"/>
      <c r="D24" s="15">
        <f>SUM(D5:D23)</f>
        <v>0</v>
      </c>
      <c r="E24" s="15">
        <f>SUM(E5:E23)</f>
        <v>25223</v>
      </c>
      <c r="F24" s="15">
        <f>SUM(F5:F23)</f>
        <v>25223</v>
      </c>
      <c r="G24" s="16">
        <f>SUM(G5:G23)</f>
        <v>25223</v>
      </c>
      <c r="H24" s="705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7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26" t="s">
        <v>0</v>
      </c>
      <c r="B1" s="726"/>
      <c r="C1" s="726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17" t="str">
        <f>+CONCATENATE("5. melléklet a 4/",LEFT(ÖSSZEFÜGGÉSEK!A4,4)+1,". (V.11.) önkormányzati rendelethez    ")</f>
        <v>5. melléklet a 4/2016. (V.11.)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710" t="s">
        <v>52</v>
      </c>
      <c r="M2" s="710"/>
      <c r="N2" s="717"/>
    </row>
    <row r="3" spans="1:14" ht="13.5" thickBot="1">
      <c r="A3" s="714" t="s">
        <v>93</v>
      </c>
      <c r="B3" s="711" t="s">
        <v>186</v>
      </c>
      <c r="C3" s="711"/>
      <c r="D3" s="711"/>
      <c r="E3" s="711"/>
      <c r="F3" s="711"/>
      <c r="G3" s="711"/>
      <c r="H3" s="711"/>
      <c r="I3" s="711"/>
      <c r="J3" s="722" t="s">
        <v>188</v>
      </c>
      <c r="K3" s="722"/>
      <c r="L3" s="722"/>
      <c r="M3" s="722"/>
      <c r="N3" s="717"/>
    </row>
    <row r="4" spans="1:14" ht="15" customHeight="1" thickBot="1">
      <c r="A4" s="715"/>
      <c r="B4" s="708" t="s">
        <v>189</v>
      </c>
      <c r="C4" s="713" t="s">
        <v>190</v>
      </c>
      <c r="D4" s="727" t="s">
        <v>184</v>
      </c>
      <c r="E4" s="727"/>
      <c r="F4" s="727"/>
      <c r="G4" s="727"/>
      <c r="H4" s="727"/>
      <c r="I4" s="727"/>
      <c r="J4" s="723"/>
      <c r="K4" s="723"/>
      <c r="L4" s="723"/>
      <c r="M4" s="723"/>
      <c r="N4" s="717"/>
    </row>
    <row r="5" spans="1:14" ht="21.75" thickBot="1">
      <c r="A5" s="715"/>
      <c r="B5" s="708"/>
      <c r="C5" s="713"/>
      <c r="D5" s="55" t="s">
        <v>189</v>
      </c>
      <c r="E5" s="55" t="s">
        <v>190</v>
      </c>
      <c r="F5" s="55" t="s">
        <v>189</v>
      </c>
      <c r="G5" s="55" t="s">
        <v>190</v>
      </c>
      <c r="H5" s="55" t="s">
        <v>189</v>
      </c>
      <c r="I5" s="55" t="s">
        <v>190</v>
      </c>
      <c r="J5" s="723"/>
      <c r="K5" s="723"/>
      <c r="L5" s="723"/>
      <c r="M5" s="723"/>
      <c r="N5" s="717"/>
    </row>
    <row r="6" spans="1:14" ht="32.25" thickBot="1">
      <c r="A6" s="716"/>
      <c r="B6" s="713" t="s">
        <v>185</v>
      </c>
      <c r="C6" s="713"/>
      <c r="D6" s="713" t="str">
        <f>+CONCATENATE(LEFT(ÖSSZEFÜGGÉSEK!A4,4),". előtt")</f>
        <v>2015. előtt</v>
      </c>
      <c r="E6" s="713"/>
      <c r="F6" s="713" t="str">
        <f>+CONCATENATE(LEFT(ÖSSZEFÜGGÉSEK!A4,4),". évi")</f>
        <v>2015. évi</v>
      </c>
      <c r="G6" s="713"/>
      <c r="H6" s="708" t="str">
        <f>+CONCATENATE(LEFT(ÖSSZEFÜGGÉSEK!A4,4),". után")</f>
        <v>2015. után</v>
      </c>
      <c r="I6" s="708"/>
      <c r="J6" s="54" t="str">
        <f>+D6</f>
        <v>2015. előtt</v>
      </c>
      <c r="K6" s="55" t="str">
        <f>+F6</f>
        <v>2015. évi</v>
      </c>
      <c r="L6" s="54" t="s">
        <v>39</v>
      </c>
      <c r="M6" s="55" t="str">
        <f>+CONCATENATE("Teljesítés %-a ",LEFT(ÖSSZEFÜGGÉSEK!A4,4),". XII. 31-ig")</f>
        <v>Teljesítés %-a 2015. XII. 31-ig</v>
      </c>
      <c r="N6" s="717"/>
    </row>
    <row r="7" spans="1:14" ht="13.5" thickBot="1">
      <c r="A7" s="56" t="s">
        <v>424</v>
      </c>
      <c r="B7" s="54" t="s">
        <v>425</v>
      </c>
      <c r="C7" s="54" t="s">
        <v>426</v>
      </c>
      <c r="D7" s="57" t="s">
        <v>427</v>
      </c>
      <c r="E7" s="55" t="s">
        <v>428</v>
      </c>
      <c r="F7" s="55" t="s">
        <v>505</v>
      </c>
      <c r="G7" s="55" t="s">
        <v>506</v>
      </c>
      <c r="H7" s="54" t="s">
        <v>507</v>
      </c>
      <c r="I7" s="57" t="s">
        <v>508</v>
      </c>
      <c r="J7" s="57" t="s">
        <v>552</v>
      </c>
      <c r="K7" s="57" t="s">
        <v>553</v>
      </c>
      <c r="L7" s="57" t="s">
        <v>554</v>
      </c>
      <c r="M7" s="58" t="s">
        <v>555</v>
      </c>
      <c r="N7" s="717"/>
    </row>
    <row r="8" spans="1:14" ht="12.75">
      <c r="A8" s="59" t="s">
        <v>94</v>
      </c>
      <c r="B8" s="60"/>
      <c r="C8" s="80"/>
      <c r="D8" s="80"/>
      <c r="E8" s="91"/>
      <c r="F8" s="80"/>
      <c r="G8" s="80"/>
      <c r="H8" s="80"/>
      <c r="I8" s="80"/>
      <c r="J8" s="80"/>
      <c r="K8" s="80"/>
      <c r="L8" s="61">
        <f aca="true" t="shared" si="0" ref="L8:L14">+J8+K8</f>
        <v>0</v>
      </c>
      <c r="M8" s="95">
        <f>IF((C8&lt;&gt;0),ROUND((L8/C8)*100,1),"")</f>
      </c>
      <c r="N8" s="717"/>
    </row>
    <row r="9" spans="1:14" ht="12.75">
      <c r="A9" s="62" t="s">
        <v>106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5">
        <f t="shared" si="0"/>
        <v>0</v>
      </c>
      <c r="M9" s="96">
        <f aca="true" t="shared" si="1" ref="M9:M14">IF((C9&lt;&gt;0),ROUND((L9/C9)*100,1),"")</f>
      </c>
      <c r="N9" s="717"/>
    </row>
    <row r="10" spans="1:14" ht="12.75">
      <c r="A10" s="66" t="s">
        <v>95</v>
      </c>
      <c r="B10" s="67"/>
      <c r="C10" s="83"/>
      <c r="D10" s="83"/>
      <c r="E10" s="83"/>
      <c r="F10" s="83"/>
      <c r="G10" s="83"/>
      <c r="H10" s="83"/>
      <c r="I10" s="83"/>
      <c r="J10" s="83"/>
      <c r="K10" s="83"/>
      <c r="L10" s="65">
        <f t="shared" si="0"/>
        <v>0</v>
      </c>
      <c r="M10" s="96">
        <f t="shared" si="1"/>
      </c>
      <c r="N10" s="717"/>
    </row>
    <row r="11" spans="1:14" ht="12.75">
      <c r="A11" s="66" t="s">
        <v>107</v>
      </c>
      <c r="B11" s="67"/>
      <c r="C11" s="83"/>
      <c r="D11" s="83"/>
      <c r="E11" s="83"/>
      <c r="F11" s="83"/>
      <c r="G11" s="83"/>
      <c r="H11" s="83"/>
      <c r="I11" s="83"/>
      <c r="J11" s="83"/>
      <c r="K11" s="83"/>
      <c r="L11" s="65">
        <f t="shared" si="0"/>
        <v>0</v>
      </c>
      <c r="M11" s="96">
        <f t="shared" si="1"/>
      </c>
      <c r="N11" s="717"/>
    </row>
    <row r="12" spans="1:14" ht="12.75">
      <c r="A12" s="66" t="s">
        <v>96</v>
      </c>
      <c r="B12" s="67"/>
      <c r="C12" s="83"/>
      <c r="D12" s="83"/>
      <c r="E12" s="83"/>
      <c r="F12" s="83"/>
      <c r="G12" s="83"/>
      <c r="H12" s="83"/>
      <c r="I12" s="83"/>
      <c r="J12" s="83"/>
      <c r="K12" s="83"/>
      <c r="L12" s="65">
        <f t="shared" si="0"/>
        <v>0</v>
      </c>
      <c r="M12" s="96">
        <f t="shared" si="1"/>
      </c>
      <c r="N12" s="717"/>
    </row>
    <row r="13" spans="1:14" ht="12.75">
      <c r="A13" s="66" t="s">
        <v>97</v>
      </c>
      <c r="B13" s="67"/>
      <c r="C13" s="83"/>
      <c r="D13" s="83"/>
      <c r="E13" s="83"/>
      <c r="F13" s="83"/>
      <c r="G13" s="83"/>
      <c r="H13" s="83"/>
      <c r="I13" s="83"/>
      <c r="J13" s="83"/>
      <c r="K13" s="83"/>
      <c r="L13" s="65">
        <f t="shared" si="0"/>
        <v>0</v>
      </c>
      <c r="M13" s="96">
        <f t="shared" si="1"/>
      </c>
      <c r="N13" s="717"/>
    </row>
    <row r="14" spans="1:14" ht="15" customHeight="1" thickBot="1">
      <c r="A14" s="68"/>
      <c r="B14" s="69"/>
      <c r="C14" s="87"/>
      <c r="D14" s="87"/>
      <c r="E14" s="87"/>
      <c r="F14" s="87"/>
      <c r="G14" s="87"/>
      <c r="H14" s="87"/>
      <c r="I14" s="87"/>
      <c r="J14" s="87"/>
      <c r="K14" s="87"/>
      <c r="L14" s="65">
        <f t="shared" si="0"/>
        <v>0</v>
      </c>
      <c r="M14" s="97">
        <f t="shared" si="1"/>
      </c>
      <c r="N14" s="717"/>
    </row>
    <row r="15" spans="1:14" ht="13.5" thickBot="1">
      <c r="A15" s="70" t="s">
        <v>99</v>
      </c>
      <c r="B15" s="71">
        <f>B8+SUM(B10:B14)</f>
        <v>0</v>
      </c>
      <c r="C15" s="71">
        <f aca="true" t="shared" si="2" ref="C15:L15">C8+SUM(C10:C14)</f>
        <v>0</v>
      </c>
      <c r="D15" s="71">
        <f t="shared" si="2"/>
        <v>0</v>
      </c>
      <c r="E15" s="71">
        <f t="shared" si="2"/>
        <v>0</v>
      </c>
      <c r="F15" s="71">
        <f t="shared" si="2"/>
        <v>0</v>
      </c>
      <c r="G15" s="71">
        <f t="shared" si="2"/>
        <v>0</v>
      </c>
      <c r="H15" s="71">
        <f t="shared" si="2"/>
        <v>0</v>
      </c>
      <c r="I15" s="71">
        <f t="shared" si="2"/>
        <v>0</v>
      </c>
      <c r="J15" s="71">
        <f t="shared" si="2"/>
        <v>0</v>
      </c>
      <c r="K15" s="71">
        <f t="shared" si="2"/>
        <v>0</v>
      </c>
      <c r="L15" s="71">
        <f t="shared" si="2"/>
        <v>0</v>
      </c>
      <c r="M15" s="72">
        <f>IF((C15&lt;&gt;0),ROUND((L15/C15)*100,1),"")</f>
      </c>
      <c r="N15" s="717"/>
    </row>
    <row r="16" spans="1:14" ht="12.75">
      <c r="A16" s="7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17"/>
    </row>
    <row r="17" spans="1:14" ht="13.5" thickBot="1">
      <c r="A17" s="76" t="s">
        <v>98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17"/>
    </row>
    <row r="18" spans="1:14" ht="12.75">
      <c r="A18" s="79" t="s">
        <v>102</v>
      </c>
      <c r="B18" s="60"/>
      <c r="C18" s="80"/>
      <c r="D18" s="80"/>
      <c r="E18" s="91"/>
      <c r="F18" s="80"/>
      <c r="G18" s="80"/>
      <c r="H18" s="80"/>
      <c r="I18" s="80"/>
      <c r="J18" s="80"/>
      <c r="K18" s="80"/>
      <c r="L18" s="81">
        <f aca="true" t="shared" si="3" ref="L18:L23">+J18+K18</f>
        <v>0</v>
      </c>
      <c r="M18" s="95">
        <f aca="true" t="shared" si="4" ref="M18:M24">IF((C18&lt;&gt;0),ROUND((L18/C18)*100,1),"")</f>
      </c>
      <c r="N18" s="717"/>
    </row>
    <row r="19" spans="1:14" ht="12.75">
      <c r="A19" s="82" t="s">
        <v>103</v>
      </c>
      <c r="B19" s="63"/>
      <c r="C19" s="83"/>
      <c r="D19" s="83"/>
      <c r="E19" s="83"/>
      <c r="F19" s="83"/>
      <c r="G19" s="83"/>
      <c r="H19" s="83"/>
      <c r="I19" s="83"/>
      <c r="J19" s="83"/>
      <c r="K19" s="83"/>
      <c r="L19" s="84">
        <f t="shared" si="3"/>
        <v>0</v>
      </c>
      <c r="M19" s="96">
        <f t="shared" si="4"/>
      </c>
      <c r="N19" s="717"/>
    </row>
    <row r="20" spans="1:14" ht="12.75">
      <c r="A20" s="82" t="s">
        <v>104</v>
      </c>
      <c r="B20" s="67"/>
      <c r="C20" s="83"/>
      <c r="D20" s="83"/>
      <c r="E20" s="83"/>
      <c r="F20" s="83"/>
      <c r="G20" s="83"/>
      <c r="H20" s="83"/>
      <c r="I20" s="83"/>
      <c r="J20" s="83"/>
      <c r="K20" s="83"/>
      <c r="L20" s="84">
        <f t="shared" si="3"/>
        <v>0</v>
      </c>
      <c r="M20" s="96">
        <f t="shared" si="4"/>
      </c>
      <c r="N20" s="717"/>
    </row>
    <row r="21" spans="1:14" ht="12.75">
      <c r="A21" s="82" t="s">
        <v>105</v>
      </c>
      <c r="B21" s="67"/>
      <c r="C21" s="83"/>
      <c r="D21" s="83"/>
      <c r="E21" s="83"/>
      <c r="F21" s="83"/>
      <c r="G21" s="83"/>
      <c r="H21" s="83"/>
      <c r="I21" s="83"/>
      <c r="J21" s="83"/>
      <c r="K21" s="83"/>
      <c r="L21" s="84">
        <f t="shared" si="3"/>
        <v>0</v>
      </c>
      <c r="M21" s="96">
        <f t="shared" si="4"/>
      </c>
      <c r="N21" s="717"/>
    </row>
    <row r="22" spans="1:14" ht="12.75">
      <c r="A22" s="85"/>
      <c r="B22" s="67"/>
      <c r="C22" s="83"/>
      <c r="D22" s="83"/>
      <c r="E22" s="83"/>
      <c r="F22" s="83"/>
      <c r="G22" s="83"/>
      <c r="H22" s="83"/>
      <c r="I22" s="83"/>
      <c r="J22" s="83"/>
      <c r="K22" s="83"/>
      <c r="L22" s="84">
        <f t="shared" si="3"/>
        <v>0</v>
      </c>
      <c r="M22" s="96">
        <f t="shared" si="4"/>
      </c>
      <c r="N22" s="717"/>
    </row>
    <row r="23" spans="1:14" ht="13.5" thickBot="1">
      <c r="A23" s="86"/>
      <c r="B23" s="69"/>
      <c r="C23" s="87"/>
      <c r="D23" s="87"/>
      <c r="E23" s="87"/>
      <c r="F23" s="87"/>
      <c r="G23" s="87"/>
      <c r="H23" s="87"/>
      <c r="I23" s="87"/>
      <c r="J23" s="87"/>
      <c r="K23" s="87"/>
      <c r="L23" s="84">
        <f t="shared" si="3"/>
        <v>0</v>
      </c>
      <c r="M23" s="97">
        <f t="shared" si="4"/>
      </c>
      <c r="N23" s="717"/>
    </row>
    <row r="24" spans="1:14" ht="13.5" thickBot="1">
      <c r="A24" s="88" t="s">
        <v>83</v>
      </c>
      <c r="B24" s="71">
        <f aca="true" t="shared" si="5" ref="B24:L24">SUM(B18:B23)</f>
        <v>0</v>
      </c>
      <c r="C24" s="71">
        <f t="shared" si="5"/>
        <v>0</v>
      </c>
      <c r="D24" s="71">
        <f t="shared" si="5"/>
        <v>0</v>
      </c>
      <c r="E24" s="71">
        <f t="shared" si="5"/>
        <v>0</v>
      </c>
      <c r="F24" s="71">
        <f t="shared" si="5"/>
        <v>0</v>
      </c>
      <c r="G24" s="71">
        <f t="shared" si="5"/>
        <v>0</v>
      </c>
      <c r="H24" s="71">
        <f t="shared" si="5"/>
        <v>0</v>
      </c>
      <c r="I24" s="71">
        <f t="shared" si="5"/>
        <v>0</v>
      </c>
      <c r="J24" s="71">
        <f t="shared" si="5"/>
        <v>0</v>
      </c>
      <c r="K24" s="71">
        <f t="shared" si="5"/>
        <v>0</v>
      </c>
      <c r="L24" s="71">
        <f t="shared" si="5"/>
        <v>0</v>
      </c>
      <c r="M24" s="72">
        <f t="shared" si="4"/>
      </c>
      <c r="N24" s="717"/>
    </row>
    <row r="25" spans="1:14" ht="12.75">
      <c r="A25" s="709" t="s">
        <v>183</v>
      </c>
      <c r="B25" s="709"/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17"/>
    </row>
    <row r="26" spans="1:14" ht="5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717"/>
    </row>
    <row r="27" spans="1:14" ht="15.75">
      <c r="A27" s="712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10" t="s">
        <v>52</v>
      </c>
      <c r="M28" s="710"/>
      <c r="N28" s="717"/>
    </row>
    <row r="29" spans="1:14" ht="21.75" thickBot="1">
      <c r="A29" s="724" t="s">
        <v>100</v>
      </c>
      <c r="B29" s="725"/>
      <c r="C29" s="725"/>
      <c r="D29" s="725"/>
      <c r="E29" s="725"/>
      <c r="F29" s="725"/>
      <c r="G29" s="725"/>
      <c r="H29" s="725"/>
      <c r="I29" s="725"/>
      <c r="J29" s="725"/>
      <c r="K29" s="90" t="s">
        <v>678</v>
      </c>
      <c r="L29" s="90" t="s">
        <v>677</v>
      </c>
      <c r="M29" s="90" t="s">
        <v>188</v>
      </c>
      <c r="N29" s="717"/>
    </row>
    <row r="30" spans="1:14" ht="12.75">
      <c r="A30" s="718"/>
      <c r="B30" s="719"/>
      <c r="C30" s="719"/>
      <c r="D30" s="719"/>
      <c r="E30" s="719"/>
      <c r="F30" s="719"/>
      <c r="G30" s="719"/>
      <c r="H30" s="719"/>
      <c r="I30" s="719"/>
      <c r="J30" s="719"/>
      <c r="K30" s="91"/>
      <c r="L30" s="92"/>
      <c r="M30" s="92"/>
      <c r="N30" s="717"/>
    </row>
    <row r="31" spans="1:14" ht="13.5" thickBot="1">
      <c r="A31" s="720"/>
      <c r="B31" s="721"/>
      <c r="C31" s="721"/>
      <c r="D31" s="721"/>
      <c r="E31" s="721"/>
      <c r="F31" s="721"/>
      <c r="G31" s="721"/>
      <c r="H31" s="721"/>
      <c r="I31" s="721"/>
      <c r="J31" s="721"/>
      <c r="K31" s="93"/>
      <c r="L31" s="87"/>
      <c r="M31" s="87"/>
      <c r="N31" s="717"/>
    </row>
    <row r="32" spans="1:14" ht="13.5" thickBot="1">
      <c r="A32" s="706" t="s">
        <v>40</v>
      </c>
      <c r="B32" s="707"/>
      <c r="C32" s="707"/>
      <c r="D32" s="707"/>
      <c r="E32" s="707"/>
      <c r="F32" s="707"/>
      <c r="G32" s="707"/>
      <c r="H32" s="707"/>
      <c r="I32" s="707"/>
      <c r="J32" s="707"/>
      <c r="K32" s="94">
        <f>SUM(K30:K31)</f>
        <v>0</v>
      </c>
      <c r="L32" s="94">
        <f>SUM(L30:L31)</f>
        <v>0</v>
      </c>
      <c r="M32" s="94">
        <f>SUM(M30:M31)</f>
        <v>0</v>
      </c>
      <c r="N32" s="717"/>
    </row>
    <row r="33" ht="12.75">
      <c r="N33" s="717"/>
    </row>
    <row r="48" ht="12.75">
      <c r="A48" s="9"/>
    </row>
  </sheetData>
  <sheetProtection/>
  <mergeCells count="21">
    <mergeCell ref="B6:C6"/>
    <mergeCell ref="H6:I6"/>
    <mergeCell ref="N1:N33"/>
    <mergeCell ref="A30:J30"/>
    <mergeCell ref="A31:J31"/>
    <mergeCell ref="J3:M5"/>
    <mergeCell ref="A29:J29"/>
    <mergeCell ref="A1:C1"/>
    <mergeCell ref="D4:I4"/>
    <mergeCell ref="F6:G6"/>
    <mergeCell ref="D1:M1"/>
    <mergeCell ref="A32:J32"/>
    <mergeCell ref="B4:B5"/>
    <mergeCell ref="A25:M25"/>
    <mergeCell ref="L28:M28"/>
    <mergeCell ref="B3:I3"/>
    <mergeCell ref="L2:M2"/>
    <mergeCell ref="A27:M27"/>
    <mergeCell ref="D6:E6"/>
    <mergeCell ref="A3:A6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91">
      <selection activeCell="B30" sqref="B30:E35"/>
    </sheetView>
  </sheetViews>
  <sheetFormatPr defaultColWidth="9.00390625" defaultRowHeight="12.75"/>
  <cols>
    <col min="1" max="1" width="14.875" style="545" customWidth="1"/>
    <col min="2" max="2" width="65.37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567" t="str">
        <f>+CONCATENATE("6.1. melléklet a 4/",LEFT(ÖSSZEFÜGGÉSEK!A4,4)+1,". (V.11.) önkormányzati rendelethez")</f>
        <v>6.1. melléklet a 4/2016. (V.11.) önkormányzati rendelethez</v>
      </c>
    </row>
    <row r="2" spans="1:5" s="568" customFormat="1" ht="15.75" customHeight="1">
      <c r="A2" s="548" t="s">
        <v>53</v>
      </c>
      <c r="B2" s="732" t="s">
        <v>156</v>
      </c>
      <c r="C2" s="733"/>
      <c r="D2" s="734"/>
      <c r="E2" s="541" t="s">
        <v>41</v>
      </c>
    </row>
    <row r="3" spans="1:5" s="568" customFormat="1" ht="24.75" thickBot="1">
      <c r="A3" s="566" t="s">
        <v>557</v>
      </c>
      <c r="B3" s="735" t="s">
        <v>556</v>
      </c>
      <c r="C3" s="736"/>
      <c r="D3" s="737"/>
      <c r="E3" s="516" t="s">
        <v>41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70" customFormat="1" ht="12" customHeight="1" thickBot="1">
      <c r="A8" s="387" t="s">
        <v>7</v>
      </c>
      <c r="B8" s="383" t="s">
        <v>316</v>
      </c>
      <c r="C8" s="414">
        <f>SUM(C9:C14)</f>
        <v>61657</v>
      </c>
      <c r="D8" s="414">
        <f>SUM(D9:D14)</f>
        <v>65493</v>
      </c>
      <c r="E8" s="397">
        <f>SUM(E9:E14)</f>
        <v>65493</v>
      </c>
    </row>
    <row r="9" spans="1:5" s="544" customFormat="1" ht="12" customHeight="1">
      <c r="A9" s="554" t="s">
        <v>72</v>
      </c>
      <c r="B9" s="425" t="s">
        <v>317</v>
      </c>
      <c r="C9" s="416">
        <f>'6.2. sz. mell'!C9</f>
        <v>11075</v>
      </c>
      <c r="D9" s="416">
        <f>'6.2. sz. mell'!D9</f>
        <v>11093</v>
      </c>
      <c r="E9" s="399">
        <f>'6.2. sz. mell'!E9</f>
        <v>11093</v>
      </c>
    </row>
    <row r="10" spans="1:5" s="571" customFormat="1" ht="12" customHeight="1">
      <c r="A10" s="555" t="s">
        <v>73</v>
      </c>
      <c r="B10" s="426" t="s">
        <v>318</v>
      </c>
      <c r="C10" s="416">
        <f>'6.2. sz. mell'!C10</f>
        <v>18166</v>
      </c>
      <c r="D10" s="416">
        <f>'6.2. sz. mell'!D10</f>
        <v>18166</v>
      </c>
      <c r="E10" s="399">
        <f>'6.2. sz. mell'!E10</f>
        <v>18166</v>
      </c>
    </row>
    <row r="11" spans="1:5" s="571" customFormat="1" ht="12" customHeight="1">
      <c r="A11" s="555" t="s">
        <v>74</v>
      </c>
      <c r="B11" s="426" t="s">
        <v>319</v>
      </c>
      <c r="C11" s="416">
        <f>'6.2. sz. mell'!C11</f>
        <v>16061</v>
      </c>
      <c r="D11" s="416">
        <f>'6.2. sz. mell'!D11</f>
        <v>25084</v>
      </c>
      <c r="E11" s="399">
        <f>'6.2. sz. mell'!E11</f>
        <v>25084</v>
      </c>
    </row>
    <row r="12" spans="1:5" s="571" customFormat="1" ht="12" customHeight="1">
      <c r="A12" s="555" t="s">
        <v>75</v>
      </c>
      <c r="B12" s="426" t="s">
        <v>320</v>
      </c>
      <c r="C12" s="416">
        <f>'6.2. sz. mell'!C12</f>
        <v>1200</v>
      </c>
      <c r="D12" s="416">
        <f>'6.2. sz. mell'!D12</f>
        <v>1200</v>
      </c>
      <c r="E12" s="399">
        <f>'6.2. sz. mell'!E12</f>
        <v>1200</v>
      </c>
    </row>
    <row r="13" spans="1:5" s="571" customFormat="1" ht="12" customHeight="1">
      <c r="A13" s="555" t="s">
        <v>108</v>
      </c>
      <c r="B13" s="426" t="s">
        <v>321</v>
      </c>
      <c r="C13" s="416">
        <f>'6.2. sz. mell'!C13</f>
        <v>0</v>
      </c>
      <c r="D13" s="416">
        <f>'6.2. sz. mell'!D13</f>
        <v>0</v>
      </c>
      <c r="E13" s="399">
        <f>'6.2. sz. mell'!E13</f>
        <v>0</v>
      </c>
    </row>
    <row r="14" spans="1:5" s="544" customFormat="1" ht="12" customHeight="1" thickBot="1">
      <c r="A14" s="556" t="s">
        <v>76</v>
      </c>
      <c r="B14" s="406" t="s">
        <v>322</v>
      </c>
      <c r="C14" s="416">
        <f>'6.2. sz. mell'!C14</f>
        <v>15155</v>
      </c>
      <c r="D14" s="416">
        <f>'6.2. sz. mell'!D14</f>
        <v>9950</v>
      </c>
      <c r="E14" s="399">
        <f>'6.2. sz. mell'!E14</f>
        <v>9950</v>
      </c>
    </row>
    <row r="15" spans="1:5" s="544" customFormat="1" ht="12" customHeight="1" thickBot="1">
      <c r="A15" s="387" t="s">
        <v>8</v>
      </c>
      <c r="B15" s="404" t="s">
        <v>323</v>
      </c>
      <c r="C15" s="414">
        <f>SUM(C16:C20)</f>
        <v>0</v>
      </c>
      <c r="D15" s="414">
        <f>SUM(D16:D20)</f>
        <v>83859</v>
      </c>
      <c r="E15" s="397">
        <f>SUM(E16:E20)</f>
        <v>83859</v>
      </c>
    </row>
    <row r="16" spans="1:5" s="544" customFormat="1" ht="12" customHeight="1">
      <c r="A16" s="554" t="s">
        <v>78</v>
      </c>
      <c r="B16" s="425" t="s">
        <v>324</v>
      </c>
      <c r="C16" s="416">
        <f>'6.2. sz. mell'!C16</f>
        <v>0</v>
      </c>
      <c r="D16" s="416">
        <f>'6.2. sz. mell'!D16</f>
        <v>0</v>
      </c>
      <c r="E16" s="399">
        <f>'6.2. sz. mell'!E16</f>
        <v>0</v>
      </c>
    </row>
    <row r="17" spans="1:5" s="544" customFormat="1" ht="12" customHeight="1">
      <c r="A17" s="555" t="s">
        <v>79</v>
      </c>
      <c r="B17" s="426" t="s">
        <v>325</v>
      </c>
      <c r="C17" s="416">
        <f>'6.2. sz. mell'!C17</f>
        <v>0</v>
      </c>
      <c r="D17" s="416">
        <f>'6.2. sz. mell'!D17</f>
        <v>0</v>
      </c>
      <c r="E17" s="399">
        <f>'6.2. sz. mell'!E17</f>
        <v>0</v>
      </c>
    </row>
    <row r="18" spans="1:5" s="544" customFormat="1" ht="12" customHeight="1">
      <c r="A18" s="555" t="s">
        <v>80</v>
      </c>
      <c r="B18" s="426" t="s">
        <v>326</v>
      </c>
      <c r="C18" s="416">
        <f>'6.2. sz. mell'!C18</f>
        <v>0</v>
      </c>
      <c r="D18" s="416">
        <f>'6.2. sz. mell'!D18</f>
        <v>0</v>
      </c>
      <c r="E18" s="399">
        <f>'6.2. sz. mell'!E18</f>
        <v>0</v>
      </c>
    </row>
    <row r="19" spans="1:5" s="544" customFormat="1" ht="12" customHeight="1">
      <c r="A19" s="555" t="s">
        <v>81</v>
      </c>
      <c r="B19" s="426" t="s">
        <v>327</v>
      </c>
      <c r="C19" s="416">
        <f>'6.2. sz. mell'!C19</f>
        <v>0</v>
      </c>
      <c r="D19" s="416">
        <f>'6.2. sz. mell'!D19</f>
        <v>0</v>
      </c>
      <c r="E19" s="399">
        <f>'6.2. sz. mell'!E19</f>
        <v>0</v>
      </c>
    </row>
    <row r="20" spans="1:5" s="544" customFormat="1" ht="12" customHeight="1">
      <c r="A20" s="555" t="s">
        <v>82</v>
      </c>
      <c r="B20" s="426" t="s">
        <v>328</v>
      </c>
      <c r="C20" s="416">
        <f>'6.2. sz. mell'!C20</f>
        <v>0</v>
      </c>
      <c r="D20" s="416">
        <f>'6.2. sz. mell'!D20</f>
        <v>83859</v>
      </c>
      <c r="E20" s="399">
        <f>'6.2. sz. mell'!E20</f>
        <v>83859</v>
      </c>
    </row>
    <row r="21" spans="1:5" s="571" customFormat="1" ht="12" customHeight="1" thickBot="1">
      <c r="A21" s="556" t="s">
        <v>89</v>
      </c>
      <c r="B21" s="406" t="s">
        <v>329</v>
      </c>
      <c r="C21" s="416">
        <f>'6.2. sz. mell'!C21</f>
        <v>0</v>
      </c>
      <c r="D21" s="416">
        <f>'6.2. sz. mell'!D21</f>
        <v>0</v>
      </c>
      <c r="E21" s="399">
        <f>'6.2. sz. mell'!E21</f>
        <v>0</v>
      </c>
    </row>
    <row r="22" spans="1:5" s="571" customFormat="1" ht="12" customHeight="1" thickBot="1">
      <c r="A22" s="387" t="s">
        <v>9</v>
      </c>
      <c r="B22" s="383" t="s">
        <v>330</v>
      </c>
      <c r="C22" s="414">
        <f>SUM(C23:C27)</f>
        <v>0</v>
      </c>
      <c r="D22" s="414">
        <f>SUM(D23:D27)</f>
        <v>8108</v>
      </c>
      <c r="E22" s="397">
        <f>SUM(E23:E27)</f>
        <v>8108</v>
      </c>
    </row>
    <row r="23" spans="1:5" s="571" customFormat="1" ht="12" customHeight="1">
      <c r="A23" s="554" t="s">
        <v>61</v>
      </c>
      <c r="B23" s="425" t="s">
        <v>331</v>
      </c>
      <c r="C23" s="416"/>
      <c r="D23" s="416"/>
      <c r="E23" s="399"/>
    </row>
    <row r="24" spans="1:5" s="544" customFormat="1" ht="12" customHeight="1">
      <c r="A24" s="555" t="s">
        <v>62</v>
      </c>
      <c r="B24" s="426" t="s">
        <v>332</v>
      </c>
      <c r="C24" s="415"/>
      <c r="D24" s="415"/>
      <c r="E24" s="398"/>
    </row>
    <row r="25" spans="1:5" s="571" customFormat="1" ht="12" customHeight="1">
      <c r="A25" s="555" t="s">
        <v>63</v>
      </c>
      <c r="B25" s="426" t="s">
        <v>333</v>
      </c>
      <c r="C25" s="415"/>
      <c r="D25" s="415"/>
      <c r="E25" s="398"/>
    </row>
    <row r="26" spans="1:5" s="571" customFormat="1" ht="12" customHeight="1">
      <c r="A26" s="555" t="s">
        <v>64</v>
      </c>
      <c r="B26" s="426" t="s">
        <v>334</v>
      </c>
      <c r="C26" s="415"/>
      <c r="D26" s="415"/>
      <c r="E26" s="398"/>
    </row>
    <row r="27" spans="1:5" s="571" customFormat="1" ht="12" customHeight="1">
      <c r="A27" s="555" t="s">
        <v>122</v>
      </c>
      <c r="B27" s="426" t="s">
        <v>335</v>
      </c>
      <c r="C27" s="415">
        <f>'6.2. sz. mell'!C27</f>
        <v>0</v>
      </c>
      <c r="D27" s="415">
        <f>'6.2. sz. mell'!D27</f>
        <v>8108</v>
      </c>
      <c r="E27" s="398">
        <f>'6.2. sz. mell'!E27</f>
        <v>8108</v>
      </c>
    </row>
    <row r="28" spans="1:5" s="571" customFormat="1" ht="12" customHeight="1" thickBot="1">
      <c r="A28" s="556" t="s">
        <v>123</v>
      </c>
      <c r="B28" s="427" t="s">
        <v>336</v>
      </c>
      <c r="C28" s="417"/>
      <c r="D28" s="417"/>
      <c r="E28" s="400"/>
    </row>
    <row r="29" spans="1:5" s="571" customFormat="1" ht="12" customHeight="1" thickBot="1">
      <c r="A29" s="387" t="s">
        <v>124</v>
      </c>
      <c r="B29" s="383" t="s">
        <v>740</v>
      </c>
      <c r="C29" s="420">
        <f>SUM(C30:C35)</f>
        <v>2250</v>
      </c>
      <c r="D29" s="420">
        <f>SUM(D30:D35)</f>
        <v>5117</v>
      </c>
      <c r="E29" s="433">
        <f>SUM(E30:E35)</f>
        <v>5117</v>
      </c>
    </row>
    <row r="30" spans="1:5" s="571" customFormat="1" ht="12" customHeight="1">
      <c r="A30" s="554" t="s">
        <v>337</v>
      </c>
      <c r="B30" s="425" t="s">
        <v>755</v>
      </c>
      <c r="C30" s="416">
        <v>450</v>
      </c>
      <c r="D30" s="416">
        <v>366</v>
      </c>
      <c r="E30" s="399">
        <v>366</v>
      </c>
    </row>
    <row r="31" spans="1:5" s="571" customFormat="1" ht="12" customHeight="1">
      <c r="A31" s="555" t="s">
        <v>338</v>
      </c>
      <c r="B31" s="426" t="s">
        <v>756</v>
      </c>
      <c r="C31" s="415"/>
      <c r="D31" s="415">
        <v>3625</v>
      </c>
      <c r="E31" s="398">
        <v>3625</v>
      </c>
    </row>
    <row r="32" spans="1:5" s="571" customFormat="1" ht="12" customHeight="1">
      <c r="A32" s="555" t="s">
        <v>339</v>
      </c>
      <c r="B32" s="426" t="s">
        <v>757</v>
      </c>
      <c r="C32" s="415">
        <v>750</v>
      </c>
      <c r="D32" s="415">
        <v>739</v>
      </c>
      <c r="E32" s="398">
        <v>739</v>
      </c>
    </row>
    <row r="33" spans="1:5" s="571" customFormat="1" ht="12" customHeight="1">
      <c r="A33" s="555" t="s">
        <v>741</v>
      </c>
      <c r="B33" s="426" t="s">
        <v>747</v>
      </c>
      <c r="C33" s="415"/>
      <c r="D33" s="415"/>
      <c r="E33" s="398"/>
    </row>
    <row r="34" spans="1:5" s="571" customFormat="1" ht="12" customHeight="1">
      <c r="A34" s="555" t="s">
        <v>742</v>
      </c>
      <c r="B34" s="426" t="s">
        <v>340</v>
      </c>
      <c r="C34" s="415">
        <v>1050</v>
      </c>
      <c r="D34" s="415"/>
      <c r="E34" s="398"/>
    </row>
    <row r="35" spans="1:5" s="571" customFormat="1" ht="12" customHeight="1" thickBot="1">
      <c r="A35" s="556" t="s">
        <v>743</v>
      </c>
      <c r="B35" s="406" t="s">
        <v>341</v>
      </c>
      <c r="C35" s="417">
        <v>0</v>
      </c>
      <c r="D35" s="417">
        <v>387</v>
      </c>
      <c r="E35" s="400">
        <v>387</v>
      </c>
    </row>
    <row r="36" spans="1:5" s="571" customFormat="1" ht="12" customHeight="1" thickBot="1">
      <c r="A36" s="387" t="s">
        <v>11</v>
      </c>
      <c r="B36" s="383" t="s">
        <v>342</v>
      </c>
      <c r="C36" s="414">
        <f>SUM(C37:C46)</f>
        <v>2482</v>
      </c>
      <c r="D36" s="414">
        <f>SUM(D37:D46)</f>
        <v>9471</v>
      </c>
      <c r="E36" s="397">
        <f>SUM(E37:E46)</f>
        <v>9471</v>
      </c>
    </row>
    <row r="37" spans="1:5" s="571" customFormat="1" ht="12" customHeight="1">
      <c r="A37" s="554" t="s">
        <v>65</v>
      </c>
      <c r="B37" s="425" t="s">
        <v>343</v>
      </c>
      <c r="C37" s="416">
        <f>'6.2. sz. mell'!C37</f>
        <v>1982</v>
      </c>
      <c r="D37" s="416">
        <f>'6.2. sz. mell'!D37</f>
        <v>4780</v>
      </c>
      <c r="E37" s="399">
        <f>'6.2. sz. mell'!E37</f>
        <v>4780</v>
      </c>
    </row>
    <row r="38" spans="1:5" s="571" customFormat="1" ht="12" customHeight="1">
      <c r="A38" s="555" t="s">
        <v>66</v>
      </c>
      <c r="B38" s="426" t="s">
        <v>344</v>
      </c>
      <c r="C38" s="416">
        <f>'6.2. sz. mell'!C38</f>
        <v>500</v>
      </c>
      <c r="D38" s="416">
        <f>'6.2. sz. mell'!D38</f>
        <v>3619</v>
      </c>
      <c r="E38" s="399">
        <f>'6.2. sz. mell'!E38</f>
        <v>3619</v>
      </c>
    </row>
    <row r="39" spans="1:5" s="571" customFormat="1" ht="12" customHeight="1">
      <c r="A39" s="555" t="s">
        <v>67</v>
      </c>
      <c r="B39" s="426" t="s">
        <v>345</v>
      </c>
      <c r="C39" s="416">
        <f>'6.2. sz. mell'!C39</f>
        <v>0</v>
      </c>
      <c r="D39" s="416">
        <f>'6.2. sz. mell'!D39</f>
        <v>0</v>
      </c>
      <c r="E39" s="399">
        <f>'6.2. sz. mell'!E39</f>
        <v>0</v>
      </c>
    </row>
    <row r="40" spans="1:5" s="571" customFormat="1" ht="12" customHeight="1">
      <c r="A40" s="555" t="s">
        <v>126</v>
      </c>
      <c r="B40" s="426" t="s">
        <v>346</v>
      </c>
      <c r="C40" s="416">
        <f>'6.2. sz. mell'!C40</f>
        <v>0</v>
      </c>
      <c r="D40" s="416">
        <f>'6.2. sz. mell'!D40</f>
        <v>0</v>
      </c>
      <c r="E40" s="399">
        <f>'6.2. sz. mell'!E40</f>
        <v>0</v>
      </c>
    </row>
    <row r="41" spans="1:5" s="571" customFormat="1" ht="12" customHeight="1">
      <c r="A41" s="555" t="s">
        <v>127</v>
      </c>
      <c r="B41" s="426" t="s">
        <v>347</v>
      </c>
      <c r="C41" s="416">
        <f>'6.2. sz. mell'!C41</f>
        <v>0</v>
      </c>
      <c r="D41" s="416">
        <f>'6.2. sz. mell'!D41</f>
        <v>0</v>
      </c>
      <c r="E41" s="399">
        <f>'6.2. sz. mell'!E41</f>
        <v>0</v>
      </c>
    </row>
    <row r="42" spans="1:5" s="571" customFormat="1" ht="12" customHeight="1">
      <c r="A42" s="555" t="s">
        <v>128</v>
      </c>
      <c r="B42" s="426" t="s">
        <v>348</v>
      </c>
      <c r="C42" s="416">
        <f>'6.2. sz. mell'!C42</f>
        <v>0</v>
      </c>
      <c r="D42" s="416">
        <f>'6.2. sz. mell'!D42</f>
        <v>0</v>
      </c>
      <c r="E42" s="399">
        <f>'6.2. sz. mell'!E42</f>
        <v>0</v>
      </c>
    </row>
    <row r="43" spans="1:5" s="571" customFormat="1" ht="12" customHeight="1">
      <c r="A43" s="555" t="s">
        <v>129</v>
      </c>
      <c r="B43" s="426" t="s">
        <v>349</v>
      </c>
      <c r="C43" s="416">
        <f>'6.2. sz. mell'!C43</f>
        <v>0</v>
      </c>
      <c r="D43" s="416">
        <f>'6.2. sz. mell'!D43</f>
        <v>0</v>
      </c>
      <c r="E43" s="399">
        <f>'6.2. sz. mell'!E43</f>
        <v>0</v>
      </c>
    </row>
    <row r="44" spans="1:5" s="571" customFormat="1" ht="12" customHeight="1">
      <c r="A44" s="555" t="s">
        <v>130</v>
      </c>
      <c r="B44" s="426" t="s">
        <v>350</v>
      </c>
      <c r="C44" s="416">
        <f>'6.2. sz. mell'!C44</f>
        <v>0</v>
      </c>
      <c r="D44" s="416">
        <f>'6.2. sz. mell'!D44</f>
        <v>2</v>
      </c>
      <c r="E44" s="399">
        <f>'6.2. sz. mell'!E44</f>
        <v>2</v>
      </c>
    </row>
    <row r="45" spans="1:5" s="571" customFormat="1" ht="12" customHeight="1">
      <c r="A45" s="555" t="s">
        <v>351</v>
      </c>
      <c r="B45" s="426" t="s">
        <v>352</v>
      </c>
      <c r="C45" s="416">
        <f>'6.2. sz. mell'!C45</f>
        <v>0</v>
      </c>
      <c r="D45" s="416">
        <f>'6.2. sz. mell'!D45</f>
        <v>0</v>
      </c>
      <c r="E45" s="399">
        <f>'6.2. sz. mell'!E45</f>
        <v>0</v>
      </c>
    </row>
    <row r="46" spans="1:5" s="544" customFormat="1" ht="12" customHeight="1" thickBot="1">
      <c r="A46" s="556" t="s">
        <v>353</v>
      </c>
      <c r="B46" s="427" t="s">
        <v>354</v>
      </c>
      <c r="C46" s="416">
        <f>'6.2. sz. mell'!C46</f>
        <v>0</v>
      </c>
      <c r="D46" s="416">
        <f>'6.2. sz. mell'!D46</f>
        <v>1070</v>
      </c>
      <c r="E46" s="399">
        <f>'6.2. sz. mell'!E46</f>
        <v>1070</v>
      </c>
    </row>
    <row r="47" spans="1:5" s="571" customFormat="1" ht="12" customHeight="1" thickBot="1">
      <c r="A47" s="387" t="s">
        <v>12</v>
      </c>
      <c r="B47" s="383" t="s">
        <v>355</v>
      </c>
      <c r="C47" s="414">
        <f>SUM(C48:C52)</f>
        <v>0</v>
      </c>
      <c r="D47" s="414">
        <f>SUM(D48:D52)</f>
        <v>602</v>
      </c>
      <c r="E47" s="397">
        <f>SUM(E48:E52)</f>
        <v>602</v>
      </c>
    </row>
    <row r="48" spans="1:5" s="571" customFormat="1" ht="12" customHeight="1">
      <c r="A48" s="554" t="s">
        <v>68</v>
      </c>
      <c r="B48" s="425" t="s">
        <v>356</v>
      </c>
      <c r="C48" s="435">
        <f>'6.2. sz. mell'!C48</f>
        <v>0</v>
      </c>
      <c r="D48" s="435">
        <f>'6.2. sz. mell'!D48</f>
        <v>0</v>
      </c>
      <c r="E48" s="403">
        <f>'6.2. sz. mell'!E48</f>
        <v>0</v>
      </c>
    </row>
    <row r="49" spans="1:5" s="571" customFormat="1" ht="12" customHeight="1">
      <c r="A49" s="555" t="s">
        <v>69</v>
      </c>
      <c r="B49" s="426" t="s">
        <v>357</v>
      </c>
      <c r="C49" s="435">
        <f>'6.2. sz. mell'!C49</f>
        <v>0</v>
      </c>
      <c r="D49" s="435">
        <f>'6.2. sz. mell'!D49</f>
        <v>102</v>
      </c>
      <c r="E49" s="403">
        <f>'6.2. sz. mell'!E49</f>
        <v>102</v>
      </c>
    </row>
    <row r="50" spans="1:5" s="571" customFormat="1" ht="12" customHeight="1">
      <c r="A50" s="555" t="s">
        <v>358</v>
      </c>
      <c r="B50" s="426" t="s">
        <v>359</v>
      </c>
      <c r="C50" s="435">
        <f>'6.2. sz. mell'!C50</f>
        <v>0</v>
      </c>
      <c r="D50" s="435">
        <f>'6.2. sz. mell'!D50</f>
        <v>500</v>
      </c>
      <c r="E50" s="403">
        <f>'6.2. sz. mell'!E50</f>
        <v>500</v>
      </c>
    </row>
    <row r="51" spans="1:5" s="571" customFormat="1" ht="12" customHeight="1">
      <c r="A51" s="555" t="s">
        <v>360</v>
      </c>
      <c r="B51" s="426" t="s">
        <v>361</v>
      </c>
      <c r="C51" s="435">
        <f>'6.2. sz. mell'!C51</f>
        <v>0</v>
      </c>
      <c r="D51" s="435">
        <f>'6.2. sz. mell'!D51</f>
        <v>0</v>
      </c>
      <c r="E51" s="403">
        <f>'6.2. sz. mell'!E51</f>
        <v>0</v>
      </c>
    </row>
    <row r="52" spans="1:5" s="571" customFormat="1" ht="12" customHeight="1" thickBot="1">
      <c r="A52" s="556" t="s">
        <v>362</v>
      </c>
      <c r="B52" s="427" t="s">
        <v>363</v>
      </c>
      <c r="C52" s="435">
        <f>'6.2. sz. mell'!C52</f>
        <v>0</v>
      </c>
      <c r="D52" s="435">
        <f>'6.2. sz. mell'!D52</f>
        <v>0</v>
      </c>
      <c r="E52" s="403">
        <f>'6.2. sz. mell'!E52</f>
        <v>0</v>
      </c>
    </row>
    <row r="53" spans="1:5" s="571" customFormat="1" ht="12" customHeight="1" thickBot="1">
      <c r="A53" s="387" t="s">
        <v>131</v>
      </c>
      <c r="B53" s="383" t="s">
        <v>364</v>
      </c>
      <c r="C53" s="414">
        <f>SUM(C54:C56)</f>
        <v>64503</v>
      </c>
      <c r="D53" s="414">
        <f>SUM(D54:D56)</f>
        <v>130</v>
      </c>
      <c r="E53" s="397">
        <f>SUM(E54:E56)</f>
        <v>130</v>
      </c>
    </row>
    <row r="54" spans="1:5" s="544" customFormat="1" ht="12" customHeight="1">
      <c r="A54" s="554" t="s">
        <v>70</v>
      </c>
      <c r="B54" s="425" t="s">
        <v>365</v>
      </c>
      <c r="C54" s="416">
        <f>'6.2. sz. mell'!C54</f>
        <v>0</v>
      </c>
      <c r="D54" s="416">
        <f>'6.2. sz. mell'!D54</f>
        <v>0</v>
      </c>
      <c r="E54" s="399">
        <f>'6.2. sz. mell'!E54</f>
        <v>0</v>
      </c>
    </row>
    <row r="55" spans="1:5" s="544" customFormat="1" ht="12" customHeight="1">
      <c r="A55" s="555" t="s">
        <v>71</v>
      </c>
      <c r="B55" s="426" t="s">
        <v>366</v>
      </c>
      <c r="C55" s="416">
        <f>'6.2. sz. mell'!C55</f>
        <v>0</v>
      </c>
      <c r="D55" s="416">
        <f>'6.2. sz. mell'!D55</f>
        <v>0</v>
      </c>
      <c r="E55" s="399">
        <f>'6.2. sz. mell'!E55</f>
        <v>0</v>
      </c>
    </row>
    <row r="56" spans="1:5" s="544" customFormat="1" ht="12" customHeight="1">
      <c r="A56" s="555" t="s">
        <v>367</v>
      </c>
      <c r="B56" s="426" t="s">
        <v>368</v>
      </c>
      <c r="C56" s="416">
        <f>'6.2. sz. mell'!C56</f>
        <v>64503</v>
      </c>
      <c r="D56" s="416">
        <f>'6.2. sz. mell'!D56</f>
        <v>130</v>
      </c>
      <c r="E56" s="399">
        <f>'6.2. sz. mell'!E56</f>
        <v>130</v>
      </c>
    </row>
    <row r="57" spans="1:5" s="544" customFormat="1" ht="12" customHeight="1" thickBot="1">
      <c r="A57" s="556" t="s">
        <v>369</v>
      </c>
      <c r="B57" s="427" t="s">
        <v>370</v>
      </c>
      <c r="C57" s="416">
        <f>'6.2. sz. mell'!C57</f>
        <v>0</v>
      </c>
      <c r="D57" s="416">
        <f>'6.2. sz. mell'!D57</f>
        <v>0</v>
      </c>
      <c r="E57" s="399">
        <f>'6.2. sz. mell'!E57</f>
        <v>0</v>
      </c>
    </row>
    <row r="58" spans="1:5" s="571" customFormat="1" ht="12" customHeight="1" thickBot="1">
      <c r="A58" s="387" t="s">
        <v>14</v>
      </c>
      <c r="B58" s="404" t="s">
        <v>371</v>
      </c>
      <c r="C58" s="414">
        <f>SUM(C59:C61)</f>
        <v>66</v>
      </c>
      <c r="D58" s="414">
        <f>SUM(D59:D61)</f>
        <v>22</v>
      </c>
      <c r="E58" s="397">
        <f>SUM(E59:E61)</f>
        <v>22</v>
      </c>
    </row>
    <row r="59" spans="1:5" s="571" customFormat="1" ht="12" customHeight="1">
      <c r="A59" s="554" t="s">
        <v>132</v>
      </c>
      <c r="B59" s="425" t="s">
        <v>372</v>
      </c>
      <c r="C59" s="418">
        <f>'6.2. sz. mell'!C59</f>
        <v>0</v>
      </c>
      <c r="D59" s="418">
        <f>'6.2. sz. mell'!D59</f>
        <v>0</v>
      </c>
      <c r="E59" s="401">
        <f>'6.2. sz. mell'!E59</f>
        <v>0</v>
      </c>
    </row>
    <row r="60" spans="1:5" s="571" customFormat="1" ht="12" customHeight="1">
      <c r="A60" s="555" t="s">
        <v>133</v>
      </c>
      <c r="B60" s="426" t="s">
        <v>560</v>
      </c>
      <c r="C60" s="418">
        <f>'6.2. sz. mell'!C60</f>
        <v>0</v>
      </c>
      <c r="D60" s="418">
        <f>'6.2. sz. mell'!D60</f>
        <v>0</v>
      </c>
      <c r="E60" s="401">
        <f>'6.2. sz. mell'!E60</f>
        <v>0</v>
      </c>
    </row>
    <row r="61" spans="1:5" s="571" customFormat="1" ht="12" customHeight="1">
      <c r="A61" s="555" t="s">
        <v>161</v>
      </c>
      <c r="B61" s="426" t="s">
        <v>374</v>
      </c>
      <c r="C61" s="418">
        <f>'6.2. sz. mell'!C61</f>
        <v>66</v>
      </c>
      <c r="D61" s="418">
        <f>'6.2. sz. mell'!D61</f>
        <v>22</v>
      </c>
      <c r="E61" s="401">
        <f>'6.2. sz. mell'!E61</f>
        <v>22</v>
      </c>
    </row>
    <row r="62" spans="1:5" s="571" customFormat="1" ht="12" customHeight="1" thickBot="1">
      <c r="A62" s="556" t="s">
        <v>375</v>
      </c>
      <c r="B62" s="427" t="s">
        <v>376</v>
      </c>
      <c r="C62" s="418">
        <f>'6.2. sz. mell'!C62</f>
        <v>0</v>
      </c>
      <c r="D62" s="418">
        <f>'6.2. sz. mell'!D62</f>
        <v>0</v>
      </c>
      <c r="E62" s="401">
        <f>'6.2. sz. mell'!E62</f>
        <v>0</v>
      </c>
    </row>
    <row r="63" spans="1:5" s="571" customFormat="1" ht="12" customHeight="1" thickBot="1">
      <c r="A63" s="387" t="s">
        <v>15</v>
      </c>
      <c r="B63" s="383" t="s">
        <v>377</v>
      </c>
      <c r="C63" s="420">
        <f>+C8+C15+C22+C29+C36+C47+C53+C58</f>
        <v>130958</v>
      </c>
      <c r="D63" s="420">
        <f>+D8+D15+D22+D29+D36+D47+D53+D58</f>
        <v>172802</v>
      </c>
      <c r="E63" s="433">
        <f>+E8+E15+E22+E29+E36+E47+E53+E58</f>
        <v>172802</v>
      </c>
    </row>
    <row r="64" spans="1:5" s="571" customFormat="1" ht="12" customHeight="1" thickBot="1">
      <c r="A64" s="557" t="s">
        <v>558</v>
      </c>
      <c r="B64" s="404" t="s">
        <v>379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380</v>
      </c>
      <c r="B65" s="425" t="s">
        <v>381</v>
      </c>
      <c r="C65" s="418"/>
      <c r="D65" s="418"/>
      <c r="E65" s="401"/>
    </row>
    <row r="66" spans="1:5" s="571" customFormat="1" ht="12" customHeight="1">
      <c r="A66" s="555" t="s">
        <v>382</v>
      </c>
      <c r="B66" s="426" t="s">
        <v>383</v>
      </c>
      <c r="C66" s="418"/>
      <c r="D66" s="418"/>
      <c r="E66" s="401"/>
    </row>
    <row r="67" spans="1:5" s="571" customFormat="1" ht="12" customHeight="1" thickBot="1">
      <c r="A67" s="556" t="s">
        <v>384</v>
      </c>
      <c r="B67" s="550" t="s">
        <v>385</v>
      </c>
      <c r="C67" s="418"/>
      <c r="D67" s="418"/>
      <c r="E67" s="401"/>
    </row>
    <row r="68" spans="1:5" s="571" customFormat="1" ht="12" customHeight="1" thickBot="1">
      <c r="A68" s="557" t="s">
        <v>386</v>
      </c>
      <c r="B68" s="404" t="s">
        <v>387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109</v>
      </c>
      <c r="B69" s="425" t="s">
        <v>388</v>
      </c>
      <c r="C69" s="418"/>
      <c r="D69" s="418"/>
      <c r="E69" s="401"/>
    </row>
    <row r="70" spans="1:5" s="571" customFormat="1" ht="12" customHeight="1">
      <c r="A70" s="555" t="s">
        <v>110</v>
      </c>
      <c r="B70" s="426" t="s">
        <v>389</v>
      </c>
      <c r="C70" s="418"/>
      <c r="D70" s="418"/>
      <c r="E70" s="401"/>
    </row>
    <row r="71" spans="1:5" s="571" customFormat="1" ht="12" customHeight="1">
      <c r="A71" s="555" t="s">
        <v>390</v>
      </c>
      <c r="B71" s="426" t="s">
        <v>391</v>
      </c>
      <c r="C71" s="418"/>
      <c r="D71" s="418"/>
      <c r="E71" s="401"/>
    </row>
    <row r="72" spans="1:5" s="571" customFormat="1" ht="12" customHeight="1" thickBot="1">
      <c r="A72" s="556" t="s">
        <v>392</v>
      </c>
      <c r="B72" s="427" t="s">
        <v>393</v>
      </c>
      <c r="C72" s="418"/>
      <c r="D72" s="418"/>
      <c r="E72" s="401"/>
    </row>
    <row r="73" spans="1:5" s="571" customFormat="1" ht="12" customHeight="1" thickBot="1">
      <c r="A73" s="557" t="s">
        <v>394</v>
      </c>
      <c r="B73" s="404" t="s">
        <v>395</v>
      </c>
      <c r="C73" s="414">
        <f>SUM(C74:C75)</f>
        <v>37453</v>
      </c>
      <c r="D73" s="414">
        <f>SUM(D74:D75)</f>
        <v>37453</v>
      </c>
      <c r="E73" s="397">
        <f>SUM(E74:E75)</f>
        <v>37453</v>
      </c>
    </row>
    <row r="74" spans="1:5" s="571" customFormat="1" ht="12" customHeight="1">
      <c r="A74" s="554" t="s">
        <v>396</v>
      </c>
      <c r="B74" s="425" t="s">
        <v>397</v>
      </c>
      <c r="C74" s="418">
        <f>'6.2. sz. mell'!C74</f>
        <v>37453</v>
      </c>
      <c r="D74" s="418">
        <f>'6.2. sz. mell'!D74</f>
        <v>37453</v>
      </c>
      <c r="E74" s="401">
        <f>'6.2. sz. mell'!E74</f>
        <v>37453</v>
      </c>
    </row>
    <row r="75" spans="1:5" s="571" customFormat="1" ht="12" customHeight="1" thickBot="1">
      <c r="A75" s="556" t="s">
        <v>398</v>
      </c>
      <c r="B75" s="427" t="s">
        <v>399</v>
      </c>
      <c r="C75" s="418"/>
      <c r="D75" s="418"/>
      <c r="E75" s="401"/>
    </row>
    <row r="76" spans="1:5" s="571" customFormat="1" ht="12" customHeight="1" thickBot="1">
      <c r="A76" s="557" t="s">
        <v>400</v>
      </c>
      <c r="B76" s="404" t="s">
        <v>401</v>
      </c>
      <c r="C76" s="414">
        <f>SUM(C77:C79)</f>
        <v>0</v>
      </c>
      <c r="D76" s="414">
        <f>SUM(D77:D79)</f>
        <v>1528</v>
      </c>
      <c r="E76" s="397">
        <f>SUM(E77:E79)</f>
        <v>1528</v>
      </c>
    </row>
    <row r="77" spans="1:5" s="571" customFormat="1" ht="12" customHeight="1">
      <c r="A77" s="554" t="s">
        <v>402</v>
      </c>
      <c r="B77" s="425" t="s">
        <v>403</v>
      </c>
      <c r="C77" s="418"/>
      <c r="D77" s="418">
        <f>'6.2. sz. mell'!D77</f>
        <v>1528</v>
      </c>
      <c r="E77" s="401">
        <f>'6.2. sz. mell'!E77</f>
        <v>1528</v>
      </c>
    </row>
    <row r="78" spans="1:5" s="571" customFormat="1" ht="12" customHeight="1">
      <c r="A78" s="555" t="s">
        <v>404</v>
      </c>
      <c r="B78" s="426" t="s">
        <v>405</v>
      </c>
      <c r="C78" s="418"/>
      <c r="D78" s="418"/>
      <c r="E78" s="401"/>
    </row>
    <row r="79" spans="1:5" s="571" customFormat="1" ht="12" customHeight="1" thickBot="1">
      <c r="A79" s="556" t="s">
        <v>406</v>
      </c>
      <c r="B79" s="427" t="s">
        <v>407</v>
      </c>
      <c r="C79" s="418"/>
      <c r="D79" s="418"/>
      <c r="E79" s="401"/>
    </row>
    <row r="80" spans="1:5" s="571" customFormat="1" ht="12" customHeight="1" thickBot="1">
      <c r="A80" s="557" t="s">
        <v>408</v>
      </c>
      <c r="B80" s="404" t="s">
        <v>409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410</v>
      </c>
      <c r="B81" s="425" t="s">
        <v>411</v>
      </c>
      <c r="C81" s="418"/>
      <c r="D81" s="418"/>
      <c r="E81" s="401"/>
    </row>
    <row r="82" spans="1:5" s="571" customFormat="1" ht="12" customHeight="1">
      <c r="A82" s="559" t="s">
        <v>412</v>
      </c>
      <c r="B82" s="426" t="s">
        <v>413</v>
      </c>
      <c r="C82" s="418"/>
      <c r="D82" s="418"/>
      <c r="E82" s="401"/>
    </row>
    <row r="83" spans="1:5" s="571" customFormat="1" ht="12" customHeight="1">
      <c r="A83" s="559" t="s">
        <v>414</v>
      </c>
      <c r="B83" s="426" t="s">
        <v>415</v>
      </c>
      <c r="C83" s="418"/>
      <c r="D83" s="418"/>
      <c r="E83" s="401"/>
    </row>
    <row r="84" spans="1:5" s="571" customFormat="1" ht="12" customHeight="1" thickBot="1">
      <c r="A84" s="560" t="s">
        <v>416</v>
      </c>
      <c r="B84" s="427" t="s">
        <v>417</v>
      </c>
      <c r="C84" s="418"/>
      <c r="D84" s="418"/>
      <c r="E84" s="401"/>
    </row>
    <row r="85" spans="1:5" s="571" customFormat="1" ht="12" customHeight="1" thickBot="1">
      <c r="A85" s="557" t="s">
        <v>418</v>
      </c>
      <c r="B85" s="404" t="s">
        <v>419</v>
      </c>
      <c r="C85" s="439"/>
      <c r="D85" s="439"/>
      <c r="E85" s="440"/>
    </row>
    <row r="86" spans="1:5" s="571" customFormat="1" ht="12" customHeight="1" thickBot="1">
      <c r="A86" s="557" t="s">
        <v>420</v>
      </c>
      <c r="B86" s="551" t="s">
        <v>421</v>
      </c>
      <c r="C86" s="420">
        <f>+C64+C68+C73+C76+C80+C85</f>
        <v>37453</v>
      </c>
      <c r="D86" s="420">
        <f>+D64+D68+D73+D76+D80+D85</f>
        <v>38981</v>
      </c>
      <c r="E86" s="433">
        <f>+E64+E68+E73+E76+E80+E85</f>
        <v>38981</v>
      </c>
    </row>
    <row r="87" spans="1:5" s="571" customFormat="1" ht="12" customHeight="1" thickBot="1">
      <c r="A87" s="561" t="s">
        <v>422</v>
      </c>
      <c r="B87" s="552" t="s">
        <v>559</v>
      </c>
      <c r="C87" s="420">
        <f>+C63+C86</f>
        <v>168411</v>
      </c>
      <c r="D87" s="420">
        <f>+D63+D86</f>
        <v>211783</v>
      </c>
      <c r="E87" s="433">
        <f>+E63+E86</f>
        <v>211783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9" t="s">
        <v>44</v>
      </c>
      <c r="B90" s="730"/>
      <c r="C90" s="730"/>
      <c r="D90" s="730"/>
      <c r="E90" s="731"/>
    </row>
    <row r="91" spans="1:5" s="345" customFormat="1" ht="12" customHeight="1" thickBot="1">
      <c r="A91" s="549" t="s">
        <v>7</v>
      </c>
      <c r="B91" s="386" t="s">
        <v>430</v>
      </c>
      <c r="C91" s="533">
        <f>SUM(C92:C96)</f>
        <v>104905</v>
      </c>
      <c r="D91" s="533">
        <f>SUM(D92:D96)</f>
        <v>139781</v>
      </c>
      <c r="E91" s="533">
        <f>SUM(E92:E96)</f>
        <v>139781</v>
      </c>
    </row>
    <row r="92" spans="1:5" ht="12" customHeight="1" thickBot="1">
      <c r="A92" s="562" t="s">
        <v>72</v>
      </c>
      <c r="B92" s="372" t="s">
        <v>37</v>
      </c>
      <c r="C92" s="534">
        <f>'6.2. sz. mell'!C92</f>
        <v>48058</v>
      </c>
      <c r="D92" s="534">
        <f>'6.2. sz. mell'!D92</f>
        <v>74981</v>
      </c>
      <c r="E92" s="534">
        <f>'6.2. sz. mell'!E92</f>
        <v>74981</v>
      </c>
    </row>
    <row r="93" spans="1:5" ht="12" customHeight="1" thickBot="1">
      <c r="A93" s="555" t="s">
        <v>73</v>
      </c>
      <c r="B93" s="370" t="s">
        <v>134</v>
      </c>
      <c r="C93" s="534">
        <f>'6.2. sz. mell'!C93</f>
        <v>15930</v>
      </c>
      <c r="D93" s="534">
        <f>'6.2. sz. mell'!D93</f>
        <v>11596</v>
      </c>
      <c r="E93" s="534">
        <f>'6.2. sz. mell'!E93</f>
        <v>11596</v>
      </c>
    </row>
    <row r="94" spans="1:5" ht="12" customHeight="1" thickBot="1">
      <c r="A94" s="555" t="s">
        <v>74</v>
      </c>
      <c r="B94" s="370" t="s">
        <v>101</v>
      </c>
      <c r="C94" s="534">
        <f>'6.2. sz. mell'!C94</f>
        <v>25499</v>
      </c>
      <c r="D94" s="534">
        <f>'6.2. sz. mell'!D94</f>
        <v>37266</v>
      </c>
      <c r="E94" s="534">
        <f>'6.2. sz. mell'!E94</f>
        <v>37266</v>
      </c>
    </row>
    <row r="95" spans="1:5" ht="12" customHeight="1" thickBot="1">
      <c r="A95" s="555" t="s">
        <v>75</v>
      </c>
      <c r="B95" s="373" t="s">
        <v>135</v>
      </c>
      <c r="C95" s="534">
        <f>'6.2. sz. mell'!C95</f>
        <v>15418</v>
      </c>
      <c r="D95" s="534">
        <f>'6.2. sz. mell'!D95</f>
        <v>14489</v>
      </c>
      <c r="E95" s="534">
        <f>'6.2. sz. mell'!E95</f>
        <v>14489</v>
      </c>
    </row>
    <row r="96" spans="1:5" ht="12" customHeight="1" thickBot="1">
      <c r="A96" s="555" t="s">
        <v>84</v>
      </c>
      <c r="B96" s="381" t="s">
        <v>136</v>
      </c>
      <c r="C96" s="534">
        <f>'6.2. sz. mell'!C96</f>
        <v>0</v>
      </c>
      <c r="D96" s="534">
        <f>'6.2. sz. mell'!D96</f>
        <v>1449</v>
      </c>
      <c r="E96" s="534">
        <f>'6.2. sz. mell'!E96</f>
        <v>1449</v>
      </c>
    </row>
    <row r="97" spans="1:5" ht="12" customHeight="1" thickBot="1">
      <c r="A97" s="555" t="s">
        <v>76</v>
      </c>
      <c r="B97" s="370" t="s">
        <v>431</v>
      </c>
      <c r="C97" s="534">
        <f>'6.2. sz. mell'!C97</f>
        <v>0</v>
      </c>
      <c r="D97" s="534">
        <f>'6.2. sz. mell'!D97</f>
        <v>394</v>
      </c>
      <c r="E97" s="534">
        <f>'6.2. sz. mell'!E97</f>
        <v>394</v>
      </c>
    </row>
    <row r="98" spans="1:5" ht="12" customHeight="1" thickBot="1">
      <c r="A98" s="555" t="s">
        <v>77</v>
      </c>
      <c r="B98" s="393" t="s">
        <v>432</v>
      </c>
      <c r="C98" s="534">
        <f>'6.2. sz. mell'!C98</f>
        <v>0</v>
      </c>
      <c r="D98" s="534">
        <f>'6.2. sz. mell'!D98</f>
        <v>0</v>
      </c>
      <c r="E98" s="534">
        <f>'6.2. sz. mell'!E98</f>
        <v>0</v>
      </c>
    </row>
    <row r="99" spans="1:5" ht="12" customHeight="1" thickBot="1">
      <c r="A99" s="555" t="s">
        <v>85</v>
      </c>
      <c r="B99" s="394" t="s">
        <v>433</v>
      </c>
      <c r="C99" s="534">
        <f>'6.2. sz. mell'!C99</f>
        <v>0</v>
      </c>
      <c r="D99" s="534">
        <f>'6.2. sz. mell'!D99</f>
        <v>0</v>
      </c>
      <c r="E99" s="534">
        <f>'6.2. sz. mell'!E99</f>
        <v>0</v>
      </c>
    </row>
    <row r="100" spans="1:5" ht="12" customHeight="1" thickBot="1">
      <c r="A100" s="555" t="s">
        <v>86</v>
      </c>
      <c r="B100" s="394" t="s">
        <v>434</v>
      </c>
      <c r="C100" s="534">
        <f>'6.2. sz. mell'!C100</f>
        <v>0</v>
      </c>
      <c r="D100" s="534">
        <f>'6.2. sz. mell'!D100</f>
        <v>0</v>
      </c>
      <c r="E100" s="534">
        <f>'6.2. sz. mell'!E100</f>
        <v>0</v>
      </c>
    </row>
    <row r="101" spans="1:5" ht="12" customHeight="1" thickBot="1">
      <c r="A101" s="555" t="s">
        <v>87</v>
      </c>
      <c r="B101" s="393" t="s">
        <v>435</v>
      </c>
      <c r="C101" s="534">
        <f>'6.2. sz. mell'!C101</f>
        <v>0</v>
      </c>
      <c r="D101" s="534">
        <f>'6.2. sz. mell'!D101</f>
        <v>663</v>
      </c>
      <c r="E101" s="534">
        <f>'6.2. sz. mell'!E101</f>
        <v>663</v>
      </c>
    </row>
    <row r="102" spans="1:5" ht="12" customHeight="1" thickBot="1">
      <c r="A102" s="555" t="s">
        <v>88</v>
      </c>
      <c r="B102" s="393" t="s">
        <v>436</v>
      </c>
      <c r="C102" s="534">
        <f>'6.2. sz. mell'!C102</f>
        <v>0</v>
      </c>
      <c r="D102" s="534">
        <f>'6.2. sz. mell'!D102</f>
        <v>0</v>
      </c>
      <c r="E102" s="534">
        <f>'6.2. sz. mell'!E102</f>
        <v>0</v>
      </c>
    </row>
    <row r="103" spans="1:5" ht="12" customHeight="1" thickBot="1">
      <c r="A103" s="555" t="s">
        <v>90</v>
      </c>
      <c r="B103" s="394" t="s">
        <v>437</v>
      </c>
      <c r="C103" s="534">
        <f>'6.2. sz. mell'!C103</f>
        <v>0</v>
      </c>
      <c r="D103" s="534">
        <f>'6.2. sz. mell'!D103</f>
        <v>0</v>
      </c>
      <c r="E103" s="534">
        <f>'6.2. sz. mell'!E103</f>
        <v>0</v>
      </c>
    </row>
    <row r="104" spans="1:5" ht="12" customHeight="1" thickBot="1">
      <c r="A104" s="563" t="s">
        <v>137</v>
      </c>
      <c r="B104" s="395" t="s">
        <v>438</v>
      </c>
      <c r="C104" s="534">
        <f>'6.2. sz. mell'!C104</f>
        <v>0</v>
      </c>
      <c r="D104" s="534">
        <f>'6.2. sz. mell'!D104</f>
        <v>0</v>
      </c>
      <c r="E104" s="534">
        <f>'6.2. sz. mell'!E104</f>
        <v>0</v>
      </c>
    </row>
    <row r="105" spans="1:5" ht="12" customHeight="1" thickBot="1">
      <c r="A105" s="555" t="s">
        <v>439</v>
      </c>
      <c r="B105" s="395" t="s">
        <v>440</v>
      </c>
      <c r="C105" s="534">
        <f>'6.2. sz. mell'!C105</f>
        <v>0</v>
      </c>
      <c r="D105" s="534">
        <f>'6.2. sz. mell'!D105</f>
        <v>0</v>
      </c>
      <c r="E105" s="534">
        <f>'6.2. sz. mell'!E105</f>
        <v>0</v>
      </c>
    </row>
    <row r="106" spans="1:5" s="345" customFormat="1" ht="12" customHeight="1" thickBot="1">
      <c r="A106" s="564" t="s">
        <v>441</v>
      </c>
      <c r="B106" s="396" t="s">
        <v>442</v>
      </c>
      <c r="C106" s="534">
        <f>'6.2. sz. mell'!C106</f>
        <v>0</v>
      </c>
      <c r="D106" s="534">
        <f>'6.2. sz. mell'!D106</f>
        <v>0</v>
      </c>
      <c r="E106" s="534">
        <f>'6.2. sz. mell'!E106</f>
        <v>0</v>
      </c>
    </row>
    <row r="107" spans="1:5" ht="12" customHeight="1" thickBot="1">
      <c r="A107" s="387" t="s">
        <v>8</v>
      </c>
      <c r="B107" s="385" t="s">
        <v>443</v>
      </c>
      <c r="C107" s="408">
        <f>+C108+C110+C112</f>
        <v>38207</v>
      </c>
      <c r="D107" s="408">
        <f>+D108+D110+D112</f>
        <v>40703</v>
      </c>
      <c r="E107" s="408">
        <f>+E108+E110+E112</f>
        <v>40703</v>
      </c>
    </row>
    <row r="108" spans="1:5" ht="12" customHeight="1">
      <c r="A108" s="554" t="s">
        <v>78</v>
      </c>
      <c r="B108" s="370" t="s">
        <v>159</v>
      </c>
      <c r="C108" s="536">
        <f>'6.2. sz. mell'!C108</f>
        <v>0</v>
      </c>
      <c r="D108" s="536">
        <f>'6.2. sz. mell'!D108</f>
        <v>15480</v>
      </c>
      <c r="E108" s="536">
        <f>'6.2. sz. mell'!E108</f>
        <v>15480</v>
      </c>
    </row>
    <row r="109" spans="1:5" ht="12" customHeight="1">
      <c r="A109" s="554" t="s">
        <v>79</v>
      </c>
      <c r="B109" s="374" t="s">
        <v>444</v>
      </c>
      <c r="C109" s="536">
        <f>'6.2. sz. mell'!C109</f>
        <v>0</v>
      </c>
      <c r="D109" s="536">
        <f>'6.2. sz. mell'!D109</f>
        <v>0</v>
      </c>
      <c r="E109" s="536">
        <f>'6.2. sz. mell'!E109</f>
        <v>0</v>
      </c>
    </row>
    <row r="110" spans="1:5" ht="12" customHeight="1">
      <c r="A110" s="554" t="s">
        <v>80</v>
      </c>
      <c r="B110" s="374" t="s">
        <v>138</v>
      </c>
      <c r="C110" s="536">
        <f>'6.2. sz. mell'!C110</f>
        <v>38207</v>
      </c>
      <c r="D110" s="536">
        <f>'6.2. sz. mell'!D110</f>
        <v>25223</v>
      </c>
      <c r="E110" s="536">
        <f>'6.2. sz. mell'!E110</f>
        <v>25223</v>
      </c>
    </row>
    <row r="111" spans="1:5" ht="12" customHeight="1">
      <c r="A111" s="554" t="s">
        <v>81</v>
      </c>
      <c r="B111" s="374" t="s">
        <v>445</v>
      </c>
      <c r="C111" s="536">
        <f>'6.2. sz. mell'!C111</f>
        <v>0</v>
      </c>
      <c r="D111" s="536">
        <f>'6.2. sz. mell'!D111</f>
        <v>0</v>
      </c>
      <c r="E111" s="536">
        <f>'6.2. sz. mell'!E111</f>
        <v>0</v>
      </c>
    </row>
    <row r="112" spans="1:5" ht="12" customHeight="1">
      <c r="A112" s="554" t="s">
        <v>82</v>
      </c>
      <c r="B112" s="406" t="s">
        <v>162</v>
      </c>
      <c r="C112" s="536">
        <f>'6.2. sz. mell'!C112</f>
        <v>0</v>
      </c>
      <c r="D112" s="536">
        <f>'6.2. sz. mell'!D112</f>
        <v>0</v>
      </c>
      <c r="E112" s="536">
        <f>'6.2. sz. mell'!E112</f>
        <v>0</v>
      </c>
    </row>
    <row r="113" spans="1:5" ht="12" customHeight="1">
      <c r="A113" s="554" t="s">
        <v>89</v>
      </c>
      <c r="B113" s="405" t="s">
        <v>446</v>
      </c>
      <c r="C113" s="536">
        <f>'6.2. sz. mell'!C113</f>
        <v>0</v>
      </c>
      <c r="D113" s="536">
        <f>'6.2. sz. mell'!D113</f>
        <v>0</v>
      </c>
      <c r="E113" s="536">
        <f>'6.2. sz. mell'!E113</f>
        <v>0</v>
      </c>
    </row>
    <row r="114" spans="1:5" ht="12" customHeight="1">
      <c r="A114" s="554" t="s">
        <v>91</v>
      </c>
      <c r="B114" s="421" t="s">
        <v>447</v>
      </c>
      <c r="C114" s="536">
        <f>'6.2. sz. mell'!C114</f>
        <v>0</v>
      </c>
      <c r="D114" s="536">
        <f>'6.2. sz. mell'!D114</f>
        <v>0</v>
      </c>
      <c r="E114" s="536">
        <f>'6.2. sz. mell'!E114</f>
        <v>0</v>
      </c>
    </row>
    <row r="115" spans="1:5" ht="12" customHeight="1">
      <c r="A115" s="554" t="s">
        <v>139</v>
      </c>
      <c r="B115" s="394" t="s">
        <v>434</v>
      </c>
      <c r="C115" s="536">
        <f>'6.2. sz. mell'!C115</f>
        <v>0</v>
      </c>
      <c r="D115" s="536">
        <f>'6.2. sz. mell'!D115</f>
        <v>0</v>
      </c>
      <c r="E115" s="536">
        <f>'6.2. sz. mell'!E115</f>
        <v>0</v>
      </c>
    </row>
    <row r="116" spans="1:5" ht="12" customHeight="1">
      <c r="A116" s="554" t="s">
        <v>140</v>
      </c>
      <c r="B116" s="394" t="s">
        <v>448</v>
      </c>
      <c r="C116" s="536">
        <f>'6.2. sz. mell'!C116</f>
        <v>0</v>
      </c>
      <c r="D116" s="536">
        <f>'6.2. sz. mell'!D116</f>
        <v>0</v>
      </c>
      <c r="E116" s="536">
        <f>'6.2. sz. mell'!E116</f>
        <v>0</v>
      </c>
    </row>
    <row r="117" spans="1:5" ht="12" customHeight="1">
      <c r="A117" s="554" t="s">
        <v>141</v>
      </c>
      <c r="B117" s="394" t="s">
        <v>449</v>
      </c>
      <c r="C117" s="536">
        <f>'6.2. sz. mell'!C117</f>
        <v>0</v>
      </c>
      <c r="D117" s="536">
        <f>'6.2. sz. mell'!D117</f>
        <v>0</v>
      </c>
      <c r="E117" s="536">
        <f>'6.2. sz. mell'!E117</f>
        <v>0</v>
      </c>
    </row>
    <row r="118" spans="1:5" ht="12" customHeight="1">
      <c r="A118" s="554" t="s">
        <v>450</v>
      </c>
      <c r="B118" s="394" t="s">
        <v>437</v>
      </c>
      <c r="C118" s="536">
        <f>'6.2. sz. mell'!C118</f>
        <v>0</v>
      </c>
      <c r="D118" s="536">
        <f>'6.2. sz. mell'!D118</f>
        <v>0</v>
      </c>
      <c r="E118" s="536">
        <f>'6.2. sz. mell'!E118</f>
        <v>0</v>
      </c>
    </row>
    <row r="119" spans="1:5" ht="12" customHeight="1">
      <c r="A119" s="554" t="s">
        <v>451</v>
      </c>
      <c r="B119" s="394" t="s">
        <v>452</v>
      </c>
      <c r="C119" s="536">
        <f>'6.2. sz. mell'!C119</f>
        <v>0</v>
      </c>
      <c r="D119" s="536">
        <f>'6.2. sz. mell'!D119</f>
        <v>0</v>
      </c>
      <c r="E119" s="536">
        <f>'6.2. sz. mell'!E119</f>
        <v>0</v>
      </c>
    </row>
    <row r="120" spans="1:5" ht="12" customHeight="1" thickBot="1">
      <c r="A120" s="563" t="s">
        <v>453</v>
      </c>
      <c r="B120" s="394" t="s">
        <v>454</v>
      </c>
      <c r="C120" s="536">
        <f>'6.2. sz. mell'!C120</f>
        <v>0</v>
      </c>
      <c r="D120" s="536">
        <f>'6.2. sz. mell'!D120</f>
        <v>0</v>
      </c>
      <c r="E120" s="400"/>
    </row>
    <row r="121" spans="1:5" ht="12" customHeight="1" thickBot="1">
      <c r="A121" s="387" t="s">
        <v>9</v>
      </c>
      <c r="B121" s="390" t="s">
        <v>455</v>
      </c>
      <c r="C121" s="408">
        <f>+C122+C123</f>
        <v>0</v>
      </c>
      <c r="D121" s="408">
        <f>+D122+D123</f>
        <v>0</v>
      </c>
      <c r="E121" s="408">
        <f>+E122+E123</f>
        <v>0</v>
      </c>
    </row>
    <row r="122" spans="1:5" ht="12" customHeight="1">
      <c r="A122" s="554" t="s">
        <v>61</v>
      </c>
      <c r="B122" s="371" t="s">
        <v>46</v>
      </c>
      <c r="C122" s="536"/>
      <c r="D122" s="536"/>
      <c r="E122" s="536"/>
    </row>
    <row r="123" spans="1:5" ht="12" customHeight="1" thickBot="1">
      <c r="A123" s="556" t="s">
        <v>62</v>
      </c>
      <c r="B123" s="374" t="s">
        <v>47</v>
      </c>
      <c r="C123" s="537"/>
      <c r="D123" s="537"/>
      <c r="E123" s="537"/>
    </row>
    <row r="124" spans="1:5" ht="12" customHeight="1" thickBot="1">
      <c r="A124" s="387" t="s">
        <v>10</v>
      </c>
      <c r="B124" s="390" t="s">
        <v>456</v>
      </c>
      <c r="C124" s="408">
        <f>+C91+C107+C121</f>
        <v>143112</v>
      </c>
      <c r="D124" s="408">
        <f>+D91+D107+D121</f>
        <v>180484</v>
      </c>
      <c r="E124" s="408">
        <f>+E91+E107+E121</f>
        <v>180484</v>
      </c>
    </row>
    <row r="125" spans="1:5" ht="12" customHeight="1" thickBot="1">
      <c r="A125" s="387" t="s">
        <v>11</v>
      </c>
      <c r="B125" s="390" t="s">
        <v>561</v>
      </c>
      <c r="C125" s="408">
        <f>+C126+C127+C128</f>
        <v>0</v>
      </c>
      <c r="D125" s="408">
        <f>+D126+D127+D128</f>
        <v>0</v>
      </c>
      <c r="E125" s="408">
        <f>+E126+E127+E128</f>
        <v>0</v>
      </c>
    </row>
    <row r="126" spans="1:5" ht="12" customHeight="1">
      <c r="A126" s="554" t="s">
        <v>65</v>
      </c>
      <c r="B126" s="371" t="s">
        <v>458</v>
      </c>
      <c r="C126" s="398"/>
      <c r="D126" s="398"/>
      <c r="E126" s="398"/>
    </row>
    <row r="127" spans="1:5" ht="12" customHeight="1">
      <c r="A127" s="554" t="s">
        <v>66</v>
      </c>
      <c r="B127" s="371" t="s">
        <v>459</v>
      </c>
      <c r="C127" s="398"/>
      <c r="D127" s="398"/>
      <c r="E127" s="398"/>
    </row>
    <row r="128" spans="1:5" ht="12" customHeight="1" thickBot="1">
      <c r="A128" s="563" t="s">
        <v>67</v>
      </c>
      <c r="B128" s="369" t="s">
        <v>460</v>
      </c>
      <c r="C128" s="398"/>
      <c r="D128" s="398"/>
      <c r="E128" s="398"/>
    </row>
    <row r="129" spans="1:5" ht="12" customHeight="1" thickBot="1">
      <c r="A129" s="387" t="s">
        <v>12</v>
      </c>
      <c r="B129" s="390" t="s">
        <v>461</v>
      </c>
      <c r="C129" s="408">
        <f>+C130+C131+C132+C133</f>
        <v>0</v>
      </c>
      <c r="D129" s="408">
        <f>+D130+D131+D132+D133</f>
        <v>0</v>
      </c>
      <c r="E129" s="408">
        <f>+E130+E131+E132+E133</f>
        <v>0</v>
      </c>
    </row>
    <row r="130" spans="1:5" ht="12" customHeight="1">
      <c r="A130" s="554" t="s">
        <v>68</v>
      </c>
      <c r="B130" s="371" t="s">
        <v>462</v>
      </c>
      <c r="C130" s="398"/>
      <c r="D130" s="398"/>
      <c r="E130" s="398"/>
    </row>
    <row r="131" spans="1:5" ht="12" customHeight="1">
      <c r="A131" s="554" t="s">
        <v>69</v>
      </c>
      <c r="B131" s="371" t="s">
        <v>463</v>
      </c>
      <c r="C131" s="398"/>
      <c r="D131" s="398"/>
      <c r="E131" s="398"/>
    </row>
    <row r="132" spans="1:5" ht="12" customHeight="1">
      <c r="A132" s="554" t="s">
        <v>358</v>
      </c>
      <c r="B132" s="371" t="s">
        <v>464</v>
      </c>
      <c r="C132" s="398"/>
      <c r="D132" s="398"/>
      <c r="E132" s="398"/>
    </row>
    <row r="133" spans="1:5" s="345" customFormat="1" ht="12" customHeight="1" thickBot="1">
      <c r="A133" s="563" t="s">
        <v>360</v>
      </c>
      <c r="B133" s="369" t="s">
        <v>465</v>
      </c>
      <c r="C133" s="398"/>
      <c r="D133" s="398"/>
      <c r="E133" s="398"/>
    </row>
    <row r="134" spans="1:11" ht="13.5" thickBot="1">
      <c r="A134" s="387" t="s">
        <v>13</v>
      </c>
      <c r="B134" s="390" t="s">
        <v>681</v>
      </c>
      <c r="C134" s="538">
        <f>+C135+C136+C137+C139+C138</f>
        <v>25233</v>
      </c>
      <c r="D134" s="538">
        <f>+D135+D136+D137+D139+D138</f>
        <v>16863</v>
      </c>
      <c r="E134" s="538">
        <f>+E135+E136+E137+E139+E138</f>
        <v>16863</v>
      </c>
      <c r="K134" s="517"/>
    </row>
    <row r="135" spans="1:5" ht="12.75">
      <c r="A135" s="554" t="s">
        <v>70</v>
      </c>
      <c r="B135" s="371" t="s">
        <v>467</v>
      </c>
      <c r="C135" s="398"/>
      <c r="D135" s="398"/>
      <c r="E135" s="398"/>
    </row>
    <row r="136" spans="1:5" ht="12" customHeight="1">
      <c r="A136" s="554" t="s">
        <v>71</v>
      </c>
      <c r="B136" s="371" t="s">
        <v>468</v>
      </c>
      <c r="C136" s="398">
        <f>'6.2. sz. mell'!C136</f>
        <v>0</v>
      </c>
      <c r="D136" s="398">
        <f>'6.2. sz. mell'!D136</f>
        <v>927</v>
      </c>
      <c r="E136" s="398">
        <f>'6.2. sz. mell'!E136</f>
        <v>927</v>
      </c>
    </row>
    <row r="137" spans="1:5" s="345" customFormat="1" ht="12" customHeight="1">
      <c r="A137" s="554" t="s">
        <v>367</v>
      </c>
      <c r="B137" s="371" t="s">
        <v>680</v>
      </c>
      <c r="C137" s="398">
        <f>'6.2. sz. mell'!C137</f>
        <v>25233</v>
      </c>
      <c r="D137" s="398">
        <f>'6.2. sz. mell'!D137</f>
        <v>15936</v>
      </c>
      <c r="E137" s="398">
        <f>'6.2. sz. mell'!E137</f>
        <v>15936</v>
      </c>
    </row>
    <row r="138" spans="1:5" s="345" customFormat="1" ht="12" customHeight="1">
      <c r="A138" s="554" t="s">
        <v>369</v>
      </c>
      <c r="B138" s="371" t="s">
        <v>469</v>
      </c>
      <c r="C138" s="398">
        <f>'6.2. sz. mell'!C138</f>
        <v>0</v>
      </c>
      <c r="D138" s="398">
        <f>'6.2. sz. mell'!D138</f>
        <v>0</v>
      </c>
      <c r="E138" s="398">
        <f>'6.2. sz. mell'!E138</f>
        <v>0</v>
      </c>
    </row>
    <row r="139" spans="1:5" s="345" customFormat="1" ht="12" customHeight="1" thickBot="1">
      <c r="A139" s="563" t="s">
        <v>679</v>
      </c>
      <c r="B139" s="369" t="s">
        <v>470</v>
      </c>
      <c r="C139" s="398">
        <f>'6.2. sz. mell'!C139</f>
        <v>0</v>
      </c>
      <c r="D139" s="398">
        <f>'6.2. sz. mell'!D139</f>
        <v>0</v>
      </c>
      <c r="E139" s="398">
        <f>'6.2. sz. mell'!E139</f>
        <v>0</v>
      </c>
    </row>
    <row r="140" spans="1:5" s="345" customFormat="1" ht="12" customHeight="1" thickBot="1">
      <c r="A140" s="387" t="s">
        <v>14</v>
      </c>
      <c r="B140" s="390" t="s">
        <v>562</v>
      </c>
      <c r="C140" s="540">
        <f>+C141+C142+C143+C144</f>
        <v>0</v>
      </c>
      <c r="D140" s="540">
        <f>+D141+D142+D143+D144</f>
        <v>0</v>
      </c>
      <c r="E140" s="540">
        <f>+E141+E142+E143+E144</f>
        <v>0</v>
      </c>
    </row>
    <row r="141" spans="1:5" s="345" customFormat="1" ht="12" customHeight="1">
      <c r="A141" s="554" t="s">
        <v>132</v>
      </c>
      <c r="B141" s="371" t="s">
        <v>472</v>
      </c>
      <c r="C141" s="398"/>
      <c r="D141" s="398"/>
      <c r="E141" s="398"/>
    </row>
    <row r="142" spans="1:5" s="345" customFormat="1" ht="12" customHeight="1">
      <c r="A142" s="554" t="s">
        <v>133</v>
      </c>
      <c r="B142" s="371" t="s">
        <v>473</v>
      </c>
      <c r="C142" s="398"/>
      <c r="D142" s="398"/>
      <c r="E142" s="398"/>
    </row>
    <row r="143" spans="1:5" s="345" customFormat="1" ht="12" customHeight="1">
      <c r="A143" s="554" t="s">
        <v>161</v>
      </c>
      <c r="B143" s="371" t="s">
        <v>474</v>
      </c>
      <c r="C143" s="398"/>
      <c r="D143" s="398"/>
      <c r="E143" s="398"/>
    </row>
    <row r="144" spans="1:5" ht="12.75" customHeight="1" thickBot="1">
      <c r="A144" s="554" t="s">
        <v>375</v>
      </c>
      <c r="B144" s="371" t="s">
        <v>475</v>
      </c>
      <c r="C144" s="398"/>
      <c r="D144" s="398"/>
      <c r="E144" s="398"/>
    </row>
    <row r="145" spans="1:5" ht="12" customHeight="1" thickBot="1">
      <c r="A145" s="387" t="s">
        <v>15</v>
      </c>
      <c r="B145" s="390" t="s">
        <v>476</v>
      </c>
      <c r="C145" s="553">
        <f>+C125+C129+C134+C140</f>
        <v>25233</v>
      </c>
      <c r="D145" s="553">
        <f>+D125+D129+D134+D140</f>
        <v>16863</v>
      </c>
      <c r="E145" s="553">
        <f>+E125+E129+E134+E140</f>
        <v>16863</v>
      </c>
    </row>
    <row r="146" spans="1:5" ht="15" customHeight="1" thickBot="1">
      <c r="A146" s="565" t="s">
        <v>16</v>
      </c>
      <c r="B146" s="410" t="s">
        <v>477</v>
      </c>
      <c r="C146" s="553">
        <f>+C124+C145</f>
        <v>168345</v>
      </c>
      <c r="D146" s="553">
        <f>+D124+D145</f>
        <v>197347</v>
      </c>
      <c r="E146" s="553">
        <f>+E124+E145</f>
        <v>197347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30" t="s">
        <v>751</v>
      </c>
      <c r="B148" s="531"/>
      <c r="C148" s="114">
        <v>4</v>
      </c>
      <c r="D148" s="115">
        <v>4</v>
      </c>
      <c r="E148" s="112">
        <v>4</v>
      </c>
    </row>
    <row r="149" spans="1:5" ht="14.25" customHeight="1" thickBot="1">
      <c r="A149" s="530" t="s">
        <v>750</v>
      </c>
      <c r="B149" s="531"/>
      <c r="C149" s="114">
        <v>69</v>
      </c>
      <c r="D149" s="115">
        <v>69</v>
      </c>
      <c r="E149" s="112">
        <v>69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27">
      <selection activeCell="B30" sqref="B30:E35"/>
    </sheetView>
  </sheetViews>
  <sheetFormatPr defaultColWidth="9.00390625" defaultRowHeight="12.75"/>
  <cols>
    <col min="1" max="1" width="14.875" style="545" customWidth="1"/>
    <col min="2" max="2" width="64.62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665" t="str">
        <f>+CONCATENATE("6.2. melléklet a 6/",LEFT(ÖSSZEFÜGGÉSEK!A4,4)+1,". (IV.27.) önkormányzati rendelethez")</f>
        <v>6.2. melléklet a 6/2016. (IV.27.) önkormányzati rendelethez</v>
      </c>
    </row>
    <row r="2" spans="1:5" s="568" customFormat="1" ht="15.75" customHeight="1">
      <c r="A2" s="548" t="s">
        <v>53</v>
      </c>
      <c r="B2" s="732" t="s">
        <v>156</v>
      </c>
      <c r="C2" s="733"/>
      <c r="D2" s="734"/>
      <c r="E2" s="541" t="s">
        <v>41</v>
      </c>
    </row>
    <row r="3" spans="1:5" s="568" customFormat="1" ht="24.75" thickBot="1">
      <c r="A3" s="566" t="s">
        <v>557</v>
      </c>
      <c r="B3" s="735" t="s">
        <v>682</v>
      </c>
      <c r="C3" s="736"/>
      <c r="D3" s="737"/>
      <c r="E3" s="516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70" customFormat="1" ht="12" customHeight="1" thickBot="1">
      <c r="A8" s="387" t="s">
        <v>7</v>
      </c>
      <c r="B8" s="383" t="s">
        <v>316</v>
      </c>
      <c r="C8" s="414">
        <f>SUM(C9:C14)</f>
        <v>61657</v>
      </c>
      <c r="D8" s="414">
        <f>SUM(D9:D14)</f>
        <v>65493</v>
      </c>
      <c r="E8" s="397">
        <f>SUM(E9:E14)</f>
        <v>65493</v>
      </c>
    </row>
    <row r="9" spans="1:5" s="544" customFormat="1" ht="12" customHeight="1">
      <c r="A9" s="554" t="s">
        <v>72</v>
      </c>
      <c r="B9" s="425" t="s">
        <v>317</v>
      </c>
      <c r="C9" s="416">
        <v>11075</v>
      </c>
      <c r="D9" s="416">
        <v>11093</v>
      </c>
      <c r="E9" s="399">
        <v>11093</v>
      </c>
    </row>
    <row r="10" spans="1:5" s="571" customFormat="1" ht="12" customHeight="1">
      <c r="A10" s="555" t="s">
        <v>73</v>
      </c>
      <c r="B10" s="426" t="s">
        <v>318</v>
      </c>
      <c r="C10" s="415">
        <v>18166</v>
      </c>
      <c r="D10" s="415">
        <v>18166</v>
      </c>
      <c r="E10" s="398">
        <v>18166</v>
      </c>
    </row>
    <row r="11" spans="1:5" s="571" customFormat="1" ht="12" customHeight="1">
      <c r="A11" s="555" t="s">
        <v>74</v>
      </c>
      <c r="B11" s="426" t="s">
        <v>319</v>
      </c>
      <c r="C11" s="415">
        <v>16061</v>
      </c>
      <c r="D11" s="415">
        <v>25084</v>
      </c>
      <c r="E11" s="398">
        <v>25084</v>
      </c>
    </row>
    <row r="12" spans="1:5" s="571" customFormat="1" ht="12" customHeight="1">
      <c r="A12" s="555" t="s">
        <v>75</v>
      </c>
      <c r="B12" s="426" t="s">
        <v>320</v>
      </c>
      <c r="C12" s="415">
        <v>1200</v>
      </c>
      <c r="D12" s="415">
        <v>1200</v>
      </c>
      <c r="E12" s="398">
        <v>1200</v>
      </c>
    </row>
    <row r="13" spans="1:5" s="571" customFormat="1" ht="12" customHeight="1">
      <c r="A13" s="555" t="s">
        <v>108</v>
      </c>
      <c r="B13" s="426" t="s">
        <v>321</v>
      </c>
      <c r="C13" s="415"/>
      <c r="D13" s="415"/>
      <c r="E13" s="398"/>
    </row>
    <row r="14" spans="1:5" s="544" customFormat="1" ht="12" customHeight="1" thickBot="1">
      <c r="A14" s="556" t="s">
        <v>76</v>
      </c>
      <c r="B14" s="427" t="s">
        <v>322</v>
      </c>
      <c r="C14" s="417">
        <v>15155</v>
      </c>
      <c r="D14" s="417">
        <v>9950</v>
      </c>
      <c r="E14" s="400">
        <v>9950</v>
      </c>
    </row>
    <row r="15" spans="1:5" s="544" customFormat="1" ht="12" customHeight="1" thickBot="1">
      <c r="A15" s="387" t="s">
        <v>8</v>
      </c>
      <c r="B15" s="404" t="s">
        <v>323</v>
      </c>
      <c r="C15" s="414">
        <f>SUM(C16:C20)</f>
        <v>0</v>
      </c>
      <c r="D15" s="414">
        <f>SUM(D16:D20)</f>
        <v>83859</v>
      </c>
      <c r="E15" s="397">
        <f>SUM(E16:E20)</f>
        <v>83859</v>
      </c>
    </row>
    <row r="16" spans="1:5" s="544" customFormat="1" ht="12" customHeight="1">
      <c r="A16" s="554" t="s">
        <v>78</v>
      </c>
      <c r="B16" s="425" t="s">
        <v>324</v>
      </c>
      <c r="C16" s="416"/>
      <c r="D16" s="416">
        <v>0</v>
      </c>
      <c r="E16" s="399">
        <v>0</v>
      </c>
    </row>
    <row r="17" spans="1:5" s="544" customFormat="1" ht="12" customHeight="1">
      <c r="A17" s="555" t="s">
        <v>79</v>
      </c>
      <c r="B17" s="426" t="s">
        <v>325</v>
      </c>
      <c r="C17" s="415"/>
      <c r="D17" s="415"/>
      <c r="E17" s="398"/>
    </row>
    <row r="18" spans="1:5" s="544" customFormat="1" ht="12" customHeight="1">
      <c r="A18" s="555" t="s">
        <v>80</v>
      </c>
      <c r="B18" s="426" t="s">
        <v>326</v>
      </c>
      <c r="C18" s="415"/>
      <c r="D18" s="415"/>
      <c r="E18" s="398"/>
    </row>
    <row r="19" spans="1:5" s="544" customFormat="1" ht="12" customHeight="1">
      <c r="A19" s="555" t="s">
        <v>81</v>
      </c>
      <c r="B19" s="426" t="s">
        <v>327</v>
      </c>
      <c r="C19" s="415"/>
      <c r="D19" s="415"/>
      <c r="E19" s="398"/>
    </row>
    <row r="20" spans="1:5" s="544" customFormat="1" ht="12" customHeight="1">
      <c r="A20" s="555" t="s">
        <v>82</v>
      </c>
      <c r="B20" s="426" t="s">
        <v>328</v>
      </c>
      <c r="C20" s="415">
        <v>0</v>
      </c>
      <c r="D20" s="415">
        <v>83859</v>
      </c>
      <c r="E20" s="398">
        <v>83859</v>
      </c>
    </row>
    <row r="21" spans="1:5" s="571" customFormat="1" ht="12" customHeight="1" thickBot="1">
      <c r="A21" s="556" t="s">
        <v>89</v>
      </c>
      <c r="B21" s="427" t="s">
        <v>329</v>
      </c>
      <c r="C21" s="417"/>
      <c r="D21" s="417"/>
      <c r="E21" s="400"/>
    </row>
    <row r="22" spans="1:5" s="571" customFormat="1" ht="12" customHeight="1" thickBot="1">
      <c r="A22" s="387" t="s">
        <v>9</v>
      </c>
      <c r="B22" s="383" t="s">
        <v>330</v>
      </c>
      <c r="C22" s="414">
        <f>SUM(C23:C27)</f>
        <v>0</v>
      </c>
      <c r="D22" s="414">
        <f>SUM(D23:D27)</f>
        <v>8108</v>
      </c>
      <c r="E22" s="397">
        <f>SUM(E23:E27)</f>
        <v>8108</v>
      </c>
    </row>
    <row r="23" spans="1:5" s="571" customFormat="1" ht="12" customHeight="1">
      <c r="A23" s="554" t="s">
        <v>61</v>
      </c>
      <c r="B23" s="425" t="s">
        <v>331</v>
      </c>
      <c r="C23" s="416"/>
      <c r="D23" s="416"/>
      <c r="E23" s="399"/>
    </row>
    <row r="24" spans="1:5" s="544" customFormat="1" ht="12" customHeight="1">
      <c r="A24" s="555" t="s">
        <v>62</v>
      </c>
      <c r="B24" s="426" t="s">
        <v>332</v>
      </c>
      <c r="C24" s="415"/>
      <c r="D24" s="415"/>
      <c r="E24" s="398"/>
    </row>
    <row r="25" spans="1:5" s="571" customFormat="1" ht="12" customHeight="1">
      <c r="A25" s="555" t="s">
        <v>63</v>
      </c>
      <c r="B25" s="426" t="s">
        <v>333</v>
      </c>
      <c r="C25" s="415"/>
      <c r="D25" s="415"/>
      <c r="E25" s="398"/>
    </row>
    <row r="26" spans="1:5" s="571" customFormat="1" ht="12" customHeight="1">
      <c r="A26" s="555" t="s">
        <v>64</v>
      </c>
      <c r="B26" s="426" t="s">
        <v>334</v>
      </c>
      <c r="C26" s="415"/>
      <c r="D26" s="415"/>
      <c r="E26" s="398"/>
    </row>
    <row r="27" spans="1:5" s="571" customFormat="1" ht="12" customHeight="1">
      <c r="A27" s="555" t="s">
        <v>122</v>
      </c>
      <c r="B27" s="426" t="s">
        <v>335</v>
      </c>
      <c r="C27" s="415"/>
      <c r="D27" s="415">
        <v>8108</v>
      </c>
      <c r="E27" s="398">
        <v>8108</v>
      </c>
    </row>
    <row r="28" spans="1:5" s="571" customFormat="1" ht="12" customHeight="1" thickBot="1">
      <c r="A28" s="556" t="s">
        <v>123</v>
      </c>
      <c r="B28" s="427" t="s">
        <v>336</v>
      </c>
      <c r="C28" s="417"/>
      <c r="D28" s="417"/>
      <c r="E28" s="400"/>
    </row>
    <row r="29" spans="1:5" s="571" customFormat="1" ht="12" customHeight="1" thickBot="1">
      <c r="A29" s="387" t="s">
        <v>124</v>
      </c>
      <c r="B29" s="383" t="s">
        <v>740</v>
      </c>
      <c r="C29" s="420">
        <f>SUM(C30:C35)</f>
        <v>2250</v>
      </c>
      <c r="D29" s="420">
        <f>SUM(D30:D35)</f>
        <v>5117</v>
      </c>
      <c r="E29" s="433">
        <f>SUM(E30:E35)</f>
        <v>5117</v>
      </c>
    </row>
    <row r="30" spans="1:5" s="571" customFormat="1" ht="12" customHeight="1">
      <c r="A30" s="554" t="s">
        <v>337</v>
      </c>
      <c r="B30" s="425" t="s">
        <v>755</v>
      </c>
      <c r="C30" s="416">
        <v>450</v>
      </c>
      <c r="D30" s="416">
        <v>366</v>
      </c>
      <c r="E30" s="399">
        <v>366</v>
      </c>
    </row>
    <row r="31" spans="1:5" s="571" customFormat="1" ht="12" customHeight="1">
      <c r="A31" s="555" t="s">
        <v>338</v>
      </c>
      <c r="B31" s="426" t="s">
        <v>756</v>
      </c>
      <c r="C31" s="415"/>
      <c r="D31" s="415">
        <v>3625</v>
      </c>
      <c r="E31" s="398">
        <v>3625</v>
      </c>
    </row>
    <row r="32" spans="1:5" s="571" customFormat="1" ht="12" customHeight="1">
      <c r="A32" s="555" t="s">
        <v>339</v>
      </c>
      <c r="B32" s="426" t="s">
        <v>757</v>
      </c>
      <c r="C32" s="415">
        <v>750</v>
      </c>
      <c r="D32" s="415">
        <v>739</v>
      </c>
      <c r="E32" s="398">
        <v>739</v>
      </c>
    </row>
    <row r="33" spans="1:5" s="571" customFormat="1" ht="12" customHeight="1">
      <c r="A33" s="555" t="s">
        <v>741</v>
      </c>
      <c r="B33" s="426" t="s">
        <v>747</v>
      </c>
      <c r="C33" s="415"/>
      <c r="D33" s="415"/>
      <c r="E33" s="398"/>
    </row>
    <row r="34" spans="1:5" s="571" customFormat="1" ht="12" customHeight="1">
      <c r="A34" s="555" t="s">
        <v>742</v>
      </c>
      <c r="B34" s="426" t="s">
        <v>340</v>
      </c>
      <c r="C34" s="415">
        <v>1050</v>
      </c>
      <c r="D34" s="415"/>
      <c r="E34" s="398"/>
    </row>
    <row r="35" spans="1:5" s="571" customFormat="1" ht="12" customHeight="1" thickBot="1">
      <c r="A35" s="556" t="s">
        <v>743</v>
      </c>
      <c r="B35" s="406" t="s">
        <v>341</v>
      </c>
      <c r="C35" s="417">
        <v>0</v>
      </c>
      <c r="D35" s="417">
        <v>387</v>
      </c>
      <c r="E35" s="400">
        <v>387</v>
      </c>
    </row>
    <row r="36" spans="1:5" s="571" customFormat="1" ht="12" customHeight="1" thickBot="1">
      <c r="A36" s="387" t="s">
        <v>11</v>
      </c>
      <c r="B36" s="383" t="s">
        <v>342</v>
      </c>
      <c r="C36" s="414">
        <f>SUM(C37:C46)</f>
        <v>2482</v>
      </c>
      <c r="D36" s="414">
        <f>SUM(D37:D46)</f>
        <v>9471</v>
      </c>
      <c r="E36" s="397">
        <f>SUM(E37:E46)</f>
        <v>9471</v>
      </c>
    </row>
    <row r="37" spans="1:5" s="571" customFormat="1" ht="12" customHeight="1">
      <c r="A37" s="554" t="s">
        <v>65</v>
      </c>
      <c r="B37" s="425" t="s">
        <v>343</v>
      </c>
      <c r="C37" s="416">
        <v>1982</v>
      </c>
      <c r="D37" s="416">
        <v>4780</v>
      </c>
      <c r="E37" s="399">
        <v>4780</v>
      </c>
    </row>
    <row r="38" spans="1:5" s="571" customFormat="1" ht="12" customHeight="1">
      <c r="A38" s="555" t="s">
        <v>66</v>
      </c>
      <c r="B38" s="426" t="s">
        <v>344</v>
      </c>
      <c r="C38" s="415">
        <v>500</v>
      </c>
      <c r="D38" s="415">
        <v>3619</v>
      </c>
      <c r="E38" s="398">
        <v>3619</v>
      </c>
    </row>
    <row r="39" spans="1:5" s="571" customFormat="1" ht="12" customHeight="1">
      <c r="A39" s="555" t="s">
        <v>67</v>
      </c>
      <c r="B39" s="426" t="s">
        <v>345</v>
      </c>
      <c r="C39" s="415"/>
      <c r="D39" s="415"/>
      <c r="E39" s="398"/>
    </row>
    <row r="40" spans="1:5" s="571" customFormat="1" ht="12" customHeight="1">
      <c r="A40" s="555" t="s">
        <v>126</v>
      </c>
      <c r="B40" s="426" t="s">
        <v>346</v>
      </c>
      <c r="C40" s="415"/>
      <c r="D40" s="415"/>
      <c r="E40" s="398"/>
    </row>
    <row r="41" spans="1:5" s="571" customFormat="1" ht="12" customHeight="1">
      <c r="A41" s="555" t="s">
        <v>127</v>
      </c>
      <c r="B41" s="426" t="s">
        <v>347</v>
      </c>
      <c r="C41" s="415"/>
      <c r="D41" s="415"/>
      <c r="E41" s="398"/>
    </row>
    <row r="42" spans="1:5" s="571" customFormat="1" ht="12" customHeight="1">
      <c r="A42" s="555" t="s">
        <v>128</v>
      </c>
      <c r="B42" s="426" t="s">
        <v>348</v>
      </c>
      <c r="C42" s="415"/>
      <c r="D42" s="415"/>
      <c r="E42" s="398"/>
    </row>
    <row r="43" spans="1:5" s="571" customFormat="1" ht="12" customHeight="1">
      <c r="A43" s="555" t="s">
        <v>129</v>
      </c>
      <c r="B43" s="426" t="s">
        <v>349</v>
      </c>
      <c r="C43" s="415"/>
      <c r="D43" s="415"/>
      <c r="E43" s="398"/>
    </row>
    <row r="44" spans="1:5" s="571" customFormat="1" ht="12" customHeight="1">
      <c r="A44" s="555" t="s">
        <v>130</v>
      </c>
      <c r="B44" s="426" t="s">
        <v>350</v>
      </c>
      <c r="C44" s="415"/>
      <c r="D44" s="415">
        <v>2</v>
      </c>
      <c r="E44" s="398">
        <v>2</v>
      </c>
    </row>
    <row r="45" spans="1:5" s="571" customFormat="1" ht="12" customHeight="1">
      <c r="A45" s="555" t="s">
        <v>351</v>
      </c>
      <c r="B45" s="426" t="s">
        <v>352</v>
      </c>
      <c r="C45" s="418"/>
      <c r="D45" s="418"/>
      <c r="E45" s="401"/>
    </row>
    <row r="46" spans="1:5" s="544" customFormat="1" ht="12" customHeight="1" thickBot="1">
      <c r="A46" s="556" t="s">
        <v>353</v>
      </c>
      <c r="B46" s="427" t="s">
        <v>354</v>
      </c>
      <c r="C46" s="419"/>
      <c r="D46" s="419">
        <v>1070</v>
      </c>
      <c r="E46" s="402">
        <v>1070</v>
      </c>
    </row>
    <row r="47" spans="1:5" s="571" customFormat="1" ht="12" customHeight="1" thickBot="1">
      <c r="A47" s="387" t="s">
        <v>12</v>
      </c>
      <c r="B47" s="383" t="s">
        <v>355</v>
      </c>
      <c r="C47" s="414">
        <f>SUM(C48:C52)</f>
        <v>0</v>
      </c>
      <c r="D47" s="414">
        <f>SUM(D48:D52)</f>
        <v>602</v>
      </c>
      <c r="E47" s="397">
        <f>SUM(E48:E52)</f>
        <v>602</v>
      </c>
    </row>
    <row r="48" spans="1:5" s="571" customFormat="1" ht="12" customHeight="1">
      <c r="A48" s="554" t="s">
        <v>68</v>
      </c>
      <c r="B48" s="425" t="s">
        <v>356</v>
      </c>
      <c r="C48" s="435"/>
      <c r="D48" s="435">
        <v>0</v>
      </c>
      <c r="E48" s="403">
        <v>0</v>
      </c>
    </row>
    <row r="49" spans="1:5" s="571" customFormat="1" ht="12" customHeight="1">
      <c r="A49" s="555" t="s">
        <v>69</v>
      </c>
      <c r="B49" s="426" t="s">
        <v>357</v>
      </c>
      <c r="C49" s="418"/>
      <c r="D49" s="418">
        <v>102</v>
      </c>
      <c r="E49" s="401">
        <v>102</v>
      </c>
    </row>
    <row r="50" spans="1:5" s="571" customFormat="1" ht="12" customHeight="1">
      <c r="A50" s="555" t="s">
        <v>358</v>
      </c>
      <c r="B50" s="426" t="s">
        <v>359</v>
      </c>
      <c r="C50" s="418"/>
      <c r="D50" s="418">
        <v>500</v>
      </c>
      <c r="E50" s="401">
        <v>500</v>
      </c>
    </row>
    <row r="51" spans="1:5" s="571" customFormat="1" ht="12" customHeight="1">
      <c r="A51" s="555" t="s">
        <v>360</v>
      </c>
      <c r="B51" s="426" t="s">
        <v>361</v>
      </c>
      <c r="C51" s="418"/>
      <c r="D51" s="418"/>
      <c r="E51" s="401"/>
    </row>
    <row r="52" spans="1:5" s="571" customFormat="1" ht="12" customHeight="1" thickBot="1">
      <c r="A52" s="556" t="s">
        <v>362</v>
      </c>
      <c r="B52" s="427" t="s">
        <v>363</v>
      </c>
      <c r="C52" s="419"/>
      <c r="D52" s="419"/>
      <c r="E52" s="402"/>
    </row>
    <row r="53" spans="1:5" s="571" customFormat="1" ht="12" customHeight="1" thickBot="1">
      <c r="A53" s="387" t="s">
        <v>131</v>
      </c>
      <c r="B53" s="383" t="s">
        <v>364</v>
      </c>
      <c r="C53" s="414">
        <f>SUM(C54:C56)</f>
        <v>64503</v>
      </c>
      <c r="D53" s="414">
        <f>SUM(D54:D56)</f>
        <v>130</v>
      </c>
      <c r="E53" s="397">
        <f>SUM(E54:E56)</f>
        <v>130</v>
      </c>
    </row>
    <row r="54" spans="1:5" s="544" customFormat="1" ht="12" customHeight="1">
      <c r="A54" s="554" t="s">
        <v>70</v>
      </c>
      <c r="B54" s="425" t="s">
        <v>365</v>
      </c>
      <c r="C54" s="416"/>
      <c r="D54" s="416"/>
      <c r="E54" s="399"/>
    </row>
    <row r="55" spans="1:5" s="544" customFormat="1" ht="12" customHeight="1">
      <c r="A55" s="555" t="s">
        <v>71</v>
      </c>
      <c r="B55" s="426" t="s">
        <v>366</v>
      </c>
      <c r="C55" s="415"/>
      <c r="D55" s="415"/>
      <c r="E55" s="398"/>
    </row>
    <row r="56" spans="1:5" s="544" customFormat="1" ht="12" customHeight="1">
      <c r="A56" s="555" t="s">
        <v>367</v>
      </c>
      <c r="B56" s="426" t="s">
        <v>368</v>
      </c>
      <c r="C56" s="415">
        <v>64503</v>
      </c>
      <c r="D56" s="415">
        <v>130</v>
      </c>
      <c r="E56" s="398">
        <v>130</v>
      </c>
    </row>
    <row r="57" spans="1:5" s="544" customFormat="1" ht="12" customHeight="1" thickBot="1">
      <c r="A57" s="556" t="s">
        <v>369</v>
      </c>
      <c r="B57" s="427" t="s">
        <v>370</v>
      </c>
      <c r="C57" s="417"/>
      <c r="D57" s="417"/>
      <c r="E57" s="400"/>
    </row>
    <row r="58" spans="1:5" s="571" customFormat="1" ht="12" customHeight="1" thickBot="1">
      <c r="A58" s="387" t="s">
        <v>14</v>
      </c>
      <c r="B58" s="404" t="s">
        <v>371</v>
      </c>
      <c r="C58" s="414">
        <f>SUM(C59:C61)</f>
        <v>66</v>
      </c>
      <c r="D58" s="414">
        <f>SUM(D59:D61)</f>
        <v>22</v>
      </c>
      <c r="E58" s="397">
        <f>SUM(E59:E61)</f>
        <v>22</v>
      </c>
    </row>
    <row r="59" spans="1:5" s="571" customFormat="1" ht="12" customHeight="1">
      <c r="A59" s="554" t="s">
        <v>132</v>
      </c>
      <c r="B59" s="425" t="s">
        <v>372</v>
      </c>
      <c r="C59" s="418"/>
      <c r="D59" s="418"/>
      <c r="E59" s="401"/>
    </row>
    <row r="60" spans="1:5" s="571" customFormat="1" ht="12" customHeight="1">
      <c r="A60" s="555" t="s">
        <v>133</v>
      </c>
      <c r="B60" s="426" t="s">
        <v>560</v>
      </c>
      <c r="C60" s="418"/>
      <c r="D60" s="418"/>
      <c r="E60" s="401"/>
    </row>
    <row r="61" spans="1:5" s="571" customFormat="1" ht="12" customHeight="1">
      <c r="A61" s="555" t="s">
        <v>161</v>
      </c>
      <c r="B61" s="426" t="s">
        <v>374</v>
      </c>
      <c r="C61" s="418">
        <v>66</v>
      </c>
      <c r="D61" s="418">
        <v>22</v>
      </c>
      <c r="E61" s="401">
        <v>22</v>
      </c>
    </row>
    <row r="62" spans="1:5" s="571" customFormat="1" ht="12" customHeight="1" thickBot="1">
      <c r="A62" s="556" t="s">
        <v>375</v>
      </c>
      <c r="B62" s="427" t="s">
        <v>376</v>
      </c>
      <c r="C62" s="418"/>
      <c r="D62" s="418"/>
      <c r="E62" s="401"/>
    </row>
    <row r="63" spans="1:5" s="571" customFormat="1" ht="12" customHeight="1" thickBot="1">
      <c r="A63" s="387" t="s">
        <v>15</v>
      </c>
      <c r="B63" s="383" t="s">
        <v>377</v>
      </c>
      <c r="C63" s="420">
        <f>+C8+C15+C22+C29+C36+C47+C53+C58</f>
        <v>130958</v>
      </c>
      <c r="D63" s="420">
        <f>+D8+D15+D22+D29+D36+D47+D53+D58</f>
        <v>172802</v>
      </c>
      <c r="E63" s="433">
        <f>+E8+E15+E22+E29+E36+E47+E53+E58</f>
        <v>172802</v>
      </c>
    </row>
    <row r="64" spans="1:5" s="571" customFormat="1" ht="12" customHeight="1" thickBot="1">
      <c r="A64" s="557" t="s">
        <v>558</v>
      </c>
      <c r="B64" s="404" t="s">
        <v>379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380</v>
      </c>
      <c r="B65" s="425" t="s">
        <v>381</v>
      </c>
      <c r="C65" s="418"/>
      <c r="D65" s="418"/>
      <c r="E65" s="401"/>
    </row>
    <row r="66" spans="1:5" s="571" customFormat="1" ht="12" customHeight="1">
      <c r="A66" s="555" t="s">
        <v>382</v>
      </c>
      <c r="B66" s="426" t="s">
        <v>383</v>
      </c>
      <c r="C66" s="418"/>
      <c r="D66" s="418"/>
      <c r="E66" s="401"/>
    </row>
    <row r="67" spans="1:5" s="571" customFormat="1" ht="12" customHeight="1" thickBot="1">
      <c r="A67" s="556" t="s">
        <v>384</v>
      </c>
      <c r="B67" s="550" t="s">
        <v>385</v>
      </c>
      <c r="C67" s="418"/>
      <c r="D67" s="418"/>
      <c r="E67" s="401"/>
    </row>
    <row r="68" spans="1:5" s="571" customFormat="1" ht="12" customHeight="1" thickBot="1">
      <c r="A68" s="557" t="s">
        <v>386</v>
      </c>
      <c r="B68" s="404" t="s">
        <v>387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109</v>
      </c>
      <c r="B69" s="425" t="s">
        <v>388</v>
      </c>
      <c r="C69" s="418"/>
      <c r="D69" s="418"/>
      <c r="E69" s="401"/>
    </row>
    <row r="70" spans="1:5" s="571" customFormat="1" ht="12" customHeight="1">
      <c r="A70" s="555" t="s">
        <v>110</v>
      </c>
      <c r="B70" s="426" t="s">
        <v>389</v>
      </c>
      <c r="C70" s="418"/>
      <c r="D70" s="418"/>
      <c r="E70" s="401"/>
    </row>
    <row r="71" spans="1:5" s="571" customFormat="1" ht="12" customHeight="1">
      <c r="A71" s="555" t="s">
        <v>390</v>
      </c>
      <c r="B71" s="426" t="s">
        <v>391</v>
      </c>
      <c r="C71" s="418"/>
      <c r="D71" s="418"/>
      <c r="E71" s="401"/>
    </row>
    <row r="72" spans="1:5" s="571" customFormat="1" ht="12" customHeight="1" thickBot="1">
      <c r="A72" s="556" t="s">
        <v>392</v>
      </c>
      <c r="B72" s="427" t="s">
        <v>393</v>
      </c>
      <c r="C72" s="418"/>
      <c r="D72" s="418"/>
      <c r="E72" s="401"/>
    </row>
    <row r="73" spans="1:5" s="571" customFormat="1" ht="12" customHeight="1" thickBot="1">
      <c r="A73" s="557" t="s">
        <v>394</v>
      </c>
      <c r="B73" s="404" t="s">
        <v>395</v>
      </c>
      <c r="C73" s="414">
        <f>SUM(C74:C75)</f>
        <v>37453</v>
      </c>
      <c r="D73" s="414">
        <f>SUM(D74:D75)</f>
        <v>37453</v>
      </c>
      <c r="E73" s="397">
        <f>SUM(E74:E75)</f>
        <v>37453</v>
      </c>
    </row>
    <row r="74" spans="1:5" s="571" customFormat="1" ht="12" customHeight="1">
      <c r="A74" s="554" t="s">
        <v>396</v>
      </c>
      <c r="B74" s="425" t="s">
        <v>397</v>
      </c>
      <c r="C74" s="418">
        <v>37453</v>
      </c>
      <c r="D74" s="418">
        <v>37453</v>
      </c>
      <c r="E74" s="401">
        <v>37453</v>
      </c>
    </row>
    <row r="75" spans="1:5" s="571" customFormat="1" ht="12" customHeight="1" thickBot="1">
      <c r="A75" s="556" t="s">
        <v>398</v>
      </c>
      <c r="B75" s="427" t="s">
        <v>399</v>
      </c>
      <c r="C75" s="418"/>
      <c r="D75" s="418"/>
      <c r="E75" s="401"/>
    </row>
    <row r="76" spans="1:5" s="571" customFormat="1" ht="12" customHeight="1" thickBot="1">
      <c r="A76" s="557" t="s">
        <v>400</v>
      </c>
      <c r="B76" s="404" t="s">
        <v>401</v>
      </c>
      <c r="C76" s="414">
        <f>SUM(C77:C79)</f>
        <v>0</v>
      </c>
      <c r="D76" s="414">
        <f>SUM(D77:D79)</f>
        <v>1528</v>
      </c>
      <c r="E76" s="397">
        <f>SUM(E77:E79)</f>
        <v>1528</v>
      </c>
    </row>
    <row r="77" spans="1:5" s="571" customFormat="1" ht="12" customHeight="1">
      <c r="A77" s="554" t="s">
        <v>402</v>
      </c>
      <c r="B77" s="425" t="s">
        <v>403</v>
      </c>
      <c r="C77" s="418"/>
      <c r="D77" s="418">
        <v>1528</v>
      </c>
      <c r="E77" s="401">
        <v>1528</v>
      </c>
    </row>
    <row r="78" spans="1:5" s="571" customFormat="1" ht="12" customHeight="1">
      <c r="A78" s="555" t="s">
        <v>404</v>
      </c>
      <c r="B78" s="426" t="s">
        <v>405</v>
      </c>
      <c r="C78" s="418"/>
      <c r="D78" s="418"/>
      <c r="E78" s="401"/>
    </row>
    <row r="79" spans="1:5" s="571" customFormat="1" ht="12" customHeight="1" thickBot="1">
      <c r="A79" s="556" t="s">
        <v>406</v>
      </c>
      <c r="B79" s="427" t="s">
        <v>407</v>
      </c>
      <c r="C79" s="418"/>
      <c r="D79" s="418"/>
      <c r="E79" s="401"/>
    </row>
    <row r="80" spans="1:5" s="571" customFormat="1" ht="12" customHeight="1" thickBot="1">
      <c r="A80" s="557" t="s">
        <v>408</v>
      </c>
      <c r="B80" s="404" t="s">
        <v>409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410</v>
      </c>
      <c r="B81" s="425" t="s">
        <v>411</v>
      </c>
      <c r="C81" s="418"/>
      <c r="D81" s="418"/>
      <c r="E81" s="401"/>
    </row>
    <row r="82" spans="1:5" s="571" customFormat="1" ht="12" customHeight="1">
      <c r="A82" s="559" t="s">
        <v>412</v>
      </c>
      <c r="B82" s="426" t="s">
        <v>413</v>
      </c>
      <c r="C82" s="418"/>
      <c r="D82" s="418"/>
      <c r="E82" s="401"/>
    </row>
    <row r="83" spans="1:5" s="571" customFormat="1" ht="12" customHeight="1">
      <c r="A83" s="559" t="s">
        <v>414</v>
      </c>
      <c r="B83" s="426" t="s">
        <v>415</v>
      </c>
      <c r="C83" s="418"/>
      <c r="D83" s="418"/>
      <c r="E83" s="401"/>
    </row>
    <row r="84" spans="1:5" s="571" customFormat="1" ht="12" customHeight="1" thickBot="1">
      <c r="A84" s="560" t="s">
        <v>416</v>
      </c>
      <c r="B84" s="427" t="s">
        <v>417</v>
      </c>
      <c r="C84" s="418"/>
      <c r="D84" s="418"/>
      <c r="E84" s="401"/>
    </row>
    <row r="85" spans="1:5" s="571" customFormat="1" ht="12" customHeight="1" thickBot="1">
      <c r="A85" s="557" t="s">
        <v>418</v>
      </c>
      <c r="B85" s="404" t="s">
        <v>419</v>
      </c>
      <c r="C85" s="439"/>
      <c r="D85" s="439"/>
      <c r="E85" s="440"/>
    </row>
    <row r="86" spans="1:5" s="571" customFormat="1" ht="12" customHeight="1" thickBot="1">
      <c r="A86" s="557" t="s">
        <v>420</v>
      </c>
      <c r="B86" s="551" t="s">
        <v>421</v>
      </c>
      <c r="C86" s="420">
        <f>+C64+C68+C73+C76+C80+C85</f>
        <v>37453</v>
      </c>
      <c r="D86" s="420">
        <f>+D64+D68+D73+D76+D80+D85</f>
        <v>38981</v>
      </c>
      <c r="E86" s="433">
        <f>+E64+E68+E73+E76+E80+E85</f>
        <v>38981</v>
      </c>
    </row>
    <row r="87" spans="1:5" s="571" customFormat="1" ht="12" customHeight="1" thickBot="1">
      <c r="A87" s="561" t="s">
        <v>422</v>
      </c>
      <c r="B87" s="552" t="s">
        <v>559</v>
      </c>
      <c r="C87" s="420">
        <f>+C63+C86</f>
        <v>168411</v>
      </c>
      <c r="D87" s="420">
        <f>+D63+D86</f>
        <v>211783</v>
      </c>
      <c r="E87" s="433">
        <f>+E63+E86</f>
        <v>211783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9" t="s">
        <v>44</v>
      </c>
      <c r="B90" s="730"/>
      <c r="C90" s="730"/>
      <c r="D90" s="730"/>
      <c r="E90" s="731"/>
    </row>
    <row r="91" spans="1:5" s="345" customFormat="1" ht="12" customHeight="1" thickBot="1">
      <c r="A91" s="549" t="s">
        <v>7</v>
      </c>
      <c r="B91" s="386" t="s">
        <v>430</v>
      </c>
      <c r="C91" s="533">
        <f>SUM(C92:C96)</f>
        <v>104905</v>
      </c>
      <c r="D91" s="533">
        <f>SUM(D92:D96)</f>
        <v>139781</v>
      </c>
      <c r="E91" s="533">
        <f>SUM(E92:E96)</f>
        <v>139781</v>
      </c>
    </row>
    <row r="92" spans="1:5" ht="12" customHeight="1">
      <c r="A92" s="562" t="s">
        <v>72</v>
      </c>
      <c r="B92" s="372" t="s">
        <v>37</v>
      </c>
      <c r="C92" s="534">
        <v>48058</v>
      </c>
      <c r="D92" s="534">
        <v>74981</v>
      </c>
      <c r="E92" s="534">
        <v>74981</v>
      </c>
    </row>
    <row r="93" spans="1:5" ht="12" customHeight="1">
      <c r="A93" s="555" t="s">
        <v>73</v>
      </c>
      <c r="B93" s="370" t="s">
        <v>134</v>
      </c>
      <c r="C93" s="535">
        <v>15930</v>
      </c>
      <c r="D93" s="535">
        <v>11596</v>
      </c>
      <c r="E93" s="535">
        <v>11596</v>
      </c>
    </row>
    <row r="94" spans="1:5" ht="12" customHeight="1">
      <c r="A94" s="555" t="s">
        <v>74</v>
      </c>
      <c r="B94" s="370" t="s">
        <v>101</v>
      </c>
      <c r="C94" s="537">
        <v>25499</v>
      </c>
      <c r="D94" s="537">
        <v>37266</v>
      </c>
      <c r="E94" s="537">
        <v>37266</v>
      </c>
    </row>
    <row r="95" spans="1:5" ht="12" customHeight="1">
      <c r="A95" s="555" t="s">
        <v>75</v>
      </c>
      <c r="B95" s="373" t="s">
        <v>135</v>
      </c>
      <c r="C95" s="537">
        <v>15418</v>
      </c>
      <c r="D95" s="537">
        <v>14489</v>
      </c>
      <c r="E95" s="537">
        <v>14489</v>
      </c>
    </row>
    <row r="96" spans="1:5" ht="12" customHeight="1">
      <c r="A96" s="555" t="s">
        <v>84</v>
      </c>
      <c r="B96" s="381" t="s">
        <v>136</v>
      </c>
      <c r="C96" s="537">
        <v>0</v>
      </c>
      <c r="D96" s="537">
        <v>1449</v>
      </c>
      <c r="E96" s="537">
        <v>1449</v>
      </c>
    </row>
    <row r="97" spans="1:5" ht="12" customHeight="1">
      <c r="A97" s="555" t="s">
        <v>76</v>
      </c>
      <c r="B97" s="370" t="s">
        <v>431</v>
      </c>
      <c r="C97" s="537"/>
      <c r="D97" s="537">
        <v>394</v>
      </c>
      <c r="E97" s="537">
        <v>394</v>
      </c>
    </row>
    <row r="98" spans="1:5" ht="12" customHeight="1">
      <c r="A98" s="555" t="s">
        <v>77</v>
      </c>
      <c r="B98" s="393" t="s">
        <v>432</v>
      </c>
      <c r="C98" s="537"/>
      <c r="D98" s="537"/>
      <c r="E98" s="537"/>
    </row>
    <row r="99" spans="1:5" ht="12" customHeight="1">
      <c r="A99" s="555" t="s">
        <v>85</v>
      </c>
      <c r="B99" s="394" t="s">
        <v>433</v>
      </c>
      <c r="C99" s="537"/>
      <c r="D99" s="537"/>
      <c r="E99" s="537"/>
    </row>
    <row r="100" spans="1:5" ht="12" customHeight="1">
      <c r="A100" s="555" t="s">
        <v>86</v>
      </c>
      <c r="B100" s="394" t="s">
        <v>434</v>
      </c>
      <c r="C100" s="537"/>
      <c r="D100" s="537"/>
      <c r="E100" s="537"/>
    </row>
    <row r="101" spans="1:5" ht="12" customHeight="1">
      <c r="A101" s="555" t="s">
        <v>87</v>
      </c>
      <c r="B101" s="393" t="s">
        <v>435</v>
      </c>
      <c r="C101" s="537">
        <v>0</v>
      </c>
      <c r="D101" s="537">
        <v>663</v>
      </c>
      <c r="E101" s="537">
        <v>663</v>
      </c>
    </row>
    <row r="102" spans="1:5" ht="12" customHeight="1">
      <c r="A102" s="555" t="s">
        <v>88</v>
      </c>
      <c r="B102" s="393" t="s">
        <v>436</v>
      </c>
      <c r="C102" s="537"/>
      <c r="D102" s="537"/>
      <c r="E102" s="537"/>
    </row>
    <row r="103" spans="1:5" ht="12" customHeight="1">
      <c r="A103" s="555" t="s">
        <v>90</v>
      </c>
      <c r="B103" s="394" t="s">
        <v>437</v>
      </c>
      <c r="C103" s="537"/>
      <c r="D103" s="537"/>
      <c r="E103" s="537"/>
    </row>
    <row r="104" spans="1:5" ht="12" customHeight="1">
      <c r="A104" s="563" t="s">
        <v>137</v>
      </c>
      <c r="B104" s="395" t="s">
        <v>438</v>
      </c>
      <c r="C104" s="537"/>
      <c r="D104" s="537"/>
      <c r="E104" s="537"/>
    </row>
    <row r="105" spans="1:5" ht="12" customHeight="1">
      <c r="A105" s="555" t="s">
        <v>439</v>
      </c>
      <c r="B105" s="395" t="s">
        <v>440</v>
      </c>
      <c r="C105" s="537"/>
      <c r="D105" s="537"/>
      <c r="E105" s="537"/>
    </row>
    <row r="106" spans="1:5" s="345" customFormat="1" ht="12" customHeight="1" thickBot="1">
      <c r="A106" s="564" t="s">
        <v>441</v>
      </c>
      <c r="B106" s="396" t="s">
        <v>442</v>
      </c>
      <c r="C106" s="539"/>
      <c r="D106" s="539"/>
      <c r="E106" s="539"/>
    </row>
    <row r="107" spans="1:5" ht="12" customHeight="1" thickBot="1">
      <c r="A107" s="387" t="s">
        <v>8</v>
      </c>
      <c r="B107" s="385" t="s">
        <v>443</v>
      </c>
      <c r="C107" s="408">
        <f>+C108+C110+C112</f>
        <v>38207</v>
      </c>
      <c r="D107" s="408">
        <f>+D108+D110+D112</f>
        <v>40703</v>
      </c>
      <c r="E107" s="408">
        <f>+E108+E110+E112</f>
        <v>40703</v>
      </c>
    </row>
    <row r="108" spans="1:5" ht="12" customHeight="1">
      <c r="A108" s="554" t="s">
        <v>78</v>
      </c>
      <c r="B108" s="370" t="s">
        <v>159</v>
      </c>
      <c r="C108" s="536">
        <v>0</v>
      </c>
      <c r="D108" s="536">
        <v>15480</v>
      </c>
      <c r="E108" s="536">
        <v>15480</v>
      </c>
    </row>
    <row r="109" spans="1:5" ht="12" customHeight="1">
      <c r="A109" s="554" t="s">
        <v>79</v>
      </c>
      <c r="B109" s="374" t="s">
        <v>444</v>
      </c>
      <c r="C109" s="536"/>
      <c r="D109" s="536"/>
      <c r="E109" s="536"/>
    </row>
    <row r="110" spans="1:5" ht="12" customHeight="1">
      <c r="A110" s="554" t="s">
        <v>80</v>
      </c>
      <c r="B110" s="374" t="s">
        <v>138</v>
      </c>
      <c r="C110" s="535">
        <v>38207</v>
      </c>
      <c r="D110" s="535">
        <v>25223</v>
      </c>
      <c r="E110" s="535">
        <v>25223</v>
      </c>
    </row>
    <row r="111" spans="1:5" ht="12" customHeight="1">
      <c r="A111" s="554" t="s">
        <v>81</v>
      </c>
      <c r="B111" s="374" t="s">
        <v>445</v>
      </c>
      <c r="C111" s="398"/>
      <c r="D111" s="398"/>
      <c r="E111" s="398"/>
    </row>
    <row r="112" spans="1:5" ht="12" customHeight="1">
      <c r="A112" s="554" t="s">
        <v>82</v>
      </c>
      <c r="B112" s="406" t="s">
        <v>162</v>
      </c>
      <c r="C112" s="398"/>
      <c r="D112" s="398"/>
      <c r="E112" s="398"/>
    </row>
    <row r="113" spans="1:5" ht="12" customHeight="1">
      <c r="A113" s="554" t="s">
        <v>89</v>
      </c>
      <c r="B113" s="405" t="s">
        <v>446</v>
      </c>
      <c r="C113" s="398"/>
      <c r="D113" s="398"/>
      <c r="E113" s="398"/>
    </row>
    <row r="114" spans="1:5" ht="12" customHeight="1">
      <c r="A114" s="554" t="s">
        <v>91</v>
      </c>
      <c r="B114" s="421" t="s">
        <v>447</v>
      </c>
      <c r="C114" s="398"/>
      <c r="D114" s="398"/>
      <c r="E114" s="398"/>
    </row>
    <row r="115" spans="1:5" ht="12" customHeight="1">
      <c r="A115" s="554" t="s">
        <v>139</v>
      </c>
      <c r="B115" s="394" t="s">
        <v>434</v>
      </c>
      <c r="C115" s="398"/>
      <c r="D115" s="398"/>
      <c r="E115" s="398"/>
    </row>
    <row r="116" spans="1:5" ht="12" customHeight="1">
      <c r="A116" s="554" t="s">
        <v>140</v>
      </c>
      <c r="B116" s="394" t="s">
        <v>448</v>
      </c>
      <c r="C116" s="398"/>
      <c r="D116" s="398"/>
      <c r="E116" s="398"/>
    </row>
    <row r="117" spans="1:5" ht="12" customHeight="1">
      <c r="A117" s="554" t="s">
        <v>141</v>
      </c>
      <c r="B117" s="394" t="s">
        <v>449</v>
      </c>
      <c r="C117" s="398"/>
      <c r="D117" s="398"/>
      <c r="E117" s="398"/>
    </row>
    <row r="118" spans="1:5" ht="12" customHeight="1">
      <c r="A118" s="554" t="s">
        <v>450</v>
      </c>
      <c r="B118" s="394" t="s">
        <v>437</v>
      </c>
      <c r="C118" s="398"/>
      <c r="D118" s="398"/>
      <c r="E118" s="398"/>
    </row>
    <row r="119" spans="1:5" ht="12" customHeight="1">
      <c r="A119" s="554" t="s">
        <v>451</v>
      </c>
      <c r="B119" s="394" t="s">
        <v>452</v>
      </c>
      <c r="C119" s="398"/>
      <c r="D119" s="398"/>
      <c r="E119" s="398"/>
    </row>
    <row r="120" spans="1:5" ht="12" customHeight="1" thickBot="1">
      <c r="A120" s="563" t="s">
        <v>453</v>
      </c>
      <c r="B120" s="394" t="s">
        <v>454</v>
      </c>
      <c r="C120" s="400"/>
      <c r="D120" s="400"/>
      <c r="E120" s="400"/>
    </row>
    <row r="121" spans="1:5" ht="12" customHeight="1" thickBot="1">
      <c r="A121" s="387" t="s">
        <v>9</v>
      </c>
      <c r="B121" s="390" t="s">
        <v>455</v>
      </c>
      <c r="C121" s="408">
        <f>+C122+C123</f>
        <v>0</v>
      </c>
      <c r="D121" s="408">
        <f>+D122+D123</f>
        <v>0</v>
      </c>
      <c r="E121" s="408">
        <f>+E122+E123</f>
        <v>0</v>
      </c>
    </row>
    <row r="122" spans="1:5" ht="12" customHeight="1">
      <c r="A122" s="554" t="s">
        <v>61</v>
      </c>
      <c r="B122" s="371" t="s">
        <v>46</v>
      </c>
      <c r="C122" s="536"/>
      <c r="D122" s="536"/>
      <c r="E122" s="536"/>
    </row>
    <row r="123" spans="1:5" ht="12" customHeight="1" thickBot="1">
      <c r="A123" s="556" t="s">
        <v>62</v>
      </c>
      <c r="B123" s="374" t="s">
        <v>47</v>
      </c>
      <c r="C123" s="537"/>
      <c r="D123" s="537"/>
      <c r="E123" s="537"/>
    </row>
    <row r="124" spans="1:5" ht="12" customHeight="1" thickBot="1">
      <c r="A124" s="387" t="s">
        <v>10</v>
      </c>
      <c r="B124" s="390" t="s">
        <v>456</v>
      </c>
      <c r="C124" s="408">
        <f>+C91+C107+C121</f>
        <v>143112</v>
      </c>
      <c r="D124" s="408">
        <f>+D91+D107+D121</f>
        <v>180484</v>
      </c>
      <c r="E124" s="408">
        <f>+E91+E107+E121</f>
        <v>180484</v>
      </c>
    </row>
    <row r="125" spans="1:5" ht="12" customHeight="1" thickBot="1">
      <c r="A125" s="387" t="s">
        <v>11</v>
      </c>
      <c r="B125" s="390" t="s">
        <v>561</v>
      </c>
      <c r="C125" s="408">
        <f>+C126+C127+C128</f>
        <v>0</v>
      </c>
      <c r="D125" s="408">
        <f>+D126+D127+D128</f>
        <v>0</v>
      </c>
      <c r="E125" s="408">
        <f>+E126+E127+E128</f>
        <v>0</v>
      </c>
    </row>
    <row r="126" spans="1:5" ht="12" customHeight="1">
      <c r="A126" s="554" t="s">
        <v>65</v>
      </c>
      <c r="B126" s="371" t="s">
        <v>458</v>
      </c>
      <c r="C126" s="398"/>
      <c r="D126" s="398"/>
      <c r="E126" s="398"/>
    </row>
    <row r="127" spans="1:5" ht="12" customHeight="1">
      <c r="A127" s="554" t="s">
        <v>66</v>
      </c>
      <c r="B127" s="371" t="s">
        <v>459</v>
      </c>
      <c r="C127" s="398"/>
      <c r="D127" s="398"/>
      <c r="E127" s="398"/>
    </row>
    <row r="128" spans="1:5" ht="12" customHeight="1" thickBot="1">
      <c r="A128" s="563" t="s">
        <v>67</v>
      </c>
      <c r="B128" s="369" t="s">
        <v>460</v>
      </c>
      <c r="C128" s="398"/>
      <c r="D128" s="398">
        <v>0</v>
      </c>
      <c r="E128" s="398"/>
    </row>
    <row r="129" spans="1:5" ht="12" customHeight="1" thickBot="1">
      <c r="A129" s="387" t="s">
        <v>12</v>
      </c>
      <c r="B129" s="390" t="s">
        <v>461</v>
      </c>
      <c r="C129" s="408">
        <f>+C130+C131+C132+C133</f>
        <v>0</v>
      </c>
      <c r="D129" s="408">
        <f>+D130+D131+D132+D133</f>
        <v>0</v>
      </c>
      <c r="E129" s="408">
        <f>+E130+E131+E132+E133</f>
        <v>0</v>
      </c>
    </row>
    <row r="130" spans="1:5" ht="12" customHeight="1">
      <c r="A130" s="554" t="s">
        <v>68</v>
      </c>
      <c r="B130" s="371" t="s">
        <v>462</v>
      </c>
      <c r="C130" s="398"/>
      <c r="D130" s="398"/>
      <c r="E130" s="398"/>
    </row>
    <row r="131" spans="1:5" ht="12" customHeight="1">
      <c r="A131" s="554" t="s">
        <v>69</v>
      </c>
      <c r="B131" s="371" t="s">
        <v>463</v>
      </c>
      <c r="C131" s="398"/>
      <c r="D131" s="398"/>
      <c r="E131" s="398"/>
    </row>
    <row r="132" spans="1:5" ht="12" customHeight="1">
      <c r="A132" s="554" t="s">
        <v>358</v>
      </c>
      <c r="B132" s="371" t="s">
        <v>464</v>
      </c>
      <c r="C132" s="398"/>
      <c r="D132" s="398"/>
      <c r="E132" s="398"/>
    </row>
    <row r="133" spans="1:5" s="345" customFormat="1" ht="12" customHeight="1" thickBot="1">
      <c r="A133" s="563" t="s">
        <v>360</v>
      </c>
      <c r="B133" s="369" t="s">
        <v>465</v>
      </c>
      <c r="C133" s="398"/>
      <c r="D133" s="398"/>
      <c r="E133" s="398"/>
    </row>
    <row r="134" spans="1:11" ht="13.5" thickBot="1">
      <c r="A134" s="387" t="s">
        <v>13</v>
      </c>
      <c r="B134" s="390" t="s">
        <v>681</v>
      </c>
      <c r="C134" s="538">
        <f>+C135+C136+C138+C139+C137</f>
        <v>25233</v>
      </c>
      <c r="D134" s="538">
        <f>+D135+D136+D138+D139+D137</f>
        <v>16863</v>
      </c>
      <c r="E134" s="538">
        <f>+E135+E136+E138+E139+E137</f>
        <v>16863</v>
      </c>
      <c r="K134" s="517"/>
    </row>
    <row r="135" spans="1:5" ht="12.75">
      <c r="A135" s="554" t="s">
        <v>70</v>
      </c>
      <c r="B135" s="371" t="s">
        <v>467</v>
      </c>
      <c r="C135" s="398"/>
      <c r="D135" s="398"/>
      <c r="E135" s="398"/>
    </row>
    <row r="136" spans="1:5" ht="12" customHeight="1">
      <c r="A136" s="554" t="s">
        <v>71</v>
      </c>
      <c r="B136" s="371" t="s">
        <v>468</v>
      </c>
      <c r="C136" s="398"/>
      <c r="D136" s="398">
        <v>927</v>
      </c>
      <c r="E136" s="398">
        <v>927</v>
      </c>
    </row>
    <row r="137" spans="1:5" ht="12" customHeight="1">
      <c r="A137" s="554" t="s">
        <v>367</v>
      </c>
      <c r="B137" s="371" t="s">
        <v>680</v>
      </c>
      <c r="C137" s="398">
        <v>25233</v>
      </c>
      <c r="D137" s="398">
        <v>15936</v>
      </c>
      <c r="E137" s="398">
        <v>15936</v>
      </c>
    </row>
    <row r="138" spans="1:5" s="345" customFormat="1" ht="12" customHeight="1">
      <c r="A138" s="554" t="s">
        <v>369</v>
      </c>
      <c r="B138" s="371" t="s">
        <v>469</v>
      </c>
      <c r="C138" s="398"/>
      <c r="D138" s="398"/>
      <c r="E138" s="398"/>
    </row>
    <row r="139" spans="1:5" s="345" customFormat="1" ht="12" customHeight="1" thickBot="1">
      <c r="A139" s="563" t="s">
        <v>679</v>
      </c>
      <c r="B139" s="369" t="s">
        <v>470</v>
      </c>
      <c r="C139" s="398"/>
      <c r="D139" s="398"/>
      <c r="E139" s="398"/>
    </row>
    <row r="140" spans="1:5" s="345" customFormat="1" ht="12" customHeight="1" thickBot="1">
      <c r="A140" s="387" t="s">
        <v>14</v>
      </c>
      <c r="B140" s="390" t="s">
        <v>562</v>
      </c>
      <c r="C140" s="540">
        <f>+C141+C142+C143+C144</f>
        <v>0</v>
      </c>
      <c r="D140" s="540">
        <f>+D141+D142+D143+D144</f>
        <v>0</v>
      </c>
      <c r="E140" s="540">
        <f>+E141+E142+E143+E144</f>
        <v>0</v>
      </c>
    </row>
    <row r="141" spans="1:5" s="345" customFormat="1" ht="12" customHeight="1">
      <c r="A141" s="554" t="s">
        <v>132</v>
      </c>
      <c r="B141" s="371" t="s">
        <v>472</v>
      </c>
      <c r="C141" s="398"/>
      <c r="D141" s="398"/>
      <c r="E141" s="398"/>
    </row>
    <row r="142" spans="1:5" s="345" customFormat="1" ht="12" customHeight="1">
      <c r="A142" s="554" t="s">
        <v>133</v>
      </c>
      <c r="B142" s="371" t="s">
        <v>473</v>
      </c>
      <c r="C142" s="398"/>
      <c r="D142" s="398"/>
      <c r="E142" s="398"/>
    </row>
    <row r="143" spans="1:5" s="345" customFormat="1" ht="12" customHeight="1">
      <c r="A143" s="554" t="s">
        <v>161</v>
      </c>
      <c r="B143" s="371" t="s">
        <v>474</v>
      </c>
      <c r="C143" s="398"/>
      <c r="D143" s="398"/>
      <c r="E143" s="398"/>
    </row>
    <row r="144" spans="1:5" ht="12.75" customHeight="1" thickBot="1">
      <c r="A144" s="554" t="s">
        <v>375</v>
      </c>
      <c r="B144" s="371" t="s">
        <v>475</v>
      </c>
      <c r="C144" s="398"/>
      <c r="D144" s="398"/>
      <c r="E144" s="398"/>
    </row>
    <row r="145" spans="1:5" ht="12" customHeight="1" thickBot="1">
      <c r="A145" s="387" t="s">
        <v>15</v>
      </c>
      <c r="B145" s="390" t="s">
        <v>476</v>
      </c>
      <c r="C145" s="553">
        <f>+C125+C129+C134+C140</f>
        <v>25233</v>
      </c>
      <c r="D145" s="553">
        <f>+D125+D129+D134+D140</f>
        <v>16863</v>
      </c>
      <c r="E145" s="553">
        <f>+E125+E129+E134+E140</f>
        <v>16863</v>
      </c>
    </row>
    <row r="146" spans="1:5" ht="15" customHeight="1" thickBot="1">
      <c r="A146" s="565" t="s">
        <v>16</v>
      </c>
      <c r="B146" s="410" t="s">
        <v>477</v>
      </c>
      <c r="C146" s="553">
        <f>+C124+C145</f>
        <v>168345</v>
      </c>
      <c r="D146" s="553">
        <f>+D124+D145</f>
        <v>197347</v>
      </c>
      <c r="E146" s="553">
        <f>+E124+E145</f>
        <v>197347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83" t="s">
        <v>751</v>
      </c>
      <c r="B148" s="684"/>
      <c r="C148" s="114">
        <v>4</v>
      </c>
      <c r="D148" s="115">
        <v>4</v>
      </c>
      <c r="E148" s="112">
        <v>4</v>
      </c>
    </row>
    <row r="149" spans="1:5" ht="14.25" customHeight="1" thickBot="1">
      <c r="A149" s="685" t="s">
        <v>750</v>
      </c>
      <c r="B149" s="686"/>
      <c r="C149" s="114">
        <v>69</v>
      </c>
      <c r="D149" s="115">
        <v>69</v>
      </c>
      <c r="E149" s="112">
        <v>69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45" customWidth="1"/>
    <col min="2" max="2" width="65.37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567" t="str">
        <f>+CONCATENATE("6.3. melléklet a 4/",LEFT(ÖSSZEFÜGGÉSEK!A4,4)+1,". (V.11.) önkormányzati rendelethez")</f>
        <v>6.3. melléklet a 4/2016. (V.11.) önkormányzati rendelethez</v>
      </c>
    </row>
    <row r="2" spans="1:5" s="568" customFormat="1" ht="15.75" customHeight="1">
      <c r="A2" s="548" t="s">
        <v>53</v>
      </c>
      <c r="B2" s="732" t="s">
        <v>156</v>
      </c>
      <c r="C2" s="733"/>
      <c r="D2" s="734"/>
      <c r="E2" s="541" t="s">
        <v>41</v>
      </c>
    </row>
    <row r="3" spans="1:5" s="568" customFormat="1" ht="24.75" thickBot="1">
      <c r="A3" s="566" t="s">
        <v>557</v>
      </c>
      <c r="B3" s="735" t="s">
        <v>683</v>
      </c>
      <c r="C3" s="736"/>
      <c r="D3" s="737"/>
      <c r="E3" s="516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70" customFormat="1" ht="12" customHeight="1" thickBot="1">
      <c r="A8" s="387" t="s">
        <v>7</v>
      </c>
      <c r="B8" s="383" t="s">
        <v>316</v>
      </c>
      <c r="C8" s="414">
        <f>SUM(C9:C14)</f>
        <v>0</v>
      </c>
      <c r="D8" s="414">
        <f>SUM(D9:D14)</f>
        <v>0</v>
      </c>
      <c r="E8" s="397">
        <f>SUM(E9:E14)</f>
        <v>0</v>
      </c>
    </row>
    <row r="9" spans="1:5" s="544" customFormat="1" ht="12" customHeight="1">
      <c r="A9" s="554" t="s">
        <v>72</v>
      </c>
      <c r="B9" s="425" t="s">
        <v>317</v>
      </c>
      <c r="C9" s="416"/>
      <c r="D9" s="416"/>
      <c r="E9" s="399"/>
    </row>
    <row r="10" spans="1:5" s="571" customFormat="1" ht="12" customHeight="1">
      <c r="A10" s="555" t="s">
        <v>73</v>
      </c>
      <c r="B10" s="426" t="s">
        <v>318</v>
      </c>
      <c r="C10" s="415"/>
      <c r="D10" s="415"/>
      <c r="E10" s="398"/>
    </row>
    <row r="11" spans="1:5" s="571" customFormat="1" ht="12" customHeight="1">
      <c r="A11" s="555" t="s">
        <v>74</v>
      </c>
      <c r="B11" s="426" t="s">
        <v>319</v>
      </c>
      <c r="C11" s="415"/>
      <c r="D11" s="415"/>
      <c r="E11" s="398"/>
    </row>
    <row r="12" spans="1:5" s="571" customFormat="1" ht="12" customHeight="1">
      <c r="A12" s="555" t="s">
        <v>75</v>
      </c>
      <c r="B12" s="426" t="s">
        <v>320</v>
      </c>
      <c r="C12" s="415"/>
      <c r="D12" s="415"/>
      <c r="E12" s="398"/>
    </row>
    <row r="13" spans="1:5" s="571" customFormat="1" ht="12" customHeight="1">
      <c r="A13" s="555" t="s">
        <v>108</v>
      </c>
      <c r="B13" s="426" t="s">
        <v>321</v>
      </c>
      <c r="C13" s="415"/>
      <c r="D13" s="415"/>
      <c r="E13" s="398"/>
    </row>
    <row r="14" spans="1:5" s="544" customFormat="1" ht="12" customHeight="1" thickBot="1">
      <c r="A14" s="556" t="s">
        <v>76</v>
      </c>
      <c r="B14" s="427" t="s">
        <v>322</v>
      </c>
      <c r="C14" s="417"/>
      <c r="D14" s="417"/>
      <c r="E14" s="400"/>
    </row>
    <row r="15" spans="1:5" s="544" customFormat="1" ht="12" customHeight="1" thickBot="1">
      <c r="A15" s="387" t="s">
        <v>8</v>
      </c>
      <c r="B15" s="404" t="s">
        <v>323</v>
      </c>
      <c r="C15" s="414">
        <f>SUM(C16:C20)</f>
        <v>0</v>
      </c>
      <c r="D15" s="414">
        <f>SUM(D16:D20)</f>
        <v>0</v>
      </c>
      <c r="E15" s="397">
        <f>SUM(E16:E20)</f>
        <v>0</v>
      </c>
    </row>
    <row r="16" spans="1:5" s="544" customFormat="1" ht="12" customHeight="1">
      <c r="A16" s="554" t="s">
        <v>78</v>
      </c>
      <c r="B16" s="425" t="s">
        <v>324</v>
      </c>
      <c r="C16" s="416"/>
      <c r="D16" s="416"/>
      <c r="E16" s="399"/>
    </row>
    <row r="17" spans="1:5" s="544" customFormat="1" ht="12" customHeight="1">
      <c r="A17" s="555" t="s">
        <v>79</v>
      </c>
      <c r="B17" s="426" t="s">
        <v>325</v>
      </c>
      <c r="C17" s="415"/>
      <c r="D17" s="415"/>
      <c r="E17" s="398"/>
    </row>
    <row r="18" spans="1:5" s="544" customFormat="1" ht="12" customHeight="1">
      <c r="A18" s="555" t="s">
        <v>80</v>
      </c>
      <c r="B18" s="426" t="s">
        <v>326</v>
      </c>
      <c r="C18" s="415"/>
      <c r="D18" s="415"/>
      <c r="E18" s="398"/>
    </row>
    <row r="19" spans="1:5" s="544" customFormat="1" ht="12" customHeight="1">
      <c r="A19" s="555" t="s">
        <v>81</v>
      </c>
      <c r="B19" s="426" t="s">
        <v>327</v>
      </c>
      <c r="C19" s="415"/>
      <c r="D19" s="415"/>
      <c r="E19" s="398"/>
    </row>
    <row r="20" spans="1:5" s="544" customFormat="1" ht="12" customHeight="1">
      <c r="A20" s="555" t="s">
        <v>82</v>
      </c>
      <c r="B20" s="426" t="s">
        <v>328</v>
      </c>
      <c r="C20" s="415"/>
      <c r="D20" s="415"/>
      <c r="E20" s="398"/>
    </row>
    <row r="21" spans="1:5" s="571" customFormat="1" ht="12" customHeight="1" thickBot="1">
      <c r="A21" s="556" t="s">
        <v>89</v>
      </c>
      <c r="B21" s="427" t="s">
        <v>329</v>
      </c>
      <c r="C21" s="417"/>
      <c r="D21" s="417"/>
      <c r="E21" s="400"/>
    </row>
    <row r="22" spans="1:5" s="571" customFormat="1" ht="12" customHeight="1" thickBot="1">
      <c r="A22" s="387" t="s">
        <v>9</v>
      </c>
      <c r="B22" s="383" t="s">
        <v>330</v>
      </c>
      <c r="C22" s="414">
        <f>SUM(C23:C27)</f>
        <v>0</v>
      </c>
      <c r="D22" s="414">
        <f>SUM(D23:D27)</f>
        <v>0</v>
      </c>
      <c r="E22" s="397">
        <f>SUM(E23:E27)</f>
        <v>0</v>
      </c>
    </row>
    <row r="23" spans="1:5" s="571" customFormat="1" ht="12" customHeight="1">
      <c r="A23" s="554" t="s">
        <v>61</v>
      </c>
      <c r="B23" s="425" t="s">
        <v>331</v>
      </c>
      <c r="C23" s="416"/>
      <c r="D23" s="416"/>
      <c r="E23" s="399"/>
    </row>
    <row r="24" spans="1:5" s="544" customFormat="1" ht="12" customHeight="1">
      <c r="A24" s="555" t="s">
        <v>62</v>
      </c>
      <c r="B24" s="426" t="s">
        <v>332</v>
      </c>
      <c r="C24" s="415"/>
      <c r="D24" s="415"/>
      <c r="E24" s="398"/>
    </row>
    <row r="25" spans="1:5" s="571" customFormat="1" ht="12" customHeight="1">
      <c r="A25" s="555" t="s">
        <v>63</v>
      </c>
      <c r="B25" s="426" t="s">
        <v>333</v>
      </c>
      <c r="C25" s="415"/>
      <c r="D25" s="415"/>
      <c r="E25" s="398"/>
    </row>
    <row r="26" spans="1:5" s="571" customFormat="1" ht="12" customHeight="1">
      <c r="A26" s="555" t="s">
        <v>64</v>
      </c>
      <c r="B26" s="426" t="s">
        <v>334</v>
      </c>
      <c r="C26" s="415"/>
      <c r="D26" s="415"/>
      <c r="E26" s="398"/>
    </row>
    <row r="27" spans="1:5" s="571" customFormat="1" ht="12" customHeight="1">
      <c r="A27" s="555" t="s">
        <v>122</v>
      </c>
      <c r="B27" s="426" t="s">
        <v>335</v>
      </c>
      <c r="C27" s="415"/>
      <c r="D27" s="415"/>
      <c r="E27" s="398"/>
    </row>
    <row r="28" spans="1:5" s="571" customFormat="1" ht="12" customHeight="1" thickBot="1">
      <c r="A28" s="556" t="s">
        <v>123</v>
      </c>
      <c r="B28" s="427" t="s">
        <v>336</v>
      </c>
      <c r="C28" s="417"/>
      <c r="D28" s="417"/>
      <c r="E28" s="400"/>
    </row>
    <row r="29" spans="1:5" s="571" customFormat="1" ht="12" customHeight="1" thickBot="1">
      <c r="A29" s="387" t="s">
        <v>124</v>
      </c>
      <c r="B29" s="383" t="s">
        <v>740</v>
      </c>
      <c r="C29" s="420">
        <f>SUM(C30:C35)</f>
        <v>0</v>
      </c>
      <c r="D29" s="420">
        <f>SUM(D30:D35)</f>
        <v>0</v>
      </c>
      <c r="E29" s="433">
        <f>SUM(E30:E35)</f>
        <v>0</v>
      </c>
    </row>
    <row r="30" spans="1:5" s="571" customFormat="1" ht="12" customHeight="1">
      <c r="A30" s="554" t="s">
        <v>337</v>
      </c>
      <c r="B30" s="425" t="s">
        <v>744</v>
      </c>
      <c r="C30" s="416"/>
      <c r="D30" s="416">
        <f>+D31+D32</f>
        <v>0</v>
      </c>
      <c r="E30" s="399">
        <f>+E31+E32</f>
        <v>0</v>
      </c>
    </row>
    <row r="31" spans="1:5" s="571" customFormat="1" ht="12" customHeight="1">
      <c r="A31" s="555" t="s">
        <v>338</v>
      </c>
      <c r="B31" s="426" t="s">
        <v>745</v>
      </c>
      <c r="C31" s="415"/>
      <c r="D31" s="415"/>
      <c r="E31" s="398"/>
    </row>
    <row r="32" spans="1:5" s="571" customFormat="1" ht="12" customHeight="1">
      <c r="A32" s="555" t="s">
        <v>339</v>
      </c>
      <c r="B32" s="426" t="s">
        <v>746</v>
      </c>
      <c r="C32" s="415"/>
      <c r="D32" s="415"/>
      <c r="E32" s="398"/>
    </row>
    <row r="33" spans="1:5" s="571" customFormat="1" ht="12" customHeight="1">
      <c r="A33" s="555" t="s">
        <v>741</v>
      </c>
      <c r="B33" s="426" t="s">
        <v>747</v>
      </c>
      <c r="C33" s="415"/>
      <c r="D33" s="415"/>
      <c r="E33" s="398"/>
    </row>
    <row r="34" spans="1:5" s="571" customFormat="1" ht="12" customHeight="1">
      <c r="A34" s="555" t="s">
        <v>742</v>
      </c>
      <c r="B34" s="426" t="s">
        <v>340</v>
      </c>
      <c r="C34" s="415"/>
      <c r="D34" s="415"/>
      <c r="E34" s="398"/>
    </row>
    <row r="35" spans="1:5" s="571" customFormat="1" ht="12" customHeight="1" thickBot="1">
      <c r="A35" s="556" t="s">
        <v>743</v>
      </c>
      <c r="B35" s="406" t="s">
        <v>341</v>
      </c>
      <c r="C35" s="417"/>
      <c r="D35" s="417"/>
      <c r="E35" s="400"/>
    </row>
    <row r="36" spans="1:5" s="571" customFormat="1" ht="12" customHeight="1" thickBot="1">
      <c r="A36" s="387" t="s">
        <v>11</v>
      </c>
      <c r="B36" s="383" t="s">
        <v>342</v>
      </c>
      <c r="C36" s="414">
        <f>SUM(C37:C46)</f>
        <v>0</v>
      </c>
      <c r="D36" s="414">
        <f>SUM(D37:D46)</f>
        <v>0</v>
      </c>
      <c r="E36" s="397">
        <f>SUM(E37:E46)</f>
        <v>0</v>
      </c>
    </row>
    <row r="37" spans="1:5" s="571" customFormat="1" ht="12" customHeight="1">
      <c r="A37" s="554" t="s">
        <v>65</v>
      </c>
      <c r="B37" s="425" t="s">
        <v>343</v>
      </c>
      <c r="C37" s="416"/>
      <c r="D37" s="416"/>
      <c r="E37" s="399"/>
    </row>
    <row r="38" spans="1:5" s="571" customFormat="1" ht="12" customHeight="1">
      <c r="A38" s="555" t="s">
        <v>66</v>
      </c>
      <c r="B38" s="426" t="s">
        <v>344</v>
      </c>
      <c r="C38" s="415"/>
      <c r="D38" s="415"/>
      <c r="E38" s="398"/>
    </row>
    <row r="39" spans="1:5" s="571" customFormat="1" ht="12" customHeight="1">
      <c r="A39" s="555" t="s">
        <v>67</v>
      </c>
      <c r="B39" s="426" t="s">
        <v>345</v>
      </c>
      <c r="C39" s="415"/>
      <c r="D39" s="415"/>
      <c r="E39" s="398"/>
    </row>
    <row r="40" spans="1:5" s="571" customFormat="1" ht="12" customHeight="1">
      <c r="A40" s="555" t="s">
        <v>126</v>
      </c>
      <c r="B40" s="426" t="s">
        <v>346</v>
      </c>
      <c r="C40" s="415"/>
      <c r="D40" s="415"/>
      <c r="E40" s="398"/>
    </row>
    <row r="41" spans="1:5" s="571" customFormat="1" ht="12" customHeight="1">
      <c r="A41" s="555" t="s">
        <v>127</v>
      </c>
      <c r="B41" s="426" t="s">
        <v>347</v>
      </c>
      <c r="C41" s="415"/>
      <c r="D41" s="415"/>
      <c r="E41" s="398"/>
    </row>
    <row r="42" spans="1:5" s="571" customFormat="1" ht="12" customHeight="1">
      <c r="A42" s="555" t="s">
        <v>128</v>
      </c>
      <c r="B42" s="426" t="s">
        <v>348</v>
      </c>
      <c r="C42" s="415"/>
      <c r="D42" s="415"/>
      <c r="E42" s="398"/>
    </row>
    <row r="43" spans="1:5" s="571" customFormat="1" ht="12" customHeight="1">
      <c r="A43" s="555" t="s">
        <v>129</v>
      </c>
      <c r="B43" s="426" t="s">
        <v>349</v>
      </c>
      <c r="C43" s="415"/>
      <c r="D43" s="415"/>
      <c r="E43" s="398"/>
    </row>
    <row r="44" spans="1:5" s="571" customFormat="1" ht="12" customHeight="1">
      <c r="A44" s="555" t="s">
        <v>130</v>
      </c>
      <c r="B44" s="426" t="s">
        <v>350</v>
      </c>
      <c r="C44" s="415"/>
      <c r="D44" s="415"/>
      <c r="E44" s="398"/>
    </row>
    <row r="45" spans="1:5" s="571" customFormat="1" ht="12" customHeight="1">
      <c r="A45" s="555" t="s">
        <v>351</v>
      </c>
      <c r="B45" s="426" t="s">
        <v>352</v>
      </c>
      <c r="C45" s="418"/>
      <c r="D45" s="418"/>
      <c r="E45" s="401"/>
    </row>
    <row r="46" spans="1:5" s="544" customFormat="1" ht="12" customHeight="1" thickBot="1">
      <c r="A46" s="556" t="s">
        <v>353</v>
      </c>
      <c r="B46" s="427" t="s">
        <v>354</v>
      </c>
      <c r="C46" s="419"/>
      <c r="D46" s="419"/>
      <c r="E46" s="402"/>
    </row>
    <row r="47" spans="1:5" s="571" customFormat="1" ht="12" customHeight="1" thickBot="1">
      <c r="A47" s="387" t="s">
        <v>12</v>
      </c>
      <c r="B47" s="383" t="s">
        <v>355</v>
      </c>
      <c r="C47" s="414">
        <f>SUM(C48:C52)</f>
        <v>0</v>
      </c>
      <c r="D47" s="414">
        <f>SUM(D48:D52)</f>
        <v>0</v>
      </c>
      <c r="E47" s="397">
        <f>SUM(E48:E52)</f>
        <v>0</v>
      </c>
    </row>
    <row r="48" spans="1:5" s="571" customFormat="1" ht="12" customHeight="1">
      <c r="A48" s="554" t="s">
        <v>68</v>
      </c>
      <c r="B48" s="425" t="s">
        <v>356</v>
      </c>
      <c r="C48" s="435"/>
      <c r="D48" s="435"/>
      <c r="E48" s="403"/>
    </row>
    <row r="49" spans="1:5" s="571" customFormat="1" ht="12" customHeight="1">
      <c r="A49" s="555" t="s">
        <v>69</v>
      </c>
      <c r="B49" s="426" t="s">
        <v>357</v>
      </c>
      <c r="C49" s="418"/>
      <c r="D49" s="418"/>
      <c r="E49" s="401"/>
    </row>
    <row r="50" spans="1:5" s="571" customFormat="1" ht="12" customHeight="1">
      <c r="A50" s="555" t="s">
        <v>358</v>
      </c>
      <c r="B50" s="426" t="s">
        <v>359</v>
      </c>
      <c r="C50" s="418"/>
      <c r="D50" s="418"/>
      <c r="E50" s="401"/>
    </row>
    <row r="51" spans="1:5" s="571" customFormat="1" ht="12" customHeight="1">
      <c r="A51" s="555" t="s">
        <v>360</v>
      </c>
      <c r="B51" s="426" t="s">
        <v>361</v>
      </c>
      <c r="C51" s="418"/>
      <c r="D51" s="418"/>
      <c r="E51" s="401"/>
    </row>
    <row r="52" spans="1:5" s="571" customFormat="1" ht="12" customHeight="1" thickBot="1">
      <c r="A52" s="556" t="s">
        <v>362</v>
      </c>
      <c r="B52" s="427" t="s">
        <v>363</v>
      </c>
      <c r="C52" s="419"/>
      <c r="D52" s="419"/>
      <c r="E52" s="402"/>
    </row>
    <row r="53" spans="1:5" s="571" customFormat="1" ht="12" customHeight="1" thickBot="1">
      <c r="A53" s="387" t="s">
        <v>131</v>
      </c>
      <c r="B53" s="383" t="s">
        <v>364</v>
      </c>
      <c r="C53" s="414">
        <f>SUM(C54:C56)</f>
        <v>0</v>
      </c>
      <c r="D53" s="414">
        <f>SUM(D54:D56)</f>
        <v>0</v>
      </c>
      <c r="E53" s="397">
        <f>SUM(E54:E56)</f>
        <v>0</v>
      </c>
    </row>
    <row r="54" spans="1:5" s="544" customFormat="1" ht="12" customHeight="1">
      <c r="A54" s="554" t="s">
        <v>70</v>
      </c>
      <c r="B54" s="425" t="s">
        <v>365</v>
      </c>
      <c r="C54" s="416"/>
      <c r="D54" s="416"/>
      <c r="E54" s="399"/>
    </row>
    <row r="55" spans="1:5" s="544" customFormat="1" ht="12" customHeight="1">
      <c r="A55" s="555" t="s">
        <v>71</v>
      </c>
      <c r="B55" s="426" t="s">
        <v>366</v>
      </c>
      <c r="C55" s="415"/>
      <c r="D55" s="415"/>
      <c r="E55" s="398"/>
    </row>
    <row r="56" spans="1:5" s="544" customFormat="1" ht="12" customHeight="1">
      <c r="A56" s="555" t="s">
        <v>367</v>
      </c>
      <c r="B56" s="426" t="s">
        <v>368</v>
      </c>
      <c r="C56" s="415"/>
      <c r="D56" s="415"/>
      <c r="E56" s="398"/>
    </row>
    <row r="57" spans="1:5" s="544" customFormat="1" ht="12" customHeight="1" thickBot="1">
      <c r="A57" s="556" t="s">
        <v>369</v>
      </c>
      <c r="B57" s="427" t="s">
        <v>370</v>
      </c>
      <c r="C57" s="417"/>
      <c r="D57" s="417"/>
      <c r="E57" s="400"/>
    </row>
    <row r="58" spans="1:5" s="571" customFormat="1" ht="12" customHeight="1" thickBot="1">
      <c r="A58" s="387" t="s">
        <v>14</v>
      </c>
      <c r="B58" s="404" t="s">
        <v>371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132</v>
      </c>
      <c r="B59" s="425" t="s">
        <v>372</v>
      </c>
      <c r="C59" s="418"/>
      <c r="D59" s="418"/>
      <c r="E59" s="401"/>
    </row>
    <row r="60" spans="1:5" s="571" customFormat="1" ht="12" customHeight="1">
      <c r="A60" s="555" t="s">
        <v>133</v>
      </c>
      <c r="B60" s="426" t="s">
        <v>560</v>
      </c>
      <c r="C60" s="418"/>
      <c r="D60" s="418"/>
      <c r="E60" s="401"/>
    </row>
    <row r="61" spans="1:5" s="571" customFormat="1" ht="12" customHeight="1">
      <c r="A61" s="555" t="s">
        <v>161</v>
      </c>
      <c r="B61" s="426" t="s">
        <v>374</v>
      </c>
      <c r="C61" s="418"/>
      <c r="D61" s="418"/>
      <c r="E61" s="401"/>
    </row>
    <row r="62" spans="1:5" s="571" customFormat="1" ht="12" customHeight="1" thickBot="1">
      <c r="A62" s="556" t="s">
        <v>375</v>
      </c>
      <c r="B62" s="427" t="s">
        <v>376</v>
      </c>
      <c r="C62" s="418"/>
      <c r="D62" s="418"/>
      <c r="E62" s="401"/>
    </row>
    <row r="63" spans="1:5" s="571" customFormat="1" ht="12" customHeight="1" thickBot="1">
      <c r="A63" s="387" t="s">
        <v>15</v>
      </c>
      <c r="B63" s="383" t="s">
        <v>377</v>
      </c>
      <c r="C63" s="420">
        <f>+C8+C15+C22+C29+C36+C47+C53+C58</f>
        <v>0</v>
      </c>
      <c r="D63" s="420">
        <f>+D8+D15+D22+D29+D36+D47+D53+D58</f>
        <v>0</v>
      </c>
      <c r="E63" s="433">
        <f>+E8+E15+E22+E29+E36+E47+E53+E58</f>
        <v>0</v>
      </c>
    </row>
    <row r="64" spans="1:5" s="571" customFormat="1" ht="12" customHeight="1" thickBot="1">
      <c r="A64" s="557" t="s">
        <v>558</v>
      </c>
      <c r="B64" s="404" t="s">
        <v>379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380</v>
      </c>
      <c r="B65" s="425" t="s">
        <v>381</v>
      </c>
      <c r="C65" s="418"/>
      <c r="D65" s="418"/>
      <c r="E65" s="401"/>
    </row>
    <row r="66" spans="1:5" s="571" customFormat="1" ht="12" customHeight="1">
      <c r="A66" s="555" t="s">
        <v>382</v>
      </c>
      <c r="B66" s="426" t="s">
        <v>383</v>
      </c>
      <c r="C66" s="418"/>
      <c r="D66" s="418"/>
      <c r="E66" s="401"/>
    </row>
    <row r="67" spans="1:5" s="571" customFormat="1" ht="12" customHeight="1" thickBot="1">
      <c r="A67" s="556" t="s">
        <v>384</v>
      </c>
      <c r="B67" s="550" t="s">
        <v>385</v>
      </c>
      <c r="C67" s="418"/>
      <c r="D67" s="418"/>
      <c r="E67" s="401"/>
    </row>
    <row r="68" spans="1:5" s="571" customFormat="1" ht="12" customHeight="1" thickBot="1">
      <c r="A68" s="557" t="s">
        <v>386</v>
      </c>
      <c r="B68" s="404" t="s">
        <v>387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109</v>
      </c>
      <c r="B69" s="425" t="s">
        <v>388</v>
      </c>
      <c r="C69" s="418"/>
      <c r="D69" s="418"/>
      <c r="E69" s="401"/>
    </row>
    <row r="70" spans="1:5" s="571" customFormat="1" ht="12" customHeight="1">
      <c r="A70" s="555" t="s">
        <v>110</v>
      </c>
      <c r="B70" s="426" t="s">
        <v>389</v>
      </c>
      <c r="C70" s="418"/>
      <c r="D70" s="418"/>
      <c r="E70" s="401"/>
    </row>
    <row r="71" spans="1:5" s="571" customFormat="1" ht="12" customHeight="1">
      <c r="A71" s="555" t="s">
        <v>390</v>
      </c>
      <c r="B71" s="426" t="s">
        <v>391</v>
      </c>
      <c r="C71" s="418"/>
      <c r="D71" s="418"/>
      <c r="E71" s="401"/>
    </row>
    <row r="72" spans="1:5" s="571" customFormat="1" ht="12" customHeight="1" thickBot="1">
      <c r="A72" s="556" t="s">
        <v>392</v>
      </c>
      <c r="B72" s="427" t="s">
        <v>393</v>
      </c>
      <c r="C72" s="418"/>
      <c r="D72" s="418"/>
      <c r="E72" s="401"/>
    </row>
    <row r="73" spans="1:5" s="571" customFormat="1" ht="12" customHeight="1" thickBot="1">
      <c r="A73" s="557" t="s">
        <v>394</v>
      </c>
      <c r="B73" s="404" t="s">
        <v>395</v>
      </c>
      <c r="C73" s="414">
        <f>SUM(C74:C75)</f>
        <v>0</v>
      </c>
      <c r="D73" s="414">
        <f>SUM(D74:D75)</f>
        <v>0</v>
      </c>
      <c r="E73" s="397">
        <f>SUM(E74:E75)</f>
        <v>0</v>
      </c>
    </row>
    <row r="74" spans="1:5" s="571" customFormat="1" ht="12" customHeight="1">
      <c r="A74" s="554" t="s">
        <v>396</v>
      </c>
      <c r="B74" s="425" t="s">
        <v>397</v>
      </c>
      <c r="C74" s="418"/>
      <c r="D74" s="418"/>
      <c r="E74" s="401"/>
    </row>
    <row r="75" spans="1:5" s="571" customFormat="1" ht="12" customHeight="1" thickBot="1">
      <c r="A75" s="556" t="s">
        <v>398</v>
      </c>
      <c r="B75" s="427" t="s">
        <v>399</v>
      </c>
      <c r="C75" s="418"/>
      <c r="D75" s="418"/>
      <c r="E75" s="401"/>
    </row>
    <row r="76" spans="1:5" s="571" customFormat="1" ht="12" customHeight="1" thickBot="1">
      <c r="A76" s="557" t="s">
        <v>400</v>
      </c>
      <c r="B76" s="404" t="s">
        <v>401</v>
      </c>
      <c r="C76" s="414">
        <f>SUM(C77:C79)</f>
        <v>0</v>
      </c>
      <c r="D76" s="414">
        <f>SUM(D77:D79)</f>
        <v>0</v>
      </c>
      <c r="E76" s="397">
        <f>SUM(E77:E79)</f>
        <v>0</v>
      </c>
    </row>
    <row r="77" spans="1:5" s="571" customFormat="1" ht="12" customHeight="1">
      <c r="A77" s="554" t="s">
        <v>402</v>
      </c>
      <c r="B77" s="425" t="s">
        <v>403</v>
      </c>
      <c r="C77" s="418"/>
      <c r="D77" s="418"/>
      <c r="E77" s="401"/>
    </row>
    <row r="78" spans="1:5" s="571" customFormat="1" ht="12" customHeight="1">
      <c r="A78" s="555" t="s">
        <v>404</v>
      </c>
      <c r="B78" s="426" t="s">
        <v>405</v>
      </c>
      <c r="C78" s="418"/>
      <c r="D78" s="418"/>
      <c r="E78" s="401"/>
    </row>
    <row r="79" spans="1:5" s="571" customFormat="1" ht="12" customHeight="1" thickBot="1">
      <c r="A79" s="556" t="s">
        <v>406</v>
      </c>
      <c r="B79" s="427" t="s">
        <v>407</v>
      </c>
      <c r="C79" s="418"/>
      <c r="D79" s="418"/>
      <c r="E79" s="401"/>
    </row>
    <row r="80" spans="1:5" s="571" customFormat="1" ht="12" customHeight="1" thickBot="1">
      <c r="A80" s="557" t="s">
        <v>408</v>
      </c>
      <c r="B80" s="404" t="s">
        <v>409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410</v>
      </c>
      <c r="B81" s="425" t="s">
        <v>411</v>
      </c>
      <c r="C81" s="418"/>
      <c r="D81" s="418"/>
      <c r="E81" s="401"/>
    </row>
    <row r="82" spans="1:5" s="571" customFormat="1" ht="12" customHeight="1">
      <c r="A82" s="559" t="s">
        <v>412</v>
      </c>
      <c r="B82" s="426" t="s">
        <v>413</v>
      </c>
      <c r="C82" s="418"/>
      <c r="D82" s="418"/>
      <c r="E82" s="401"/>
    </row>
    <row r="83" spans="1:5" s="571" customFormat="1" ht="12" customHeight="1">
      <c r="A83" s="559" t="s">
        <v>414</v>
      </c>
      <c r="B83" s="426" t="s">
        <v>415</v>
      </c>
      <c r="C83" s="418"/>
      <c r="D83" s="418"/>
      <c r="E83" s="401"/>
    </row>
    <row r="84" spans="1:5" s="571" customFormat="1" ht="12" customHeight="1" thickBot="1">
      <c r="A84" s="560" t="s">
        <v>416</v>
      </c>
      <c r="B84" s="427" t="s">
        <v>417</v>
      </c>
      <c r="C84" s="418"/>
      <c r="D84" s="418"/>
      <c r="E84" s="401"/>
    </row>
    <row r="85" spans="1:5" s="571" customFormat="1" ht="12" customHeight="1" thickBot="1">
      <c r="A85" s="557" t="s">
        <v>418</v>
      </c>
      <c r="B85" s="404" t="s">
        <v>419</v>
      </c>
      <c r="C85" s="439"/>
      <c r="D85" s="439"/>
      <c r="E85" s="440"/>
    </row>
    <row r="86" spans="1:5" s="571" customFormat="1" ht="12" customHeight="1" thickBot="1">
      <c r="A86" s="557" t="s">
        <v>420</v>
      </c>
      <c r="B86" s="551" t="s">
        <v>421</v>
      </c>
      <c r="C86" s="420">
        <f>+C64+C68+C73+C76+C80+C85</f>
        <v>0</v>
      </c>
      <c r="D86" s="420">
        <f>+D64+D68+D73+D76+D80+D85</f>
        <v>0</v>
      </c>
      <c r="E86" s="433">
        <f>+E64+E68+E73+E76+E80+E85</f>
        <v>0</v>
      </c>
    </row>
    <row r="87" spans="1:5" s="571" customFormat="1" ht="12" customHeight="1" thickBot="1">
      <c r="A87" s="561" t="s">
        <v>422</v>
      </c>
      <c r="B87" s="552" t="s">
        <v>559</v>
      </c>
      <c r="C87" s="420">
        <f>+C63+C86</f>
        <v>0</v>
      </c>
      <c r="D87" s="420">
        <f>+D63+D86</f>
        <v>0</v>
      </c>
      <c r="E87" s="433">
        <f>+E63+E86</f>
        <v>0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9" t="s">
        <v>44</v>
      </c>
      <c r="B90" s="730"/>
      <c r="C90" s="730"/>
      <c r="D90" s="730"/>
      <c r="E90" s="731"/>
    </row>
    <row r="91" spans="1:5" s="345" customFormat="1" ht="12" customHeight="1" thickBot="1">
      <c r="A91" s="549" t="s">
        <v>7</v>
      </c>
      <c r="B91" s="386" t="s">
        <v>430</v>
      </c>
      <c r="C91" s="533">
        <f>SUM(C92:C96)</f>
        <v>0</v>
      </c>
      <c r="D91" s="533">
        <f>SUM(D92:D96)</f>
        <v>0</v>
      </c>
      <c r="E91" s="533">
        <f>SUM(E92:E96)</f>
        <v>0</v>
      </c>
    </row>
    <row r="92" spans="1:5" ht="12" customHeight="1">
      <c r="A92" s="562" t="s">
        <v>72</v>
      </c>
      <c r="B92" s="372" t="s">
        <v>37</v>
      </c>
      <c r="C92" s="534"/>
      <c r="D92" s="534"/>
      <c r="E92" s="534"/>
    </row>
    <row r="93" spans="1:5" ht="12" customHeight="1">
      <c r="A93" s="555" t="s">
        <v>73</v>
      </c>
      <c r="B93" s="370" t="s">
        <v>134</v>
      </c>
      <c r="C93" s="535"/>
      <c r="D93" s="535"/>
      <c r="E93" s="535"/>
    </row>
    <row r="94" spans="1:5" ht="12" customHeight="1">
      <c r="A94" s="555" t="s">
        <v>74</v>
      </c>
      <c r="B94" s="370" t="s">
        <v>101</v>
      </c>
      <c r="C94" s="537"/>
      <c r="D94" s="537"/>
      <c r="E94" s="537"/>
    </row>
    <row r="95" spans="1:5" ht="12" customHeight="1">
      <c r="A95" s="555" t="s">
        <v>75</v>
      </c>
      <c r="B95" s="373" t="s">
        <v>135</v>
      </c>
      <c r="C95" s="537"/>
      <c r="D95" s="537"/>
      <c r="E95" s="537"/>
    </row>
    <row r="96" spans="1:5" ht="12" customHeight="1">
      <c r="A96" s="555" t="s">
        <v>84</v>
      </c>
      <c r="B96" s="381" t="s">
        <v>136</v>
      </c>
      <c r="C96" s="537"/>
      <c r="D96" s="537"/>
      <c r="E96" s="537"/>
    </row>
    <row r="97" spans="1:5" ht="12" customHeight="1">
      <c r="A97" s="555" t="s">
        <v>76</v>
      </c>
      <c r="B97" s="370" t="s">
        <v>431</v>
      </c>
      <c r="C97" s="537"/>
      <c r="D97" s="537"/>
      <c r="E97" s="537"/>
    </row>
    <row r="98" spans="1:5" ht="12" customHeight="1">
      <c r="A98" s="555" t="s">
        <v>77</v>
      </c>
      <c r="B98" s="393" t="s">
        <v>432</v>
      </c>
      <c r="C98" s="537"/>
      <c r="D98" s="537"/>
      <c r="E98" s="537"/>
    </row>
    <row r="99" spans="1:5" ht="12" customHeight="1">
      <c r="A99" s="555" t="s">
        <v>85</v>
      </c>
      <c r="B99" s="394" t="s">
        <v>433</v>
      </c>
      <c r="C99" s="537"/>
      <c r="D99" s="537"/>
      <c r="E99" s="537"/>
    </row>
    <row r="100" spans="1:5" ht="12" customHeight="1">
      <c r="A100" s="555" t="s">
        <v>86</v>
      </c>
      <c r="B100" s="394" t="s">
        <v>434</v>
      </c>
      <c r="C100" s="537"/>
      <c r="D100" s="537"/>
      <c r="E100" s="537"/>
    </row>
    <row r="101" spans="1:5" ht="12" customHeight="1">
      <c r="A101" s="555" t="s">
        <v>87</v>
      </c>
      <c r="B101" s="393" t="s">
        <v>435</v>
      </c>
      <c r="C101" s="537"/>
      <c r="D101" s="537"/>
      <c r="E101" s="537"/>
    </row>
    <row r="102" spans="1:5" ht="12" customHeight="1">
      <c r="A102" s="555" t="s">
        <v>88</v>
      </c>
      <c r="B102" s="393" t="s">
        <v>436</v>
      </c>
      <c r="C102" s="537"/>
      <c r="D102" s="537"/>
      <c r="E102" s="537"/>
    </row>
    <row r="103" spans="1:5" ht="12" customHeight="1">
      <c r="A103" s="555" t="s">
        <v>90</v>
      </c>
      <c r="B103" s="394" t="s">
        <v>437</v>
      </c>
      <c r="C103" s="537"/>
      <c r="D103" s="537"/>
      <c r="E103" s="537"/>
    </row>
    <row r="104" spans="1:5" ht="12" customHeight="1">
      <c r="A104" s="563" t="s">
        <v>137</v>
      </c>
      <c r="B104" s="395" t="s">
        <v>438</v>
      </c>
      <c r="C104" s="537"/>
      <c r="D104" s="537"/>
      <c r="E104" s="537"/>
    </row>
    <row r="105" spans="1:5" ht="12" customHeight="1">
      <c r="A105" s="555" t="s">
        <v>439</v>
      </c>
      <c r="B105" s="395" t="s">
        <v>440</v>
      </c>
      <c r="C105" s="537"/>
      <c r="D105" s="537"/>
      <c r="E105" s="537"/>
    </row>
    <row r="106" spans="1:5" s="345" customFormat="1" ht="12" customHeight="1" thickBot="1">
      <c r="A106" s="564" t="s">
        <v>441</v>
      </c>
      <c r="B106" s="396" t="s">
        <v>442</v>
      </c>
      <c r="C106" s="539"/>
      <c r="D106" s="539"/>
      <c r="E106" s="539"/>
    </row>
    <row r="107" spans="1:5" ht="12" customHeight="1" thickBot="1">
      <c r="A107" s="387" t="s">
        <v>8</v>
      </c>
      <c r="B107" s="385" t="s">
        <v>443</v>
      </c>
      <c r="C107" s="408">
        <f>+C108+C110+C112</f>
        <v>0</v>
      </c>
      <c r="D107" s="408">
        <f>+D108+D110+D112</f>
        <v>0</v>
      </c>
      <c r="E107" s="408">
        <f>+E108+E110+E112</f>
        <v>0</v>
      </c>
    </row>
    <row r="108" spans="1:5" ht="12" customHeight="1">
      <c r="A108" s="554" t="s">
        <v>78</v>
      </c>
      <c r="B108" s="370" t="s">
        <v>159</v>
      </c>
      <c r="C108" s="536"/>
      <c r="D108" s="536"/>
      <c r="E108" s="536"/>
    </row>
    <row r="109" spans="1:5" ht="12" customHeight="1">
      <c r="A109" s="554" t="s">
        <v>79</v>
      </c>
      <c r="B109" s="374" t="s">
        <v>444</v>
      </c>
      <c r="C109" s="536"/>
      <c r="D109" s="536"/>
      <c r="E109" s="536"/>
    </row>
    <row r="110" spans="1:5" ht="12" customHeight="1">
      <c r="A110" s="554" t="s">
        <v>80</v>
      </c>
      <c r="B110" s="374" t="s">
        <v>138</v>
      </c>
      <c r="C110" s="535"/>
      <c r="D110" s="535"/>
      <c r="E110" s="535"/>
    </row>
    <row r="111" spans="1:5" ht="12" customHeight="1">
      <c r="A111" s="554" t="s">
        <v>81</v>
      </c>
      <c r="B111" s="374" t="s">
        <v>445</v>
      </c>
      <c r="C111" s="398"/>
      <c r="D111" s="398"/>
      <c r="E111" s="398"/>
    </row>
    <row r="112" spans="1:5" ht="12" customHeight="1">
      <c r="A112" s="554" t="s">
        <v>82</v>
      </c>
      <c r="B112" s="406" t="s">
        <v>162</v>
      </c>
      <c r="C112" s="398"/>
      <c r="D112" s="398"/>
      <c r="E112" s="398"/>
    </row>
    <row r="113" spans="1:5" ht="12" customHeight="1">
      <c r="A113" s="554" t="s">
        <v>89</v>
      </c>
      <c r="B113" s="405" t="s">
        <v>446</v>
      </c>
      <c r="C113" s="398"/>
      <c r="D113" s="398"/>
      <c r="E113" s="398"/>
    </row>
    <row r="114" spans="1:5" ht="12" customHeight="1">
      <c r="A114" s="554" t="s">
        <v>91</v>
      </c>
      <c r="B114" s="421" t="s">
        <v>447</v>
      </c>
      <c r="C114" s="398"/>
      <c r="D114" s="398"/>
      <c r="E114" s="398"/>
    </row>
    <row r="115" spans="1:5" ht="12" customHeight="1">
      <c r="A115" s="554" t="s">
        <v>139</v>
      </c>
      <c r="B115" s="394" t="s">
        <v>434</v>
      </c>
      <c r="C115" s="398"/>
      <c r="D115" s="398"/>
      <c r="E115" s="398"/>
    </row>
    <row r="116" spans="1:5" ht="12" customHeight="1">
      <c r="A116" s="554" t="s">
        <v>140</v>
      </c>
      <c r="B116" s="394" t="s">
        <v>448</v>
      </c>
      <c r="C116" s="398"/>
      <c r="D116" s="398"/>
      <c r="E116" s="398"/>
    </row>
    <row r="117" spans="1:5" ht="12" customHeight="1">
      <c r="A117" s="554" t="s">
        <v>141</v>
      </c>
      <c r="B117" s="394" t="s">
        <v>449</v>
      </c>
      <c r="C117" s="398"/>
      <c r="D117" s="398"/>
      <c r="E117" s="398"/>
    </row>
    <row r="118" spans="1:5" ht="12" customHeight="1">
      <c r="A118" s="554" t="s">
        <v>450</v>
      </c>
      <c r="B118" s="394" t="s">
        <v>437</v>
      </c>
      <c r="C118" s="398"/>
      <c r="D118" s="398"/>
      <c r="E118" s="398"/>
    </row>
    <row r="119" spans="1:5" ht="12" customHeight="1">
      <c r="A119" s="554" t="s">
        <v>451</v>
      </c>
      <c r="B119" s="394" t="s">
        <v>452</v>
      </c>
      <c r="C119" s="398"/>
      <c r="D119" s="398"/>
      <c r="E119" s="398"/>
    </row>
    <row r="120" spans="1:5" ht="12" customHeight="1" thickBot="1">
      <c r="A120" s="563" t="s">
        <v>453</v>
      </c>
      <c r="B120" s="394" t="s">
        <v>454</v>
      </c>
      <c r="C120" s="400"/>
      <c r="D120" s="400"/>
      <c r="E120" s="400"/>
    </row>
    <row r="121" spans="1:5" ht="12" customHeight="1" thickBot="1">
      <c r="A121" s="387" t="s">
        <v>9</v>
      </c>
      <c r="B121" s="390" t="s">
        <v>455</v>
      </c>
      <c r="C121" s="408">
        <f>+C122+C123</f>
        <v>0</v>
      </c>
      <c r="D121" s="408">
        <f>+D122+D123</f>
        <v>0</v>
      </c>
      <c r="E121" s="408">
        <f>+E122+E123</f>
        <v>0</v>
      </c>
    </row>
    <row r="122" spans="1:5" ht="12" customHeight="1">
      <c r="A122" s="554" t="s">
        <v>61</v>
      </c>
      <c r="B122" s="371" t="s">
        <v>46</v>
      </c>
      <c r="C122" s="536"/>
      <c r="D122" s="536"/>
      <c r="E122" s="536"/>
    </row>
    <row r="123" spans="1:5" ht="12" customHeight="1" thickBot="1">
      <c r="A123" s="556" t="s">
        <v>62</v>
      </c>
      <c r="B123" s="374" t="s">
        <v>47</v>
      </c>
      <c r="C123" s="537"/>
      <c r="D123" s="537"/>
      <c r="E123" s="537"/>
    </row>
    <row r="124" spans="1:5" ht="12" customHeight="1" thickBot="1">
      <c r="A124" s="387" t="s">
        <v>10</v>
      </c>
      <c r="B124" s="390" t="s">
        <v>456</v>
      </c>
      <c r="C124" s="408">
        <f>+C91+C107+C121</f>
        <v>0</v>
      </c>
      <c r="D124" s="408">
        <f>+D91+D107+D121</f>
        <v>0</v>
      </c>
      <c r="E124" s="408">
        <f>+E91+E107+E121</f>
        <v>0</v>
      </c>
    </row>
    <row r="125" spans="1:5" ht="12" customHeight="1" thickBot="1">
      <c r="A125" s="387" t="s">
        <v>11</v>
      </c>
      <c r="B125" s="390" t="s">
        <v>561</v>
      </c>
      <c r="C125" s="408">
        <f>+C126+C127+C128</f>
        <v>0</v>
      </c>
      <c r="D125" s="408">
        <f>+D126+D127+D128</f>
        <v>0</v>
      </c>
      <c r="E125" s="408">
        <f>+E126+E127+E128</f>
        <v>0</v>
      </c>
    </row>
    <row r="126" spans="1:5" ht="12" customHeight="1">
      <c r="A126" s="554" t="s">
        <v>65</v>
      </c>
      <c r="B126" s="371" t="s">
        <v>458</v>
      </c>
      <c r="C126" s="398"/>
      <c r="D126" s="398"/>
      <c r="E126" s="398"/>
    </row>
    <row r="127" spans="1:5" ht="12" customHeight="1">
      <c r="A127" s="554" t="s">
        <v>66</v>
      </c>
      <c r="B127" s="371" t="s">
        <v>459</v>
      </c>
      <c r="C127" s="398"/>
      <c r="D127" s="398"/>
      <c r="E127" s="398"/>
    </row>
    <row r="128" spans="1:5" ht="12" customHeight="1" thickBot="1">
      <c r="A128" s="563" t="s">
        <v>67</v>
      </c>
      <c r="B128" s="369" t="s">
        <v>460</v>
      </c>
      <c r="C128" s="398"/>
      <c r="D128" s="398"/>
      <c r="E128" s="398"/>
    </row>
    <row r="129" spans="1:5" ht="12" customHeight="1" thickBot="1">
      <c r="A129" s="387" t="s">
        <v>12</v>
      </c>
      <c r="B129" s="390" t="s">
        <v>461</v>
      </c>
      <c r="C129" s="408">
        <f>+C130+C131+C132+C133</f>
        <v>0</v>
      </c>
      <c r="D129" s="408">
        <f>+D130+D131+D132+D133</f>
        <v>0</v>
      </c>
      <c r="E129" s="408">
        <f>+E130+E131+E132+E133</f>
        <v>0</v>
      </c>
    </row>
    <row r="130" spans="1:5" ht="12" customHeight="1">
      <c r="A130" s="554" t="s">
        <v>68</v>
      </c>
      <c r="B130" s="371" t="s">
        <v>462</v>
      </c>
      <c r="C130" s="398"/>
      <c r="D130" s="398"/>
      <c r="E130" s="398"/>
    </row>
    <row r="131" spans="1:5" ht="12" customHeight="1">
      <c r="A131" s="554" t="s">
        <v>69</v>
      </c>
      <c r="B131" s="371" t="s">
        <v>463</v>
      </c>
      <c r="C131" s="398"/>
      <c r="D131" s="398"/>
      <c r="E131" s="398"/>
    </row>
    <row r="132" spans="1:5" ht="12" customHeight="1">
      <c r="A132" s="554" t="s">
        <v>358</v>
      </c>
      <c r="B132" s="371" t="s">
        <v>464</v>
      </c>
      <c r="C132" s="398"/>
      <c r="D132" s="398"/>
      <c r="E132" s="398"/>
    </row>
    <row r="133" spans="1:5" s="345" customFormat="1" ht="12" customHeight="1" thickBot="1">
      <c r="A133" s="563" t="s">
        <v>360</v>
      </c>
      <c r="B133" s="369" t="s">
        <v>465</v>
      </c>
      <c r="C133" s="398"/>
      <c r="D133" s="398"/>
      <c r="E133" s="398"/>
    </row>
    <row r="134" spans="1:11" ht="13.5" thickBot="1">
      <c r="A134" s="387" t="s">
        <v>13</v>
      </c>
      <c r="B134" s="390" t="s">
        <v>681</v>
      </c>
      <c r="C134" s="538">
        <f>+C135+C136+C138+C139+C137</f>
        <v>0</v>
      </c>
      <c r="D134" s="538">
        <f>+D135+D136+D138+D139+D137</f>
        <v>0</v>
      </c>
      <c r="E134" s="538">
        <f>+E135+E136+E138+E139+E137</f>
        <v>0</v>
      </c>
      <c r="K134" s="517"/>
    </row>
    <row r="135" spans="1:5" ht="12.75">
      <c r="A135" s="554" t="s">
        <v>70</v>
      </c>
      <c r="B135" s="371" t="s">
        <v>467</v>
      </c>
      <c r="C135" s="398"/>
      <c r="D135" s="398"/>
      <c r="E135" s="398"/>
    </row>
    <row r="136" spans="1:5" ht="12" customHeight="1">
      <c r="A136" s="554" t="s">
        <v>71</v>
      </c>
      <c r="B136" s="371" t="s">
        <v>468</v>
      </c>
      <c r="C136" s="398"/>
      <c r="D136" s="398"/>
      <c r="E136" s="398"/>
    </row>
    <row r="137" spans="1:5" ht="12" customHeight="1">
      <c r="A137" s="554" t="s">
        <v>367</v>
      </c>
      <c r="B137" s="371" t="s">
        <v>680</v>
      </c>
      <c r="C137" s="398"/>
      <c r="D137" s="398"/>
      <c r="E137" s="398"/>
    </row>
    <row r="138" spans="1:5" s="345" customFormat="1" ht="12" customHeight="1">
      <c r="A138" s="554" t="s">
        <v>369</v>
      </c>
      <c r="B138" s="371" t="s">
        <v>469</v>
      </c>
      <c r="C138" s="398"/>
      <c r="D138" s="398"/>
      <c r="E138" s="398"/>
    </row>
    <row r="139" spans="1:5" s="345" customFormat="1" ht="12" customHeight="1" thickBot="1">
      <c r="A139" s="563" t="s">
        <v>679</v>
      </c>
      <c r="B139" s="369" t="s">
        <v>470</v>
      </c>
      <c r="C139" s="398"/>
      <c r="D139" s="398"/>
      <c r="E139" s="398"/>
    </row>
    <row r="140" spans="1:5" s="345" customFormat="1" ht="12" customHeight="1" thickBot="1">
      <c r="A140" s="387" t="s">
        <v>14</v>
      </c>
      <c r="B140" s="390" t="s">
        <v>562</v>
      </c>
      <c r="C140" s="540">
        <f>+C141+C142+C143+C144</f>
        <v>0</v>
      </c>
      <c r="D140" s="540">
        <f>+D141+D142+D143+D144</f>
        <v>0</v>
      </c>
      <c r="E140" s="540">
        <f>+E141+E142+E143+E144</f>
        <v>0</v>
      </c>
    </row>
    <row r="141" spans="1:5" s="345" customFormat="1" ht="12" customHeight="1">
      <c r="A141" s="554" t="s">
        <v>132</v>
      </c>
      <c r="B141" s="371" t="s">
        <v>472</v>
      </c>
      <c r="C141" s="398"/>
      <c r="D141" s="398"/>
      <c r="E141" s="398"/>
    </row>
    <row r="142" spans="1:5" s="345" customFormat="1" ht="12" customHeight="1">
      <c r="A142" s="554" t="s">
        <v>133</v>
      </c>
      <c r="B142" s="371" t="s">
        <v>473</v>
      </c>
      <c r="C142" s="398"/>
      <c r="D142" s="398"/>
      <c r="E142" s="398"/>
    </row>
    <row r="143" spans="1:5" s="345" customFormat="1" ht="12" customHeight="1">
      <c r="A143" s="554" t="s">
        <v>161</v>
      </c>
      <c r="B143" s="371" t="s">
        <v>474</v>
      </c>
      <c r="C143" s="398"/>
      <c r="D143" s="398"/>
      <c r="E143" s="398"/>
    </row>
    <row r="144" spans="1:5" ht="12.75" customHeight="1" thickBot="1">
      <c r="A144" s="554" t="s">
        <v>375</v>
      </c>
      <c r="B144" s="371" t="s">
        <v>475</v>
      </c>
      <c r="C144" s="398"/>
      <c r="D144" s="398"/>
      <c r="E144" s="398"/>
    </row>
    <row r="145" spans="1:5" ht="12" customHeight="1" thickBot="1">
      <c r="A145" s="387" t="s">
        <v>15</v>
      </c>
      <c r="B145" s="390" t="s">
        <v>476</v>
      </c>
      <c r="C145" s="553">
        <f>+C125+C129+C134+C140</f>
        <v>0</v>
      </c>
      <c r="D145" s="553">
        <f>+D125+D129+D134+D140</f>
        <v>0</v>
      </c>
      <c r="E145" s="553">
        <f>+E125+E129+E134+E140</f>
        <v>0</v>
      </c>
    </row>
    <row r="146" spans="1:5" ht="15" customHeight="1" thickBot="1">
      <c r="A146" s="565" t="s">
        <v>16</v>
      </c>
      <c r="B146" s="410" t="s">
        <v>477</v>
      </c>
      <c r="C146" s="553">
        <f>+C124+C145</f>
        <v>0</v>
      </c>
      <c r="D146" s="553">
        <f>+D124+D145</f>
        <v>0</v>
      </c>
      <c r="E146" s="553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83" t="s">
        <v>751</v>
      </c>
      <c r="B148" s="684"/>
      <c r="C148" s="114"/>
      <c r="D148" s="115"/>
      <c r="E148" s="112"/>
    </row>
    <row r="149" spans="1:5" ht="14.25" customHeight="1" thickBot="1">
      <c r="A149" s="685" t="s">
        <v>750</v>
      </c>
      <c r="B149" s="686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45" customWidth="1"/>
    <col min="2" max="2" width="65.375" style="546" customWidth="1"/>
    <col min="3" max="5" width="17.00390625" style="547" customWidth="1"/>
    <col min="6" max="16384" width="9.375" style="33" customWidth="1"/>
  </cols>
  <sheetData>
    <row r="1" spans="1:5" s="521" customFormat="1" ht="16.5" customHeight="1" thickBot="1">
      <c r="A1" s="520"/>
      <c r="B1" s="522"/>
      <c r="C1" s="567"/>
      <c r="D1" s="532"/>
      <c r="E1" s="567" t="str">
        <f>+CONCATENATE("6.4. melléklet a 4/",LEFT(ÖSSZEFÜGGÉSEK!A4,4)+1,". (V.11.) önkormányzati rendelethez")</f>
        <v>6.4. melléklet a 4/2016. (V.11.) önkormányzati rendelethez</v>
      </c>
    </row>
    <row r="2" spans="1:5" s="568" customFormat="1" ht="15.75" customHeight="1">
      <c r="A2" s="548" t="s">
        <v>53</v>
      </c>
      <c r="B2" s="732" t="s">
        <v>156</v>
      </c>
      <c r="C2" s="733"/>
      <c r="D2" s="734"/>
      <c r="E2" s="541" t="s">
        <v>41</v>
      </c>
    </row>
    <row r="3" spans="1:5" s="568" customFormat="1" ht="24.75" thickBot="1">
      <c r="A3" s="566" t="s">
        <v>557</v>
      </c>
      <c r="B3" s="735" t="s">
        <v>684</v>
      </c>
      <c r="C3" s="736"/>
      <c r="D3" s="737"/>
      <c r="E3" s="516" t="s">
        <v>50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70" customFormat="1" ht="12" customHeight="1" thickBot="1">
      <c r="A8" s="387" t="s">
        <v>7</v>
      </c>
      <c r="B8" s="383" t="s">
        <v>316</v>
      </c>
      <c r="C8" s="414">
        <f>SUM(C9:C14)</f>
        <v>0</v>
      </c>
      <c r="D8" s="414">
        <f>SUM(D9:D14)</f>
        <v>0</v>
      </c>
      <c r="E8" s="397">
        <f>SUM(E9:E14)</f>
        <v>0</v>
      </c>
    </row>
    <row r="9" spans="1:5" s="544" customFormat="1" ht="12" customHeight="1">
      <c r="A9" s="554" t="s">
        <v>72</v>
      </c>
      <c r="B9" s="425" t="s">
        <v>317</v>
      </c>
      <c r="C9" s="416"/>
      <c r="D9" s="416"/>
      <c r="E9" s="399"/>
    </row>
    <row r="10" spans="1:5" s="571" customFormat="1" ht="12" customHeight="1">
      <c r="A10" s="555" t="s">
        <v>73</v>
      </c>
      <c r="B10" s="426" t="s">
        <v>318</v>
      </c>
      <c r="C10" s="415"/>
      <c r="D10" s="415"/>
      <c r="E10" s="398"/>
    </row>
    <row r="11" spans="1:5" s="571" customFormat="1" ht="12" customHeight="1">
      <c r="A11" s="555" t="s">
        <v>74</v>
      </c>
      <c r="B11" s="426" t="s">
        <v>319</v>
      </c>
      <c r="C11" s="415"/>
      <c r="D11" s="415"/>
      <c r="E11" s="398"/>
    </row>
    <row r="12" spans="1:5" s="571" customFormat="1" ht="12" customHeight="1">
      <c r="A12" s="555" t="s">
        <v>75</v>
      </c>
      <c r="B12" s="426" t="s">
        <v>320</v>
      </c>
      <c r="C12" s="415"/>
      <c r="D12" s="415"/>
      <c r="E12" s="398"/>
    </row>
    <row r="13" spans="1:5" s="571" customFormat="1" ht="12" customHeight="1">
      <c r="A13" s="555" t="s">
        <v>108</v>
      </c>
      <c r="B13" s="426" t="s">
        <v>321</v>
      </c>
      <c r="C13" s="415"/>
      <c r="D13" s="415"/>
      <c r="E13" s="398"/>
    </row>
    <row r="14" spans="1:5" s="544" customFormat="1" ht="12" customHeight="1" thickBot="1">
      <c r="A14" s="556" t="s">
        <v>76</v>
      </c>
      <c r="B14" s="427" t="s">
        <v>322</v>
      </c>
      <c r="C14" s="417"/>
      <c r="D14" s="417"/>
      <c r="E14" s="400"/>
    </row>
    <row r="15" spans="1:5" s="544" customFormat="1" ht="12" customHeight="1" thickBot="1">
      <c r="A15" s="387" t="s">
        <v>8</v>
      </c>
      <c r="B15" s="404" t="s">
        <v>323</v>
      </c>
      <c r="C15" s="414">
        <f>SUM(C16:C20)</f>
        <v>0</v>
      </c>
      <c r="D15" s="414">
        <f>SUM(D16:D20)</f>
        <v>0</v>
      </c>
      <c r="E15" s="397">
        <f>SUM(E16:E20)</f>
        <v>0</v>
      </c>
    </row>
    <row r="16" spans="1:5" s="544" customFormat="1" ht="12" customHeight="1">
      <c r="A16" s="554" t="s">
        <v>78</v>
      </c>
      <c r="B16" s="425" t="s">
        <v>324</v>
      </c>
      <c r="C16" s="416"/>
      <c r="D16" s="416"/>
      <c r="E16" s="399"/>
    </row>
    <row r="17" spans="1:5" s="544" customFormat="1" ht="12" customHeight="1">
      <c r="A17" s="555" t="s">
        <v>79</v>
      </c>
      <c r="B17" s="426" t="s">
        <v>325</v>
      </c>
      <c r="C17" s="415"/>
      <c r="D17" s="415"/>
      <c r="E17" s="398"/>
    </row>
    <row r="18" spans="1:5" s="544" customFormat="1" ht="12" customHeight="1">
      <c r="A18" s="555" t="s">
        <v>80</v>
      </c>
      <c r="B18" s="426" t="s">
        <v>326</v>
      </c>
      <c r="C18" s="415"/>
      <c r="D18" s="415"/>
      <c r="E18" s="398"/>
    </row>
    <row r="19" spans="1:5" s="544" customFormat="1" ht="12" customHeight="1">
      <c r="A19" s="555" t="s">
        <v>81</v>
      </c>
      <c r="B19" s="426" t="s">
        <v>327</v>
      </c>
      <c r="C19" s="415"/>
      <c r="D19" s="415"/>
      <c r="E19" s="398"/>
    </row>
    <row r="20" spans="1:5" s="544" customFormat="1" ht="12" customHeight="1">
      <c r="A20" s="555" t="s">
        <v>82</v>
      </c>
      <c r="B20" s="426" t="s">
        <v>328</v>
      </c>
      <c r="C20" s="415"/>
      <c r="D20" s="415"/>
      <c r="E20" s="398"/>
    </row>
    <row r="21" spans="1:5" s="571" customFormat="1" ht="12" customHeight="1" thickBot="1">
      <c r="A21" s="556" t="s">
        <v>89</v>
      </c>
      <c r="B21" s="427" t="s">
        <v>329</v>
      </c>
      <c r="C21" s="417"/>
      <c r="D21" s="417"/>
      <c r="E21" s="400"/>
    </row>
    <row r="22" spans="1:5" s="571" customFormat="1" ht="12" customHeight="1" thickBot="1">
      <c r="A22" s="387" t="s">
        <v>9</v>
      </c>
      <c r="B22" s="383" t="s">
        <v>330</v>
      </c>
      <c r="C22" s="414">
        <f>SUM(C23:C27)</f>
        <v>0</v>
      </c>
      <c r="D22" s="414">
        <f>SUM(D23:D27)</f>
        <v>0</v>
      </c>
      <c r="E22" s="397">
        <f>SUM(E23:E27)</f>
        <v>0</v>
      </c>
    </row>
    <row r="23" spans="1:5" s="571" customFormat="1" ht="12" customHeight="1">
      <c r="A23" s="554" t="s">
        <v>61</v>
      </c>
      <c r="B23" s="425" t="s">
        <v>331</v>
      </c>
      <c r="C23" s="416"/>
      <c r="D23" s="416"/>
      <c r="E23" s="399"/>
    </row>
    <row r="24" spans="1:5" s="544" customFormat="1" ht="12" customHeight="1">
      <c r="A24" s="555" t="s">
        <v>62</v>
      </c>
      <c r="B24" s="426" t="s">
        <v>332</v>
      </c>
      <c r="C24" s="415"/>
      <c r="D24" s="415"/>
      <c r="E24" s="398"/>
    </row>
    <row r="25" spans="1:5" s="571" customFormat="1" ht="12" customHeight="1">
      <c r="A25" s="555" t="s">
        <v>63</v>
      </c>
      <c r="B25" s="426" t="s">
        <v>333</v>
      </c>
      <c r="C25" s="415"/>
      <c r="D25" s="415"/>
      <c r="E25" s="398"/>
    </row>
    <row r="26" spans="1:5" s="571" customFormat="1" ht="12" customHeight="1">
      <c r="A26" s="555" t="s">
        <v>64</v>
      </c>
      <c r="B26" s="426" t="s">
        <v>334</v>
      </c>
      <c r="C26" s="415"/>
      <c r="D26" s="415"/>
      <c r="E26" s="398"/>
    </row>
    <row r="27" spans="1:5" s="571" customFormat="1" ht="12" customHeight="1">
      <c r="A27" s="555" t="s">
        <v>122</v>
      </c>
      <c r="B27" s="426" t="s">
        <v>335</v>
      </c>
      <c r="C27" s="415"/>
      <c r="D27" s="415"/>
      <c r="E27" s="398"/>
    </row>
    <row r="28" spans="1:5" s="571" customFormat="1" ht="12" customHeight="1" thickBot="1">
      <c r="A28" s="556" t="s">
        <v>123</v>
      </c>
      <c r="B28" s="427" t="s">
        <v>336</v>
      </c>
      <c r="C28" s="417"/>
      <c r="D28" s="417"/>
      <c r="E28" s="400"/>
    </row>
    <row r="29" spans="1:5" s="571" customFormat="1" ht="12" customHeight="1" thickBot="1">
      <c r="A29" s="387" t="s">
        <v>124</v>
      </c>
      <c r="B29" s="383" t="s">
        <v>740</v>
      </c>
      <c r="C29" s="420">
        <f>SUM(C30:C35)</f>
        <v>0</v>
      </c>
      <c r="D29" s="420">
        <f>SUM(D30:D35)</f>
        <v>0</v>
      </c>
      <c r="E29" s="433">
        <f>SUM(E30:E35)</f>
        <v>0</v>
      </c>
    </row>
    <row r="30" spans="1:5" s="571" customFormat="1" ht="12" customHeight="1">
      <c r="A30" s="554" t="s">
        <v>337</v>
      </c>
      <c r="B30" s="425" t="s">
        <v>744</v>
      </c>
      <c r="C30" s="416"/>
      <c r="D30" s="416">
        <f>+D31+D32</f>
        <v>0</v>
      </c>
      <c r="E30" s="399">
        <f>+E31+E32</f>
        <v>0</v>
      </c>
    </row>
    <row r="31" spans="1:5" s="571" customFormat="1" ht="12" customHeight="1">
      <c r="A31" s="555" t="s">
        <v>338</v>
      </c>
      <c r="B31" s="426" t="s">
        <v>745</v>
      </c>
      <c r="C31" s="415"/>
      <c r="D31" s="415"/>
      <c r="E31" s="398"/>
    </row>
    <row r="32" spans="1:5" s="571" customFormat="1" ht="12" customHeight="1">
      <c r="A32" s="555" t="s">
        <v>339</v>
      </c>
      <c r="B32" s="426" t="s">
        <v>746</v>
      </c>
      <c r="C32" s="415"/>
      <c r="D32" s="415"/>
      <c r="E32" s="398"/>
    </row>
    <row r="33" spans="1:5" s="571" customFormat="1" ht="12" customHeight="1">
      <c r="A33" s="555" t="s">
        <v>741</v>
      </c>
      <c r="B33" s="426" t="s">
        <v>747</v>
      </c>
      <c r="C33" s="415"/>
      <c r="D33" s="415"/>
      <c r="E33" s="398"/>
    </row>
    <row r="34" spans="1:5" s="571" customFormat="1" ht="12" customHeight="1">
      <c r="A34" s="555" t="s">
        <v>742</v>
      </c>
      <c r="B34" s="426" t="s">
        <v>340</v>
      </c>
      <c r="C34" s="415"/>
      <c r="D34" s="415"/>
      <c r="E34" s="398"/>
    </row>
    <row r="35" spans="1:5" s="571" customFormat="1" ht="12" customHeight="1" thickBot="1">
      <c r="A35" s="556" t="s">
        <v>743</v>
      </c>
      <c r="B35" s="406" t="s">
        <v>341</v>
      </c>
      <c r="C35" s="417"/>
      <c r="D35" s="417"/>
      <c r="E35" s="400"/>
    </row>
    <row r="36" spans="1:5" s="571" customFormat="1" ht="12" customHeight="1" thickBot="1">
      <c r="A36" s="387" t="s">
        <v>11</v>
      </c>
      <c r="B36" s="383" t="s">
        <v>342</v>
      </c>
      <c r="C36" s="414">
        <f>SUM(C37:C46)</f>
        <v>0</v>
      </c>
      <c r="D36" s="414">
        <f>SUM(D37:D46)</f>
        <v>0</v>
      </c>
      <c r="E36" s="397">
        <f>SUM(E37:E46)</f>
        <v>0</v>
      </c>
    </row>
    <row r="37" spans="1:5" s="571" customFormat="1" ht="12" customHeight="1">
      <c r="A37" s="554" t="s">
        <v>65</v>
      </c>
      <c r="B37" s="425" t="s">
        <v>343</v>
      </c>
      <c r="C37" s="416"/>
      <c r="D37" s="416"/>
      <c r="E37" s="399"/>
    </row>
    <row r="38" spans="1:5" s="571" customFormat="1" ht="12" customHeight="1">
      <c r="A38" s="555" t="s">
        <v>66</v>
      </c>
      <c r="B38" s="426" t="s">
        <v>344</v>
      </c>
      <c r="C38" s="415"/>
      <c r="D38" s="415"/>
      <c r="E38" s="398"/>
    </row>
    <row r="39" spans="1:5" s="571" customFormat="1" ht="12" customHeight="1">
      <c r="A39" s="555" t="s">
        <v>67</v>
      </c>
      <c r="B39" s="426" t="s">
        <v>345</v>
      </c>
      <c r="C39" s="415"/>
      <c r="D39" s="415"/>
      <c r="E39" s="398"/>
    </row>
    <row r="40" spans="1:5" s="571" customFormat="1" ht="12" customHeight="1">
      <c r="A40" s="555" t="s">
        <v>126</v>
      </c>
      <c r="B40" s="426" t="s">
        <v>346</v>
      </c>
      <c r="C40" s="415"/>
      <c r="D40" s="415"/>
      <c r="E40" s="398"/>
    </row>
    <row r="41" spans="1:5" s="571" customFormat="1" ht="12" customHeight="1">
      <c r="A41" s="555" t="s">
        <v>127</v>
      </c>
      <c r="B41" s="426" t="s">
        <v>347</v>
      </c>
      <c r="C41" s="415"/>
      <c r="D41" s="415"/>
      <c r="E41" s="398"/>
    </row>
    <row r="42" spans="1:5" s="571" customFormat="1" ht="12" customHeight="1">
      <c r="A42" s="555" t="s">
        <v>128</v>
      </c>
      <c r="B42" s="426" t="s">
        <v>348</v>
      </c>
      <c r="C42" s="415"/>
      <c r="D42" s="415"/>
      <c r="E42" s="398"/>
    </row>
    <row r="43" spans="1:5" s="571" customFormat="1" ht="12" customHeight="1">
      <c r="A43" s="555" t="s">
        <v>129</v>
      </c>
      <c r="B43" s="426" t="s">
        <v>349</v>
      </c>
      <c r="C43" s="415"/>
      <c r="D43" s="415"/>
      <c r="E43" s="398"/>
    </row>
    <row r="44" spans="1:5" s="571" customFormat="1" ht="12" customHeight="1">
      <c r="A44" s="555" t="s">
        <v>130</v>
      </c>
      <c r="B44" s="426" t="s">
        <v>350</v>
      </c>
      <c r="C44" s="415"/>
      <c r="D44" s="415"/>
      <c r="E44" s="398"/>
    </row>
    <row r="45" spans="1:5" s="571" customFormat="1" ht="12" customHeight="1">
      <c r="A45" s="555" t="s">
        <v>351</v>
      </c>
      <c r="B45" s="426" t="s">
        <v>352</v>
      </c>
      <c r="C45" s="418"/>
      <c r="D45" s="418"/>
      <c r="E45" s="401"/>
    </row>
    <row r="46" spans="1:5" s="544" customFormat="1" ht="12" customHeight="1" thickBot="1">
      <c r="A46" s="556" t="s">
        <v>353</v>
      </c>
      <c r="B46" s="427" t="s">
        <v>354</v>
      </c>
      <c r="C46" s="419"/>
      <c r="D46" s="419"/>
      <c r="E46" s="402"/>
    </row>
    <row r="47" spans="1:5" s="571" customFormat="1" ht="12" customHeight="1" thickBot="1">
      <c r="A47" s="387" t="s">
        <v>12</v>
      </c>
      <c r="B47" s="383" t="s">
        <v>355</v>
      </c>
      <c r="C47" s="414">
        <f>SUM(C48:C52)</f>
        <v>0</v>
      </c>
      <c r="D47" s="414">
        <f>SUM(D48:D52)</f>
        <v>0</v>
      </c>
      <c r="E47" s="397">
        <f>SUM(E48:E52)</f>
        <v>0</v>
      </c>
    </row>
    <row r="48" spans="1:5" s="571" customFormat="1" ht="12" customHeight="1">
      <c r="A48" s="554" t="s">
        <v>68</v>
      </c>
      <c r="B48" s="425" t="s">
        <v>356</v>
      </c>
      <c r="C48" s="435"/>
      <c r="D48" s="435"/>
      <c r="E48" s="403"/>
    </row>
    <row r="49" spans="1:5" s="571" customFormat="1" ht="12" customHeight="1">
      <c r="A49" s="555" t="s">
        <v>69</v>
      </c>
      <c r="B49" s="426" t="s">
        <v>357</v>
      </c>
      <c r="C49" s="418"/>
      <c r="D49" s="418"/>
      <c r="E49" s="401"/>
    </row>
    <row r="50" spans="1:5" s="571" customFormat="1" ht="12" customHeight="1">
      <c r="A50" s="555" t="s">
        <v>358</v>
      </c>
      <c r="B50" s="426" t="s">
        <v>359</v>
      </c>
      <c r="C50" s="418"/>
      <c r="D50" s="418"/>
      <c r="E50" s="401"/>
    </row>
    <row r="51" spans="1:5" s="571" customFormat="1" ht="12" customHeight="1">
      <c r="A51" s="555" t="s">
        <v>360</v>
      </c>
      <c r="B51" s="426" t="s">
        <v>361</v>
      </c>
      <c r="C51" s="418"/>
      <c r="D51" s="418"/>
      <c r="E51" s="401"/>
    </row>
    <row r="52" spans="1:5" s="571" customFormat="1" ht="12" customHeight="1" thickBot="1">
      <c r="A52" s="556" t="s">
        <v>362</v>
      </c>
      <c r="B52" s="427" t="s">
        <v>363</v>
      </c>
      <c r="C52" s="419"/>
      <c r="D52" s="419"/>
      <c r="E52" s="402"/>
    </row>
    <row r="53" spans="1:5" s="571" customFormat="1" ht="12" customHeight="1" thickBot="1">
      <c r="A53" s="387" t="s">
        <v>131</v>
      </c>
      <c r="B53" s="383" t="s">
        <v>364</v>
      </c>
      <c r="C53" s="414">
        <f>SUM(C54:C56)</f>
        <v>0</v>
      </c>
      <c r="D53" s="414">
        <f>SUM(D54:D56)</f>
        <v>0</v>
      </c>
      <c r="E53" s="397">
        <f>SUM(E54:E56)</f>
        <v>0</v>
      </c>
    </row>
    <row r="54" spans="1:5" s="544" customFormat="1" ht="12" customHeight="1">
      <c r="A54" s="554" t="s">
        <v>70</v>
      </c>
      <c r="B54" s="425" t="s">
        <v>365</v>
      </c>
      <c r="C54" s="416"/>
      <c r="D54" s="416"/>
      <c r="E54" s="399"/>
    </row>
    <row r="55" spans="1:5" s="544" customFormat="1" ht="12" customHeight="1">
      <c r="A55" s="555" t="s">
        <v>71</v>
      </c>
      <c r="B55" s="426" t="s">
        <v>366</v>
      </c>
      <c r="C55" s="415"/>
      <c r="D55" s="415"/>
      <c r="E55" s="398"/>
    </row>
    <row r="56" spans="1:5" s="544" customFormat="1" ht="12" customHeight="1">
      <c r="A56" s="555" t="s">
        <v>367</v>
      </c>
      <c r="B56" s="426" t="s">
        <v>368</v>
      </c>
      <c r="C56" s="415"/>
      <c r="D56" s="415"/>
      <c r="E56" s="398"/>
    </row>
    <row r="57" spans="1:5" s="544" customFormat="1" ht="12" customHeight="1" thickBot="1">
      <c r="A57" s="556" t="s">
        <v>369</v>
      </c>
      <c r="B57" s="427" t="s">
        <v>370</v>
      </c>
      <c r="C57" s="417"/>
      <c r="D57" s="417"/>
      <c r="E57" s="400"/>
    </row>
    <row r="58" spans="1:5" s="571" customFormat="1" ht="12" customHeight="1" thickBot="1">
      <c r="A58" s="387" t="s">
        <v>14</v>
      </c>
      <c r="B58" s="404" t="s">
        <v>371</v>
      </c>
      <c r="C58" s="414">
        <f>SUM(C59:C61)</f>
        <v>0</v>
      </c>
      <c r="D58" s="414">
        <f>SUM(D59:D61)</f>
        <v>0</v>
      </c>
      <c r="E58" s="397">
        <f>SUM(E59:E61)</f>
        <v>0</v>
      </c>
    </row>
    <row r="59" spans="1:5" s="571" customFormat="1" ht="12" customHeight="1">
      <c r="A59" s="554" t="s">
        <v>132</v>
      </c>
      <c r="B59" s="425" t="s">
        <v>372</v>
      </c>
      <c r="C59" s="418"/>
      <c r="D59" s="418"/>
      <c r="E59" s="401"/>
    </row>
    <row r="60" spans="1:5" s="571" customFormat="1" ht="12" customHeight="1">
      <c r="A60" s="555" t="s">
        <v>133</v>
      </c>
      <c r="B60" s="426" t="s">
        <v>560</v>
      </c>
      <c r="C60" s="418"/>
      <c r="D60" s="418"/>
      <c r="E60" s="401"/>
    </row>
    <row r="61" spans="1:5" s="571" customFormat="1" ht="12" customHeight="1">
      <c r="A61" s="555" t="s">
        <v>161</v>
      </c>
      <c r="B61" s="426" t="s">
        <v>374</v>
      </c>
      <c r="C61" s="418"/>
      <c r="D61" s="418"/>
      <c r="E61" s="401"/>
    </row>
    <row r="62" spans="1:5" s="571" customFormat="1" ht="12" customHeight="1" thickBot="1">
      <c r="A62" s="556" t="s">
        <v>375</v>
      </c>
      <c r="B62" s="427" t="s">
        <v>376</v>
      </c>
      <c r="C62" s="418"/>
      <c r="D62" s="418"/>
      <c r="E62" s="401"/>
    </row>
    <row r="63" spans="1:5" s="571" customFormat="1" ht="12" customHeight="1" thickBot="1">
      <c r="A63" s="387" t="s">
        <v>15</v>
      </c>
      <c r="B63" s="383" t="s">
        <v>377</v>
      </c>
      <c r="C63" s="420">
        <f>+C8+C15+C22+C29+C36+C47+C53+C58</f>
        <v>0</v>
      </c>
      <c r="D63" s="420">
        <f>+D8+D15+D22+D29+D36+D47+D53+D58</f>
        <v>0</v>
      </c>
      <c r="E63" s="433">
        <f>+E8+E15+E22+E29+E36+E47+E53+E58</f>
        <v>0</v>
      </c>
    </row>
    <row r="64" spans="1:5" s="571" customFormat="1" ht="12" customHeight="1" thickBot="1">
      <c r="A64" s="557" t="s">
        <v>558</v>
      </c>
      <c r="B64" s="404" t="s">
        <v>379</v>
      </c>
      <c r="C64" s="414">
        <f>SUM(C65:C67)</f>
        <v>0</v>
      </c>
      <c r="D64" s="414">
        <f>SUM(D65:D67)</f>
        <v>0</v>
      </c>
      <c r="E64" s="397">
        <f>SUM(E65:E67)</f>
        <v>0</v>
      </c>
    </row>
    <row r="65" spans="1:5" s="571" customFormat="1" ht="12" customHeight="1">
      <c r="A65" s="554" t="s">
        <v>380</v>
      </c>
      <c r="B65" s="425" t="s">
        <v>381</v>
      </c>
      <c r="C65" s="418"/>
      <c r="D65" s="418"/>
      <c r="E65" s="401"/>
    </row>
    <row r="66" spans="1:5" s="571" customFormat="1" ht="12" customHeight="1">
      <c r="A66" s="555" t="s">
        <v>382</v>
      </c>
      <c r="B66" s="426" t="s">
        <v>383</v>
      </c>
      <c r="C66" s="418"/>
      <c r="D66" s="418"/>
      <c r="E66" s="401"/>
    </row>
    <row r="67" spans="1:5" s="571" customFormat="1" ht="12" customHeight="1" thickBot="1">
      <c r="A67" s="556" t="s">
        <v>384</v>
      </c>
      <c r="B67" s="550" t="s">
        <v>385</v>
      </c>
      <c r="C67" s="418"/>
      <c r="D67" s="418"/>
      <c r="E67" s="401"/>
    </row>
    <row r="68" spans="1:5" s="571" customFormat="1" ht="12" customHeight="1" thickBot="1">
      <c r="A68" s="557" t="s">
        <v>386</v>
      </c>
      <c r="B68" s="404" t="s">
        <v>387</v>
      </c>
      <c r="C68" s="414">
        <f>SUM(C69:C72)</f>
        <v>0</v>
      </c>
      <c r="D68" s="414">
        <f>SUM(D69:D72)</f>
        <v>0</v>
      </c>
      <c r="E68" s="397">
        <f>SUM(E69:E72)</f>
        <v>0</v>
      </c>
    </row>
    <row r="69" spans="1:5" s="571" customFormat="1" ht="12" customHeight="1">
      <c r="A69" s="554" t="s">
        <v>109</v>
      </c>
      <c r="B69" s="425" t="s">
        <v>388</v>
      </c>
      <c r="C69" s="418"/>
      <c r="D69" s="418"/>
      <c r="E69" s="401"/>
    </row>
    <row r="70" spans="1:5" s="571" customFormat="1" ht="12" customHeight="1">
      <c r="A70" s="555" t="s">
        <v>110</v>
      </c>
      <c r="B70" s="426" t="s">
        <v>389</v>
      </c>
      <c r="C70" s="418"/>
      <c r="D70" s="418"/>
      <c r="E70" s="401"/>
    </row>
    <row r="71" spans="1:5" s="571" customFormat="1" ht="12" customHeight="1">
      <c r="A71" s="555" t="s">
        <v>390</v>
      </c>
      <c r="B71" s="426" t="s">
        <v>391</v>
      </c>
      <c r="C71" s="418"/>
      <c r="D71" s="418"/>
      <c r="E71" s="401"/>
    </row>
    <row r="72" spans="1:5" s="571" customFormat="1" ht="12" customHeight="1" thickBot="1">
      <c r="A72" s="556" t="s">
        <v>392</v>
      </c>
      <c r="B72" s="427" t="s">
        <v>393</v>
      </c>
      <c r="C72" s="418"/>
      <c r="D72" s="418"/>
      <c r="E72" s="401"/>
    </row>
    <row r="73" spans="1:5" s="571" customFormat="1" ht="12" customHeight="1" thickBot="1">
      <c r="A73" s="557" t="s">
        <v>394</v>
      </c>
      <c r="B73" s="404" t="s">
        <v>395</v>
      </c>
      <c r="C73" s="414">
        <f>SUM(C74:C75)</f>
        <v>0</v>
      </c>
      <c r="D73" s="414">
        <f>SUM(D74:D75)</f>
        <v>0</v>
      </c>
      <c r="E73" s="397">
        <f>SUM(E74:E75)</f>
        <v>0</v>
      </c>
    </row>
    <row r="74" spans="1:5" s="571" customFormat="1" ht="12" customHeight="1">
      <c r="A74" s="554" t="s">
        <v>396</v>
      </c>
      <c r="B74" s="425" t="s">
        <v>397</v>
      </c>
      <c r="C74" s="418"/>
      <c r="D74" s="418"/>
      <c r="E74" s="401"/>
    </row>
    <row r="75" spans="1:5" s="571" customFormat="1" ht="12" customHeight="1" thickBot="1">
      <c r="A75" s="556" t="s">
        <v>398</v>
      </c>
      <c r="B75" s="427" t="s">
        <v>399</v>
      </c>
      <c r="C75" s="418"/>
      <c r="D75" s="418"/>
      <c r="E75" s="401"/>
    </row>
    <row r="76" spans="1:5" s="571" customFormat="1" ht="12" customHeight="1" thickBot="1">
      <c r="A76" s="557" t="s">
        <v>400</v>
      </c>
      <c r="B76" s="404" t="s">
        <v>401</v>
      </c>
      <c r="C76" s="414">
        <f>SUM(C77:C79)</f>
        <v>0</v>
      </c>
      <c r="D76" s="414">
        <f>SUM(D77:D79)</f>
        <v>0</v>
      </c>
      <c r="E76" s="397">
        <f>SUM(E77:E79)</f>
        <v>0</v>
      </c>
    </row>
    <row r="77" spans="1:5" s="571" customFormat="1" ht="12" customHeight="1">
      <c r="A77" s="554" t="s">
        <v>402</v>
      </c>
      <c r="B77" s="425" t="s">
        <v>403</v>
      </c>
      <c r="C77" s="418"/>
      <c r="D77" s="418"/>
      <c r="E77" s="401"/>
    </row>
    <row r="78" spans="1:5" s="571" customFormat="1" ht="12" customHeight="1">
      <c r="A78" s="555" t="s">
        <v>404</v>
      </c>
      <c r="B78" s="426" t="s">
        <v>405</v>
      </c>
      <c r="C78" s="418"/>
      <c r="D78" s="418"/>
      <c r="E78" s="401"/>
    </row>
    <row r="79" spans="1:5" s="571" customFormat="1" ht="12" customHeight="1" thickBot="1">
      <c r="A79" s="556" t="s">
        <v>406</v>
      </c>
      <c r="B79" s="427" t="s">
        <v>407</v>
      </c>
      <c r="C79" s="418"/>
      <c r="D79" s="418"/>
      <c r="E79" s="401"/>
    </row>
    <row r="80" spans="1:5" s="571" customFormat="1" ht="12" customHeight="1" thickBot="1">
      <c r="A80" s="557" t="s">
        <v>408</v>
      </c>
      <c r="B80" s="404" t="s">
        <v>409</v>
      </c>
      <c r="C80" s="414">
        <f>SUM(C81:C84)</f>
        <v>0</v>
      </c>
      <c r="D80" s="414">
        <f>SUM(D81:D84)</f>
        <v>0</v>
      </c>
      <c r="E80" s="397">
        <f>SUM(E81:E84)</f>
        <v>0</v>
      </c>
    </row>
    <row r="81" spans="1:5" s="571" customFormat="1" ht="12" customHeight="1">
      <c r="A81" s="558" t="s">
        <v>410</v>
      </c>
      <c r="B81" s="425" t="s">
        <v>411</v>
      </c>
      <c r="C81" s="418"/>
      <c r="D81" s="418"/>
      <c r="E81" s="401"/>
    </row>
    <row r="82" spans="1:5" s="571" customFormat="1" ht="12" customHeight="1">
      <c r="A82" s="559" t="s">
        <v>412</v>
      </c>
      <c r="B82" s="426" t="s">
        <v>413</v>
      </c>
      <c r="C82" s="418"/>
      <c r="D82" s="418"/>
      <c r="E82" s="401"/>
    </row>
    <row r="83" spans="1:5" s="571" customFormat="1" ht="12" customHeight="1">
      <c r="A83" s="559" t="s">
        <v>414</v>
      </c>
      <c r="B83" s="426" t="s">
        <v>415</v>
      </c>
      <c r="C83" s="418"/>
      <c r="D83" s="418"/>
      <c r="E83" s="401"/>
    </row>
    <row r="84" spans="1:5" s="571" customFormat="1" ht="12" customHeight="1" thickBot="1">
      <c r="A84" s="560" t="s">
        <v>416</v>
      </c>
      <c r="B84" s="427" t="s">
        <v>417</v>
      </c>
      <c r="C84" s="418"/>
      <c r="D84" s="418"/>
      <c r="E84" s="401"/>
    </row>
    <row r="85" spans="1:5" s="571" customFormat="1" ht="12" customHeight="1" thickBot="1">
      <c r="A85" s="557" t="s">
        <v>418</v>
      </c>
      <c r="B85" s="404" t="s">
        <v>419</v>
      </c>
      <c r="C85" s="439"/>
      <c r="D85" s="439"/>
      <c r="E85" s="440"/>
    </row>
    <row r="86" spans="1:5" s="571" customFormat="1" ht="12" customHeight="1" thickBot="1">
      <c r="A86" s="557" t="s">
        <v>420</v>
      </c>
      <c r="B86" s="551" t="s">
        <v>421</v>
      </c>
      <c r="C86" s="420">
        <f>+C64+C68+C73+C76+C80+C85</f>
        <v>0</v>
      </c>
      <c r="D86" s="420">
        <f>+D64+D68+D73+D76+D80+D85</f>
        <v>0</v>
      </c>
      <c r="E86" s="433">
        <f>+E64+E68+E73+E76+E80+E85</f>
        <v>0</v>
      </c>
    </row>
    <row r="87" spans="1:5" s="571" customFormat="1" ht="12" customHeight="1" thickBot="1">
      <c r="A87" s="561" t="s">
        <v>422</v>
      </c>
      <c r="B87" s="552" t="s">
        <v>559</v>
      </c>
      <c r="C87" s="420">
        <f>+C63+C86</f>
        <v>0</v>
      </c>
      <c r="D87" s="420">
        <f>+D63+D86</f>
        <v>0</v>
      </c>
      <c r="E87" s="433">
        <f>+E63+E86</f>
        <v>0</v>
      </c>
    </row>
    <row r="88" spans="1:5" s="571" customFormat="1" ht="15" customHeight="1">
      <c r="A88" s="526"/>
      <c r="B88" s="527"/>
      <c r="C88" s="542"/>
      <c r="D88" s="542"/>
      <c r="E88" s="542"/>
    </row>
    <row r="89" spans="1:5" ht="13.5" thickBot="1">
      <c r="A89" s="528"/>
      <c r="B89" s="529"/>
      <c r="C89" s="543"/>
      <c r="D89" s="543"/>
      <c r="E89" s="543"/>
    </row>
    <row r="90" spans="1:5" s="570" customFormat="1" ht="16.5" customHeight="1" thickBot="1">
      <c r="A90" s="729" t="s">
        <v>44</v>
      </c>
      <c r="B90" s="730"/>
      <c r="C90" s="730"/>
      <c r="D90" s="730"/>
      <c r="E90" s="731"/>
    </row>
    <row r="91" spans="1:5" s="345" customFormat="1" ht="12" customHeight="1" thickBot="1">
      <c r="A91" s="549" t="s">
        <v>7</v>
      </c>
      <c r="B91" s="386" t="s">
        <v>430</v>
      </c>
      <c r="C91" s="413">
        <f>SUM(C92:C96)</f>
        <v>0</v>
      </c>
      <c r="D91" s="413">
        <f>SUM(D92:D96)</f>
        <v>0</v>
      </c>
      <c r="E91" s="368">
        <f>SUM(E92:E96)</f>
        <v>0</v>
      </c>
    </row>
    <row r="92" spans="1:5" ht="12" customHeight="1">
      <c r="A92" s="562" t="s">
        <v>72</v>
      </c>
      <c r="B92" s="372" t="s">
        <v>37</v>
      </c>
      <c r="C92" s="99"/>
      <c r="D92" s="99"/>
      <c r="E92" s="367"/>
    </row>
    <row r="93" spans="1:5" ht="12" customHeight="1">
      <c r="A93" s="555" t="s">
        <v>73</v>
      </c>
      <c r="B93" s="370" t="s">
        <v>134</v>
      </c>
      <c r="C93" s="415"/>
      <c r="D93" s="415"/>
      <c r="E93" s="398"/>
    </row>
    <row r="94" spans="1:5" ht="12" customHeight="1">
      <c r="A94" s="555" t="s">
        <v>74</v>
      </c>
      <c r="B94" s="370" t="s">
        <v>101</v>
      </c>
      <c r="C94" s="417"/>
      <c r="D94" s="417"/>
      <c r="E94" s="400"/>
    </row>
    <row r="95" spans="1:5" ht="12" customHeight="1">
      <c r="A95" s="555" t="s">
        <v>75</v>
      </c>
      <c r="B95" s="373" t="s">
        <v>135</v>
      </c>
      <c r="C95" s="417"/>
      <c r="D95" s="417"/>
      <c r="E95" s="400"/>
    </row>
    <row r="96" spans="1:5" ht="12" customHeight="1">
      <c r="A96" s="555" t="s">
        <v>84</v>
      </c>
      <c r="B96" s="381" t="s">
        <v>136</v>
      </c>
      <c r="C96" s="417"/>
      <c r="D96" s="417"/>
      <c r="E96" s="400"/>
    </row>
    <row r="97" spans="1:5" ht="12" customHeight="1">
      <c r="A97" s="555" t="s">
        <v>76</v>
      </c>
      <c r="B97" s="370" t="s">
        <v>431</v>
      </c>
      <c r="C97" s="417"/>
      <c r="D97" s="417"/>
      <c r="E97" s="400"/>
    </row>
    <row r="98" spans="1:5" ht="12" customHeight="1">
      <c r="A98" s="555" t="s">
        <v>77</v>
      </c>
      <c r="B98" s="393" t="s">
        <v>432</v>
      </c>
      <c r="C98" s="417"/>
      <c r="D98" s="417"/>
      <c r="E98" s="400"/>
    </row>
    <row r="99" spans="1:5" ht="12" customHeight="1">
      <c r="A99" s="555" t="s">
        <v>85</v>
      </c>
      <c r="B99" s="394" t="s">
        <v>433</v>
      </c>
      <c r="C99" s="417"/>
      <c r="D99" s="417"/>
      <c r="E99" s="400"/>
    </row>
    <row r="100" spans="1:5" ht="12" customHeight="1">
      <c r="A100" s="555" t="s">
        <v>86</v>
      </c>
      <c r="B100" s="394" t="s">
        <v>434</v>
      </c>
      <c r="C100" s="417"/>
      <c r="D100" s="417"/>
      <c r="E100" s="400"/>
    </row>
    <row r="101" spans="1:5" ht="12" customHeight="1">
      <c r="A101" s="555" t="s">
        <v>87</v>
      </c>
      <c r="B101" s="393" t="s">
        <v>435</v>
      </c>
      <c r="C101" s="417"/>
      <c r="D101" s="417"/>
      <c r="E101" s="400"/>
    </row>
    <row r="102" spans="1:5" ht="12" customHeight="1">
      <c r="A102" s="555" t="s">
        <v>88</v>
      </c>
      <c r="B102" s="393" t="s">
        <v>436</v>
      </c>
      <c r="C102" s="417"/>
      <c r="D102" s="417"/>
      <c r="E102" s="400"/>
    </row>
    <row r="103" spans="1:5" ht="12" customHeight="1">
      <c r="A103" s="555" t="s">
        <v>90</v>
      </c>
      <c r="B103" s="394" t="s">
        <v>437</v>
      </c>
      <c r="C103" s="417"/>
      <c r="D103" s="417"/>
      <c r="E103" s="400"/>
    </row>
    <row r="104" spans="1:5" ht="12" customHeight="1">
      <c r="A104" s="563" t="s">
        <v>137</v>
      </c>
      <c r="B104" s="395" t="s">
        <v>438</v>
      </c>
      <c r="C104" s="417"/>
      <c r="D104" s="417"/>
      <c r="E104" s="400"/>
    </row>
    <row r="105" spans="1:5" ht="12" customHeight="1">
      <c r="A105" s="555" t="s">
        <v>439</v>
      </c>
      <c r="B105" s="395" t="s">
        <v>440</v>
      </c>
      <c r="C105" s="417"/>
      <c r="D105" s="417"/>
      <c r="E105" s="400"/>
    </row>
    <row r="106" spans="1:5" s="345" customFormat="1" ht="12" customHeight="1" thickBot="1">
      <c r="A106" s="564" t="s">
        <v>441</v>
      </c>
      <c r="B106" s="396" t="s">
        <v>442</v>
      </c>
      <c r="C106" s="100"/>
      <c r="D106" s="100"/>
      <c r="E106" s="361"/>
    </row>
    <row r="107" spans="1:5" ht="12" customHeight="1" thickBot="1">
      <c r="A107" s="387" t="s">
        <v>8</v>
      </c>
      <c r="B107" s="385" t="s">
        <v>443</v>
      </c>
      <c r="C107" s="414">
        <f>+C108+C110+C112</f>
        <v>0</v>
      </c>
      <c r="D107" s="414">
        <f>+D108+D110+D112</f>
        <v>0</v>
      </c>
      <c r="E107" s="397">
        <f>+E108+E110+E112</f>
        <v>0</v>
      </c>
    </row>
    <row r="108" spans="1:5" ht="12" customHeight="1">
      <c r="A108" s="554" t="s">
        <v>78</v>
      </c>
      <c r="B108" s="370" t="s">
        <v>159</v>
      </c>
      <c r="C108" s="416"/>
      <c r="D108" s="416"/>
      <c r="E108" s="399"/>
    </row>
    <row r="109" spans="1:5" ht="12" customHeight="1">
      <c r="A109" s="554" t="s">
        <v>79</v>
      </c>
      <c r="B109" s="374" t="s">
        <v>444</v>
      </c>
      <c r="C109" s="416"/>
      <c r="D109" s="416"/>
      <c r="E109" s="399"/>
    </row>
    <row r="110" spans="1:5" ht="12" customHeight="1">
      <c r="A110" s="554" t="s">
        <v>80</v>
      </c>
      <c r="B110" s="374" t="s">
        <v>138</v>
      </c>
      <c r="C110" s="415"/>
      <c r="D110" s="415"/>
      <c r="E110" s="398"/>
    </row>
    <row r="111" spans="1:5" ht="12" customHeight="1">
      <c r="A111" s="554" t="s">
        <v>81</v>
      </c>
      <c r="B111" s="374" t="s">
        <v>445</v>
      </c>
      <c r="C111" s="415"/>
      <c r="D111" s="415"/>
      <c r="E111" s="398"/>
    </row>
    <row r="112" spans="1:5" ht="12" customHeight="1">
      <c r="A112" s="554" t="s">
        <v>82</v>
      </c>
      <c r="B112" s="406" t="s">
        <v>162</v>
      </c>
      <c r="C112" s="415"/>
      <c r="D112" s="415"/>
      <c r="E112" s="398"/>
    </row>
    <row r="113" spans="1:5" ht="12" customHeight="1">
      <c r="A113" s="554" t="s">
        <v>89</v>
      </c>
      <c r="B113" s="405" t="s">
        <v>446</v>
      </c>
      <c r="C113" s="415"/>
      <c r="D113" s="415"/>
      <c r="E113" s="398"/>
    </row>
    <row r="114" spans="1:5" ht="12" customHeight="1">
      <c r="A114" s="554" t="s">
        <v>91</v>
      </c>
      <c r="B114" s="421" t="s">
        <v>447</v>
      </c>
      <c r="C114" s="415"/>
      <c r="D114" s="415"/>
      <c r="E114" s="398"/>
    </row>
    <row r="115" spans="1:5" ht="12" customHeight="1">
      <c r="A115" s="554" t="s">
        <v>139</v>
      </c>
      <c r="B115" s="394" t="s">
        <v>434</v>
      </c>
      <c r="C115" s="415"/>
      <c r="D115" s="415"/>
      <c r="E115" s="398"/>
    </row>
    <row r="116" spans="1:5" ht="12" customHeight="1">
      <c r="A116" s="554" t="s">
        <v>140</v>
      </c>
      <c r="B116" s="394" t="s">
        <v>448</v>
      </c>
      <c r="C116" s="415"/>
      <c r="D116" s="415"/>
      <c r="E116" s="398"/>
    </row>
    <row r="117" spans="1:5" ht="12" customHeight="1">
      <c r="A117" s="554" t="s">
        <v>141</v>
      </c>
      <c r="B117" s="394" t="s">
        <v>449</v>
      </c>
      <c r="C117" s="415"/>
      <c r="D117" s="415"/>
      <c r="E117" s="398"/>
    </row>
    <row r="118" spans="1:5" ht="12" customHeight="1">
      <c r="A118" s="554" t="s">
        <v>450</v>
      </c>
      <c r="B118" s="394" t="s">
        <v>437</v>
      </c>
      <c r="C118" s="415"/>
      <c r="D118" s="415"/>
      <c r="E118" s="398"/>
    </row>
    <row r="119" spans="1:5" ht="12" customHeight="1">
      <c r="A119" s="554" t="s">
        <v>451</v>
      </c>
      <c r="B119" s="394" t="s">
        <v>452</v>
      </c>
      <c r="C119" s="415"/>
      <c r="D119" s="415"/>
      <c r="E119" s="398"/>
    </row>
    <row r="120" spans="1:5" ht="12" customHeight="1" thickBot="1">
      <c r="A120" s="563" t="s">
        <v>453</v>
      </c>
      <c r="B120" s="394" t="s">
        <v>454</v>
      </c>
      <c r="C120" s="417"/>
      <c r="D120" s="417"/>
      <c r="E120" s="400"/>
    </row>
    <row r="121" spans="1:5" ht="12" customHeight="1" thickBot="1">
      <c r="A121" s="387" t="s">
        <v>9</v>
      </c>
      <c r="B121" s="390" t="s">
        <v>455</v>
      </c>
      <c r="C121" s="414">
        <f>+C122+C123</f>
        <v>0</v>
      </c>
      <c r="D121" s="414">
        <f>+D122+D123</f>
        <v>0</v>
      </c>
      <c r="E121" s="397">
        <f>+E122+E123</f>
        <v>0</v>
      </c>
    </row>
    <row r="122" spans="1:5" ht="12" customHeight="1">
      <c r="A122" s="554" t="s">
        <v>61</v>
      </c>
      <c r="B122" s="371" t="s">
        <v>46</v>
      </c>
      <c r="C122" s="416"/>
      <c r="D122" s="416"/>
      <c r="E122" s="399"/>
    </row>
    <row r="123" spans="1:5" ht="12" customHeight="1" thickBot="1">
      <c r="A123" s="556" t="s">
        <v>62</v>
      </c>
      <c r="B123" s="374" t="s">
        <v>47</v>
      </c>
      <c r="C123" s="417"/>
      <c r="D123" s="417"/>
      <c r="E123" s="400"/>
    </row>
    <row r="124" spans="1:5" ht="12" customHeight="1" thickBot="1">
      <c r="A124" s="387" t="s">
        <v>10</v>
      </c>
      <c r="B124" s="390" t="s">
        <v>456</v>
      </c>
      <c r="C124" s="414">
        <f>+C91+C107+C121</f>
        <v>0</v>
      </c>
      <c r="D124" s="414">
        <f>+D91+D107+D121</f>
        <v>0</v>
      </c>
      <c r="E124" s="397">
        <f>+E91+E107+E121</f>
        <v>0</v>
      </c>
    </row>
    <row r="125" spans="1:5" ht="12" customHeight="1" thickBot="1">
      <c r="A125" s="387" t="s">
        <v>11</v>
      </c>
      <c r="B125" s="390" t="s">
        <v>561</v>
      </c>
      <c r="C125" s="414">
        <f>+C126+C127+C128</f>
        <v>0</v>
      </c>
      <c r="D125" s="414">
        <f>+D126+D127+D128</f>
        <v>0</v>
      </c>
      <c r="E125" s="397">
        <f>+E126+E127+E128</f>
        <v>0</v>
      </c>
    </row>
    <row r="126" spans="1:5" ht="12" customHeight="1">
      <c r="A126" s="554" t="s">
        <v>65</v>
      </c>
      <c r="B126" s="371" t="s">
        <v>458</v>
      </c>
      <c r="C126" s="415"/>
      <c r="D126" s="415"/>
      <c r="E126" s="398"/>
    </row>
    <row r="127" spans="1:5" ht="12" customHeight="1">
      <c r="A127" s="554" t="s">
        <v>66</v>
      </c>
      <c r="B127" s="371" t="s">
        <v>459</v>
      </c>
      <c r="C127" s="415"/>
      <c r="D127" s="415"/>
      <c r="E127" s="398"/>
    </row>
    <row r="128" spans="1:5" ht="12" customHeight="1" thickBot="1">
      <c r="A128" s="563" t="s">
        <v>67</v>
      </c>
      <c r="B128" s="369" t="s">
        <v>460</v>
      </c>
      <c r="C128" s="415"/>
      <c r="D128" s="415"/>
      <c r="E128" s="398"/>
    </row>
    <row r="129" spans="1:5" ht="12" customHeight="1" thickBot="1">
      <c r="A129" s="387" t="s">
        <v>12</v>
      </c>
      <c r="B129" s="390" t="s">
        <v>461</v>
      </c>
      <c r="C129" s="414">
        <f>+C130+C131+C132+C133</f>
        <v>0</v>
      </c>
      <c r="D129" s="414">
        <f>+D130+D131+D132+D133</f>
        <v>0</v>
      </c>
      <c r="E129" s="397">
        <f>+E130+E131+E132+E133</f>
        <v>0</v>
      </c>
    </row>
    <row r="130" spans="1:5" ht="12" customHeight="1">
      <c r="A130" s="554" t="s">
        <v>68</v>
      </c>
      <c r="B130" s="371" t="s">
        <v>462</v>
      </c>
      <c r="C130" s="415"/>
      <c r="D130" s="415"/>
      <c r="E130" s="398"/>
    </row>
    <row r="131" spans="1:5" ht="12" customHeight="1">
      <c r="A131" s="554" t="s">
        <v>69</v>
      </c>
      <c r="B131" s="371" t="s">
        <v>463</v>
      </c>
      <c r="C131" s="415"/>
      <c r="D131" s="415"/>
      <c r="E131" s="398"/>
    </row>
    <row r="132" spans="1:5" ht="12" customHeight="1">
      <c r="A132" s="554" t="s">
        <v>358</v>
      </c>
      <c r="B132" s="371" t="s">
        <v>464</v>
      </c>
      <c r="C132" s="415"/>
      <c r="D132" s="415"/>
      <c r="E132" s="398"/>
    </row>
    <row r="133" spans="1:5" s="345" customFormat="1" ht="12" customHeight="1" thickBot="1">
      <c r="A133" s="563" t="s">
        <v>360</v>
      </c>
      <c r="B133" s="369" t="s">
        <v>465</v>
      </c>
      <c r="C133" s="415"/>
      <c r="D133" s="415"/>
      <c r="E133" s="398"/>
    </row>
    <row r="134" spans="1:11" ht="13.5" thickBot="1">
      <c r="A134" s="387" t="s">
        <v>13</v>
      </c>
      <c r="B134" s="390" t="s">
        <v>681</v>
      </c>
      <c r="C134" s="420">
        <f>+C135+C136+C138+C139+C137</f>
        <v>0</v>
      </c>
      <c r="D134" s="420">
        <f>+D135+D136+D138+D139+D137</f>
        <v>0</v>
      </c>
      <c r="E134" s="433">
        <f>+E135+E136+E138+E139+E137</f>
        <v>0</v>
      </c>
      <c r="K134" s="517"/>
    </row>
    <row r="135" spans="1:5" ht="12.75">
      <c r="A135" s="554" t="s">
        <v>70</v>
      </c>
      <c r="B135" s="371" t="s">
        <v>467</v>
      </c>
      <c r="C135" s="415"/>
      <c r="D135" s="415"/>
      <c r="E135" s="398"/>
    </row>
    <row r="136" spans="1:5" ht="12" customHeight="1">
      <c r="A136" s="554" t="s">
        <v>71</v>
      </c>
      <c r="B136" s="371" t="s">
        <v>468</v>
      </c>
      <c r="C136" s="415"/>
      <c r="D136" s="415"/>
      <c r="E136" s="398"/>
    </row>
    <row r="137" spans="1:5" ht="12" customHeight="1">
      <c r="A137" s="554" t="s">
        <v>367</v>
      </c>
      <c r="B137" s="371" t="s">
        <v>680</v>
      </c>
      <c r="C137" s="415"/>
      <c r="D137" s="415"/>
      <c r="E137" s="398"/>
    </row>
    <row r="138" spans="1:5" s="345" customFormat="1" ht="12" customHeight="1">
      <c r="A138" s="554" t="s">
        <v>369</v>
      </c>
      <c r="B138" s="371" t="s">
        <v>469</v>
      </c>
      <c r="C138" s="415"/>
      <c r="D138" s="415"/>
      <c r="E138" s="398"/>
    </row>
    <row r="139" spans="1:5" s="345" customFormat="1" ht="12" customHeight="1" thickBot="1">
      <c r="A139" s="563" t="s">
        <v>679</v>
      </c>
      <c r="B139" s="369" t="s">
        <v>470</v>
      </c>
      <c r="C139" s="415"/>
      <c r="D139" s="415"/>
      <c r="E139" s="398"/>
    </row>
    <row r="140" spans="1:5" s="345" customFormat="1" ht="12" customHeight="1" thickBot="1">
      <c r="A140" s="387" t="s">
        <v>14</v>
      </c>
      <c r="B140" s="390" t="s">
        <v>562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</row>
    <row r="141" spans="1:5" s="345" customFormat="1" ht="12" customHeight="1">
      <c r="A141" s="554" t="s">
        <v>132</v>
      </c>
      <c r="B141" s="371" t="s">
        <v>472</v>
      </c>
      <c r="C141" s="415"/>
      <c r="D141" s="415"/>
      <c r="E141" s="398"/>
    </row>
    <row r="142" spans="1:5" s="345" customFormat="1" ht="12" customHeight="1">
      <c r="A142" s="554" t="s">
        <v>133</v>
      </c>
      <c r="B142" s="371" t="s">
        <v>473</v>
      </c>
      <c r="C142" s="415"/>
      <c r="D142" s="415"/>
      <c r="E142" s="398"/>
    </row>
    <row r="143" spans="1:5" s="345" customFormat="1" ht="12" customHeight="1">
      <c r="A143" s="554" t="s">
        <v>161</v>
      </c>
      <c r="B143" s="371" t="s">
        <v>474</v>
      </c>
      <c r="C143" s="415"/>
      <c r="D143" s="415"/>
      <c r="E143" s="398"/>
    </row>
    <row r="144" spans="1:5" ht="12.75" customHeight="1" thickBot="1">
      <c r="A144" s="554" t="s">
        <v>375</v>
      </c>
      <c r="B144" s="371" t="s">
        <v>475</v>
      </c>
      <c r="C144" s="415"/>
      <c r="D144" s="415"/>
      <c r="E144" s="398"/>
    </row>
    <row r="145" spans="1:5" ht="12" customHeight="1" thickBot="1">
      <c r="A145" s="387" t="s">
        <v>15</v>
      </c>
      <c r="B145" s="390" t="s">
        <v>476</v>
      </c>
      <c r="C145" s="364">
        <f>+C125+C129+C134+C140</f>
        <v>0</v>
      </c>
      <c r="D145" s="364">
        <f>+D125+D129+D134+D140</f>
        <v>0</v>
      </c>
      <c r="E145" s="365">
        <f>+E125+E129+E134+E140</f>
        <v>0</v>
      </c>
    </row>
    <row r="146" spans="1:5" ht="15" customHeight="1" thickBot="1">
      <c r="A146" s="565" t="s">
        <v>16</v>
      </c>
      <c r="B146" s="410" t="s">
        <v>477</v>
      </c>
      <c r="C146" s="364">
        <f>+C124+C145</f>
        <v>0</v>
      </c>
      <c r="D146" s="364">
        <f>+D124+D145</f>
        <v>0</v>
      </c>
      <c r="E146" s="365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83" t="s">
        <v>751</v>
      </c>
      <c r="B148" s="684"/>
      <c r="C148" s="114"/>
      <c r="D148" s="115"/>
      <c r="E148" s="112"/>
    </row>
    <row r="149" spans="1:5" ht="14.25" customHeight="1" thickBot="1">
      <c r="A149" s="685" t="s">
        <v>750</v>
      </c>
      <c r="B149" s="686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25">
      <selection activeCell="E2" sqref="E2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+CONCATENATE("7.1. melléklet a 4/",LEFT(ÖSSZEFÜGGÉSEK!A4,4)+1,". (V.11.) önkormányzati rendelethez")</f>
        <v>7.1. melléklet a 4/2016. (V.11.) önkormányzati rendelethez</v>
      </c>
    </row>
    <row r="2" spans="1:5" s="568" customFormat="1" ht="25.5" customHeight="1">
      <c r="A2" s="548" t="s">
        <v>148</v>
      </c>
      <c r="B2" s="732" t="s">
        <v>156</v>
      </c>
      <c r="C2" s="733"/>
      <c r="D2" s="734"/>
      <c r="E2" s="591" t="s">
        <v>48</v>
      </c>
    </row>
    <row r="3" spans="1:5" s="568" customFormat="1" ht="24.75" thickBot="1">
      <c r="A3" s="566" t="s">
        <v>563</v>
      </c>
      <c r="B3" s="735" t="s">
        <v>556</v>
      </c>
      <c r="C3" s="738"/>
      <c r="D3" s="739"/>
      <c r="E3" s="592" t="s">
        <v>41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2482</v>
      </c>
      <c r="D8" s="449">
        <f>SUM(D9:D18)</f>
        <v>9471</v>
      </c>
      <c r="E8" s="588">
        <f>SUM(E9:E18)</f>
        <v>9471</v>
      </c>
    </row>
    <row r="9" spans="1:5" s="544" customFormat="1" ht="12" customHeight="1" thickBot="1">
      <c r="A9" s="593" t="s">
        <v>72</v>
      </c>
      <c r="B9" s="372" t="s">
        <v>343</v>
      </c>
      <c r="C9" s="107">
        <f>'7.2. sz. mell'!C9</f>
        <v>1982</v>
      </c>
      <c r="D9" s="107">
        <f>'7.2. sz. mell'!D9</f>
        <v>4780</v>
      </c>
      <c r="E9" s="577">
        <f>'7.2. sz. mell'!E9</f>
        <v>4780</v>
      </c>
    </row>
    <row r="10" spans="1:5" s="544" customFormat="1" ht="12" customHeight="1" thickBot="1">
      <c r="A10" s="594" t="s">
        <v>73</v>
      </c>
      <c r="B10" s="370" t="s">
        <v>344</v>
      </c>
      <c r="C10" s="107">
        <f>'7.2. sz. mell'!C10</f>
        <v>500</v>
      </c>
      <c r="D10" s="107">
        <f>'7.2. sz. mell'!D10</f>
        <v>3619</v>
      </c>
      <c r="E10" s="577">
        <f>'7.2. sz. mell'!E10</f>
        <v>3619</v>
      </c>
    </row>
    <row r="11" spans="1:5" s="544" customFormat="1" ht="12" customHeight="1" thickBot="1">
      <c r="A11" s="594" t="s">
        <v>74</v>
      </c>
      <c r="B11" s="370" t="s">
        <v>345</v>
      </c>
      <c r="C11" s="107">
        <f>'7.2. sz. mell'!C11</f>
        <v>0</v>
      </c>
      <c r="D11" s="107">
        <f>'7.2. sz. mell'!D11</f>
        <v>0</v>
      </c>
      <c r="E11" s="577">
        <f>'7.2. sz. mell'!E11</f>
        <v>0</v>
      </c>
    </row>
    <row r="12" spans="1:5" s="544" customFormat="1" ht="12" customHeight="1" thickBot="1">
      <c r="A12" s="594" t="s">
        <v>75</v>
      </c>
      <c r="B12" s="370" t="s">
        <v>346</v>
      </c>
      <c r="C12" s="107">
        <f>'7.2. sz. mell'!C12</f>
        <v>0</v>
      </c>
      <c r="D12" s="107">
        <f>'7.2. sz. mell'!D12</f>
        <v>0</v>
      </c>
      <c r="E12" s="577">
        <f>'7.2. sz. mell'!E12</f>
        <v>0</v>
      </c>
    </row>
    <row r="13" spans="1:5" s="544" customFormat="1" ht="12" customHeight="1" thickBot="1">
      <c r="A13" s="594" t="s">
        <v>108</v>
      </c>
      <c r="B13" s="370" t="s">
        <v>347</v>
      </c>
      <c r="C13" s="107">
        <f>'7.2. sz. mell'!C13</f>
        <v>0</v>
      </c>
      <c r="D13" s="107">
        <f>'7.2. sz. mell'!D13</f>
        <v>0</v>
      </c>
      <c r="E13" s="577">
        <f>'7.2. sz. mell'!E13</f>
        <v>0</v>
      </c>
    </row>
    <row r="14" spans="1:5" s="544" customFormat="1" ht="12" customHeight="1" thickBot="1">
      <c r="A14" s="594" t="s">
        <v>76</v>
      </c>
      <c r="B14" s="370" t="s">
        <v>565</v>
      </c>
      <c r="C14" s="107">
        <f>'7.2. sz. mell'!C14</f>
        <v>0</v>
      </c>
      <c r="D14" s="107">
        <f>'7.2. sz. mell'!D14</f>
        <v>0</v>
      </c>
      <c r="E14" s="577">
        <f>'7.2. sz. mell'!E14</f>
        <v>0</v>
      </c>
    </row>
    <row r="15" spans="1:5" s="571" customFormat="1" ht="12" customHeight="1" thickBot="1">
      <c r="A15" s="594" t="s">
        <v>77</v>
      </c>
      <c r="B15" s="369" t="s">
        <v>566</v>
      </c>
      <c r="C15" s="107">
        <f>'7.2. sz. mell'!C15</f>
        <v>0</v>
      </c>
      <c r="D15" s="107">
        <f>'7.2. sz. mell'!D15</f>
        <v>0</v>
      </c>
      <c r="E15" s="577">
        <f>'7.2. sz. mell'!E15</f>
        <v>0</v>
      </c>
    </row>
    <row r="16" spans="1:5" s="571" customFormat="1" ht="12" customHeight="1" thickBot="1">
      <c r="A16" s="594" t="s">
        <v>85</v>
      </c>
      <c r="B16" s="370" t="s">
        <v>350</v>
      </c>
      <c r="C16" s="107">
        <f>'7.2. sz. mell'!C16</f>
        <v>0</v>
      </c>
      <c r="D16" s="107">
        <f>'7.2. sz. mell'!D16</f>
        <v>2</v>
      </c>
      <c r="E16" s="577">
        <f>'7.2. sz. mell'!E16</f>
        <v>2</v>
      </c>
    </row>
    <row r="17" spans="1:5" s="544" customFormat="1" ht="12" customHeight="1" thickBot="1">
      <c r="A17" s="594" t="s">
        <v>86</v>
      </c>
      <c r="B17" s="370" t="s">
        <v>352</v>
      </c>
      <c r="C17" s="107">
        <f>'7.2. sz. mell'!C17</f>
        <v>0</v>
      </c>
      <c r="D17" s="107">
        <f>'7.2. sz. mell'!D17</f>
        <v>0</v>
      </c>
      <c r="E17" s="577">
        <f>'7.2. sz. mell'!E17</f>
        <v>0</v>
      </c>
    </row>
    <row r="18" spans="1:5" s="571" customFormat="1" ht="12" customHeight="1" thickBot="1">
      <c r="A18" s="594" t="s">
        <v>87</v>
      </c>
      <c r="B18" s="369" t="s">
        <v>354</v>
      </c>
      <c r="C18" s="107">
        <f>'7.2. sz. mell'!C18</f>
        <v>0</v>
      </c>
      <c r="D18" s="107">
        <f>'7.2. sz. mell'!D18</f>
        <v>1070</v>
      </c>
      <c r="E18" s="577">
        <f>'7.2. sz. mell'!E18</f>
        <v>1070</v>
      </c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446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446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446"/>
      <c r="E22" s="116"/>
    </row>
    <row r="23" spans="1:5" s="571" customFormat="1" ht="12" customHeight="1" thickBot="1">
      <c r="A23" s="594" t="s">
        <v>81</v>
      </c>
      <c r="B23" s="370" t="s">
        <v>685</v>
      </c>
      <c r="C23" s="446"/>
      <c r="D23" s="446"/>
      <c r="E23" s="116"/>
    </row>
    <row r="24" spans="1:5" s="571" customFormat="1" ht="12" customHeight="1" thickBot="1">
      <c r="A24" s="581" t="s">
        <v>9</v>
      </c>
      <c r="B24" s="390" t="s">
        <v>125</v>
      </c>
      <c r="C24" s="42">
        <f>'7.2. sz. mell'!C24</f>
        <v>2250</v>
      </c>
      <c r="D24" s="42">
        <f>'7.2. sz. mell'!D24</f>
        <v>5117</v>
      </c>
      <c r="E24" s="587">
        <f>'7.2. sz. mell'!E24</f>
        <v>5117</v>
      </c>
    </row>
    <row r="25" spans="1:5" s="571" customFormat="1" ht="12" customHeight="1" thickBot="1">
      <c r="A25" s="581" t="s">
        <v>10</v>
      </c>
      <c r="B25" s="390" t="s">
        <v>570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337</v>
      </c>
      <c r="B26" s="596" t="s">
        <v>568</v>
      </c>
      <c r="C26" s="104"/>
      <c r="D26" s="104"/>
      <c r="E26" s="575"/>
    </row>
    <row r="27" spans="1:5" s="571" customFormat="1" ht="12" customHeight="1">
      <c r="A27" s="595" t="s">
        <v>338</v>
      </c>
      <c r="B27" s="597" t="s">
        <v>571</v>
      </c>
      <c r="C27" s="450"/>
      <c r="D27" s="450"/>
      <c r="E27" s="574"/>
    </row>
    <row r="28" spans="1:5" s="571" customFormat="1" ht="12" customHeight="1" thickBot="1">
      <c r="A28" s="594" t="s">
        <v>339</v>
      </c>
      <c r="B28" s="598" t="s">
        <v>686</v>
      </c>
      <c r="C28" s="578"/>
      <c r="D28" s="578"/>
      <c r="E28" s="573"/>
    </row>
    <row r="29" spans="1:5" s="571" customFormat="1" ht="12" customHeight="1" thickBot="1">
      <c r="A29" s="581" t="s">
        <v>11</v>
      </c>
      <c r="B29" s="390" t="s">
        <v>572</v>
      </c>
      <c r="C29" s="449">
        <f>SUM(C30:C32)</f>
        <v>0</v>
      </c>
      <c r="D29" s="449">
        <f>SUM(D30:D32)</f>
        <v>602</v>
      </c>
      <c r="E29" s="588">
        <f>SUM(E30:E32)</f>
        <v>602</v>
      </c>
    </row>
    <row r="30" spans="1:5" s="571" customFormat="1" ht="12" customHeight="1">
      <c r="A30" s="595" t="s">
        <v>65</v>
      </c>
      <c r="B30" s="596" t="s">
        <v>356</v>
      </c>
      <c r="C30" s="104">
        <f>'7.2. sz. mell'!C30</f>
        <v>0</v>
      </c>
      <c r="D30" s="104">
        <f>'7.2. sz. mell'!D30</f>
        <v>0</v>
      </c>
      <c r="E30" s="575">
        <f>'7.2. sz. mell'!E30</f>
        <v>0</v>
      </c>
    </row>
    <row r="31" spans="1:5" s="571" customFormat="1" ht="12" customHeight="1">
      <c r="A31" s="595" t="s">
        <v>66</v>
      </c>
      <c r="B31" s="597" t="s">
        <v>357</v>
      </c>
      <c r="C31" s="104">
        <f>'7.2. sz. mell'!C31</f>
        <v>0</v>
      </c>
      <c r="D31" s="104">
        <f>'7.2. sz. mell'!D31</f>
        <v>102</v>
      </c>
      <c r="E31" s="575">
        <f>'7.2. sz. mell'!E31</f>
        <v>102</v>
      </c>
    </row>
    <row r="32" spans="1:5" s="571" customFormat="1" ht="12" customHeight="1" thickBot="1">
      <c r="A32" s="594" t="s">
        <v>67</v>
      </c>
      <c r="B32" s="580" t="s">
        <v>359</v>
      </c>
      <c r="C32" s="104">
        <f>'7.2. sz. mell'!C32</f>
        <v>0</v>
      </c>
      <c r="D32" s="104">
        <f>'7.2. sz. mell'!D32</f>
        <v>500</v>
      </c>
      <c r="E32" s="575">
        <f>'7.2. sz. mell'!E32</f>
        <v>500</v>
      </c>
    </row>
    <row r="33" spans="1:5" s="571" customFormat="1" ht="12" customHeight="1" thickBot="1">
      <c r="A33" s="581" t="s">
        <v>12</v>
      </c>
      <c r="B33" s="390" t="s">
        <v>484</v>
      </c>
      <c r="C33" s="42">
        <f>'7.2. sz. mell'!C33</f>
        <v>64503</v>
      </c>
      <c r="D33" s="42">
        <f>'7.2. sz. mell'!D33</f>
        <v>130</v>
      </c>
      <c r="E33" s="587">
        <f>'7.2. sz. mell'!E33</f>
        <v>130</v>
      </c>
    </row>
    <row r="34" spans="1:5" s="544" customFormat="1" ht="12" customHeight="1" thickBot="1">
      <c r="A34" s="581" t="s">
        <v>13</v>
      </c>
      <c r="B34" s="390" t="s">
        <v>573</v>
      </c>
      <c r="C34" s="42"/>
      <c r="D34" s="42"/>
      <c r="E34" s="587"/>
    </row>
    <row r="35" spans="1:5" s="544" customFormat="1" ht="12" customHeight="1" thickBot="1">
      <c r="A35" s="518" t="s">
        <v>14</v>
      </c>
      <c r="B35" s="390" t="s">
        <v>687</v>
      </c>
      <c r="C35" s="449">
        <f>+C8+C19+C24+C25+C29+C33+C34</f>
        <v>69235</v>
      </c>
      <c r="D35" s="449">
        <f>+D8+D19+D24+D25+D29+D33+D34</f>
        <v>15320</v>
      </c>
      <c r="E35" s="588">
        <f>+E8+E19+E24+E25+E29+E33+E34</f>
        <v>15320</v>
      </c>
    </row>
    <row r="36" spans="1:5" s="544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576</v>
      </c>
      <c r="B37" s="596" t="s">
        <v>169</v>
      </c>
      <c r="C37" s="104">
        <v>0</v>
      </c>
      <c r="D37" s="104">
        <v>0</v>
      </c>
      <c r="E37" s="575">
        <v>0</v>
      </c>
    </row>
    <row r="38" spans="1:5" s="571" customFormat="1" ht="12" customHeight="1">
      <c r="A38" s="595" t="s">
        <v>577</v>
      </c>
      <c r="B38" s="597" t="s">
        <v>3</v>
      </c>
      <c r="C38" s="450"/>
      <c r="D38" s="450"/>
      <c r="E38" s="574"/>
    </row>
    <row r="39" spans="1:5" s="571" customFormat="1" ht="12" customHeight="1" thickBot="1">
      <c r="A39" s="594" t="s">
        <v>578</v>
      </c>
      <c r="B39" s="580" t="s">
        <v>579</v>
      </c>
      <c r="C39" s="578"/>
      <c r="D39" s="578"/>
      <c r="E39" s="573"/>
    </row>
    <row r="40" spans="1:5" s="571" customFormat="1" ht="15" customHeight="1" thickBot="1">
      <c r="A40" s="583" t="s">
        <v>16</v>
      </c>
      <c r="B40" s="584" t="s">
        <v>580</v>
      </c>
      <c r="C40" s="110">
        <f>+C35+C36</f>
        <v>69235</v>
      </c>
      <c r="D40" s="110">
        <f>+D35+D36</f>
        <v>15320</v>
      </c>
      <c r="E40" s="589">
        <f>+E35+E36</f>
        <v>15320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9" t="s">
        <v>44</v>
      </c>
      <c r="B43" s="730"/>
      <c r="C43" s="730"/>
      <c r="D43" s="730"/>
      <c r="E43" s="731"/>
    </row>
    <row r="44" spans="1:5" s="345" customFormat="1" ht="12" customHeight="1" thickBot="1">
      <c r="A44" s="581" t="s">
        <v>7</v>
      </c>
      <c r="B44" s="390" t="s">
        <v>581</v>
      </c>
      <c r="C44" s="449">
        <f>SUM(C45:C49)</f>
        <v>104905</v>
      </c>
      <c r="D44" s="449">
        <f>SUM(D45:D49)</f>
        <v>139781</v>
      </c>
      <c r="E44" s="481">
        <f>SUM(E45:E49)</f>
        <v>139781</v>
      </c>
    </row>
    <row r="45" spans="1:5" ht="12" customHeight="1">
      <c r="A45" s="594" t="s">
        <v>72</v>
      </c>
      <c r="B45" s="371" t="s">
        <v>37</v>
      </c>
      <c r="C45" s="104">
        <f>'7.2. sz. mell'!C45</f>
        <v>48058</v>
      </c>
      <c r="D45" s="104">
        <f>'7.2. sz. mell'!D45</f>
        <v>74981</v>
      </c>
      <c r="E45" s="476">
        <f>'7.2. sz. mell'!E45</f>
        <v>74981</v>
      </c>
    </row>
    <row r="46" spans="1:5" ht="12" customHeight="1">
      <c r="A46" s="594" t="s">
        <v>73</v>
      </c>
      <c r="B46" s="370" t="s">
        <v>134</v>
      </c>
      <c r="C46" s="104">
        <f>'7.2. sz. mell'!C46</f>
        <v>15930</v>
      </c>
      <c r="D46" s="104">
        <f>'7.2. sz. mell'!D46</f>
        <v>11596</v>
      </c>
      <c r="E46" s="476">
        <f>'7.2. sz. mell'!E46</f>
        <v>11596</v>
      </c>
    </row>
    <row r="47" spans="1:5" ht="12" customHeight="1">
      <c r="A47" s="594" t="s">
        <v>74</v>
      </c>
      <c r="B47" s="370" t="s">
        <v>101</v>
      </c>
      <c r="C47" s="104">
        <f>'7.2. sz. mell'!C47</f>
        <v>25499</v>
      </c>
      <c r="D47" s="104">
        <f>'7.2. sz. mell'!D47</f>
        <v>37266</v>
      </c>
      <c r="E47" s="476">
        <f>'7.2. sz. mell'!E47</f>
        <v>37266</v>
      </c>
    </row>
    <row r="48" spans="1:5" ht="12" customHeight="1">
      <c r="A48" s="594" t="s">
        <v>75</v>
      </c>
      <c r="B48" s="370" t="s">
        <v>135</v>
      </c>
      <c r="C48" s="104">
        <f>'7.2. sz. mell'!C48</f>
        <v>15418</v>
      </c>
      <c r="D48" s="104">
        <f>'7.2. sz. mell'!D48</f>
        <v>14489</v>
      </c>
      <c r="E48" s="476">
        <f>'7.2. sz. mell'!E48</f>
        <v>14489</v>
      </c>
    </row>
    <row r="49" spans="1:5" ht="12" customHeight="1" thickBot="1">
      <c r="A49" s="594" t="s">
        <v>108</v>
      </c>
      <c r="B49" s="370" t="s">
        <v>136</v>
      </c>
      <c r="C49" s="104">
        <f>'7.2. sz. mell'!C49</f>
        <v>0</v>
      </c>
      <c r="D49" s="104">
        <f>'7.2. sz. mell'!D49</f>
        <v>1449</v>
      </c>
      <c r="E49" s="476">
        <f>'7.2. sz. mell'!E49</f>
        <v>1449</v>
      </c>
    </row>
    <row r="50" spans="1:5" ht="12" customHeight="1" thickBot="1">
      <c r="A50" s="581" t="s">
        <v>8</v>
      </c>
      <c r="B50" s="390" t="s">
        <v>582</v>
      </c>
      <c r="C50" s="449">
        <f>SUM(C51:C53)</f>
        <v>38207</v>
      </c>
      <c r="D50" s="449">
        <f>SUM(D51:D53)</f>
        <v>40703</v>
      </c>
      <c r="E50" s="481">
        <f>SUM(E51:E53)</f>
        <v>40703</v>
      </c>
    </row>
    <row r="51" spans="1:5" s="345" customFormat="1" ht="12" customHeight="1">
      <c r="A51" s="594" t="s">
        <v>78</v>
      </c>
      <c r="B51" s="371" t="s">
        <v>159</v>
      </c>
      <c r="C51" s="104">
        <f>'7.2. sz. mell'!C51</f>
        <v>0</v>
      </c>
      <c r="D51" s="104">
        <f>'7.2. sz. mell'!D51</f>
        <v>15480</v>
      </c>
      <c r="E51" s="476">
        <f>'7.2. sz. mell'!E51</f>
        <v>15480</v>
      </c>
    </row>
    <row r="52" spans="1:5" ht="12" customHeight="1">
      <c r="A52" s="594" t="s">
        <v>79</v>
      </c>
      <c r="B52" s="370" t="s">
        <v>138</v>
      </c>
      <c r="C52" s="104">
        <f>'7.2. sz. mell'!C52</f>
        <v>38207</v>
      </c>
      <c r="D52" s="104">
        <f>'7.2. sz. mell'!D52</f>
        <v>25223</v>
      </c>
      <c r="E52" s="476">
        <f>'7.2. sz. mell'!E52</f>
        <v>25223</v>
      </c>
    </row>
    <row r="53" spans="1:5" ht="12" customHeight="1">
      <c r="A53" s="594" t="s">
        <v>80</v>
      </c>
      <c r="B53" s="370" t="s">
        <v>45</v>
      </c>
      <c r="C53" s="104">
        <f>'7.2. sz. mell'!C53</f>
        <v>0</v>
      </c>
      <c r="D53" s="104">
        <f>'7.2. sz. mell'!D53</f>
        <v>0</v>
      </c>
      <c r="E53" s="476">
        <f>'7.2. sz. mell'!E53</f>
        <v>0</v>
      </c>
    </row>
    <row r="54" spans="1:5" ht="12" customHeight="1" thickBot="1">
      <c r="A54" s="594" t="s">
        <v>81</v>
      </c>
      <c r="B54" s="370" t="s">
        <v>688</v>
      </c>
      <c r="C54" s="104">
        <f>'7.2. sz. mell'!C54</f>
        <v>0</v>
      </c>
      <c r="D54" s="104">
        <f>'7.2. sz. mell'!D54</f>
        <v>0</v>
      </c>
      <c r="E54" s="476">
        <f>'7.2. sz. mell'!E54</f>
        <v>0</v>
      </c>
    </row>
    <row r="55" spans="1:5" ht="12" customHeight="1" thickBot="1">
      <c r="A55" s="581" t="s">
        <v>9</v>
      </c>
      <c r="B55" s="585" t="s">
        <v>583</v>
      </c>
      <c r="C55" s="449">
        <f>+C44+C50</f>
        <v>143112</v>
      </c>
      <c r="D55" s="449">
        <f>+D44+D50</f>
        <v>180484</v>
      </c>
      <c r="E55" s="481">
        <f>+E44+E50</f>
        <v>180484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751</v>
      </c>
      <c r="B57" s="684"/>
      <c r="C57" s="114">
        <v>4</v>
      </c>
      <c r="D57" s="115">
        <v>4</v>
      </c>
      <c r="E57" s="112">
        <v>4</v>
      </c>
    </row>
    <row r="58" spans="1:5" ht="14.25" customHeight="1" thickBot="1">
      <c r="A58" s="685" t="s">
        <v>750</v>
      </c>
      <c r="B58" s="686"/>
      <c r="C58" s="114">
        <v>69</v>
      </c>
      <c r="D58" s="115">
        <v>69</v>
      </c>
      <c r="E58" s="112">
        <v>69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34">
      <selection activeCell="E59" sqref="E59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+CONCATENATE("7.2. melléklet a 6/",LEFT(ÖSSZEFÜGGÉSEK!A4,4)+1,". (IV.27.) önkormányzati rendelethez")</f>
        <v>7.2. melléklet a 6/2016. (IV.27.) önkormányzati rendelethez</v>
      </c>
    </row>
    <row r="2" spans="1:5" s="568" customFormat="1" ht="25.5" customHeight="1">
      <c r="A2" s="548" t="s">
        <v>148</v>
      </c>
      <c r="B2" s="732" t="s">
        <v>156</v>
      </c>
      <c r="C2" s="733"/>
      <c r="D2" s="734"/>
      <c r="E2" s="591" t="s">
        <v>48</v>
      </c>
    </row>
    <row r="3" spans="1:5" s="568" customFormat="1" ht="24.75" thickBot="1">
      <c r="A3" s="566" t="s">
        <v>563</v>
      </c>
      <c r="B3" s="735" t="s">
        <v>682</v>
      </c>
      <c r="C3" s="738"/>
      <c r="D3" s="739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2482</v>
      </c>
      <c r="D8" s="449">
        <f>SUM(D9:D18)</f>
        <v>9471</v>
      </c>
      <c r="E8" s="588">
        <f>SUM(E9:E18)</f>
        <v>9471</v>
      </c>
    </row>
    <row r="9" spans="1:5" s="544" customFormat="1" ht="12" customHeight="1">
      <c r="A9" s="593" t="s">
        <v>72</v>
      </c>
      <c r="B9" s="372" t="s">
        <v>343</v>
      </c>
      <c r="C9" s="107">
        <v>1982</v>
      </c>
      <c r="D9" s="107">
        <v>4780</v>
      </c>
      <c r="E9" s="577">
        <v>4780</v>
      </c>
    </row>
    <row r="10" spans="1:5" s="544" customFormat="1" ht="12" customHeight="1">
      <c r="A10" s="594" t="s">
        <v>73</v>
      </c>
      <c r="B10" s="370" t="s">
        <v>344</v>
      </c>
      <c r="C10" s="446">
        <v>500</v>
      </c>
      <c r="D10" s="446">
        <v>3619</v>
      </c>
      <c r="E10" s="116">
        <v>3619</v>
      </c>
    </row>
    <row r="11" spans="1:5" s="544" customFormat="1" ht="12" customHeight="1">
      <c r="A11" s="594" t="s">
        <v>74</v>
      </c>
      <c r="B11" s="370" t="s">
        <v>345</v>
      </c>
      <c r="C11" s="446"/>
      <c r="D11" s="446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446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446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446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446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108">
        <v>2</v>
      </c>
      <c r="E16" s="576">
        <v>2</v>
      </c>
    </row>
    <row r="17" spans="1:5" s="544" customFormat="1" ht="12" customHeight="1">
      <c r="A17" s="594" t="s">
        <v>86</v>
      </c>
      <c r="B17" s="370" t="s">
        <v>352</v>
      </c>
      <c r="C17" s="446"/>
      <c r="D17" s="446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448">
        <v>1070</v>
      </c>
      <c r="E18" s="572">
        <v>1070</v>
      </c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446">
        <v>0</v>
      </c>
      <c r="E20" s="116">
        <v>0</v>
      </c>
    </row>
    <row r="21" spans="1:5" s="571" customFormat="1" ht="12" customHeight="1">
      <c r="A21" s="594" t="s">
        <v>79</v>
      </c>
      <c r="B21" s="370" t="s">
        <v>568</v>
      </c>
      <c r="C21" s="446"/>
      <c r="D21" s="446"/>
      <c r="E21" s="116"/>
    </row>
    <row r="22" spans="1:5" s="571" customFormat="1" ht="12" customHeight="1">
      <c r="A22" s="594" t="s">
        <v>80</v>
      </c>
      <c r="B22" s="370" t="s">
        <v>569</v>
      </c>
      <c r="C22" s="446">
        <v>0</v>
      </c>
      <c r="D22" s="446">
        <v>0</v>
      </c>
      <c r="E22" s="116">
        <v>0</v>
      </c>
    </row>
    <row r="23" spans="1:5" s="571" customFormat="1" ht="12" customHeight="1" thickBot="1">
      <c r="A23" s="594" t="s">
        <v>81</v>
      </c>
      <c r="B23" s="370" t="s">
        <v>685</v>
      </c>
      <c r="C23" s="446"/>
      <c r="D23" s="446"/>
      <c r="E23" s="116"/>
    </row>
    <row r="24" spans="1:5" s="571" customFormat="1" ht="12" customHeight="1" thickBot="1">
      <c r="A24" s="581" t="s">
        <v>9</v>
      </c>
      <c r="B24" s="390" t="s">
        <v>125</v>
      </c>
      <c r="C24" s="42">
        <v>2250</v>
      </c>
      <c r="D24" s="42">
        <v>5117</v>
      </c>
      <c r="E24" s="587">
        <v>5117</v>
      </c>
    </row>
    <row r="25" spans="1:5" s="571" customFormat="1" ht="12" customHeight="1" thickBot="1">
      <c r="A25" s="581" t="s">
        <v>10</v>
      </c>
      <c r="B25" s="390" t="s">
        <v>570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337</v>
      </c>
      <c r="B26" s="596" t="s">
        <v>568</v>
      </c>
      <c r="C26" s="104"/>
      <c r="D26" s="104"/>
      <c r="E26" s="575"/>
    </row>
    <row r="27" spans="1:5" s="571" customFormat="1" ht="12" customHeight="1">
      <c r="A27" s="595" t="s">
        <v>338</v>
      </c>
      <c r="B27" s="597" t="s">
        <v>571</v>
      </c>
      <c r="C27" s="450"/>
      <c r="D27" s="450"/>
      <c r="E27" s="574"/>
    </row>
    <row r="28" spans="1:5" s="571" customFormat="1" ht="12" customHeight="1" thickBot="1">
      <c r="A28" s="594" t="s">
        <v>339</v>
      </c>
      <c r="B28" s="598" t="s">
        <v>686</v>
      </c>
      <c r="C28" s="578"/>
      <c r="D28" s="578"/>
      <c r="E28" s="573"/>
    </row>
    <row r="29" spans="1:5" s="571" customFormat="1" ht="12" customHeight="1" thickBot="1">
      <c r="A29" s="581" t="s">
        <v>11</v>
      </c>
      <c r="B29" s="390" t="s">
        <v>572</v>
      </c>
      <c r="C29" s="449">
        <f>SUM(C30:C32)</f>
        <v>0</v>
      </c>
      <c r="D29" s="449">
        <f>SUM(D30:D32)</f>
        <v>602</v>
      </c>
      <c r="E29" s="588">
        <f>SUM(E30:E32)</f>
        <v>602</v>
      </c>
    </row>
    <row r="30" spans="1:5" s="571" customFormat="1" ht="12" customHeight="1">
      <c r="A30" s="595" t="s">
        <v>65</v>
      </c>
      <c r="B30" s="596" t="s">
        <v>356</v>
      </c>
      <c r="C30" s="104"/>
      <c r="D30" s="104"/>
      <c r="E30" s="575"/>
    </row>
    <row r="31" spans="1:5" s="571" customFormat="1" ht="12" customHeight="1">
      <c r="A31" s="595" t="s">
        <v>66</v>
      </c>
      <c r="B31" s="597" t="s">
        <v>357</v>
      </c>
      <c r="C31" s="450"/>
      <c r="D31" s="450">
        <v>102</v>
      </c>
      <c r="E31" s="574">
        <v>102</v>
      </c>
    </row>
    <row r="32" spans="1:5" s="571" customFormat="1" ht="12" customHeight="1" thickBot="1">
      <c r="A32" s="594" t="s">
        <v>67</v>
      </c>
      <c r="B32" s="580" t="s">
        <v>359</v>
      </c>
      <c r="C32" s="578"/>
      <c r="D32" s="578">
        <v>500</v>
      </c>
      <c r="E32" s="573">
        <v>500</v>
      </c>
    </row>
    <row r="33" spans="1:5" s="571" customFormat="1" ht="12" customHeight="1" thickBot="1">
      <c r="A33" s="581" t="s">
        <v>12</v>
      </c>
      <c r="B33" s="390" t="s">
        <v>484</v>
      </c>
      <c r="C33" s="42">
        <v>64503</v>
      </c>
      <c r="D33" s="42">
        <v>130</v>
      </c>
      <c r="E33" s="587">
        <v>130</v>
      </c>
    </row>
    <row r="34" spans="1:5" s="544" customFormat="1" ht="12" customHeight="1" thickBot="1">
      <c r="A34" s="581" t="s">
        <v>13</v>
      </c>
      <c r="B34" s="390" t="s">
        <v>573</v>
      </c>
      <c r="C34" s="42"/>
      <c r="D34" s="42"/>
      <c r="E34" s="587"/>
    </row>
    <row r="35" spans="1:5" s="544" customFormat="1" ht="12" customHeight="1" thickBot="1">
      <c r="A35" s="518" t="s">
        <v>14</v>
      </c>
      <c r="B35" s="390" t="s">
        <v>687</v>
      </c>
      <c r="C35" s="449">
        <f>+C8+C19+C24+C25+C29+C33+C34</f>
        <v>69235</v>
      </c>
      <c r="D35" s="449">
        <f>+D8+D19+D24+D25+D29+D33+D34</f>
        <v>15320</v>
      </c>
      <c r="E35" s="588">
        <f>+E8+E19+E24+E25+E29+E33+E34</f>
        <v>15320</v>
      </c>
    </row>
    <row r="36" spans="1:5" s="544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576</v>
      </c>
      <c r="B37" s="596" t="s">
        <v>169</v>
      </c>
      <c r="C37" s="104">
        <v>0</v>
      </c>
      <c r="D37" s="104">
        <v>0</v>
      </c>
      <c r="E37" s="575">
        <v>0</v>
      </c>
    </row>
    <row r="38" spans="1:5" s="571" customFormat="1" ht="12" customHeight="1">
      <c r="A38" s="595" t="s">
        <v>577</v>
      </c>
      <c r="B38" s="597" t="s">
        <v>3</v>
      </c>
      <c r="C38" s="450"/>
      <c r="D38" s="450"/>
      <c r="E38" s="574"/>
    </row>
    <row r="39" spans="1:5" s="571" customFormat="1" ht="12" customHeight="1" thickBot="1">
      <c r="A39" s="594" t="s">
        <v>578</v>
      </c>
      <c r="B39" s="580" t="s">
        <v>579</v>
      </c>
      <c r="C39" s="578"/>
      <c r="D39" s="578"/>
      <c r="E39" s="573"/>
    </row>
    <row r="40" spans="1:5" s="571" customFormat="1" ht="15" customHeight="1" thickBot="1">
      <c r="A40" s="583" t="s">
        <v>16</v>
      </c>
      <c r="B40" s="584" t="s">
        <v>580</v>
      </c>
      <c r="C40" s="110">
        <f>+C35+C36</f>
        <v>69235</v>
      </c>
      <c r="D40" s="110">
        <f>+D35+D36</f>
        <v>15320</v>
      </c>
      <c r="E40" s="589">
        <f>+E35+E36</f>
        <v>15320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9" t="s">
        <v>44</v>
      </c>
      <c r="B43" s="730"/>
      <c r="C43" s="730"/>
      <c r="D43" s="730"/>
      <c r="E43" s="731"/>
    </row>
    <row r="44" spans="1:5" s="345" customFormat="1" ht="12" customHeight="1" thickBot="1">
      <c r="A44" s="581" t="s">
        <v>7</v>
      </c>
      <c r="B44" s="390" t="s">
        <v>581</v>
      </c>
      <c r="C44" s="449">
        <f>SUM(C45:C49)</f>
        <v>104905</v>
      </c>
      <c r="D44" s="449">
        <f>SUM(D45:D49)</f>
        <v>139781</v>
      </c>
      <c r="E44" s="481">
        <f>SUM(E45:E49)</f>
        <v>139781</v>
      </c>
    </row>
    <row r="45" spans="1:5" ht="12" customHeight="1">
      <c r="A45" s="594" t="s">
        <v>72</v>
      </c>
      <c r="B45" s="371" t="s">
        <v>37</v>
      </c>
      <c r="C45" s="104">
        <v>48058</v>
      </c>
      <c r="D45" s="104">
        <v>74981</v>
      </c>
      <c r="E45" s="476">
        <v>74981</v>
      </c>
    </row>
    <row r="46" spans="1:5" ht="12" customHeight="1">
      <c r="A46" s="594" t="s">
        <v>73</v>
      </c>
      <c r="B46" s="370" t="s">
        <v>134</v>
      </c>
      <c r="C46" s="443">
        <v>15930</v>
      </c>
      <c r="D46" s="443">
        <v>11596</v>
      </c>
      <c r="E46" s="477">
        <v>11596</v>
      </c>
    </row>
    <row r="47" spans="1:5" ht="12" customHeight="1">
      <c r="A47" s="594" t="s">
        <v>74</v>
      </c>
      <c r="B47" s="370" t="s">
        <v>101</v>
      </c>
      <c r="C47" s="443">
        <v>25499</v>
      </c>
      <c r="D47" s="443">
        <v>37266</v>
      </c>
      <c r="E47" s="477">
        <v>37266</v>
      </c>
    </row>
    <row r="48" spans="1:5" ht="12" customHeight="1">
      <c r="A48" s="594" t="s">
        <v>75</v>
      </c>
      <c r="B48" s="370" t="s">
        <v>135</v>
      </c>
      <c r="C48" s="443">
        <v>15418</v>
      </c>
      <c r="D48" s="443">
        <v>14489</v>
      </c>
      <c r="E48" s="477">
        <v>14489</v>
      </c>
    </row>
    <row r="49" spans="1:5" ht="12" customHeight="1" thickBot="1">
      <c r="A49" s="594" t="s">
        <v>108</v>
      </c>
      <c r="B49" s="370" t="s">
        <v>136</v>
      </c>
      <c r="C49" s="443">
        <v>0</v>
      </c>
      <c r="D49" s="443">
        <v>1449</v>
      </c>
      <c r="E49" s="477">
        <v>1449</v>
      </c>
    </row>
    <row r="50" spans="1:5" ht="12" customHeight="1" thickBot="1">
      <c r="A50" s="581" t="s">
        <v>8</v>
      </c>
      <c r="B50" s="390" t="s">
        <v>582</v>
      </c>
      <c r="C50" s="449">
        <f>SUM(C51:C53)</f>
        <v>38207</v>
      </c>
      <c r="D50" s="449">
        <f>SUM(D51:D53)</f>
        <v>40703</v>
      </c>
      <c r="E50" s="481">
        <f>SUM(E51:E53)</f>
        <v>40703</v>
      </c>
    </row>
    <row r="51" spans="1:5" s="345" customFormat="1" ht="12" customHeight="1">
      <c r="A51" s="594" t="s">
        <v>78</v>
      </c>
      <c r="B51" s="371" t="s">
        <v>159</v>
      </c>
      <c r="C51" s="104">
        <v>0</v>
      </c>
      <c r="D51" s="104">
        <v>15480</v>
      </c>
      <c r="E51" s="476">
        <v>15480</v>
      </c>
    </row>
    <row r="52" spans="1:5" ht="12" customHeight="1">
      <c r="A52" s="594" t="s">
        <v>79</v>
      </c>
      <c r="B52" s="370" t="s">
        <v>138</v>
      </c>
      <c r="C52" s="443">
        <v>38207</v>
      </c>
      <c r="D52" s="443">
        <v>25223</v>
      </c>
      <c r="E52" s="477">
        <v>25223</v>
      </c>
    </row>
    <row r="53" spans="1:5" ht="12" customHeight="1">
      <c r="A53" s="594" t="s">
        <v>80</v>
      </c>
      <c r="B53" s="370" t="s">
        <v>45</v>
      </c>
      <c r="C53" s="443"/>
      <c r="D53" s="443"/>
      <c r="E53" s="477"/>
    </row>
    <row r="54" spans="1:5" ht="12" customHeight="1" thickBot="1">
      <c r="A54" s="594" t="s">
        <v>81</v>
      </c>
      <c r="B54" s="370" t="s">
        <v>688</v>
      </c>
      <c r="C54" s="443"/>
      <c r="D54" s="443"/>
      <c r="E54" s="477"/>
    </row>
    <row r="55" spans="1:5" ht="12" customHeight="1" thickBot="1">
      <c r="A55" s="581" t="s">
        <v>9</v>
      </c>
      <c r="B55" s="585" t="s">
        <v>583</v>
      </c>
      <c r="C55" s="449">
        <f>+C44+C50</f>
        <v>143112</v>
      </c>
      <c r="D55" s="449">
        <f>+D44+D50</f>
        <v>180484</v>
      </c>
      <c r="E55" s="481">
        <f>+E44+E50</f>
        <v>180484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751</v>
      </c>
      <c r="B57" s="684"/>
      <c r="C57" s="114">
        <v>4</v>
      </c>
      <c r="D57" s="115">
        <v>4</v>
      </c>
      <c r="E57" s="112">
        <v>4</v>
      </c>
    </row>
    <row r="58" spans="1:5" ht="14.25" customHeight="1" thickBot="1">
      <c r="A58" s="685" t="s">
        <v>750</v>
      </c>
      <c r="B58" s="686"/>
      <c r="C58" s="114">
        <v>69</v>
      </c>
      <c r="D58" s="115">
        <v>69</v>
      </c>
      <c r="E58" s="112">
        <v>69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38" sqref="E138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+CONCATENATE("7.3. melléklet a 6/",LEFT(ÖSSZEFÜGGÉSEK!A4,4)+1,". (IV.27.) önkormányzati rendelethez")</f>
        <v>7.3. melléklet a 6/2016. (IV.27.) önkormányzati rendelethez</v>
      </c>
    </row>
    <row r="2" spans="1:5" s="568" customFormat="1" ht="25.5" customHeight="1">
      <c r="A2" s="548" t="s">
        <v>148</v>
      </c>
      <c r="B2" s="732" t="s">
        <v>156</v>
      </c>
      <c r="C2" s="733"/>
      <c r="D2" s="734"/>
      <c r="E2" s="591" t="s">
        <v>48</v>
      </c>
    </row>
    <row r="3" spans="1:5" s="568" customFormat="1" ht="24.75" thickBot="1">
      <c r="A3" s="566" t="s">
        <v>563</v>
      </c>
      <c r="B3" s="735" t="s">
        <v>689</v>
      </c>
      <c r="C3" s="738"/>
      <c r="D3" s="739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449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107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446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446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446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446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446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446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108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446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448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446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446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446"/>
      <c r="E22" s="116"/>
    </row>
    <row r="23" spans="1:5" s="571" customFormat="1" ht="12" customHeight="1" thickBot="1">
      <c r="A23" s="594" t="s">
        <v>81</v>
      </c>
      <c r="B23" s="370" t="s">
        <v>685</v>
      </c>
      <c r="C23" s="446"/>
      <c r="D23" s="446"/>
      <c r="E23" s="116"/>
    </row>
    <row r="24" spans="1:5" s="571" customFormat="1" ht="12" customHeight="1" thickBot="1">
      <c r="A24" s="581" t="s">
        <v>9</v>
      </c>
      <c r="B24" s="390" t="s">
        <v>125</v>
      </c>
      <c r="C24" s="42"/>
      <c r="D24" s="42"/>
      <c r="E24" s="587"/>
    </row>
    <row r="25" spans="1:5" s="571" customFormat="1" ht="12" customHeight="1" thickBot="1">
      <c r="A25" s="581" t="s">
        <v>10</v>
      </c>
      <c r="B25" s="390" t="s">
        <v>570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337</v>
      </c>
      <c r="B26" s="596" t="s">
        <v>568</v>
      </c>
      <c r="C26" s="104"/>
      <c r="D26" s="104"/>
      <c r="E26" s="575"/>
    </row>
    <row r="27" spans="1:5" s="571" customFormat="1" ht="12" customHeight="1">
      <c r="A27" s="595" t="s">
        <v>338</v>
      </c>
      <c r="B27" s="597" t="s">
        <v>571</v>
      </c>
      <c r="C27" s="450"/>
      <c r="D27" s="450"/>
      <c r="E27" s="574"/>
    </row>
    <row r="28" spans="1:5" s="571" customFormat="1" ht="12" customHeight="1" thickBot="1">
      <c r="A28" s="594" t="s">
        <v>339</v>
      </c>
      <c r="B28" s="598" t="s">
        <v>686</v>
      </c>
      <c r="C28" s="578"/>
      <c r="D28" s="578"/>
      <c r="E28" s="573"/>
    </row>
    <row r="29" spans="1:5" s="571" customFormat="1" ht="12" customHeight="1" thickBot="1">
      <c r="A29" s="581" t="s">
        <v>11</v>
      </c>
      <c r="B29" s="390" t="s">
        <v>572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65</v>
      </c>
      <c r="B30" s="596" t="s">
        <v>356</v>
      </c>
      <c r="C30" s="104"/>
      <c r="D30" s="104"/>
      <c r="E30" s="575"/>
    </row>
    <row r="31" spans="1:5" s="571" customFormat="1" ht="12" customHeight="1">
      <c r="A31" s="595" t="s">
        <v>66</v>
      </c>
      <c r="B31" s="597" t="s">
        <v>357</v>
      </c>
      <c r="C31" s="450"/>
      <c r="D31" s="450"/>
      <c r="E31" s="574"/>
    </row>
    <row r="32" spans="1:5" s="571" customFormat="1" ht="12" customHeight="1" thickBot="1">
      <c r="A32" s="594" t="s">
        <v>67</v>
      </c>
      <c r="B32" s="580" t="s">
        <v>359</v>
      </c>
      <c r="C32" s="578"/>
      <c r="D32" s="578"/>
      <c r="E32" s="573"/>
    </row>
    <row r="33" spans="1:5" s="571" customFormat="1" ht="12" customHeight="1" thickBot="1">
      <c r="A33" s="581" t="s">
        <v>12</v>
      </c>
      <c r="B33" s="390" t="s">
        <v>484</v>
      </c>
      <c r="C33" s="42"/>
      <c r="D33" s="42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42"/>
      <c r="E34" s="587"/>
    </row>
    <row r="35" spans="1:5" s="544" customFormat="1" ht="12" customHeight="1" thickBot="1">
      <c r="A35" s="518" t="s">
        <v>14</v>
      </c>
      <c r="B35" s="390" t="s">
        <v>687</v>
      </c>
      <c r="C35" s="449">
        <f>+C8+C19+C24+C25+C29+C33+C34</f>
        <v>0</v>
      </c>
      <c r="D35" s="449">
        <f>+D8+D19+D24+D25+D29+D33+D34</f>
        <v>0</v>
      </c>
      <c r="E35" s="588">
        <f>+E8+E19+E24+E25+E29+E33+E34</f>
        <v>0</v>
      </c>
    </row>
    <row r="36" spans="1:5" s="544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576</v>
      </c>
      <c r="B37" s="596" t="s">
        <v>169</v>
      </c>
      <c r="C37" s="104"/>
      <c r="D37" s="104"/>
      <c r="E37" s="575"/>
    </row>
    <row r="38" spans="1:5" s="571" customFormat="1" ht="12" customHeight="1">
      <c r="A38" s="595" t="s">
        <v>577</v>
      </c>
      <c r="B38" s="597" t="s">
        <v>3</v>
      </c>
      <c r="C38" s="450"/>
      <c r="D38" s="450"/>
      <c r="E38" s="574"/>
    </row>
    <row r="39" spans="1:5" s="571" customFormat="1" ht="12" customHeight="1" thickBot="1">
      <c r="A39" s="594" t="s">
        <v>578</v>
      </c>
      <c r="B39" s="580" t="s">
        <v>579</v>
      </c>
      <c r="C39" s="578"/>
      <c r="D39" s="578"/>
      <c r="E39" s="573"/>
    </row>
    <row r="40" spans="1:5" s="571" customFormat="1" ht="15" customHeight="1" thickBot="1">
      <c r="A40" s="583" t="s">
        <v>16</v>
      </c>
      <c r="B40" s="584" t="s">
        <v>580</v>
      </c>
      <c r="C40" s="110">
        <f>+C35+C36</f>
        <v>0</v>
      </c>
      <c r="D40" s="110">
        <f>+D35+D36</f>
        <v>0</v>
      </c>
      <c r="E40" s="589">
        <f>+E35+E36</f>
        <v>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9" t="s">
        <v>44</v>
      </c>
      <c r="B43" s="730"/>
      <c r="C43" s="730"/>
      <c r="D43" s="730"/>
      <c r="E43" s="731"/>
    </row>
    <row r="44" spans="1:5" s="345" customFormat="1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481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476"/>
    </row>
    <row r="46" spans="1:5" ht="12" customHeight="1">
      <c r="A46" s="594" t="s">
        <v>73</v>
      </c>
      <c r="B46" s="370" t="s">
        <v>134</v>
      </c>
      <c r="C46" s="443"/>
      <c r="D46" s="443"/>
      <c r="E46" s="477"/>
    </row>
    <row r="47" spans="1:5" ht="12" customHeight="1">
      <c r="A47" s="594" t="s">
        <v>74</v>
      </c>
      <c r="B47" s="370" t="s">
        <v>101</v>
      </c>
      <c r="C47" s="443"/>
      <c r="D47" s="443"/>
      <c r="E47" s="477"/>
    </row>
    <row r="48" spans="1:5" ht="12" customHeight="1">
      <c r="A48" s="594" t="s">
        <v>75</v>
      </c>
      <c r="B48" s="370" t="s">
        <v>135</v>
      </c>
      <c r="C48" s="443"/>
      <c r="D48" s="443"/>
      <c r="E48" s="477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477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481">
        <f>SUM(E51:E53)</f>
        <v>0</v>
      </c>
    </row>
    <row r="51" spans="1:5" s="345" customFormat="1" ht="12" customHeight="1">
      <c r="A51" s="594" t="s">
        <v>78</v>
      </c>
      <c r="B51" s="371" t="s">
        <v>159</v>
      </c>
      <c r="C51" s="104"/>
      <c r="D51" s="104"/>
      <c r="E51" s="476"/>
    </row>
    <row r="52" spans="1:5" ht="12" customHeight="1">
      <c r="A52" s="594" t="s">
        <v>79</v>
      </c>
      <c r="B52" s="370" t="s">
        <v>138</v>
      </c>
      <c r="C52" s="443"/>
      <c r="D52" s="443"/>
      <c r="E52" s="477"/>
    </row>
    <row r="53" spans="1:5" ht="12" customHeight="1">
      <c r="A53" s="594" t="s">
        <v>80</v>
      </c>
      <c r="B53" s="370" t="s">
        <v>45</v>
      </c>
      <c r="C53" s="443"/>
      <c r="D53" s="443"/>
      <c r="E53" s="477"/>
    </row>
    <row r="54" spans="1:5" ht="12" customHeight="1" thickBot="1">
      <c r="A54" s="594" t="s">
        <v>81</v>
      </c>
      <c r="B54" s="370" t="s">
        <v>688</v>
      </c>
      <c r="C54" s="443"/>
      <c r="D54" s="443"/>
      <c r="E54" s="477"/>
    </row>
    <row r="55" spans="1:5" ht="12" customHeight="1" thickBot="1">
      <c r="A55" s="581" t="s">
        <v>9</v>
      </c>
      <c r="B55" s="585" t="s">
        <v>583</v>
      </c>
      <c r="C55" s="449">
        <f>+C44+C50</f>
        <v>0</v>
      </c>
      <c r="D55" s="449">
        <f>+D44+D50</f>
        <v>0</v>
      </c>
      <c r="E55" s="481">
        <f>+E44+E50</f>
        <v>0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751</v>
      </c>
      <c r="B57" s="684"/>
      <c r="C57" s="114"/>
      <c r="D57" s="114"/>
      <c r="E57" s="579"/>
    </row>
    <row r="58" spans="1:5" ht="14.25" customHeight="1" thickBot="1">
      <c r="A58" s="685" t="s">
        <v>750</v>
      </c>
      <c r="B58" s="686"/>
      <c r="C58" s="114"/>
      <c r="D58" s="114"/>
      <c r="E58" s="579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38" sqref="E138"/>
    </sheetView>
  </sheetViews>
  <sheetFormatPr defaultColWidth="9.00390625" defaultRowHeight="12.75"/>
  <cols>
    <col min="1" max="1" width="16.00390625" style="586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+CONCATENATE("7.4. melléklet a 6/",LEFT(ÖSSZEFÜGGÉSEK!A4,4)+1,". (IV.27.) önkormányzati rendelethez")</f>
        <v>7.4. melléklet a 6/2016. (IV.27.) önkormányzati rendelethez</v>
      </c>
    </row>
    <row r="2" spans="1:5" s="568" customFormat="1" ht="25.5" customHeight="1">
      <c r="A2" s="548" t="s">
        <v>148</v>
      </c>
      <c r="B2" s="732" t="s">
        <v>156</v>
      </c>
      <c r="C2" s="733"/>
      <c r="D2" s="734"/>
      <c r="E2" s="591" t="s">
        <v>48</v>
      </c>
    </row>
    <row r="3" spans="1:5" s="568" customFormat="1" ht="24.75" thickBot="1">
      <c r="A3" s="566" t="s">
        <v>563</v>
      </c>
      <c r="B3" s="735" t="s">
        <v>684</v>
      </c>
      <c r="C3" s="738"/>
      <c r="D3" s="739"/>
      <c r="E3" s="592" t="s">
        <v>50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449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107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446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446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446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446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446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446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108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446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448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449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446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446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446"/>
      <c r="E22" s="116"/>
    </row>
    <row r="23" spans="1:5" s="571" customFormat="1" ht="12" customHeight="1" thickBot="1">
      <c r="A23" s="594" t="s">
        <v>81</v>
      </c>
      <c r="B23" s="370" t="s">
        <v>685</v>
      </c>
      <c r="C23" s="446"/>
      <c r="D23" s="446"/>
      <c r="E23" s="116"/>
    </row>
    <row r="24" spans="1:5" s="571" customFormat="1" ht="12" customHeight="1" thickBot="1">
      <c r="A24" s="581" t="s">
        <v>9</v>
      </c>
      <c r="B24" s="390" t="s">
        <v>125</v>
      </c>
      <c r="C24" s="42"/>
      <c r="D24" s="42"/>
      <c r="E24" s="587"/>
    </row>
    <row r="25" spans="1:5" s="571" customFormat="1" ht="12" customHeight="1" thickBot="1">
      <c r="A25" s="581" t="s">
        <v>10</v>
      </c>
      <c r="B25" s="390" t="s">
        <v>570</v>
      </c>
      <c r="C25" s="449">
        <f>SUM(C26:C27)</f>
        <v>0</v>
      </c>
      <c r="D25" s="449">
        <f>SUM(D26:D27)</f>
        <v>0</v>
      </c>
      <c r="E25" s="588">
        <f>SUM(E26:E27)</f>
        <v>0</v>
      </c>
    </row>
    <row r="26" spans="1:5" s="571" customFormat="1" ht="12" customHeight="1">
      <c r="A26" s="595" t="s">
        <v>337</v>
      </c>
      <c r="B26" s="596" t="s">
        <v>568</v>
      </c>
      <c r="C26" s="104"/>
      <c r="D26" s="104"/>
      <c r="E26" s="575"/>
    </row>
    <row r="27" spans="1:5" s="571" customFormat="1" ht="12" customHeight="1">
      <c r="A27" s="595" t="s">
        <v>338</v>
      </c>
      <c r="B27" s="597" t="s">
        <v>571</v>
      </c>
      <c r="C27" s="450"/>
      <c r="D27" s="450"/>
      <c r="E27" s="574"/>
    </row>
    <row r="28" spans="1:5" s="571" customFormat="1" ht="12" customHeight="1" thickBot="1">
      <c r="A28" s="594" t="s">
        <v>339</v>
      </c>
      <c r="B28" s="598" t="s">
        <v>686</v>
      </c>
      <c r="C28" s="578"/>
      <c r="D28" s="578"/>
      <c r="E28" s="573"/>
    </row>
    <row r="29" spans="1:5" s="571" customFormat="1" ht="12" customHeight="1" thickBot="1">
      <c r="A29" s="581" t="s">
        <v>11</v>
      </c>
      <c r="B29" s="390" t="s">
        <v>572</v>
      </c>
      <c r="C29" s="449">
        <f>SUM(C30:C32)</f>
        <v>0</v>
      </c>
      <c r="D29" s="449">
        <f>SUM(D30:D32)</f>
        <v>0</v>
      </c>
      <c r="E29" s="588">
        <f>SUM(E30:E32)</f>
        <v>0</v>
      </c>
    </row>
    <row r="30" spans="1:5" s="571" customFormat="1" ht="12" customHeight="1">
      <c r="A30" s="595" t="s">
        <v>65</v>
      </c>
      <c r="B30" s="596" t="s">
        <v>356</v>
      </c>
      <c r="C30" s="104"/>
      <c r="D30" s="104"/>
      <c r="E30" s="575"/>
    </row>
    <row r="31" spans="1:5" s="571" customFormat="1" ht="12" customHeight="1">
      <c r="A31" s="595" t="s">
        <v>66</v>
      </c>
      <c r="B31" s="597" t="s">
        <v>357</v>
      </c>
      <c r="C31" s="450"/>
      <c r="D31" s="450"/>
      <c r="E31" s="574"/>
    </row>
    <row r="32" spans="1:5" s="571" customFormat="1" ht="12" customHeight="1" thickBot="1">
      <c r="A32" s="594" t="s">
        <v>67</v>
      </c>
      <c r="B32" s="580" t="s">
        <v>359</v>
      </c>
      <c r="C32" s="578"/>
      <c r="D32" s="578"/>
      <c r="E32" s="573"/>
    </row>
    <row r="33" spans="1:5" s="571" customFormat="1" ht="12" customHeight="1" thickBot="1">
      <c r="A33" s="581" t="s">
        <v>12</v>
      </c>
      <c r="B33" s="390" t="s">
        <v>484</v>
      </c>
      <c r="C33" s="42"/>
      <c r="D33" s="42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42"/>
      <c r="E34" s="587"/>
    </row>
    <row r="35" spans="1:5" s="544" customFormat="1" ht="12" customHeight="1" thickBot="1">
      <c r="A35" s="518" t="s">
        <v>14</v>
      </c>
      <c r="B35" s="390" t="s">
        <v>687</v>
      </c>
      <c r="C35" s="449">
        <f>+C8+C19+C24+C25+C29+C33+C34</f>
        <v>0</v>
      </c>
      <c r="D35" s="449">
        <f>+D8+D19+D24+D25+D29+D33+D34</f>
        <v>0</v>
      </c>
      <c r="E35" s="588">
        <f>+E8+E19+E24+E25+E29+E33+E34</f>
        <v>0</v>
      </c>
    </row>
    <row r="36" spans="1:5" s="544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449">
        <f>+D37+D38+D39</f>
        <v>0</v>
      </c>
      <c r="E36" s="588">
        <f>+E37+E38+E39</f>
        <v>0</v>
      </c>
    </row>
    <row r="37" spans="1:5" s="544" customFormat="1" ht="12" customHeight="1">
      <c r="A37" s="595" t="s">
        <v>576</v>
      </c>
      <c r="B37" s="596" t="s">
        <v>169</v>
      </c>
      <c r="C37" s="104"/>
      <c r="D37" s="104"/>
      <c r="E37" s="575"/>
    </row>
    <row r="38" spans="1:5" s="571" customFormat="1" ht="12" customHeight="1">
      <c r="A38" s="595" t="s">
        <v>577</v>
      </c>
      <c r="B38" s="597" t="s">
        <v>3</v>
      </c>
      <c r="C38" s="450"/>
      <c r="D38" s="450"/>
      <c r="E38" s="574"/>
    </row>
    <row r="39" spans="1:5" s="571" customFormat="1" ht="12" customHeight="1" thickBot="1">
      <c r="A39" s="594" t="s">
        <v>578</v>
      </c>
      <c r="B39" s="580" t="s">
        <v>579</v>
      </c>
      <c r="C39" s="578"/>
      <c r="D39" s="578"/>
      <c r="E39" s="573"/>
    </row>
    <row r="40" spans="1:5" s="571" customFormat="1" ht="15" customHeight="1" thickBot="1">
      <c r="A40" s="583" t="s">
        <v>16</v>
      </c>
      <c r="B40" s="584" t="s">
        <v>580</v>
      </c>
      <c r="C40" s="110">
        <f>+C35+C36</f>
        <v>0</v>
      </c>
      <c r="D40" s="110">
        <f>+D35+D36</f>
        <v>0</v>
      </c>
      <c r="E40" s="589">
        <f>+E35+E36</f>
        <v>0</v>
      </c>
    </row>
    <row r="41" spans="1:5" s="571" customFormat="1" ht="15" customHeight="1">
      <c r="A41" s="526"/>
      <c r="B41" s="527"/>
      <c r="C41" s="542"/>
      <c r="D41" s="542"/>
      <c r="E41" s="542"/>
    </row>
    <row r="42" spans="1:5" ht="13.5" thickBot="1">
      <c r="A42" s="528"/>
      <c r="B42" s="529"/>
      <c r="C42" s="543"/>
      <c r="D42" s="543"/>
      <c r="E42" s="543"/>
    </row>
    <row r="43" spans="1:5" s="570" customFormat="1" ht="16.5" customHeight="1" thickBot="1">
      <c r="A43" s="729" t="s">
        <v>44</v>
      </c>
      <c r="B43" s="730"/>
      <c r="C43" s="730"/>
      <c r="D43" s="730"/>
      <c r="E43" s="731"/>
    </row>
    <row r="44" spans="1:5" s="345" customFormat="1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481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476"/>
    </row>
    <row r="46" spans="1:5" ht="12" customHeight="1">
      <c r="A46" s="594" t="s">
        <v>73</v>
      </c>
      <c r="B46" s="370" t="s">
        <v>134</v>
      </c>
      <c r="C46" s="443"/>
      <c r="D46" s="443"/>
      <c r="E46" s="477"/>
    </row>
    <row r="47" spans="1:5" ht="12" customHeight="1">
      <c r="A47" s="594" t="s">
        <v>74</v>
      </c>
      <c r="B47" s="370" t="s">
        <v>101</v>
      </c>
      <c r="C47" s="443"/>
      <c r="D47" s="443"/>
      <c r="E47" s="477"/>
    </row>
    <row r="48" spans="1:5" ht="12" customHeight="1">
      <c r="A48" s="594" t="s">
        <v>75</v>
      </c>
      <c r="B48" s="370" t="s">
        <v>135</v>
      </c>
      <c r="C48" s="443"/>
      <c r="D48" s="443"/>
      <c r="E48" s="477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477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481">
        <f>SUM(E51:E53)</f>
        <v>0</v>
      </c>
    </row>
    <row r="51" spans="1:5" s="345" customFormat="1" ht="12" customHeight="1">
      <c r="A51" s="594" t="s">
        <v>78</v>
      </c>
      <c r="B51" s="371" t="s">
        <v>159</v>
      </c>
      <c r="C51" s="104"/>
      <c r="D51" s="104"/>
      <c r="E51" s="476"/>
    </row>
    <row r="52" spans="1:5" ht="12" customHeight="1">
      <c r="A52" s="594" t="s">
        <v>79</v>
      </c>
      <c r="B52" s="370" t="s">
        <v>138</v>
      </c>
      <c r="C52" s="443"/>
      <c r="D52" s="443"/>
      <c r="E52" s="477"/>
    </row>
    <row r="53" spans="1:5" ht="12" customHeight="1">
      <c r="A53" s="594" t="s">
        <v>80</v>
      </c>
      <c r="B53" s="370" t="s">
        <v>45</v>
      </c>
      <c r="C53" s="443"/>
      <c r="D53" s="443"/>
      <c r="E53" s="477"/>
    </row>
    <row r="54" spans="1:5" ht="12" customHeight="1" thickBot="1">
      <c r="A54" s="594" t="s">
        <v>81</v>
      </c>
      <c r="B54" s="370" t="s">
        <v>688</v>
      </c>
      <c r="C54" s="443"/>
      <c r="D54" s="443"/>
      <c r="E54" s="477"/>
    </row>
    <row r="55" spans="1:5" ht="12" customHeight="1" thickBot="1">
      <c r="A55" s="581" t="s">
        <v>9</v>
      </c>
      <c r="B55" s="585" t="s">
        <v>583</v>
      </c>
      <c r="C55" s="449">
        <f>+C44+C50</f>
        <v>0</v>
      </c>
      <c r="D55" s="449">
        <f>+D44+D50</f>
        <v>0</v>
      </c>
      <c r="E55" s="481">
        <f>+E44+E50</f>
        <v>0</v>
      </c>
    </row>
    <row r="56" spans="3:5" ht="13.5" thickBot="1">
      <c r="C56" s="590"/>
      <c r="D56" s="590"/>
      <c r="E56" s="590"/>
    </row>
    <row r="57" spans="1:5" ht="15" customHeight="1" thickBot="1">
      <c r="A57" s="683" t="s">
        <v>751</v>
      </c>
      <c r="B57" s="684"/>
      <c r="C57" s="114"/>
      <c r="D57" s="114"/>
      <c r="E57" s="579"/>
    </row>
    <row r="58" spans="1:5" ht="14.25" customHeight="1" thickBot="1">
      <c r="A58" s="685" t="s">
        <v>750</v>
      </c>
      <c r="B58" s="686"/>
      <c r="C58" s="114"/>
      <c r="D58" s="114"/>
      <c r="E58" s="579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zoomScale="130" zoomScaleNormal="130" zoomScaleSheetLayoutView="100" workbookViewId="0" topLeftCell="A1">
      <selection activeCell="E138" sqref="E138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89" t="s">
        <v>4</v>
      </c>
      <c r="B1" s="689"/>
      <c r="C1" s="689"/>
      <c r="D1" s="689"/>
      <c r="E1" s="689"/>
    </row>
    <row r="2" spans="1:5" ht="15.75" customHeight="1" thickBot="1">
      <c r="A2" s="46" t="s">
        <v>112</v>
      </c>
      <c r="B2" s="46"/>
      <c r="C2" s="409"/>
      <c r="D2" s="409"/>
      <c r="E2" s="409" t="s">
        <v>160</v>
      </c>
    </row>
    <row r="3" spans="1:5" ht="15.75" customHeight="1">
      <c r="A3" s="690" t="s">
        <v>60</v>
      </c>
      <c r="B3" s="692" t="s">
        <v>6</v>
      </c>
      <c r="C3" s="694" t="str">
        <f>+CONCATENATE(LEFT(ÖSSZEFÜGGÉSEK!A4,4),". évi")</f>
        <v>2015. évi</v>
      </c>
      <c r="D3" s="694"/>
      <c r="E3" s="695"/>
    </row>
    <row r="4" spans="1:5" ht="37.5" customHeight="1" thickBot="1">
      <c r="A4" s="691"/>
      <c r="B4" s="693"/>
      <c r="C4" s="48" t="s">
        <v>182</v>
      </c>
      <c r="D4" s="48" t="s">
        <v>187</v>
      </c>
      <c r="E4" s="49" t="s">
        <v>188</v>
      </c>
    </row>
    <row r="5" spans="1:5" s="423" customFormat="1" ht="12" customHeight="1" thickBot="1">
      <c r="A5" s="387" t="s">
        <v>424</v>
      </c>
      <c r="B5" s="388" t="s">
        <v>425</v>
      </c>
      <c r="C5" s="388" t="s">
        <v>426</v>
      </c>
      <c r="D5" s="388" t="s">
        <v>427</v>
      </c>
      <c r="E5" s="434" t="s">
        <v>428</v>
      </c>
    </row>
    <row r="6" spans="1:5" s="424" customFormat="1" ht="12" customHeight="1" thickBot="1">
      <c r="A6" s="382" t="s">
        <v>7</v>
      </c>
      <c r="B6" s="383" t="s">
        <v>316</v>
      </c>
      <c r="C6" s="414">
        <f>SUM(C7:C12)</f>
        <v>61657</v>
      </c>
      <c r="D6" s="414">
        <f>SUM(D7:D12)</f>
        <v>65493</v>
      </c>
      <c r="E6" s="397">
        <f>SUM(E7:E12)</f>
        <v>65493</v>
      </c>
    </row>
    <row r="7" spans="1:5" s="424" customFormat="1" ht="12" customHeight="1">
      <c r="A7" s="377" t="s">
        <v>72</v>
      </c>
      <c r="B7" s="425" t="s">
        <v>317</v>
      </c>
      <c r="C7" s="416">
        <f>'1.2.sz.mell.'!C7</f>
        <v>11075</v>
      </c>
      <c r="D7" s="416">
        <f>'1.2.sz.mell.'!D7</f>
        <v>11093</v>
      </c>
      <c r="E7" s="399">
        <f>'1.2.sz.mell.'!E7</f>
        <v>11093</v>
      </c>
    </row>
    <row r="8" spans="1:5" s="424" customFormat="1" ht="12" customHeight="1">
      <c r="A8" s="376" t="s">
        <v>73</v>
      </c>
      <c r="B8" s="426" t="s">
        <v>318</v>
      </c>
      <c r="C8" s="416">
        <f>'1.2.sz.mell.'!C8</f>
        <v>18166</v>
      </c>
      <c r="D8" s="416">
        <f>'1.2.sz.mell.'!D8</f>
        <v>18166</v>
      </c>
      <c r="E8" s="399">
        <f>'1.2.sz.mell.'!E8</f>
        <v>18166</v>
      </c>
    </row>
    <row r="9" spans="1:5" s="424" customFormat="1" ht="12" customHeight="1">
      <c r="A9" s="376" t="s">
        <v>74</v>
      </c>
      <c r="B9" s="426" t="s">
        <v>319</v>
      </c>
      <c r="C9" s="416">
        <f>'1.2.sz.mell.'!C9</f>
        <v>16061</v>
      </c>
      <c r="D9" s="416">
        <f>'1.2.sz.mell.'!D9</f>
        <v>25084</v>
      </c>
      <c r="E9" s="399">
        <f>'1.2.sz.mell.'!E9</f>
        <v>25084</v>
      </c>
    </row>
    <row r="10" spans="1:5" s="424" customFormat="1" ht="12" customHeight="1">
      <c r="A10" s="376" t="s">
        <v>75</v>
      </c>
      <c r="B10" s="426" t="s">
        <v>320</v>
      </c>
      <c r="C10" s="416">
        <f>'1.2.sz.mell.'!C10</f>
        <v>1200</v>
      </c>
      <c r="D10" s="416">
        <f>'1.2.sz.mell.'!D10</f>
        <v>1200</v>
      </c>
      <c r="E10" s="399">
        <f>'1.2.sz.mell.'!E10</f>
        <v>1200</v>
      </c>
    </row>
    <row r="11" spans="1:5" s="424" customFormat="1" ht="12" customHeight="1">
      <c r="A11" s="376" t="s">
        <v>108</v>
      </c>
      <c r="B11" s="426" t="s">
        <v>321</v>
      </c>
      <c r="C11" s="416">
        <f>'1.2.sz.mell.'!C11</f>
        <v>0</v>
      </c>
      <c r="D11" s="416">
        <f>'1.2.sz.mell.'!D11</f>
        <v>0</v>
      </c>
      <c r="E11" s="399">
        <f>'1.2.sz.mell.'!E11</f>
        <v>0</v>
      </c>
    </row>
    <row r="12" spans="1:5" s="424" customFormat="1" ht="12" customHeight="1" thickBot="1">
      <c r="A12" s="378" t="s">
        <v>76</v>
      </c>
      <c r="B12" s="427" t="s">
        <v>322</v>
      </c>
      <c r="C12" s="416">
        <f>'1.2.sz.mell.'!C12</f>
        <v>15155</v>
      </c>
      <c r="D12" s="416">
        <f>'1.2.sz.mell.'!D12</f>
        <v>9950</v>
      </c>
      <c r="E12" s="399">
        <f>'1.2.sz.mell.'!E12</f>
        <v>9950</v>
      </c>
    </row>
    <row r="13" spans="1:5" s="424" customFormat="1" ht="12" customHeight="1" thickBot="1">
      <c r="A13" s="382" t="s">
        <v>8</v>
      </c>
      <c r="B13" s="404" t="s">
        <v>323</v>
      </c>
      <c r="C13" s="414">
        <f>SUM(C14:C18)</f>
        <v>0</v>
      </c>
      <c r="D13" s="414">
        <f>SUM(D14:D18)</f>
        <v>83859</v>
      </c>
      <c r="E13" s="397">
        <f>SUM(E14:E18)</f>
        <v>83859</v>
      </c>
    </row>
    <row r="14" spans="1:5" s="424" customFormat="1" ht="12" customHeight="1">
      <c r="A14" s="377" t="s">
        <v>78</v>
      </c>
      <c r="B14" s="425" t="s">
        <v>324</v>
      </c>
      <c r="C14" s="416"/>
      <c r="D14" s="416">
        <v>0</v>
      </c>
      <c r="E14" s="399">
        <v>0</v>
      </c>
    </row>
    <row r="15" spans="1:5" s="424" customFormat="1" ht="12" customHeight="1">
      <c r="A15" s="376" t="s">
        <v>79</v>
      </c>
      <c r="B15" s="426" t="s">
        <v>325</v>
      </c>
      <c r="C15" s="415"/>
      <c r="D15" s="415"/>
      <c r="E15" s="398"/>
    </row>
    <row r="16" spans="1:5" s="424" customFormat="1" ht="12" customHeight="1">
      <c r="A16" s="376" t="s">
        <v>80</v>
      </c>
      <c r="B16" s="426" t="s">
        <v>326</v>
      </c>
      <c r="C16" s="415"/>
      <c r="D16" s="415"/>
      <c r="E16" s="398"/>
    </row>
    <row r="17" spans="1:5" s="424" customFormat="1" ht="12" customHeight="1">
      <c r="A17" s="376" t="s">
        <v>81</v>
      </c>
      <c r="B17" s="426" t="s">
        <v>327</v>
      </c>
      <c r="C17" s="415"/>
      <c r="D17" s="415"/>
      <c r="E17" s="398"/>
    </row>
    <row r="18" spans="1:5" s="424" customFormat="1" ht="12" customHeight="1">
      <c r="A18" s="376" t="s">
        <v>82</v>
      </c>
      <c r="B18" s="426" t="s">
        <v>328</v>
      </c>
      <c r="C18" s="415">
        <f>'1.2.sz.mell.'!C18</f>
        <v>0</v>
      </c>
      <c r="D18" s="415">
        <f>'1.2.sz.mell.'!D18</f>
        <v>83859</v>
      </c>
      <c r="E18" s="398">
        <f>'1.2.sz.mell.'!E18</f>
        <v>83859</v>
      </c>
    </row>
    <row r="19" spans="1:5" s="424" customFormat="1" ht="12" customHeight="1" thickBot="1">
      <c r="A19" s="378" t="s">
        <v>89</v>
      </c>
      <c r="B19" s="427" t="s">
        <v>329</v>
      </c>
      <c r="C19" s="417"/>
      <c r="D19" s="417"/>
      <c r="E19" s="400"/>
    </row>
    <row r="20" spans="1:5" s="424" customFormat="1" ht="12" customHeight="1" thickBot="1">
      <c r="A20" s="382" t="s">
        <v>9</v>
      </c>
      <c r="B20" s="383" t="s">
        <v>330</v>
      </c>
      <c r="C20" s="414">
        <f>SUM(C21:C25)</f>
        <v>0</v>
      </c>
      <c r="D20" s="414">
        <f>SUM(D21:D25)</f>
        <v>8108</v>
      </c>
      <c r="E20" s="397">
        <f>SUM(E21:E25)</f>
        <v>8108</v>
      </c>
    </row>
    <row r="21" spans="1:5" s="424" customFormat="1" ht="12" customHeight="1">
      <c r="A21" s="377" t="s">
        <v>61</v>
      </c>
      <c r="B21" s="425" t="s">
        <v>331</v>
      </c>
      <c r="C21" s="416"/>
      <c r="D21" s="416"/>
      <c r="E21" s="399"/>
    </row>
    <row r="22" spans="1:5" s="424" customFormat="1" ht="12" customHeight="1">
      <c r="A22" s="376" t="s">
        <v>62</v>
      </c>
      <c r="B22" s="426" t="s">
        <v>332</v>
      </c>
      <c r="C22" s="415"/>
      <c r="D22" s="415"/>
      <c r="E22" s="398"/>
    </row>
    <row r="23" spans="1:5" s="424" customFormat="1" ht="12" customHeight="1">
      <c r="A23" s="376" t="s">
        <v>63</v>
      </c>
      <c r="B23" s="426" t="s">
        <v>333</v>
      </c>
      <c r="C23" s="415"/>
      <c r="D23" s="415"/>
      <c r="E23" s="398"/>
    </row>
    <row r="24" spans="1:5" s="424" customFormat="1" ht="12" customHeight="1">
      <c r="A24" s="376" t="s">
        <v>64</v>
      </c>
      <c r="B24" s="426" t="s">
        <v>334</v>
      </c>
      <c r="C24" s="415"/>
      <c r="D24" s="415"/>
      <c r="E24" s="398"/>
    </row>
    <row r="25" spans="1:5" s="424" customFormat="1" ht="12" customHeight="1">
      <c r="A25" s="376" t="s">
        <v>122</v>
      </c>
      <c r="B25" s="426" t="s">
        <v>335</v>
      </c>
      <c r="C25" s="415">
        <f>'1.2.sz.mell.'!C25</f>
        <v>0</v>
      </c>
      <c r="D25" s="415">
        <f>'1.2.sz.mell.'!D25</f>
        <v>8108</v>
      </c>
      <c r="E25" s="398">
        <f>'1.2.sz.mell.'!E25</f>
        <v>8108</v>
      </c>
    </row>
    <row r="26" spans="1:5" s="424" customFormat="1" ht="12" customHeight="1" thickBot="1">
      <c r="A26" s="378" t="s">
        <v>123</v>
      </c>
      <c r="B26" s="406" t="s">
        <v>336</v>
      </c>
      <c r="C26" s="417"/>
      <c r="D26" s="417"/>
      <c r="E26" s="400"/>
    </row>
    <row r="27" spans="1:5" s="424" customFormat="1" ht="12" customHeight="1" thickBot="1">
      <c r="A27" s="382" t="s">
        <v>124</v>
      </c>
      <c r="B27" s="383" t="s">
        <v>740</v>
      </c>
      <c r="C27" s="420">
        <f>SUM(C28:C33)</f>
        <v>2250</v>
      </c>
      <c r="D27" s="420">
        <f>SUM(D28:D33)</f>
        <v>5117</v>
      </c>
      <c r="E27" s="433">
        <f>SUM(E28:E33)</f>
        <v>5117</v>
      </c>
    </row>
    <row r="28" spans="1:5" s="424" customFormat="1" ht="12" customHeight="1">
      <c r="A28" s="377" t="s">
        <v>337</v>
      </c>
      <c r="B28" s="425" t="s">
        <v>755</v>
      </c>
      <c r="C28" s="416">
        <v>450</v>
      </c>
      <c r="D28" s="416">
        <v>366</v>
      </c>
      <c r="E28" s="399">
        <v>366</v>
      </c>
    </row>
    <row r="29" spans="1:5" s="424" customFormat="1" ht="12" customHeight="1">
      <c r="A29" s="376" t="s">
        <v>338</v>
      </c>
      <c r="B29" s="426" t="s">
        <v>756</v>
      </c>
      <c r="C29" s="415"/>
      <c r="D29" s="415">
        <v>3625</v>
      </c>
      <c r="E29" s="398">
        <v>3625</v>
      </c>
    </row>
    <row r="30" spans="1:5" s="424" customFormat="1" ht="12" customHeight="1">
      <c r="A30" s="376" t="s">
        <v>339</v>
      </c>
      <c r="B30" s="426" t="s">
        <v>757</v>
      </c>
      <c r="C30" s="415">
        <v>750</v>
      </c>
      <c r="D30" s="415">
        <v>739</v>
      </c>
      <c r="E30" s="398">
        <v>739</v>
      </c>
    </row>
    <row r="31" spans="1:5" s="424" customFormat="1" ht="12" customHeight="1">
      <c r="A31" s="376" t="s">
        <v>741</v>
      </c>
      <c r="B31" s="426" t="s">
        <v>747</v>
      </c>
      <c r="C31" s="415"/>
      <c r="D31" s="415"/>
      <c r="E31" s="398"/>
    </row>
    <row r="32" spans="1:5" s="424" customFormat="1" ht="12" customHeight="1">
      <c r="A32" s="376" t="s">
        <v>742</v>
      </c>
      <c r="B32" s="426" t="s">
        <v>340</v>
      </c>
      <c r="C32" s="415">
        <v>1050</v>
      </c>
      <c r="D32" s="415"/>
      <c r="E32" s="398"/>
    </row>
    <row r="33" spans="1:5" s="424" customFormat="1" ht="12" customHeight="1" thickBot="1">
      <c r="A33" s="378" t="s">
        <v>743</v>
      </c>
      <c r="B33" s="406" t="s">
        <v>341</v>
      </c>
      <c r="C33" s="417">
        <v>0</v>
      </c>
      <c r="D33" s="417">
        <v>387</v>
      </c>
      <c r="E33" s="400">
        <v>387</v>
      </c>
    </row>
    <row r="34" spans="1:5" s="424" customFormat="1" ht="12" customHeight="1" thickBot="1">
      <c r="A34" s="382" t="s">
        <v>11</v>
      </c>
      <c r="B34" s="383" t="s">
        <v>342</v>
      </c>
      <c r="C34" s="414">
        <f>SUM(C35:C44)</f>
        <v>2482</v>
      </c>
      <c r="D34" s="414">
        <f>SUM(D35:D44)</f>
        <v>9471</v>
      </c>
      <c r="E34" s="397">
        <f>SUM(E35:E44)</f>
        <v>9471</v>
      </c>
    </row>
    <row r="35" spans="1:5" s="424" customFormat="1" ht="12" customHeight="1">
      <c r="A35" s="377" t="s">
        <v>65</v>
      </c>
      <c r="B35" s="425" t="s">
        <v>343</v>
      </c>
      <c r="C35" s="416">
        <f>'1.2.sz.mell.'!C35</f>
        <v>1982</v>
      </c>
      <c r="D35" s="416">
        <f>'1.2.sz.mell.'!D35</f>
        <v>4780</v>
      </c>
      <c r="E35" s="399">
        <f>'1.2.sz.mell.'!E35</f>
        <v>4780</v>
      </c>
    </row>
    <row r="36" spans="1:5" s="424" customFormat="1" ht="12" customHeight="1">
      <c r="A36" s="376" t="s">
        <v>66</v>
      </c>
      <c r="B36" s="426" t="s">
        <v>344</v>
      </c>
      <c r="C36" s="416">
        <f>'1.2.sz.mell.'!C36</f>
        <v>500</v>
      </c>
      <c r="D36" s="416">
        <f>'1.2.sz.mell.'!D36</f>
        <v>3619</v>
      </c>
      <c r="E36" s="399">
        <f>'1.2.sz.mell.'!E36</f>
        <v>3619</v>
      </c>
    </row>
    <row r="37" spans="1:5" s="424" customFormat="1" ht="12" customHeight="1">
      <c r="A37" s="376" t="s">
        <v>67</v>
      </c>
      <c r="B37" s="426" t="s">
        <v>345</v>
      </c>
      <c r="C37" s="416">
        <f>'1.2.sz.mell.'!C37</f>
        <v>0</v>
      </c>
      <c r="D37" s="416">
        <f>'1.2.sz.mell.'!D37</f>
        <v>0</v>
      </c>
      <c r="E37" s="399">
        <f>'1.2.sz.mell.'!E37</f>
        <v>0</v>
      </c>
    </row>
    <row r="38" spans="1:5" s="424" customFormat="1" ht="12" customHeight="1">
      <c r="A38" s="376" t="s">
        <v>126</v>
      </c>
      <c r="B38" s="426" t="s">
        <v>346</v>
      </c>
      <c r="C38" s="416">
        <f>'1.2.sz.mell.'!C38</f>
        <v>0</v>
      </c>
      <c r="D38" s="416">
        <f>'1.2.sz.mell.'!D38</f>
        <v>0</v>
      </c>
      <c r="E38" s="399">
        <f>'1.2.sz.mell.'!E38</f>
        <v>0</v>
      </c>
    </row>
    <row r="39" spans="1:5" s="424" customFormat="1" ht="12" customHeight="1">
      <c r="A39" s="376" t="s">
        <v>127</v>
      </c>
      <c r="B39" s="426" t="s">
        <v>347</v>
      </c>
      <c r="C39" s="416">
        <f>'1.2.sz.mell.'!C39</f>
        <v>0</v>
      </c>
      <c r="D39" s="416">
        <f>'1.2.sz.mell.'!D39</f>
        <v>0</v>
      </c>
      <c r="E39" s="399">
        <f>'1.2.sz.mell.'!E39</f>
        <v>0</v>
      </c>
    </row>
    <row r="40" spans="1:5" s="424" customFormat="1" ht="12" customHeight="1">
      <c r="A40" s="376" t="s">
        <v>128</v>
      </c>
      <c r="B40" s="426" t="s">
        <v>348</v>
      </c>
      <c r="C40" s="416">
        <f>'1.2.sz.mell.'!C40</f>
        <v>0</v>
      </c>
      <c r="D40" s="416">
        <f>'1.2.sz.mell.'!D40</f>
        <v>0</v>
      </c>
      <c r="E40" s="399">
        <f>'1.2.sz.mell.'!E40</f>
        <v>0</v>
      </c>
    </row>
    <row r="41" spans="1:5" s="424" customFormat="1" ht="12" customHeight="1">
      <c r="A41" s="376" t="s">
        <v>129</v>
      </c>
      <c r="B41" s="426" t="s">
        <v>349</v>
      </c>
      <c r="C41" s="416">
        <f>'1.2.sz.mell.'!C41</f>
        <v>0</v>
      </c>
      <c r="D41" s="416">
        <f>'1.2.sz.mell.'!D41</f>
        <v>0</v>
      </c>
      <c r="E41" s="399">
        <f>'1.2.sz.mell.'!E41</f>
        <v>0</v>
      </c>
    </row>
    <row r="42" spans="1:5" s="424" customFormat="1" ht="12" customHeight="1">
      <c r="A42" s="376" t="s">
        <v>130</v>
      </c>
      <c r="B42" s="426" t="s">
        <v>350</v>
      </c>
      <c r="C42" s="416">
        <f>'1.2.sz.mell.'!C42</f>
        <v>0</v>
      </c>
      <c r="D42" s="416">
        <f>'1.2.sz.mell.'!D42</f>
        <v>2</v>
      </c>
      <c r="E42" s="399">
        <f>'1.2.sz.mell.'!E42</f>
        <v>2</v>
      </c>
    </row>
    <row r="43" spans="1:5" s="424" customFormat="1" ht="12" customHeight="1">
      <c r="A43" s="376" t="s">
        <v>351</v>
      </c>
      <c r="B43" s="426" t="s">
        <v>352</v>
      </c>
      <c r="C43" s="416">
        <f>'1.2.sz.mell.'!C43</f>
        <v>0</v>
      </c>
      <c r="D43" s="416">
        <f>'1.2.sz.mell.'!D43</f>
        <v>0</v>
      </c>
      <c r="E43" s="399">
        <f>'1.2.sz.mell.'!E43</f>
        <v>0</v>
      </c>
    </row>
    <row r="44" spans="1:5" s="424" customFormat="1" ht="12" customHeight="1" thickBot="1">
      <c r="A44" s="378" t="s">
        <v>353</v>
      </c>
      <c r="B44" s="427" t="s">
        <v>354</v>
      </c>
      <c r="C44" s="416">
        <f>'1.2.sz.mell.'!C44</f>
        <v>0</v>
      </c>
      <c r="D44" s="416">
        <f>'1.2.sz.mell.'!D44</f>
        <v>1070</v>
      </c>
      <c r="E44" s="399">
        <f>'1.2.sz.mell.'!E44</f>
        <v>1070</v>
      </c>
    </row>
    <row r="45" spans="1:5" s="424" customFormat="1" ht="12" customHeight="1" thickBot="1">
      <c r="A45" s="382" t="s">
        <v>12</v>
      </c>
      <c r="B45" s="383" t="s">
        <v>355</v>
      </c>
      <c r="C45" s="414">
        <f>SUM(C46:C50)</f>
        <v>0</v>
      </c>
      <c r="D45" s="414">
        <f>SUM(D46:D50)</f>
        <v>602</v>
      </c>
      <c r="E45" s="397">
        <f>SUM(E46:E50)</f>
        <v>602</v>
      </c>
    </row>
    <row r="46" spans="1:5" s="424" customFormat="1" ht="12" customHeight="1">
      <c r="A46" s="377" t="s">
        <v>68</v>
      </c>
      <c r="B46" s="425" t="s">
        <v>356</v>
      </c>
      <c r="C46" s="435"/>
      <c r="D46" s="435"/>
      <c r="E46" s="403"/>
    </row>
    <row r="47" spans="1:5" s="424" customFormat="1" ht="12" customHeight="1">
      <c r="A47" s="376" t="s">
        <v>69</v>
      </c>
      <c r="B47" s="426" t="s">
        <v>357</v>
      </c>
      <c r="C47" s="418"/>
      <c r="D47" s="418">
        <f>'1.2.sz.mell.'!D47</f>
        <v>102</v>
      </c>
      <c r="E47" s="401">
        <f>'1.2.sz.mell.'!E47</f>
        <v>102</v>
      </c>
    </row>
    <row r="48" spans="1:5" s="424" customFormat="1" ht="12" customHeight="1">
      <c r="A48" s="376" t="s">
        <v>358</v>
      </c>
      <c r="B48" s="426" t="s">
        <v>359</v>
      </c>
      <c r="C48" s="418"/>
      <c r="D48" s="418">
        <f>'1.2.sz.mell.'!D48</f>
        <v>500</v>
      </c>
      <c r="E48" s="401">
        <f>'1.2.sz.mell.'!E48</f>
        <v>500</v>
      </c>
    </row>
    <row r="49" spans="1:5" s="424" customFormat="1" ht="12" customHeight="1">
      <c r="A49" s="376" t="s">
        <v>360</v>
      </c>
      <c r="B49" s="426" t="s">
        <v>361</v>
      </c>
      <c r="C49" s="418"/>
      <c r="D49" s="418">
        <f>'1.2.sz.mell.'!D49</f>
        <v>0</v>
      </c>
      <c r="E49" s="401">
        <f>'1.2.sz.mell.'!E49</f>
        <v>0</v>
      </c>
    </row>
    <row r="50" spans="1:5" s="424" customFormat="1" ht="12" customHeight="1" thickBot="1">
      <c r="A50" s="378" t="s">
        <v>362</v>
      </c>
      <c r="B50" s="427" t="s">
        <v>363</v>
      </c>
      <c r="C50" s="419"/>
      <c r="D50" s="418">
        <f>'1.2.sz.mell.'!D50</f>
        <v>0</v>
      </c>
      <c r="E50" s="401">
        <f>'1.2.sz.mell.'!E50</f>
        <v>0</v>
      </c>
    </row>
    <row r="51" spans="1:5" s="424" customFormat="1" ht="17.25" customHeight="1" thickBot="1">
      <c r="A51" s="382" t="s">
        <v>131</v>
      </c>
      <c r="B51" s="383" t="s">
        <v>364</v>
      </c>
      <c r="C51" s="414">
        <f>SUM(C52:C54)</f>
        <v>64503</v>
      </c>
      <c r="D51" s="414">
        <f>SUM(D52:D54)</f>
        <v>130</v>
      </c>
      <c r="E51" s="397">
        <f>SUM(E52:E54)</f>
        <v>130</v>
      </c>
    </row>
    <row r="52" spans="1:5" s="424" customFormat="1" ht="12" customHeight="1">
      <c r="A52" s="377" t="s">
        <v>70</v>
      </c>
      <c r="B52" s="425" t="s">
        <v>365</v>
      </c>
      <c r="C52" s="416"/>
      <c r="D52" s="416"/>
      <c r="E52" s="399"/>
    </row>
    <row r="53" spans="1:5" s="424" customFormat="1" ht="12" customHeight="1">
      <c r="A53" s="376" t="s">
        <v>71</v>
      </c>
      <c r="B53" s="426" t="s">
        <v>366</v>
      </c>
      <c r="C53" s="415">
        <f>'1.2.sz.mell.'!C53</f>
        <v>0</v>
      </c>
      <c r="D53" s="415">
        <f>'1.2.sz.mell.'!D53</f>
        <v>55</v>
      </c>
      <c r="E53" s="398">
        <f>'1.2.sz.mell.'!E53</f>
        <v>55</v>
      </c>
    </row>
    <row r="54" spans="1:5" s="424" customFormat="1" ht="12" customHeight="1">
      <c r="A54" s="376" t="s">
        <v>367</v>
      </c>
      <c r="B54" s="426" t="s">
        <v>368</v>
      </c>
      <c r="C54" s="415">
        <f>'1.2.sz.mell.'!C54</f>
        <v>64503</v>
      </c>
      <c r="D54" s="415">
        <f>'1.2.sz.mell.'!D54</f>
        <v>75</v>
      </c>
      <c r="E54" s="398">
        <f>'1.2.sz.mell.'!E54</f>
        <v>75</v>
      </c>
    </row>
    <row r="55" spans="1:5" s="424" customFormat="1" ht="12" customHeight="1" thickBot="1">
      <c r="A55" s="378" t="s">
        <v>369</v>
      </c>
      <c r="B55" s="427" t="s">
        <v>370</v>
      </c>
      <c r="C55" s="417"/>
      <c r="D55" s="417"/>
      <c r="E55" s="400"/>
    </row>
    <row r="56" spans="1:5" s="424" customFormat="1" ht="12" customHeight="1" thickBot="1">
      <c r="A56" s="382" t="s">
        <v>14</v>
      </c>
      <c r="B56" s="404" t="s">
        <v>371</v>
      </c>
      <c r="C56" s="414">
        <f>SUM(C57:C59)</f>
        <v>0</v>
      </c>
      <c r="D56" s="414">
        <f>SUM(D57:D59)</f>
        <v>22</v>
      </c>
      <c r="E56" s="397">
        <f>SUM(E57:E59)</f>
        <v>22</v>
      </c>
    </row>
    <row r="57" spans="1:5" s="424" customFormat="1" ht="12" customHeight="1">
      <c r="A57" s="377" t="s">
        <v>132</v>
      </c>
      <c r="B57" s="425" t="s">
        <v>372</v>
      </c>
      <c r="C57" s="418"/>
      <c r="D57" s="418"/>
      <c r="E57" s="401"/>
    </row>
    <row r="58" spans="1:5" s="424" customFormat="1" ht="12" customHeight="1">
      <c r="A58" s="376" t="s">
        <v>133</v>
      </c>
      <c r="B58" s="426" t="s">
        <v>373</v>
      </c>
      <c r="C58" s="418"/>
      <c r="D58" s="418">
        <v>22</v>
      </c>
      <c r="E58" s="401">
        <v>22</v>
      </c>
    </row>
    <row r="59" spans="1:5" s="424" customFormat="1" ht="12" customHeight="1">
      <c r="A59" s="376" t="s">
        <v>161</v>
      </c>
      <c r="B59" s="426" t="s">
        <v>374</v>
      </c>
      <c r="C59" s="418"/>
      <c r="D59" s="418"/>
      <c r="E59" s="401"/>
    </row>
    <row r="60" spans="1:5" s="424" customFormat="1" ht="12" customHeight="1" thickBot="1">
      <c r="A60" s="378" t="s">
        <v>375</v>
      </c>
      <c r="B60" s="427" t="s">
        <v>376</v>
      </c>
      <c r="C60" s="418"/>
      <c r="D60" s="418"/>
      <c r="E60" s="401"/>
    </row>
    <row r="61" spans="1:5" s="424" customFormat="1" ht="12" customHeight="1" thickBot="1">
      <c r="A61" s="382" t="s">
        <v>15</v>
      </c>
      <c r="B61" s="383" t="s">
        <v>377</v>
      </c>
      <c r="C61" s="420">
        <f>+C6+C13+C20+C27+C34+C45+C51+C56</f>
        <v>130892</v>
      </c>
      <c r="D61" s="420">
        <f>+D6+D13+D20+D27+D34+D45+D51+D56</f>
        <v>172802</v>
      </c>
      <c r="E61" s="433">
        <f>+E6+E13+E20+E27+E34+E45+E51+E56</f>
        <v>172802</v>
      </c>
    </row>
    <row r="62" spans="1:5" s="424" customFormat="1" ht="12" customHeight="1" thickBot="1">
      <c r="A62" s="436" t="s">
        <v>378</v>
      </c>
      <c r="B62" s="404" t="s">
        <v>379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380</v>
      </c>
      <c r="B63" s="425" t="s">
        <v>381</v>
      </c>
      <c r="C63" s="418"/>
      <c r="D63" s="418"/>
      <c r="E63" s="401"/>
    </row>
    <row r="64" spans="1:5" s="424" customFormat="1" ht="12" customHeight="1">
      <c r="A64" s="376" t="s">
        <v>382</v>
      </c>
      <c r="B64" s="426" t="s">
        <v>383</v>
      </c>
      <c r="C64" s="418"/>
      <c r="D64" s="418"/>
      <c r="E64" s="401"/>
    </row>
    <row r="65" spans="1:5" s="424" customFormat="1" ht="12" customHeight="1" thickBot="1">
      <c r="A65" s="378" t="s">
        <v>384</v>
      </c>
      <c r="B65" s="362" t="s">
        <v>429</v>
      </c>
      <c r="C65" s="418"/>
      <c r="D65" s="418"/>
      <c r="E65" s="401"/>
    </row>
    <row r="66" spans="1:5" s="424" customFormat="1" ht="12" customHeight="1" thickBot="1">
      <c r="A66" s="436" t="s">
        <v>386</v>
      </c>
      <c r="B66" s="404" t="s">
        <v>387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109</v>
      </c>
      <c r="B67" s="425" t="s">
        <v>388</v>
      </c>
      <c r="C67" s="418"/>
      <c r="D67" s="418"/>
      <c r="E67" s="401"/>
    </row>
    <row r="68" spans="1:5" s="424" customFormat="1" ht="12" customHeight="1">
      <c r="A68" s="376" t="s">
        <v>110</v>
      </c>
      <c r="B68" s="426" t="s">
        <v>389</v>
      </c>
      <c r="C68" s="418"/>
      <c r="D68" s="418"/>
      <c r="E68" s="401"/>
    </row>
    <row r="69" spans="1:5" s="424" customFormat="1" ht="12" customHeight="1">
      <c r="A69" s="376" t="s">
        <v>390</v>
      </c>
      <c r="B69" s="426" t="s">
        <v>391</v>
      </c>
      <c r="C69" s="418"/>
      <c r="D69" s="418"/>
      <c r="E69" s="401"/>
    </row>
    <row r="70" spans="1:5" s="424" customFormat="1" ht="12" customHeight="1" thickBot="1">
      <c r="A70" s="378" t="s">
        <v>392</v>
      </c>
      <c r="B70" s="427" t="s">
        <v>393</v>
      </c>
      <c r="C70" s="418"/>
      <c r="D70" s="418"/>
      <c r="E70" s="401"/>
    </row>
    <row r="71" spans="1:5" s="424" customFormat="1" ht="12" customHeight="1" thickBot="1">
      <c r="A71" s="436" t="s">
        <v>394</v>
      </c>
      <c r="B71" s="404" t="s">
        <v>395</v>
      </c>
      <c r="C71" s="414">
        <f>+C72+C73</f>
        <v>37453</v>
      </c>
      <c r="D71" s="414">
        <f>+D72+D73</f>
        <v>37453</v>
      </c>
      <c r="E71" s="397">
        <f>+E72+E73</f>
        <v>37453</v>
      </c>
    </row>
    <row r="72" spans="1:5" s="424" customFormat="1" ht="12" customHeight="1">
      <c r="A72" s="377" t="s">
        <v>396</v>
      </c>
      <c r="B72" s="425" t="s">
        <v>397</v>
      </c>
      <c r="C72" s="418">
        <f>'1.2.sz.mell.'!C72</f>
        <v>37453</v>
      </c>
      <c r="D72" s="418">
        <f>'1.2.sz.mell.'!D72</f>
        <v>37453</v>
      </c>
      <c r="E72" s="401">
        <f>'1.2.sz.mell.'!E72</f>
        <v>37453</v>
      </c>
    </row>
    <row r="73" spans="1:5" s="424" customFormat="1" ht="12" customHeight="1" thickBot="1">
      <c r="A73" s="378" t="s">
        <v>398</v>
      </c>
      <c r="B73" s="427" t="s">
        <v>399</v>
      </c>
      <c r="C73" s="418"/>
      <c r="D73" s="418"/>
      <c r="E73" s="401"/>
    </row>
    <row r="74" spans="1:5" s="424" customFormat="1" ht="12" customHeight="1" thickBot="1">
      <c r="A74" s="436" t="s">
        <v>400</v>
      </c>
      <c r="B74" s="404" t="s">
        <v>401</v>
      </c>
      <c r="C74" s="414">
        <f>+C75+C76+C77</f>
        <v>0</v>
      </c>
      <c r="D74" s="414">
        <f>+D75+D76+D77</f>
        <v>1528</v>
      </c>
      <c r="E74" s="397">
        <f>+E75+E76+E77</f>
        <v>1528</v>
      </c>
    </row>
    <row r="75" spans="1:5" s="424" customFormat="1" ht="12" customHeight="1">
      <c r="A75" s="377" t="s">
        <v>402</v>
      </c>
      <c r="B75" s="425" t="s">
        <v>403</v>
      </c>
      <c r="C75" s="418"/>
      <c r="D75" s="418">
        <v>1528</v>
      </c>
      <c r="E75" s="401">
        <v>1528</v>
      </c>
    </row>
    <row r="76" spans="1:5" s="424" customFormat="1" ht="12" customHeight="1">
      <c r="A76" s="376" t="s">
        <v>404</v>
      </c>
      <c r="B76" s="426" t="s">
        <v>405</v>
      </c>
      <c r="C76" s="418"/>
      <c r="D76" s="418"/>
      <c r="E76" s="401"/>
    </row>
    <row r="77" spans="1:5" s="424" customFormat="1" ht="12" customHeight="1" thickBot="1">
      <c r="A77" s="378" t="s">
        <v>406</v>
      </c>
      <c r="B77" s="406" t="s">
        <v>407</v>
      </c>
      <c r="C77" s="418"/>
      <c r="D77" s="418"/>
      <c r="E77" s="401"/>
    </row>
    <row r="78" spans="1:5" s="424" customFormat="1" ht="12" customHeight="1" thickBot="1">
      <c r="A78" s="436" t="s">
        <v>408</v>
      </c>
      <c r="B78" s="404" t="s">
        <v>409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410</v>
      </c>
      <c r="B79" s="425" t="s">
        <v>411</v>
      </c>
      <c r="C79" s="418"/>
      <c r="D79" s="418"/>
      <c r="E79" s="401"/>
    </row>
    <row r="80" spans="1:5" s="424" customFormat="1" ht="12" customHeight="1">
      <c r="A80" s="429" t="s">
        <v>412</v>
      </c>
      <c r="B80" s="426" t="s">
        <v>413</v>
      </c>
      <c r="C80" s="418"/>
      <c r="D80" s="418"/>
      <c r="E80" s="401"/>
    </row>
    <row r="81" spans="1:5" s="424" customFormat="1" ht="12" customHeight="1">
      <c r="A81" s="429" t="s">
        <v>414</v>
      </c>
      <c r="B81" s="426" t="s">
        <v>415</v>
      </c>
      <c r="C81" s="418"/>
      <c r="D81" s="418"/>
      <c r="E81" s="401"/>
    </row>
    <row r="82" spans="1:5" s="424" customFormat="1" ht="12" customHeight="1" thickBot="1">
      <c r="A82" s="437" t="s">
        <v>416</v>
      </c>
      <c r="B82" s="406" t="s">
        <v>417</v>
      </c>
      <c r="C82" s="418"/>
      <c r="D82" s="418"/>
      <c r="E82" s="401"/>
    </row>
    <row r="83" spans="1:5" s="424" customFormat="1" ht="12" customHeight="1" thickBot="1">
      <c r="A83" s="436" t="s">
        <v>418</v>
      </c>
      <c r="B83" s="404" t="s">
        <v>419</v>
      </c>
      <c r="C83" s="439"/>
      <c r="D83" s="439"/>
      <c r="E83" s="440"/>
    </row>
    <row r="84" spans="1:5" s="424" customFormat="1" ht="12" customHeight="1" thickBot="1">
      <c r="A84" s="436" t="s">
        <v>420</v>
      </c>
      <c r="B84" s="360" t="s">
        <v>421</v>
      </c>
      <c r="C84" s="420">
        <f>+C62+C66+C71+C74+C78+C83</f>
        <v>37453</v>
      </c>
      <c r="D84" s="420">
        <f>+D62+D66+D71+D74+D78+D83</f>
        <v>38981</v>
      </c>
      <c r="E84" s="433">
        <f>+E62+E66+E71+E74+E78+E83</f>
        <v>38981</v>
      </c>
    </row>
    <row r="85" spans="1:5" s="424" customFormat="1" ht="12" customHeight="1" thickBot="1">
      <c r="A85" s="438" t="s">
        <v>422</v>
      </c>
      <c r="B85" s="363" t="s">
        <v>423</v>
      </c>
      <c r="C85" s="420">
        <f>+C61+C84</f>
        <v>168345</v>
      </c>
      <c r="D85" s="420">
        <f>+D61+D84</f>
        <v>211783</v>
      </c>
      <c r="E85" s="433">
        <f>+E61+E84</f>
        <v>211783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89" t="s">
        <v>36</v>
      </c>
      <c r="B87" s="689"/>
      <c r="C87" s="689"/>
      <c r="D87" s="689"/>
      <c r="E87" s="689"/>
    </row>
    <row r="88" spans="1:5" s="430" customFormat="1" ht="16.5" customHeight="1" thickBot="1">
      <c r="A88" s="47" t="s">
        <v>113</v>
      </c>
      <c r="B88" s="47"/>
      <c r="C88" s="391"/>
      <c r="D88" s="391"/>
      <c r="E88" s="391" t="s">
        <v>160</v>
      </c>
    </row>
    <row r="89" spans="1:5" s="430" customFormat="1" ht="16.5" customHeight="1">
      <c r="A89" s="690" t="s">
        <v>60</v>
      </c>
      <c r="B89" s="692" t="s">
        <v>181</v>
      </c>
      <c r="C89" s="694" t="str">
        <f>+C3</f>
        <v>2015. évi</v>
      </c>
      <c r="D89" s="694"/>
      <c r="E89" s="695"/>
    </row>
    <row r="90" spans="1:5" ht="37.5" customHeight="1" thickBot="1">
      <c r="A90" s="691"/>
      <c r="B90" s="693"/>
      <c r="C90" s="48" t="s">
        <v>182</v>
      </c>
      <c r="D90" s="48" t="s">
        <v>187</v>
      </c>
      <c r="E90" s="49" t="s">
        <v>188</v>
      </c>
    </row>
    <row r="91" spans="1:5" s="423" customFormat="1" ht="12" customHeight="1" thickBot="1">
      <c r="A91" s="387" t="s">
        <v>424</v>
      </c>
      <c r="B91" s="388" t="s">
        <v>425</v>
      </c>
      <c r="C91" s="388" t="s">
        <v>426</v>
      </c>
      <c r="D91" s="388" t="s">
        <v>427</v>
      </c>
      <c r="E91" s="389" t="s">
        <v>428</v>
      </c>
    </row>
    <row r="92" spans="1:5" ht="12" customHeight="1" thickBot="1">
      <c r="A92" s="384" t="s">
        <v>7</v>
      </c>
      <c r="B92" s="386" t="s">
        <v>430</v>
      </c>
      <c r="C92" s="413">
        <f>SUM(C93:C97)</f>
        <v>130138</v>
      </c>
      <c r="D92" s="413">
        <f>SUM(D93:D97)</f>
        <v>155568</v>
      </c>
      <c r="E92" s="368">
        <f>SUM(E93:E97)</f>
        <v>155568</v>
      </c>
    </row>
    <row r="93" spans="1:5" ht="12" customHeight="1" thickBot="1">
      <c r="A93" s="379" t="s">
        <v>72</v>
      </c>
      <c r="B93" s="372" t="s">
        <v>37</v>
      </c>
      <c r="C93" s="99">
        <f>'1.2.sz.mell.'!C93</f>
        <v>65280</v>
      </c>
      <c r="D93" s="99">
        <f>'1.2.sz.mell.'!D93</f>
        <v>86065</v>
      </c>
      <c r="E93" s="367">
        <f>'1.2.sz.mell.'!E93</f>
        <v>86065</v>
      </c>
    </row>
    <row r="94" spans="1:5" ht="12" customHeight="1" thickBot="1">
      <c r="A94" s="376" t="s">
        <v>73</v>
      </c>
      <c r="B94" s="370" t="s">
        <v>134</v>
      </c>
      <c r="C94" s="99">
        <f>'1.2.sz.mell.'!C94</f>
        <v>20579</v>
      </c>
      <c r="D94" s="99">
        <f>'1.2.sz.mell.'!D94</f>
        <v>14558</v>
      </c>
      <c r="E94" s="367">
        <f>'1.2.sz.mell.'!E94</f>
        <v>14558</v>
      </c>
    </row>
    <row r="95" spans="1:5" ht="12" customHeight="1" thickBot="1">
      <c r="A95" s="376" t="s">
        <v>74</v>
      </c>
      <c r="B95" s="370" t="s">
        <v>101</v>
      </c>
      <c r="C95" s="99">
        <f>'1.2.sz.mell.'!C95</f>
        <v>28861</v>
      </c>
      <c r="D95" s="99">
        <f>'1.2.sz.mell.'!D95</f>
        <v>39007</v>
      </c>
      <c r="E95" s="367">
        <f>'1.2.sz.mell.'!E95</f>
        <v>39007</v>
      </c>
    </row>
    <row r="96" spans="1:5" ht="12" customHeight="1" thickBot="1">
      <c r="A96" s="376" t="s">
        <v>75</v>
      </c>
      <c r="B96" s="373" t="s">
        <v>135</v>
      </c>
      <c r="C96" s="99">
        <f>'1.2.sz.mell.'!C96</f>
        <v>15418</v>
      </c>
      <c r="D96" s="99">
        <f>'1.2.sz.mell.'!D96</f>
        <v>14489</v>
      </c>
      <c r="E96" s="367">
        <f>'1.2.sz.mell.'!E96</f>
        <v>14489</v>
      </c>
    </row>
    <row r="97" spans="1:5" ht="12" customHeight="1" thickBot="1">
      <c r="A97" s="376" t="s">
        <v>84</v>
      </c>
      <c r="B97" s="381" t="s">
        <v>136</v>
      </c>
      <c r="C97" s="99">
        <f>'1.2.sz.mell.'!C97</f>
        <v>0</v>
      </c>
      <c r="D97" s="99">
        <f>'1.2.sz.mell.'!D97</f>
        <v>1449</v>
      </c>
      <c r="E97" s="367">
        <f>'1.2.sz.mell.'!E97</f>
        <v>1449</v>
      </c>
    </row>
    <row r="98" spans="1:5" ht="12" customHeight="1" thickBot="1">
      <c r="A98" s="376" t="s">
        <v>76</v>
      </c>
      <c r="B98" s="370" t="s">
        <v>431</v>
      </c>
      <c r="C98" s="99">
        <f>'1.2.sz.mell.'!C98</f>
        <v>0</v>
      </c>
      <c r="D98" s="99">
        <f>'1.2.sz.mell.'!D98</f>
        <v>394</v>
      </c>
      <c r="E98" s="367">
        <f>'1.2.sz.mell.'!E98</f>
        <v>394</v>
      </c>
    </row>
    <row r="99" spans="1:5" ht="12" customHeight="1" thickBot="1">
      <c r="A99" s="376" t="s">
        <v>77</v>
      </c>
      <c r="B99" s="393" t="s">
        <v>432</v>
      </c>
      <c r="C99" s="99">
        <f>'1.2.sz.mell.'!C99</f>
        <v>0</v>
      </c>
      <c r="D99" s="99">
        <f>'1.2.sz.mell.'!D99</f>
        <v>0</v>
      </c>
      <c r="E99" s="367">
        <f>'1.2.sz.mell.'!E99</f>
        <v>0</v>
      </c>
    </row>
    <row r="100" spans="1:5" ht="12" customHeight="1" thickBot="1">
      <c r="A100" s="376" t="s">
        <v>85</v>
      </c>
      <c r="B100" s="394" t="s">
        <v>433</v>
      </c>
      <c r="C100" s="99">
        <f>'1.2.sz.mell.'!C100</f>
        <v>0</v>
      </c>
      <c r="D100" s="99">
        <f>'1.2.sz.mell.'!D100</f>
        <v>0</v>
      </c>
      <c r="E100" s="367">
        <f>'1.2.sz.mell.'!E100</f>
        <v>0</v>
      </c>
    </row>
    <row r="101" spans="1:5" ht="12" customHeight="1" thickBot="1">
      <c r="A101" s="376" t="s">
        <v>86</v>
      </c>
      <c r="B101" s="394" t="s">
        <v>434</v>
      </c>
      <c r="C101" s="99">
        <f>'1.2.sz.mell.'!C101</f>
        <v>0</v>
      </c>
      <c r="D101" s="99">
        <f>'1.2.sz.mell.'!D101</f>
        <v>0</v>
      </c>
      <c r="E101" s="367">
        <f>'1.2.sz.mell.'!E101</f>
        <v>0</v>
      </c>
    </row>
    <row r="102" spans="1:5" ht="12" customHeight="1" thickBot="1">
      <c r="A102" s="376" t="s">
        <v>87</v>
      </c>
      <c r="B102" s="393" t="s">
        <v>435</v>
      </c>
      <c r="C102" s="99">
        <f>'1.2.sz.mell.'!C102</f>
        <v>0</v>
      </c>
      <c r="D102" s="99">
        <f>'1.2.sz.mell.'!D102</f>
        <v>663</v>
      </c>
      <c r="E102" s="367">
        <f>'1.2.sz.mell.'!E102</f>
        <v>663</v>
      </c>
    </row>
    <row r="103" spans="1:5" ht="12" customHeight="1" thickBot="1">
      <c r="A103" s="376" t="s">
        <v>88</v>
      </c>
      <c r="B103" s="393" t="s">
        <v>436</v>
      </c>
      <c r="C103" s="99">
        <f>'1.2.sz.mell.'!C103</f>
        <v>0</v>
      </c>
      <c r="D103" s="99">
        <f>'1.2.sz.mell.'!D103</f>
        <v>0</v>
      </c>
      <c r="E103" s="367">
        <f>'1.2.sz.mell.'!E103</f>
        <v>0</v>
      </c>
    </row>
    <row r="104" spans="1:5" ht="12" customHeight="1" thickBot="1">
      <c r="A104" s="376" t="s">
        <v>90</v>
      </c>
      <c r="B104" s="394" t="s">
        <v>437</v>
      </c>
      <c r="C104" s="99">
        <f>'1.2.sz.mell.'!C104</f>
        <v>0</v>
      </c>
      <c r="D104" s="99">
        <f>'1.2.sz.mell.'!D104</f>
        <v>0</v>
      </c>
      <c r="E104" s="367">
        <f>'1.2.sz.mell.'!E104</f>
        <v>0</v>
      </c>
    </row>
    <row r="105" spans="1:5" ht="12" customHeight="1" thickBot="1">
      <c r="A105" s="375" t="s">
        <v>137</v>
      </c>
      <c r="B105" s="395" t="s">
        <v>438</v>
      </c>
      <c r="C105" s="99">
        <f>'1.2.sz.mell.'!C105</f>
        <v>0</v>
      </c>
      <c r="D105" s="99">
        <f>'1.2.sz.mell.'!D105</f>
        <v>0</v>
      </c>
      <c r="E105" s="367">
        <f>'1.2.sz.mell.'!E105</f>
        <v>0</v>
      </c>
    </row>
    <row r="106" spans="1:5" ht="12" customHeight="1" thickBot="1">
      <c r="A106" s="376" t="s">
        <v>439</v>
      </c>
      <c r="B106" s="395" t="s">
        <v>440</v>
      </c>
      <c r="C106" s="99">
        <f>'1.2.sz.mell.'!C106</f>
        <v>0</v>
      </c>
      <c r="D106" s="99">
        <f>'1.2.sz.mell.'!D106</f>
        <v>0</v>
      </c>
      <c r="E106" s="367">
        <f>'1.2.sz.mell.'!E106</f>
        <v>0</v>
      </c>
    </row>
    <row r="107" spans="1:5" ht="12" customHeight="1" thickBot="1">
      <c r="A107" s="380" t="s">
        <v>441</v>
      </c>
      <c r="B107" s="396" t="s">
        <v>442</v>
      </c>
      <c r="C107" s="99">
        <f>'1.2.sz.mell.'!C107</f>
        <v>0</v>
      </c>
      <c r="D107" s="99">
        <f>'1.2.sz.mell.'!D107</f>
        <v>0</v>
      </c>
      <c r="E107" s="367">
        <f>'1.2.sz.mell.'!E107</f>
        <v>0</v>
      </c>
    </row>
    <row r="108" spans="1:5" ht="12" customHeight="1" thickBot="1">
      <c r="A108" s="382" t="s">
        <v>8</v>
      </c>
      <c r="B108" s="385" t="s">
        <v>443</v>
      </c>
      <c r="C108" s="414">
        <f>+C109+C111+C113</f>
        <v>38207</v>
      </c>
      <c r="D108" s="414">
        <f>+D109+D111+D113</f>
        <v>40832</v>
      </c>
      <c r="E108" s="397">
        <f>+E109+E111+E113</f>
        <v>40832</v>
      </c>
    </row>
    <row r="109" spans="1:5" ht="12" customHeight="1">
      <c r="A109" s="377" t="s">
        <v>78</v>
      </c>
      <c r="B109" s="370" t="s">
        <v>159</v>
      </c>
      <c r="C109" s="416">
        <f>'1.2.sz.mell.'!C109</f>
        <v>0</v>
      </c>
      <c r="D109" s="416">
        <f>'1.2.sz.mell.'!D109</f>
        <v>15609</v>
      </c>
      <c r="E109" s="399">
        <f>'1.2.sz.mell.'!E109</f>
        <v>15609</v>
      </c>
    </row>
    <row r="110" spans="1:5" ht="12" customHeight="1">
      <c r="A110" s="377" t="s">
        <v>79</v>
      </c>
      <c r="B110" s="374" t="s">
        <v>444</v>
      </c>
      <c r="C110" s="416">
        <f>'1.2.sz.mell.'!C110</f>
        <v>0</v>
      </c>
      <c r="D110" s="416">
        <f>'1.2.sz.mell.'!D110</f>
        <v>0</v>
      </c>
      <c r="E110" s="399">
        <f>'1.2.sz.mell.'!E110</f>
        <v>0</v>
      </c>
    </row>
    <row r="111" spans="1:5" ht="15.75">
      <c r="A111" s="377" t="s">
        <v>80</v>
      </c>
      <c r="B111" s="374" t="s">
        <v>138</v>
      </c>
      <c r="C111" s="416">
        <f>'1.2.sz.mell.'!C111</f>
        <v>38207</v>
      </c>
      <c r="D111" s="416">
        <f>'1.2.sz.mell.'!D111</f>
        <v>25223</v>
      </c>
      <c r="E111" s="399">
        <f>'1.2.sz.mell.'!E111</f>
        <v>25223</v>
      </c>
    </row>
    <row r="112" spans="1:5" ht="12" customHeight="1">
      <c r="A112" s="377" t="s">
        <v>81</v>
      </c>
      <c r="B112" s="374" t="s">
        <v>445</v>
      </c>
      <c r="C112" s="416">
        <f>'1.2.sz.mell.'!C112</f>
        <v>0</v>
      </c>
      <c r="D112" s="416">
        <f>'1.2.sz.mell.'!D112</f>
        <v>0</v>
      </c>
      <c r="E112" s="399">
        <f>'1.2.sz.mell.'!E112</f>
        <v>0</v>
      </c>
    </row>
    <row r="113" spans="1:5" ht="12" customHeight="1">
      <c r="A113" s="377" t="s">
        <v>82</v>
      </c>
      <c r="B113" s="406" t="s">
        <v>162</v>
      </c>
      <c r="C113" s="416">
        <f>'1.2.sz.mell.'!C113</f>
        <v>0</v>
      </c>
      <c r="D113" s="415"/>
      <c r="E113" s="398"/>
    </row>
    <row r="114" spans="1:5" ht="21.75" customHeight="1">
      <c r="A114" s="377" t="s">
        <v>89</v>
      </c>
      <c r="B114" s="405" t="s">
        <v>446</v>
      </c>
      <c r="C114" s="415"/>
      <c r="D114" s="415"/>
      <c r="E114" s="398"/>
    </row>
    <row r="115" spans="1:5" ht="24" customHeight="1">
      <c r="A115" s="377" t="s">
        <v>91</v>
      </c>
      <c r="B115" s="421" t="s">
        <v>447</v>
      </c>
      <c r="C115" s="415"/>
      <c r="D115" s="415"/>
      <c r="E115" s="398"/>
    </row>
    <row r="116" spans="1:5" ht="12" customHeight="1">
      <c r="A116" s="377" t="s">
        <v>139</v>
      </c>
      <c r="B116" s="394" t="s">
        <v>434</v>
      </c>
      <c r="C116" s="415"/>
      <c r="D116" s="415"/>
      <c r="E116" s="398"/>
    </row>
    <row r="117" spans="1:5" ht="12" customHeight="1">
      <c r="A117" s="377" t="s">
        <v>140</v>
      </c>
      <c r="B117" s="394" t="s">
        <v>448</v>
      </c>
      <c r="C117" s="415"/>
      <c r="D117" s="415"/>
      <c r="E117" s="398"/>
    </row>
    <row r="118" spans="1:5" ht="12" customHeight="1">
      <c r="A118" s="377" t="s">
        <v>141</v>
      </c>
      <c r="B118" s="394" t="s">
        <v>449</v>
      </c>
      <c r="C118" s="415"/>
      <c r="D118" s="415"/>
      <c r="E118" s="398"/>
    </row>
    <row r="119" spans="1:5" s="441" customFormat="1" ht="12" customHeight="1">
      <c r="A119" s="377" t="s">
        <v>450</v>
      </c>
      <c r="B119" s="394" t="s">
        <v>437</v>
      </c>
      <c r="C119" s="415"/>
      <c r="D119" s="415"/>
      <c r="E119" s="398"/>
    </row>
    <row r="120" spans="1:5" ht="12" customHeight="1">
      <c r="A120" s="377" t="s">
        <v>451</v>
      </c>
      <c r="B120" s="394" t="s">
        <v>452</v>
      </c>
      <c r="C120" s="415"/>
      <c r="D120" s="415"/>
      <c r="E120" s="398"/>
    </row>
    <row r="121" spans="1:5" ht="12" customHeight="1" thickBot="1">
      <c r="A121" s="375" t="s">
        <v>453</v>
      </c>
      <c r="B121" s="394" t="s">
        <v>454</v>
      </c>
      <c r="C121" s="417"/>
      <c r="D121" s="417"/>
      <c r="E121" s="400"/>
    </row>
    <row r="122" spans="1:5" ht="12" customHeight="1" thickBot="1">
      <c r="A122" s="382" t="s">
        <v>9</v>
      </c>
      <c r="B122" s="390" t="s">
        <v>455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61</v>
      </c>
      <c r="B123" s="371" t="s">
        <v>46</v>
      </c>
      <c r="C123" s="416"/>
      <c r="D123" s="416"/>
      <c r="E123" s="399"/>
    </row>
    <row r="124" spans="1:5" ht="12" customHeight="1" thickBot="1">
      <c r="A124" s="378" t="s">
        <v>62</v>
      </c>
      <c r="B124" s="374" t="s">
        <v>47</v>
      </c>
      <c r="C124" s="417"/>
      <c r="D124" s="417"/>
      <c r="E124" s="400"/>
    </row>
    <row r="125" spans="1:5" ht="12" customHeight="1" thickBot="1">
      <c r="A125" s="382" t="s">
        <v>10</v>
      </c>
      <c r="B125" s="390" t="s">
        <v>456</v>
      </c>
      <c r="C125" s="414">
        <f>+C92+C108+C122</f>
        <v>168345</v>
      </c>
      <c r="D125" s="414">
        <f>+D92+D108+D122</f>
        <v>196400</v>
      </c>
      <c r="E125" s="397">
        <f>+E92+E108+E122</f>
        <v>196400</v>
      </c>
    </row>
    <row r="126" spans="1:5" ht="12" customHeight="1" thickBot="1">
      <c r="A126" s="382" t="s">
        <v>11</v>
      </c>
      <c r="B126" s="390" t="s">
        <v>457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65</v>
      </c>
      <c r="B127" s="371" t="s">
        <v>458</v>
      </c>
      <c r="C127" s="415"/>
      <c r="D127" s="415"/>
      <c r="E127" s="398"/>
    </row>
    <row r="128" spans="1:5" ht="12" customHeight="1">
      <c r="A128" s="377" t="s">
        <v>66</v>
      </c>
      <c r="B128" s="371" t="s">
        <v>459</v>
      </c>
      <c r="C128" s="415"/>
      <c r="D128" s="415"/>
      <c r="E128" s="398"/>
    </row>
    <row r="129" spans="1:5" ht="12" customHeight="1" thickBot="1">
      <c r="A129" s="375" t="s">
        <v>67</v>
      </c>
      <c r="B129" s="369" t="s">
        <v>460</v>
      </c>
      <c r="C129" s="415"/>
      <c r="D129" s="415">
        <v>0</v>
      </c>
      <c r="E129" s="398"/>
    </row>
    <row r="130" spans="1:5" ht="12" customHeight="1" thickBot="1">
      <c r="A130" s="382" t="s">
        <v>12</v>
      </c>
      <c r="B130" s="390" t="s">
        <v>461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68</v>
      </c>
      <c r="B131" s="371" t="s">
        <v>462</v>
      </c>
      <c r="C131" s="415"/>
      <c r="D131" s="415"/>
      <c r="E131" s="398"/>
    </row>
    <row r="132" spans="1:5" ht="12" customHeight="1">
      <c r="A132" s="377" t="s">
        <v>69</v>
      </c>
      <c r="B132" s="371" t="s">
        <v>463</v>
      </c>
      <c r="C132" s="415"/>
      <c r="D132" s="415"/>
      <c r="E132" s="398"/>
    </row>
    <row r="133" spans="1:5" ht="12" customHeight="1">
      <c r="A133" s="377" t="s">
        <v>358</v>
      </c>
      <c r="B133" s="371" t="s">
        <v>464</v>
      </c>
      <c r="C133" s="415"/>
      <c r="D133" s="415"/>
      <c r="E133" s="398"/>
    </row>
    <row r="134" spans="1:5" ht="12" customHeight="1" thickBot="1">
      <c r="A134" s="375" t="s">
        <v>360</v>
      </c>
      <c r="B134" s="369" t="s">
        <v>465</v>
      </c>
      <c r="C134" s="415"/>
      <c r="D134" s="415"/>
      <c r="E134" s="398"/>
    </row>
    <row r="135" spans="1:5" ht="12" customHeight="1" thickBot="1">
      <c r="A135" s="382" t="s">
        <v>13</v>
      </c>
      <c r="B135" s="390" t="s">
        <v>466</v>
      </c>
      <c r="C135" s="420">
        <f>+C136+C137+C138+C139</f>
        <v>0</v>
      </c>
      <c r="D135" s="420">
        <f>+D136+D137+D138+D139</f>
        <v>927</v>
      </c>
      <c r="E135" s="433">
        <f>+E136+E137+E138+E139</f>
        <v>927</v>
      </c>
    </row>
    <row r="136" spans="1:5" ht="12" customHeight="1">
      <c r="A136" s="377" t="s">
        <v>70</v>
      </c>
      <c r="B136" s="371" t="s">
        <v>467</v>
      </c>
      <c r="C136" s="415"/>
      <c r="D136" s="415"/>
      <c r="E136" s="398"/>
    </row>
    <row r="137" spans="1:5" ht="12" customHeight="1">
      <c r="A137" s="377" t="s">
        <v>71</v>
      </c>
      <c r="B137" s="371" t="s">
        <v>468</v>
      </c>
      <c r="C137" s="415"/>
      <c r="D137" s="415">
        <v>927</v>
      </c>
      <c r="E137" s="398">
        <v>927</v>
      </c>
    </row>
    <row r="138" spans="1:5" ht="12" customHeight="1">
      <c r="A138" s="377" t="s">
        <v>367</v>
      </c>
      <c r="B138" s="371" t="s">
        <v>469</v>
      </c>
      <c r="C138" s="415"/>
      <c r="D138" s="415"/>
      <c r="E138" s="398"/>
    </row>
    <row r="139" spans="1:5" ht="12" customHeight="1" thickBot="1">
      <c r="A139" s="375" t="s">
        <v>369</v>
      </c>
      <c r="B139" s="369" t="s">
        <v>470</v>
      </c>
      <c r="C139" s="415"/>
      <c r="D139" s="415"/>
      <c r="E139" s="398"/>
    </row>
    <row r="140" spans="1:9" ht="15" customHeight="1" thickBot="1">
      <c r="A140" s="382" t="s">
        <v>14</v>
      </c>
      <c r="B140" s="390" t="s">
        <v>471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132</v>
      </c>
      <c r="B141" s="371" t="s">
        <v>472</v>
      </c>
      <c r="C141" s="415"/>
      <c r="D141" s="415"/>
      <c r="E141" s="398"/>
    </row>
    <row r="142" spans="1:5" ht="12.75" customHeight="1">
      <c r="A142" s="377" t="s">
        <v>133</v>
      </c>
      <c r="B142" s="371" t="s">
        <v>473</v>
      </c>
      <c r="C142" s="415"/>
      <c r="D142" s="415"/>
      <c r="E142" s="398"/>
    </row>
    <row r="143" spans="1:5" ht="12.75" customHeight="1">
      <c r="A143" s="377" t="s">
        <v>161</v>
      </c>
      <c r="B143" s="371" t="s">
        <v>474</v>
      </c>
      <c r="C143" s="415"/>
      <c r="D143" s="415"/>
      <c r="E143" s="398"/>
    </row>
    <row r="144" spans="1:5" ht="12.75" customHeight="1" thickBot="1">
      <c r="A144" s="377" t="s">
        <v>375</v>
      </c>
      <c r="B144" s="371" t="s">
        <v>475</v>
      </c>
      <c r="C144" s="415"/>
      <c r="D144" s="415"/>
      <c r="E144" s="398"/>
    </row>
    <row r="145" spans="1:5" ht="16.5" thickBot="1">
      <c r="A145" s="382" t="s">
        <v>15</v>
      </c>
      <c r="B145" s="390" t="s">
        <v>476</v>
      </c>
      <c r="C145" s="364">
        <f>+C126+C130+C135+C140</f>
        <v>0</v>
      </c>
      <c r="D145" s="364">
        <f>+D126+D130+D135+D140</f>
        <v>927</v>
      </c>
      <c r="E145" s="365">
        <f>+E126+E130+E135+E140</f>
        <v>927</v>
      </c>
    </row>
    <row r="146" spans="1:5" ht="16.5" thickBot="1">
      <c r="A146" s="407" t="s">
        <v>16</v>
      </c>
      <c r="B146" s="410" t="s">
        <v>477</v>
      </c>
      <c r="C146" s="364">
        <f>+C125+C145</f>
        <v>168345</v>
      </c>
      <c r="D146" s="364">
        <f>+D125+D145</f>
        <v>197327</v>
      </c>
      <c r="E146" s="365">
        <f>+E125+E145</f>
        <v>197327</v>
      </c>
    </row>
    <row r="148" spans="1:5" ht="18.75" customHeight="1">
      <c r="A148" s="688" t="s">
        <v>478</v>
      </c>
      <c r="B148" s="688"/>
      <c r="C148" s="688"/>
      <c r="D148" s="688"/>
      <c r="E148" s="688"/>
    </row>
    <row r="149" spans="1:5" ht="13.5" customHeight="1" thickBot="1">
      <c r="A149" s="392" t="s">
        <v>114</v>
      </c>
      <c r="B149" s="392"/>
      <c r="C149" s="422"/>
      <c r="E149" s="409" t="s">
        <v>160</v>
      </c>
    </row>
    <row r="150" spans="1:5" ht="21.75" thickBot="1">
      <c r="A150" s="382">
        <v>1</v>
      </c>
      <c r="B150" s="385" t="s">
        <v>479</v>
      </c>
      <c r="C150" s="408">
        <f>+C61-C125</f>
        <v>-37453</v>
      </c>
      <c r="D150" s="408">
        <f>+D61-D125</f>
        <v>-23598</v>
      </c>
      <c r="E150" s="408">
        <f>+E61-E125</f>
        <v>-23598</v>
      </c>
    </row>
    <row r="151" spans="1:5" ht="21.75" thickBot="1">
      <c r="A151" s="382" t="s">
        <v>8</v>
      </c>
      <c r="B151" s="385" t="s">
        <v>480</v>
      </c>
      <c r="C151" s="408">
        <f>+C84-C145</f>
        <v>37453</v>
      </c>
      <c r="D151" s="408">
        <f>+D84-D145</f>
        <v>38054</v>
      </c>
      <c r="E151" s="408">
        <f>+E84-E145</f>
        <v>38054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Nagyar Község Önkormányzat
2015. ÉVI ZÁRSZÁMADÁSÁNAK PÉNZÜGYI MÉRLEGE&amp;10
&amp;R&amp;"Times New Roman CE,Félkövér dőlt"&amp;11 1.1. melléklet a 4/2016. (V.11.)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31">
      <selection activeCell="E2" sqref="E2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 melléklet a 4/",LEFT(ÖSSZEFÜGGÉSEK!A4,4)+1,". (V.11.) önkormányzati rendelethez")</f>
        <v>8.1. melléklet a 4/2016. (V.11.) önkormányzati rendelethez</v>
      </c>
    </row>
    <row r="2" spans="1:5" s="568" customFormat="1" ht="25.5" customHeight="1">
      <c r="A2" s="548" t="s">
        <v>148</v>
      </c>
      <c r="B2" s="732" t="s">
        <v>754</v>
      </c>
      <c r="C2" s="733"/>
      <c r="D2" s="734"/>
      <c r="E2" s="591" t="s">
        <v>49</v>
      </c>
    </row>
    <row r="3" spans="1:5" s="568" customFormat="1" ht="24.75" thickBot="1">
      <c r="A3" s="566" t="s">
        <v>147</v>
      </c>
      <c r="B3" s="735" t="s">
        <v>556</v>
      </c>
      <c r="C3" s="738"/>
      <c r="D3" s="739"/>
      <c r="E3" s="592" t="s">
        <v>41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25233</v>
      </c>
      <c r="D36" s="611">
        <f>+D37+D38+D39</f>
        <v>15936</v>
      </c>
      <c r="E36" s="588">
        <f>+E37+E38+E39</f>
        <v>15936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>
        <f>'8.1.1. sz. mell.'!C39</f>
        <v>25233</v>
      </c>
      <c r="D39" s="617">
        <f>'8.1.1. sz. mell.'!D39</f>
        <v>15936</v>
      </c>
      <c r="E39" s="573">
        <f>'8.1.1. sz. mell.'!E39</f>
        <v>15936</v>
      </c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25233</v>
      </c>
      <c r="D40" s="618">
        <f>+D35+D36</f>
        <v>15936</v>
      </c>
      <c r="E40" s="589">
        <f>+E35+E36</f>
        <v>15936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25233</v>
      </c>
      <c r="D44" s="449">
        <f>SUM(D45:D49)</f>
        <v>15787</v>
      </c>
      <c r="E44" s="588">
        <f>SUM(E45:E49)</f>
        <v>15787</v>
      </c>
    </row>
    <row r="45" spans="1:13" ht="12" customHeight="1">
      <c r="A45" s="594" t="s">
        <v>72</v>
      </c>
      <c r="B45" s="371" t="s">
        <v>37</v>
      </c>
      <c r="C45" s="104">
        <f>'8.1.1. sz. mell.'!C45</f>
        <v>17222</v>
      </c>
      <c r="D45" s="104">
        <f>'8.1.1. sz. mell.'!D45</f>
        <v>11084</v>
      </c>
      <c r="E45" s="575">
        <f>'8.1.1. sz. mell.'!E45</f>
        <v>11084</v>
      </c>
      <c r="M45" s="33">
        <f>15000/60</f>
        <v>250</v>
      </c>
    </row>
    <row r="46" spans="1:13" ht="12" customHeight="1">
      <c r="A46" s="594" t="s">
        <v>73</v>
      </c>
      <c r="B46" s="370" t="s">
        <v>134</v>
      </c>
      <c r="C46" s="104">
        <f>'8.1.1. sz. mell.'!C46</f>
        <v>4649</v>
      </c>
      <c r="D46" s="104">
        <f>'8.1.1. sz. mell.'!D46</f>
        <v>2962</v>
      </c>
      <c r="E46" s="575">
        <f>'8.1.1. sz. mell.'!E46</f>
        <v>2962</v>
      </c>
      <c r="M46" s="33">
        <f>+M45/8</f>
        <v>31.25</v>
      </c>
    </row>
    <row r="47" spans="1:5" ht="12" customHeight="1">
      <c r="A47" s="594" t="s">
        <v>74</v>
      </c>
      <c r="B47" s="370" t="s">
        <v>101</v>
      </c>
      <c r="C47" s="104">
        <f>'8.1.1. sz. mell.'!C47</f>
        <v>3362</v>
      </c>
      <c r="D47" s="104">
        <f>'8.1.1. sz. mell.'!D47</f>
        <v>1741</v>
      </c>
      <c r="E47" s="575">
        <f>'8.1.1. sz. mell.'!E47</f>
        <v>1741</v>
      </c>
    </row>
    <row r="48" spans="1:5" s="345" customFormat="1" ht="12" customHeight="1">
      <c r="A48" s="594" t="s">
        <v>75</v>
      </c>
      <c r="B48" s="370" t="s">
        <v>135</v>
      </c>
      <c r="C48" s="104">
        <f>'8.1.1. sz. mell.'!C48</f>
        <v>0</v>
      </c>
      <c r="D48" s="104">
        <f>'8.1.1. sz. mell.'!D48</f>
        <v>0</v>
      </c>
      <c r="E48" s="575">
        <f>'8.1.1. sz. mell.'!E48</f>
        <v>0</v>
      </c>
    </row>
    <row r="49" spans="1:5" ht="12" customHeight="1" thickBot="1">
      <c r="A49" s="594" t="s">
        <v>108</v>
      </c>
      <c r="B49" s="370" t="s">
        <v>136</v>
      </c>
      <c r="C49" s="104">
        <f>'8.1.1. sz. mell.'!C49</f>
        <v>0</v>
      </c>
      <c r="D49" s="104">
        <f>'8.1.1. sz. mell.'!D49</f>
        <v>0</v>
      </c>
      <c r="E49" s="575">
        <f>'8.1.1. sz. mell.'!E49</f>
        <v>0</v>
      </c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129</v>
      </c>
      <c r="E50" s="588">
        <f>SUM(E51:E53)</f>
        <v>129</v>
      </c>
    </row>
    <row r="51" spans="1:5" ht="12" customHeight="1">
      <c r="A51" s="594" t="s">
        <v>78</v>
      </c>
      <c r="B51" s="371" t="s">
        <v>159</v>
      </c>
      <c r="C51" s="104">
        <f>'8.1.1. sz. mell.'!C51</f>
        <v>0</v>
      </c>
      <c r="D51" s="104">
        <f>'8.1.1. sz. mell.'!D51</f>
        <v>129</v>
      </c>
      <c r="E51" s="575">
        <f>'8.1.1. sz. mell.'!E51</f>
        <v>129</v>
      </c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25233</v>
      </c>
      <c r="D55" s="110">
        <f>+D44+D50</f>
        <v>15916</v>
      </c>
      <c r="E55" s="589">
        <f>+E44+E50</f>
        <v>15916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>
        <v>5</v>
      </c>
      <c r="D57" s="114">
        <v>5</v>
      </c>
      <c r="E57" s="579">
        <v>5</v>
      </c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8">
      <selection activeCell="H55" sqref="H55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+CONCATENATE("8.1.1. melléklet a 4/",LEFT(ÖSSZEFÜGGÉSEK!A4,4)+1,". (V.11.) önkormányzati rendelethez")</f>
        <v>8.1.1. melléklet a 4/2016. (V.11.) önkormányzati rendelethez</v>
      </c>
    </row>
    <row r="2" spans="1:5" s="568" customFormat="1" ht="25.5" customHeight="1">
      <c r="A2" s="548" t="s">
        <v>148</v>
      </c>
      <c r="B2" s="732" t="s">
        <v>754</v>
      </c>
      <c r="C2" s="733"/>
      <c r="D2" s="734"/>
      <c r="E2" s="591" t="s">
        <v>49</v>
      </c>
    </row>
    <row r="3" spans="1:5" s="568" customFormat="1" ht="24.75" thickBot="1">
      <c r="A3" s="566" t="s">
        <v>147</v>
      </c>
      <c r="B3" s="735" t="s">
        <v>699</v>
      </c>
      <c r="C3" s="738"/>
      <c r="D3" s="739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25233</v>
      </c>
      <c r="D36" s="611">
        <f>+D37+D38+D39</f>
        <v>15936</v>
      </c>
      <c r="E36" s="588">
        <f>+E37+E38+E39</f>
        <v>15936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>
        <v>25233</v>
      </c>
      <c r="D39" s="617">
        <v>15936</v>
      </c>
      <c r="E39" s="573">
        <v>15936</v>
      </c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25233</v>
      </c>
      <c r="D40" s="618">
        <f>+D35+D36</f>
        <v>15936</v>
      </c>
      <c r="E40" s="589">
        <f>+E35+E36</f>
        <v>15936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25233</v>
      </c>
      <c r="D44" s="449">
        <f>SUM(D45:D49)</f>
        <v>15787</v>
      </c>
      <c r="E44" s="588">
        <f>SUM(E45:E49)</f>
        <v>15787</v>
      </c>
    </row>
    <row r="45" spans="1:5" ht="12" customHeight="1">
      <c r="A45" s="594" t="s">
        <v>72</v>
      </c>
      <c r="B45" s="371" t="s">
        <v>37</v>
      </c>
      <c r="C45" s="104">
        <v>17222</v>
      </c>
      <c r="D45" s="104">
        <v>11084</v>
      </c>
      <c r="E45" s="575">
        <v>11084</v>
      </c>
    </row>
    <row r="46" spans="1:5" ht="12" customHeight="1">
      <c r="A46" s="594" t="s">
        <v>73</v>
      </c>
      <c r="B46" s="370" t="s">
        <v>134</v>
      </c>
      <c r="C46" s="443">
        <v>4649</v>
      </c>
      <c r="D46" s="443">
        <v>2962</v>
      </c>
      <c r="E46" s="599">
        <v>2962</v>
      </c>
    </row>
    <row r="47" spans="1:5" ht="12" customHeight="1">
      <c r="A47" s="594" t="s">
        <v>74</v>
      </c>
      <c r="B47" s="370" t="s">
        <v>101</v>
      </c>
      <c r="C47" s="443">
        <v>3362</v>
      </c>
      <c r="D47" s="443">
        <v>1741</v>
      </c>
      <c r="E47" s="599">
        <v>1741</v>
      </c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129</v>
      </c>
      <c r="E50" s="588">
        <f>SUM(E51:E53)</f>
        <v>129</v>
      </c>
    </row>
    <row r="51" spans="1:5" ht="12" customHeight="1">
      <c r="A51" s="594" t="s">
        <v>78</v>
      </c>
      <c r="B51" s="371" t="s">
        <v>159</v>
      </c>
      <c r="C51" s="104"/>
      <c r="D51" s="104">
        <v>129</v>
      </c>
      <c r="E51" s="575">
        <v>129</v>
      </c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25233</v>
      </c>
      <c r="D55" s="110">
        <f>+D44+D50</f>
        <v>15916</v>
      </c>
      <c r="E55" s="589">
        <f>+E44+E50</f>
        <v>15916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>
        <v>5</v>
      </c>
      <c r="D57" s="114">
        <v>5</v>
      </c>
      <c r="E57" s="579">
        <v>5</v>
      </c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5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+CONCATENATE("8.1.2. melléklet a ……/",LEFT(ÖSSZEFÜGGÉSEK!A4,4)+1,". (……) önkormányzati rendelethez")</f>
        <v>8.1.2. melléklet a ……/2016. (……) önkormányzati rendelethez</v>
      </c>
    </row>
    <row r="2" spans="1:5" s="568" customFormat="1" ht="25.5" customHeight="1">
      <c r="A2" s="548" t="s">
        <v>148</v>
      </c>
      <c r="B2" s="732" t="s">
        <v>150</v>
      </c>
      <c r="C2" s="733"/>
      <c r="D2" s="734"/>
      <c r="E2" s="591" t="s">
        <v>49</v>
      </c>
    </row>
    <row r="3" spans="1:5" s="568" customFormat="1" ht="24.75" thickBot="1">
      <c r="A3" s="566" t="s">
        <v>147</v>
      </c>
      <c r="B3" s="735" t="s">
        <v>689</v>
      </c>
      <c r="C3" s="738"/>
      <c r="D3" s="739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9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+CONCATENATE("8.1.3. melléklet a ……/",LEFT(ÖSSZEFÜGGÉSEK!A4,4)+1,". (……) önkormányzati rendelethez")</f>
        <v>8.1.3. melléklet a ……/2016. (……) önkormányzati rendelethez</v>
      </c>
    </row>
    <row r="2" spans="1:5" s="568" customFormat="1" ht="25.5" customHeight="1">
      <c r="A2" s="548" t="s">
        <v>148</v>
      </c>
      <c r="B2" s="732" t="s">
        <v>150</v>
      </c>
      <c r="C2" s="733"/>
      <c r="D2" s="734"/>
      <c r="E2" s="591" t="s">
        <v>49</v>
      </c>
    </row>
    <row r="3" spans="1:5" s="568" customFormat="1" ht="24.75" thickBot="1">
      <c r="A3" s="566" t="s">
        <v>147</v>
      </c>
      <c r="B3" s="735" t="s">
        <v>700</v>
      </c>
      <c r="C3" s="738"/>
      <c r="D3" s="739"/>
      <c r="E3" s="592" t="s">
        <v>50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 melléklet a ……/",LEFT(ÖSSZEFÜGGÉSEK!A4,4)+1,". (……) önkormányzati rendelethez")</f>
        <v>8.2. melléklet a ……/2016. (……) önkormányzati rendelethez</v>
      </c>
    </row>
    <row r="2" spans="1:5" s="568" customFormat="1" ht="25.5" customHeight="1">
      <c r="A2" s="548" t="s">
        <v>148</v>
      </c>
      <c r="B2" s="732" t="s">
        <v>151</v>
      </c>
      <c r="C2" s="733"/>
      <c r="D2" s="734"/>
      <c r="E2" s="591" t="s">
        <v>50</v>
      </c>
    </row>
    <row r="3" spans="1:5" s="568" customFormat="1" ht="24.75" thickBot="1">
      <c r="A3" s="566" t="s">
        <v>147</v>
      </c>
      <c r="B3" s="735" t="s">
        <v>556</v>
      </c>
      <c r="C3" s="738"/>
      <c r="D3" s="739"/>
      <c r="E3" s="592" t="s">
        <v>41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+CONCATENATE("8.2.1. melléklet a ……/",LEFT(ÖSSZEFÜGGÉSEK!A4,4)+1,". (……) önkormányzati rendelethez")</f>
        <v>8.2.1. melléklet a ……/2016. (……) önkormányzati rendelethez</v>
      </c>
    </row>
    <row r="2" spans="1:5" s="568" customFormat="1" ht="25.5" customHeight="1">
      <c r="A2" s="548" t="s">
        <v>148</v>
      </c>
      <c r="B2" s="732" t="s">
        <v>151</v>
      </c>
      <c r="C2" s="733"/>
      <c r="D2" s="734"/>
      <c r="E2" s="591" t="s">
        <v>50</v>
      </c>
    </row>
    <row r="3" spans="1:5" s="568" customFormat="1" ht="24.75" thickBot="1">
      <c r="A3" s="566" t="s">
        <v>147</v>
      </c>
      <c r="B3" s="735" t="s">
        <v>699</v>
      </c>
      <c r="C3" s="738"/>
      <c r="D3" s="739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+CONCATENATE("8.2.2. melléklet a ……/",LEFT(ÖSSZEFÜGGÉSEK!A4,4)+1,". (……) önkormányzati rendelethez")</f>
        <v>8.2.2. melléklet a ……/2016. (……) önkormányzati rendelethez</v>
      </c>
    </row>
    <row r="2" spans="1:5" s="568" customFormat="1" ht="25.5" customHeight="1">
      <c r="A2" s="548" t="s">
        <v>148</v>
      </c>
      <c r="B2" s="732" t="s">
        <v>151</v>
      </c>
      <c r="C2" s="733"/>
      <c r="D2" s="734"/>
      <c r="E2" s="591" t="s">
        <v>50</v>
      </c>
    </row>
    <row r="3" spans="1:5" s="568" customFormat="1" ht="24.75" thickBot="1">
      <c r="A3" s="566" t="s">
        <v>147</v>
      </c>
      <c r="B3" s="735" t="s">
        <v>689</v>
      </c>
      <c r="C3" s="738"/>
      <c r="D3" s="739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8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+CONCATENATE("8.2.3. melléklet a ……/",LEFT(ÖSSZEFÜGGÉSEK!A4,4)+1,". (……) önkormányzati rendelethez")</f>
        <v>8.2.3. melléklet a ……/2016. (……) önkormányzati rendelethez</v>
      </c>
    </row>
    <row r="2" spans="1:5" s="568" customFormat="1" ht="25.5" customHeight="1">
      <c r="A2" s="548" t="s">
        <v>148</v>
      </c>
      <c r="B2" s="732" t="s">
        <v>151</v>
      </c>
      <c r="C2" s="733"/>
      <c r="D2" s="734"/>
      <c r="E2" s="591" t="s">
        <v>50</v>
      </c>
    </row>
    <row r="3" spans="1:5" s="568" customFormat="1" ht="24.75" thickBot="1">
      <c r="A3" s="566" t="s">
        <v>147</v>
      </c>
      <c r="B3" s="735" t="s">
        <v>684</v>
      </c>
      <c r="C3" s="738"/>
      <c r="D3" s="739"/>
      <c r="E3" s="592" t="s">
        <v>50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 melléklet a ……/",LEFT(ÖSSZEFÜGGÉSEK!A4,4)+1,". (……) önkormányzati rendelethez")</f>
        <v>8.3. melléklet a ……/2016. (……) önkormányzati rendelethez</v>
      </c>
    </row>
    <row r="2" spans="1:5" s="568" customFormat="1" ht="25.5" customHeight="1">
      <c r="A2" s="548" t="s">
        <v>148</v>
      </c>
      <c r="B2" s="732" t="s">
        <v>584</v>
      </c>
      <c r="C2" s="733"/>
      <c r="D2" s="734"/>
      <c r="E2" s="591" t="s">
        <v>51</v>
      </c>
    </row>
    <row r="3" spans="1:5" s="568" customFormat="1" ht="24.75" thickBot="1">
      <c r="A3" s="566" t="s">
        <v>147</v>
      </c>
      <c r="B3" s="735" t="s">
        <v>556</v>
      </c>
      <c r="C3" s="738"/>
      <c r="D3" s="739"/>
      <c r="E3" s="592" t="s">
        <v>41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6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+CONCATENATE("8.3.1. melléklet a ……/",LEFT(ÖSSZEFÜGGÉSEK!A4,4)+1,". (……) önkormányzati rendelethez")</f>
        <v>8.3.1. melléklet a ……/2016. (……) önkormányzati rendelethez</v>
      </c>
    </row>
    <row r="2" spans="1:5" s="568" customFormat="1" ht="25.5" customHeight="1">
      <c r="A2" s="548" t="s">
        <v>148</v>
      </c>
      <c r="B2" s="732" t="s">
        <v>584</v>
      </c>
      <c r="C2" s="733"/>
      <c r="D2" s="734"/>
      <c r="E2" s="591" t="s">
        <v>51</v>
      </c>
    </row>
    <row r="3" spans="1:5" s="568" customFormat="1" ht="24.75" thickBot="1">
      <c r="A3" s="566" t="s">
        <v>147</v>
      </c>
      <c r="B3" s="735" t="s">
        <v>682</v>
      </c>
      <c r="C3" s="738"/>
      <c r="D3" s="739"/>
      <c r="E3" s="592" t="s">
        <v>48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97">
      <selection activeCell="B28" sqref="B28:E33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89" t="s">
        <v>4</v>
      </c>
      <c r="B1" s="689"/>
      <c r="C1" s="689"/>
      <c r="D1" s="689"/>
      <c r="E1" s="689"/>
    </row>
    <row r="2" spans="1:5" ht="15.75" customHeight="1" thickBot="1">
      <c r="A2" s="46" t="s">
        <v>112</v>
      </c>
      <c r="B2" s="46"/>
      <c r="C2" s="409"/>
      <c r="D2" s="409"/>
      <c r="E2" s="409" t="s">
        <v>160</v>
      </c>
    </row>
    <row r="3" spans="1:5" ht="15.75" customHeight="1">
      <c r="A3" s="690" t="s">
        <v>60</v>
      </c>
      <c r="B3" s="692" t="s">
        <v>6</v>
      </c>
      <c r="C3" s="694" t="str">
        <f>+'1.1.sz.mell.'!C3:E3</f>
        <v>2015. évi</v>
      </c>
      <c r="D3" s="694"/>
      <c r="E3" s="695"/>
    </row>
    <row r="4" spans="1:5" ht="37.5" customHeight="1" thickBot="1">
      <c r="A4" s="691"/>
      <c r="B4" s="693"/>
      <c r="C4" s="48" t="s">
        <v>182</v>
      </c>
      <c r="D4" s="48" t="s">
        <v>187</v>
      </c>
      <c r="E4" s="49" t="s">
        <v>188</v>
      </c>
    </row>
    <row r="5" spans="1:5" s="423" customFormat="1" ht="12" customHeight="1" thickBot="1">
      <c r="A5" s="387" t="s">
        <v>424</v>
      </c>
      <c r="B5" s="388" t="s">
        <v>425</v>
      </c>
      <c r="C5" s="388" t="s">
        <v>426</v>
      </c>
      <c r="D5" s="388" t="s">
        <v>427</v>
      </c>
      <c r="E5" s="434" t="s">
        <v>428</v>
      </c>
    </row>
    <row r="6" spans="1:5" s="424" customFormat="1" ht="12" customHeight="1" thickBot="1">
      <c r="A6" s="382" t="s">
        <v>7</v>
      </c>
      <c r="B6" s="383" t="s">
        <v>316</v>
      </c>
      <c r="C6" s="414">
        <f>SUM(C7:C12)</f>
        <v>61657</v>
      </c>
      <c r="D6" s="414">
        <f>SUM(D7:D12)</f>
        <v>65493</v>
      </c>
      <c r="E6" s="397">
        <f>SUM(E7:E12)</f>
        <v>65493</v>
      </c>
    </row>
    <row r="7" spans="1:5" s="424" customFormat="1" ht="12" customHeight="1">
      <c r="A7" s="377" t="s">
        <v>72</v>
      </c>
      <c r="B7" s="425" t="s">
        <v>317</v>
      </c>
      <c r="C7" s="416">
        <v>11075</v>
      </c>
      <c r="D7" s="416">
        <v>11093</v>
      </c>
      <c r="E7" s="399">
        <v>11093</v>
      </c>
    </row>
    <row r="8" spans="1:5" s="424" customFormat="1" ht="12" customHeight="1">
      <c r="A8" s="376" t="s">
        <v>73</v>
      </c>
      <c r="B8" s="426" t="s">
        <v>318</v>
      </c>
      <c r="C8" s="415">
        <v>18166</v>
      </c>
      <c r="D8" s="415">
        <v>18166</v>
      </c>
      <c r="E8" s="398">
        <v>18166</v>
      </c>
    </row>
    <row r="9" spans="1:5" s="424" customFormat="1" ht="12" customHeight="1">
      <c r="A9" s="376" t="s">
        <v>74</v>
      </c>
      <c r="B9" s="426" t="s">
        <v>319</v>
      </c>
      <c r="C9" s="415">
        <v>16061</v>
      </c>
      <c r="D9" s="415">
        <v>25084</v>
      </c>
      <c r="E9" s="398">
        <v>25084</v>
      </c>
    </row>
    <row r="10" spans="1:5" s="424" customFormat="1" ht="12" customHeight="1">
      <c r="A10" s="376" t="s">
        <v>75</v>
      </c>
      <c r="B10" s="426" t="s">
        <v>320</v>
      </c>
      <c r="C10" s="415">
        <v>1200</v>
      </c>
      <c r="D10" s="415">
        <v>1200</v>
      </c>
      <c r="E10" s="398">
        <v>1200</v>
      </c>
    </row>
    <row r="11" spans="1:5" s="424" customFormat="1" ht="12" customHeight="1">
      <c r="A11" s="376" t="s">
        <v>108</v>
      </c>
      <c r="B11" s="426" t="s">
        <v>321</v>
      </c>
      <c r="C11" s="415"/>
      <c r="D11" s="415"/>
      <c r="E11" s="398"/>
    </row>
    <row r="12" spans="1:5" s="424" customFormat="1" ht="12" customHeight="1" thickBot="1">
      <c r="A12" s="378" t="s">
        <v>76</v>
      </c>
      <c r="B12" s="427" t="s">
        <v>322</v>
      </c>
      <c r="C12" s="417">
        <v>15155</v>
      </c>
      <c r="D12" s="417">
        <v>9950</v>
      </c>
      <c r="E12" s="400">
        <v>9950</v>
      </c>
    </row>
    <row r="13" spans="1:5" s="424" customFormat="1" ht="12" customHeight="1" thickBot="1">
      <c r="A13" s="382" t="s">
        <v>8</v>
      </c>
      <c r="B13" s="404" t="s">
        <v>323</v>
      </c>
      <c r="C13" s="414">
        <f>SUM(C14:C18)</f>
        <v>0</v>
      </c>
      <c r="D13" s="414">
        <f>SUM(D14:D18)</f>
        <v>83859</v>
      </c>
      <c r="E13" s="397">
        <f>SUM(E14:E18)</f>
        <v>83859</v>
      </c>
    </row>
    <row r="14" spans="1:5" s="424" customFormat="1" ht="12" customHeight="1">
      <c r="A14" s="377" t="s">
        <v>78</v>
      </c>
      <c r="B14" s="425" t="s">
        <v>324</v>
      </c>
      <c r="C14" s="416"/>
      <c r="D14" s="416">
        <v>0</v>
      </c>
      <c r="E14" s="399">
        <v>0</v>
      </c>
    </row>
    <row r="15" spans="1:5" s="424" customFormat="1" ht="12" customHeight="1">
      <c r="A15" s="376" t="s">
        <v>79</v>
      </c>
      <c r="B15" s="426" t="s">
        <v>325</v>
      </c>
      <c r="C15" s="415"/>
      <c r="D15" s="415"/>
      <c r="E15" s="398"/>
    </row>
    <row r="16" spans="1:5" s="424" customFormat="1" ht="12" customHeight="1">
      <c r="A16" s="376" t="s">
        <v>80</v>
      </c>
      <c r="B16" s="426" t="s">
        <v>326</v>
      </c>
      <c r="C16" s="415"/>
      <c r="D16" s="415"/>
      <c r="E16" s="398"/>
    </row>
    <row r="17" spans="1:5" s="424" customFormat="1" ht="12" customHeight="1">
      <c r="A17" s="376" t="s">
        <v>81</v>
      </c>
      <c r="B17" s="426" t="s">
        <v>327</v>
      </c>
      <c r="C17" s="415"/>
      <c r="D17" s="415"/>
      <c r="E17" s="398"/>
    </row>
    <row r="18" spans="1:5" s="424" customFormat="1" ht="12" customHeight="1">
      <c r="A18" s="376" t="s">
        <v>82</v>
      </c>
      <c r="B18" s="426" t="s">
        <v>328</v>
      </c>
      <c r="C18" s="415">
        <v>0</v>
      </c>
      <c r="D18" s="415">
        <v>83859</v>
      </c>
      <c r="E18" s="398">
        <v>83859</v>
      </c>
    </row>
    <row r="19" spans="1:5" s="424" customFormat="1" ht="12" customHeight="1" thickBot="1">
      <c r="A19" s="378" t="s">
        <v>89</v>
      </c>
      <c r="B19" s="427" t="s">
        <v>329</v>
      </c>
      <c r="C19" s="417"/>
      <c r="D19" s="417"/>
      <c r="E19" s="400"/>
    </row>
    <row r="20" spans="1:5" s="424" customFormat="1" ht="12" customHeight="1" thickBot="1">
      <c r="A20" s="382" t="s">
        <v>9</v>
      </c>
      <c r="B20" s="383" t="s">
        <v>330</v>
      </c>
      <c r="C20" s="414">
        <f>SUM(C21:C25)</f>
        <v>0</v>
      </c>
      <c r="D20" s="414">
        <f>SUM(D21:D25)</f>
        <v>8108</v>
      </c>
      <c r="E20" s="397">
        <f>SUM(E21:E25)</f>
        <v>8108</v>
      </c>
    </row>
    <row r="21" spans="1:5" s="424" customFormat="1" ht="12" customHeight="1">
      <c r="A21" s="377" t="s">
        <v>61</v>
      </c>
      <c r="B21" s="425" t="s">
        <v>331</v>
      </c>
      <c r="C21" s="416"/>
      <c r="D21" s="416"/>
      <c r="E21" s="399"/>
    </row>
    <row r="22" spans="1:5" s="424" customFormat="1" ht="12" customHeight="1">
      <c r="A22" s="376" t="s">
        <v>62</v>
      </c>
      <c r="B22" s="426" t="s">
        <v>332</v>
      </c>
      <c r="C22" s="415"/>
      <c r="D22" s="415"/>
      <c r="E22" s="398"/>
    </row>
    <row r="23" spans="1:5" s="424" customFormat="1" ht="12" customHeight="1">
      <c r="A23" s="376" t="s">
        <v>63</v>
      </c>
      <c r="B23" s="426" t="s">
        <v>333</v>
      </c>
      <c r="C23" s="415"/>
      <c r="D23" s="415"/>
      <c r="E23" s="398"/>
    </row>
    <row r="24" spans="1:5" s="424" customFormat="1" ht="12" customHeight="1">
      <c r="A24" s="376" t="s">
        <v>64</v>
      </c>
      <c r="B24" s="426" t="s">
        <v>334</v>
      </c>
      <c r="C24" s="415"/>
      <c r="D24" s="415"/>
      <c r="E24" s="398"/>
    </row>
    <row r="25" spans="1:5" s="424" customFormat="1" ht="12" customHeight="1">
      <c r="A25" s="376" t="s">
        <v>122</v>
      </c>
      <c r="B25" s="426" t="s">
        <v>335</v>
      </c>
      <c r="C25" s="415"/>
      <c r="D25" s="415">
        <v>8108</v>
      </c>
      <c r="E25" s="398">
        <v>8108</v>
      </c>
    </row>
    <row r="26" spans="1:5" s="424" customFormat="1" ht="12" customHeight="1" thickBot="1">
      <c r="A26" s="378" t="s">
        <v>123</v>
      </c>
      <c r="B26" s="427" t="s">
        <v>336</v>
      </c>
      <c r="C26" s="417"/>
      <c r="D26" s="417"/>
      <c r="E26" s="400"/>
    </row>
    <row r="27" spans="1:5" s="424" customFormat="1" ht="12" customHeight="1" thickBot="1">
      <c r="A27" s="382" t="s">
        <v>124</v>
      </c>
      <c r="B27" s="383" t="s">
        <v>740</v>
      </c>
      <c r="C27" s="420">
        <f>SUM(C28:C33)</f>
        <v>2250</v>
      </c>
      <c r="D27" s="420">
        <f>SUM(D28:D33)</f>
        <v>5117</v>
      </c>
      <c r="E27" s="433">
        <f>SUM(E28:E33)</f>
        <v>5117</v>
      </c>
    </row>
    <row r="28" spans="1:5" s="424" customFormat="1" ht="12" customHeight="1">
      <c r="A28" s="377" t="s">
        <v>337</v>
      </c>
      <c r="B28" s="425" t="s">
        <v>755</v>
      </c>
      <c r="C28" s="416">
        <v>450</v>
      </c>
      <c r="D28" s="416">
        <v>366</v>
      </c>
      <c r="E28" s="399">
        <v>366</v>
      </c>
    </row>
    <row r="29" spans="1:5" s="424" customFormat="1" ht="12" customHeight="1">
      <c r="A29" s="376" t="s">
        <v>338</v>
      </c>
      <c r="B29" s="426" t="s">
        <v>756</v>
      </c>
      <c r="C29" s="415"/>
      <c r="D29" s="415">
        <v>3625</v>
      </c>
      <c r="E29" s="398">
        <v>3625</v>
      </c>
    </row>
    <row r="30" spans="1:5" s="424" customFormat="1" ht="12" customHeight="1">
      <c r="A30" s="376" t="s">
        <v>339</v>
      </c>
      <c r="B30" s="426" t="s">
        <v>757</v>
      </c>
      <c r="C30" s="415">
        <v>750</v>
      </c>
      <c r="D30" s="415">
        <v>739</v>
      </c>
      <c r="E30" s="398">
        <v>739</v>
      </c>
    </row>
    <row r="31" spans="1:5" s="424" customFormat="1" ht="12" customHeight="1">
      <c r="A31" s="376" t="s">
        <v>741</v>
      </c>
      <c r="B31" s="426" t="s">
        <v>747</v>
      </c>
      <c r="C31" s="415"/>
      <c r="D31" s="415"/>
      <c r="E31" s="398"/>
    </row>
    <row r="32" spans="1:5" s="424" customFormat="1" ht="12" customHeight="1">
      <c r="A32" s="376" t="s">
        <v>742</v>
      </c>
      <c r="B32" s="426" t="s">
        <v>340</v>
      </c>
      <c r="C32" s="415">
        <v>1050</v>
      </c>
      <c r="D32" s="415"/>
      <c r="E32" s="398"/>
    </row>
    <row r="33" spans="1:5" s="424" customFormat="1" ht="12" customHeight="1" thickBot="1">
      <c r="A33" s="378" t="s">
        <v>743</v>
      </c>
      <c r="B33" s="406" t="s">
        <v>341</v>
      </c>
      <c r="C33" s="417">
        <v>0</v>
      </c>
      <c r="D33" s="417">
        <v>387</v>
      </c>
      <c r="E33" s="400">
        <v>387</v>
      </c>
    </row>
    <row r="34" spans="1:5" s="424" customFormat="1" ht="12" customHeight="1" thickBot="1">
      <c r="A34" s="382" t="s">
        <v>11</v>
      </c>
      <c r="B34" s="383" t="s">
        <v>342</v>
      </c>
      <c r="C34" s="414">
        <f>SUM(C35:C44)</f>
        <v>2482</v>
      </c>
      <c r="D34" s="414">
        <f>SUM(D35:D44)</f>
        <v>9471</v>
      </c>
      <c r="E34" s="397">
        <f>SUM(E35:E44)</f>
        <v>9471</v>
      </c>
    </row>
    <row r="35" spans="1:5" s="424" customFormat="1" ht="12" customHeight="1">
      <c r="A35" s="377" t="s">
        <v>65</v>
      </c>
      <c r="B35" s="425" t="s">
        <v>343</v>
      </c>
      <c r="C35" s="416">
        <v>1982</v>
      </c>
      <c r="D35" s="416">
        <v>4780</v>
      </c>
      <c r="E35" s="399">
        <v>4780</v>
      </c>
    </row>
    <row r="36" spans="1:5" s="424" customFormat="1" ht="12" customHeight="1">
      <c r="A36" s="376" t="s">
        <v>66</v>
      </c>
      <c r="B36" s="426" t="s">
        <v>344</v>
      </c>
      <c r="C36" s="415">
        <v>500</v>
      </c>
      <c r="D36" s="415">
        <v>3619</v>
      </c>
      <c r="E36" s="398">
        <v>3619</v>
      </c>
    </row>
    <row r="37" spans="1:5" s="424" customFormat="1" ht="12" customHeight="1">
      <c r="A37" s="376" t="s">
        <v>67</v>
      </c>
      <c r="B37" s="426" t="s">
        <v>345</v>
      </c>
      <c r="C37" s="415"/>
      <c r="D37" s="415"/>
      <c r="E37" s="398"/>
    </row>
    <row r="38" spans="1:5" s="424" customFormat="1" ht="12" customHeight="1">
      <c r="A38" s="376" t="s">
        <v>126</v>
      </c>
      <c r="B38" s="426" t="s">
        <v>346</v>
      </c>
      <c r="C38" s="415"/>
      <c r="D38" s="415"/>
      <c r="E38" s="398"/>
    </row>
    <row r="39" spans="1:5" s="424" customFormat="1" ht="12" customHeight="1">
      <c r="A39" s="376" t="s">
        <v>127</v>
      </c>
      <c r="B39" s="426" t="s">
        <v>347</v>
      </c>
      <c r="C39" s="415">
        <v>0</v>
      </c>
      <c r="D39" s="415">
        <v>0</v>
      </c>
      <c r="E39" s="398">
        <v>0</v>
      </c>
    </row>
    <row r="40" spans="1:5" s="424" customFormat="1" ht="12" customHeight="1">
      <c r="A40" s="376" t="s">
        <v>128</v>
      </c>
      <c r="B40" s="426" t="s">
        <v>348</v>
      </c>
      <c r="C40" s="415">
        <v>0</v>
      </c>
      <c r="D40" s="415">
        <v>0</v>
      </c>
      <c r="E40" s="398">
        <v>0</v>
      </c>
    </row>
    <row r="41" spans="1:5" s="424" customFormat="1" ht="12" customHeight="1">
      <c r="A41" s="376" t="s">
        <v>129</v>
      </c>
      <c r="B41" s="426" t="s">
        <v>349</v>
      </c>
      <c r="C41" s="415">
        <v>0</v>
      </c>
      <c r="D41" s="415">
        <v>0</v>
      </c>
      <c r="E41" s="398"/>
    </row>
    <row r="42" spans="1:5" s="424" customFormat="1" ht="12" customHeight="1">
      <c r="A42" s="376" t="s">
        <v>130</v>
      </c>
      <c r="B42" s="426" t="s">
        <v>350</v>
      </c>
      <c r="C42" s="415"/>
      <c r="D42" s="415">
        <v>2</v>
      </c>
      <c r="E42" s="398">
        <v>2</v>
      </c>
    </row>
    <row r="43" spans="1:5" s="424" customFormat="1" ht="12" customHeight="1">
      <c r="A43" s="376" t="s">
        <v>351</v>
      </c>
      <c r="B43" s="426" t="s">
        <v>352</v>
      </c>
      <c r="C43" s="418"/>
      <c r="D43" s="418"/>
      <c r="E43" s="401"/>
    </row>
    <row r="44" spans="1:5" s="424" customFormat="1" ht="12" customHeight="1" thickBot="1">
      <c r="A44" s="378" t="s">
        <v>353</v>
      </c>
      <c r="B44" s="427" t="s">
        <v>354</v>
      </c>
      <c r="C44" s="419"/>
      <c r="D44" s="419">
        <v>1070</v>
      </c>
      <c r="E44" s="402">
        <v>1070</v>
      </c>
    </row>
    <row r="45" spans="1:5" s="424" customFormat="1" ht="12" customHeight="1" thickBot="1">
      <c r="A45" s="382" t="s">
        <v>12</v>
      </c>
      <c r="B45" s="383" t="s">
        <v>355</v>
      </c>
      <c r="C45" s="414">
        <f>SUM(C46:C50)</f>
        <v>0</v>
      </c>
      <c r="D45" s="414">
        <f>SUM(D46:D50)</f>
        <v>602</v>
      </c>
      <c r="E45" s="397">
        <f>SUM(E46:E50)</f>
        <v>602</v>
      </c>
    </row>
    <row r="46" spans="1:5" s="424" customFormat="1" ht="12" customHeight="1">
      <c r="A46" s="377" t="s">
        <v>68</v>
      </c>
      <c r="B46" s="425" t="s">
        <v>356</v>
      </c>
      <c r="C46" s="435"/>
      <c r="D46" s="435"/>
      <c r="E46" s="403"/>
    </row>
    <row r="47" spans="1:5" s="424" customFormat="1" ht="12" customHeight="1">
      <c r="A47" s="376" t="s">
        <v>69</v>
      </c>
      <c r="B47" s="426" t="s">
        <v>357</v>
      </c>
      <c r="C47" s="418"/>
      <c r="D47" s="418">
        <v>102</v>
      </c>
      <c r="E47" s="401">
        <v>102</v>
      </c>
    </row>
    <row r="48" spans="1:5" s="424" customFormat="1" ht="12" customHeight="1">
      <c r="A48" s="376" t="s">
        <v>358</v>
      </c>
      <c r="B48" s="426" t="s">
        <v>359</v>
      </c>
      <c r="C48" s="418"/>
      <c r="D48" s="418">
        <v>500</v>
      </c>
      <c r="E48" s="401">
        <v>500</v>
      </c>
    </row>
    <row r="49" spans="1:5" s="424" customFormat="1" ht="12" customHeight="1">
      <c r="A49" s="376" t="s">
        <v>360</v>
      </c>
      <c r="B49" s="426" t="s">
        <v>361</v>
      </c>
      <c r="C49" s="418"/>
      <c r="D49" s="418"/>
      <c r="E49" s="401"/>
    </row>
    <row r="50" spans="1:5" s="424" customFormat="1" ht="12" customHeight="1" thickBot="1">
      <c r="A50" s="378" t="s">
        <v>362</v>
      </c>
      <c r="B50" s="427" t="s">
        <v>363</v>
      </c>
      <c r="C50" s="419"/>
      <c r="D50" s="419"/>
      <c r="E50" s="402"/>
    </row>
    <row r="51" spans="1:5" s="424" customFormat="1" ht="17.25" customHeight="1" thickBot="1">
      <c r="A51" s="382" t="s">
        <v>131</v>
      </c>
      <c r="B51" s="383" t="s">
        <v>364</v>
      </c>
      <c r="C51" s="414">
        <f>SUM(C52:C54)</f>
        <v>64503</v>
      </c>
      <c r="D51" s="414">
        <f>SUM(D52:D54)</f>
        <v>130</v>
      </c>
      <c r="E51" s="397">
        <f>SUM(E52:E54)</f>
        <v>130</v>
      </c>
    </row>
    <row r="52" spans="1:5" s="424" customFormat="1" ht="12" customHeight="1">
      <c r="A52" s="377" t="s">
        <v>70</v>
      </c>
      <c r="B52" s="425" t="s">
        <v>365</v>
      </c>
      <c r="C52" s="416"/>
      <c r="D52" s="416"/>
      <c r="E52" s="399"/>
    </row>
    <row r="53" spans="1:5" s="424" customFormat="1" ht="12" customHeight="1">
      <c r="A53" s="376" t="s">
        <v>71</v>
      </c>
      <c r="B53" s="426" t="s">
        <v>366</v>
      </c>
      <c r="C53" s="415"/>
      <c r="D53" s="415">
        <v>55</v>
      </c>
      <c r="E53" s="398">
        <v>55</v>
      </c>
    </row>
    <row r="54" spans="1:5" s="424" customFormat="1" ht="12" customHeight="1">
      <c r="A54" s="376" t="s">
        <v>367</v>
      </c>
      <c r="B54" s="426" t="s">
        <v>368</v>
      </c>
      <c r="C54" s="415">
        <v>64503</v>
      </c>
      <c r="D54" s="415">
        <v>75</v>
      </c>
      <c r="E54" s="398">
        <v>75</v>
      </c>
    </row>
    <row r="55" spans="1:5" s="424" customFormat="1" ht="12" customHeight="1" thickBot="1">
      <c r="A55" s="378" t="s">
        <v>369</v>
      </c>
      <c r="B55" s="427" t="s">
        <v>370</v>
      </c>
      <c r="C55" s="417"/>
      <c r="D55" s="417"/>
      <c r="E55" s="400"/>
    </row>
    <row r="56" spans="1:5" s="424" customFormat="1" ht="12" customHeight="1" thickBot="1">
      <c r="A56" s="382" t="s">
        <v>14</v>
      </c>
      <c r="B56" s="404" t="s">
        <v>371</v>
      </c>
      <c r="C56" s="414">
        <f>SUM(C57:C59)</f>
        <v>0</v>
      </c>
      <c r="D56" s="414">
        <f>SUM(D57:D59)</f>
        <v>22</v>
      </c>
      <c r="E56" s="397">
        <f>SUM(E57:E59)</f>
        <v>22</v>
      </c>
    </row>
    <row r="57" spans="1:5" s="424" customFormat="1" ht="12" customHeight="1">
      <c r="A57" s="377" t="s">
        <v>132</v>
      </c>
      <c r="B57" s="425" t="s">
        <v>372</v>
      </c>
      <c r="C57" s="418"/>
      <c r="D57" s="418"/>
      <c r="E57" s="401"/>
    </row>
    <row r="58" spans="1:5" s="424" customFormat="1" ht="12" customHeight="1">
      <c r="A58" s="376" t="s">
        <v>133</v>
      </c>
      <c r="B58" s="426" t="s">
        <v>373</v>
      </c>
      <c r="C58" s="418"/>
      <c r="D58" s="418">
        <v>22</v>
      </c>
      <c r="E58" s="401">
        <v>22</v>
      </c>
    </row>
    <row r="59" spans="1:5" s="424" customFormat="1" ht="12" customHeight="1">
      <c r="A59" s="376" t="s">
        <v>161</v>
      </c>
      <c r="B59" s="426" t="s">
        <v>374</v>
      </c>
      <c r="C59" s="418"/>
      <c r="D59" s="418"/>
      <c r="E59" s="401"/>
    </row>
    <row r="60" spans="1:5" s="424" customFormat="1" ht="12" customHeight="1" thickBot="1">
      <c r="A60" s="378" t="s">
        <v>375</v>
      </c>
      <c r="B60" s="427" t="s">
        <v>376</v>
      </c>
      <c r="C60" s="418"/>
      <c r="D60" s="418"/>
      <c r="E60" s="401"/>
    </row>
    <row r="61" spans="1:5" s="424" customFormat="1" ht="12" customHeight="1" thickBot="1">
      <c r="A61" s="382" t="s">
        <v>15</v>
      </c>
      <c r="B61" s="383" t="s">
        <v>377</v>
      </c>
      <c r="C61" s="420">
        <f>+C6+C13+C20+C27+C34+C45+C51+C56</f>
        <v>130892</v>
      </c>
      <c r="D61" s="420">
        <f>+D6+D13+D20+D27+D34+D45+D51+D56</f>
        <v>172802</v>
      </c>
      <c r="E61" s="433">
        <f>+E6+E13+E20+E27+E34+E45+E51+E56</f>
        <v>172802</v>
      </c>
    </row>
    <row r="62" spans="1:5" s="424" customFormat="1" ht="12" customHeight="1" thickBot="1">
      <c r="A62" s="436" t="s">
        <v>378</v>
      </c>
      <c r="B62" s="404" t="s">
        <v>379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380</v>
      </c>
      <c r="B63" s="425" t="s">
        <v>381</v>
      </c>
      <c r="C63" s="418"/>
      <c r="D63" s="418"/>
      <c r="E63" s="401"/>
    </row>
    <row r="64" spans="1:5" s="424" customFormat="1" ht="12" customHeight="1">
      <c r="A64" s="376" t="s">
        <v>382</v>
      </c>
      <c r="B64" s="426" t="s">
        <v>383</v>
      </c>
      <c r="C64" s="418"/>
      <c r="D64" s="418"/>
      <c r="E64" s="401"/>
    </row>
    <row r="65" spans="1:5" s="424" customFormat="1" ht="12" customHeight="1" thickBot="1">
      <c r="A65" s="378" t="s">
        <v>384</v>
      </c>
      <c r="B65" s="362" t="s">
        <v>429</v>
      </c>
      <c r="C65" s="418"/>
      <c r="D65" s="418"/>
      <c r="E65" s="401"/>
    </row>
    <row r="66" spans="1:5" s="424" customFormat="1" ht="12" customHeight="1" thickBot="1">
      <c r="A66" s="436" t="s">
        <v>386</v>
      </c>
      <c r="B66" s="404" t="s">
        <v>387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109</v>
      </c>
      <c r="B67" s="425" t="s">
        <v>388</v>
      </c>
      <c r="C67" s="418"/>
      <c r="D67" s="418"/>
      <c r="E67" s="401"/>
    </row>
    <row r="68" spans="1:5" s="424" customFormat="1" ht="12" customHeight="1">
      <c r="A68" s="376" t="s">
        <v>110</v>
      </c>
      <c r="B68" s="426" t="s">
        <v>389</v>
      </c>
      <c r="C68" s="418"/>
      <c r="D68" s="418"/>
      <c r="E68" s="401"/>
    </row>
    <row r="69" spans="1:5" s="424" customFormat="1" ht="12" customHeight="1">
      <c r="A69" s="376" t="s">
        <v>390</v>
      </c>
      <c r="B69" s="426" t="s">
        <v>391</v>
      </c>
      <c r="C69" s="418"/>
      <c r="D69" s="418"/>
      <c r="E69" s="401"/>
    </row>
    <row r="70" spans="1:5" s="424" customFormat="1" ht="12" customHeight="1" thickBot="1">
      <c r="A70" s="378" t="s">
        <v>392</v>
      </c>
      <c r="B70" s="427" t="s">
        <v>393</v>
      </c>
      <c r="C70" s="418"/>
      <c r="D70" s="418"/>
      <c r="E70" s="401"/>
    </row>
    <row r="71" spans="1:5" s="424" customFormat="1" ht="12" customHeight="1" thickBot="1">
      <c r="A71" s="436" t="s">
        <v>394</v>
      </c>
      <c r="B71" s="404" t="s">
        <v>395</v>
      </c>
      <c r="C71" s="414">
        <f>+C72+C73</f>
        <v>37453</v>
      </c>
      <c r="D71" s="414">
        <f>+D72+D73</f>
        <v>37453</v>
      </c>
      <c r="E71" s="397">
        <f>+E72+E73</f>
        <v>37453</v>
      </c>
    </row>
    <row r="72" spans="1:5" s="424" customFormat="1" ht="12" customHeight="1">
      <c r="A72" s="377" t="s">
        <v>396</v>
      </c>
      <c r="B72" s="425" t="s">
        <v>397</v>
      </c>
      <c r="C72" s="418">
        <v>37453</v>
      </c>
      <c r="D72" s="418">
        <v>37453</v>
      </c>
      <c r="E72" s="401">
        <v>37453</v>
      </c>
    </row>
    <row r="73" spans="1:5" s="424" customFormat="1" ht="12" customHeight="1" thickBot="1">
      <c r="A73" s="378" t="s">
        <v>398</v>
      </c>
      <c r="B73" s="427" t="s">
        <v>399</v>
      </c>
      <c r="C73" s="418"/>
      <c r="D73" s="418"/>
      <c r="E73" s="401"/>
    </row>
    <row r="74" spans="1:5" s="424" customFormat="1" ht="12" customHeight="1" thickBot="1">
      <c r="A74" s="436" t="s">
        <v>400</v>
      </c>
      <c r="B74" s="404" t="s">
        <v>401</v>
      </c>
      <c r="C74" s="414">
        <f>+C75+C76+C77</f>
        <v>0</v>
      </c>
      <c r="D74" s="414">
        <f>+D75+D76+D77</f>
        <v>1528</v>
      </c>
      <c r="E74" s="397">
        <f>+E75+E76+E77</f>
        <v>1528</v>
      </c>
    </row>
    <row r="75" spans="1:5" s="424" customFormat="1" ht="12" customHeight="1">
      <c r="A75" s="377" t="s">
        <v>402</v>
      </c>
      <c r="B75" s="425" t="s">
        <v>403</v>
      </c>
      <c r="C75" s="418"/>
      <c r="D75" s="418">
        <v>1528</v>
      </c>
      <c r="E75" s="401">
        <v>1528</v>
      </c>
    </row>
    <row r="76" spans="1:5" s="424" customFormat="1" ht="12" customHeight="1">
      <c r="A76" s="376" t="s">
        <v>404</v>
      </c>
      <c r="B76" s="426" t="s">
        <v>405</v>
      </c>
      <c r="C76" s="418"/>
      <c r="D76" s="418"/>
      <c r="E76" s="401"/>
    </row>
    <row r="77" spans="1:5" s="424" customFormat="1" ht="12" customHeight="1" thickBot="1">
      <c r="A77" s="378" t="s">
        <v>406</v>
      </c>
      <c r="B77" s="406" t="s">
        <v>407</v>
      </c>
      <c r="C77" s="418"/>
      <c r="D77" s="418"/>
      <c r="E77" s="401"/>
    </row>
    <row r="78" spans="1:5" s="424" customFormat="1" ht="12" customHeight="1" thickBot="1">
      <c r="A78" s="436" t="s">
        <v>408</v>
      </c>
      <c r="B78" s="404" t="s">
        <v>409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410</v>
      </c>
      <c r="B79" s="425" t="s">
        <v>411</v>
      </c>
      <c r="C79" s="418"/>
      <c r="D79" s="418"/>
      <c r="E79" s="401"/>
    </row>
    <row r="80" spans="1:5" s="424" customFormat="1" ht="12" customHeight="1">
      <c r="A80" s="429" t="s">
        <v>412</v>
      </c>
      <c r="B80" s="426" t="s">
        <v>413</v>
      </c>
      <c r="C80" s="418"/>
      <c r="D80" s="418"/>
      <c r="E80" s="401"/>
    </row>
    <row r="81" spans="1:5" s="424" customFormat="1" ht="12" customHeight="1">
      <c r="A81" s="429" t="s">
        <v>414</v>
      </c>
      <c r="B81" s="426" t="s">
        <v>415</v>
      </c>
      <c r="C81" s="418"/>
      <c r="D81" s="418"/>
      <c r="E81" s="401"/>
    </row>
    <row r="82" spans="1:5" s="424" customFormat="1" ht="12" customHeight="1" thickBot="1">
      <c r="A82" s="437" t="s">
        <v>416</v>
      </c>
      <c r="B82" s="406" t="s">
        <v>417</v>
      </c>
      <c r="C82" s="418"/>
      <c r="D82" s="418"/>
      <c r="E82" s="401"/>
    </row>
    <row r="83" spans="1:5" s="424" customFormat="1" ht="12" customHeight="1" thickBot="1">
      <c r="A83" s="436" t="s">
        <v>418</v>
      </c>
      <c r="B83" s="404" t="s">
        <v>419</v>
      </c>
      <c r="C83" s="439"/>
      <c r="D83" s="439"/>
      <c r="E83" s="440"/>
    </row>
    <row r="84" spans="1:5" s="424" customFormat="1" ht="12" customHeight="1" thickBot="1">
      <c r="A84" s="436" t="s">
        <v>420</v>
      </c>
      <c r="B84" s="360" t="s">
        <v>421</v>
      </c>
      <c r="C84" s="420">
        <f>+C62+C66+C71+C74+C78+C83</f>
        <v>37453</v>
      </c>
      <c r="D84" s="420">
        <f>+D62+D66+D71+D74+D78+D83</f>
        <v>38981</v>
      </c>
      <c r="E84" s="433">
        <f>+E62+E66+E71+E74+E78+E83</f>
        <v>38981</v>
      </c>
    </row>
    <row r="85" spans="1:5" s="424" customFormat="1" ht="12" customHeight="1" thickBot="1">
      <c r="A85" s="438" t="s">
        <v>422</v>
      </c>
      <c r="B85" s="363" t="s">
        <v>423</v>
      </c>
      <c r="C85" s="420">
        <f>+C61+C84</f>
        <v>168345</v>
      </c>
      <c r="D85" s="420">
        <f>+D61+D84</f>
        <v>211783</v>
      </c>
      <c r="E85" s="433">
        <f>+E61+E84</f>
        <v>211783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89" t="s">
        <v>36</v>
      </c>
      <c r="B87" s="689"/>
      <c r="C87" s="689"/>
      <c r="D87" s="689"/>
      <c r="E87" s="689"/>
    </row>
    <row r="88" spans="1:5" s="430" customFormat="1" ht="16.5" customHeight="1" thickBot="1">
      <c r="A88" s="47" t="s">
        <v>113</v>
      </c>
      <c r="B88" s="47"/>
      <c r="C88" s="391"/>
      <c r="D88" s="391"/>
      <c r="E88" s="391" t="s">
        <v>160</v>
      </c>
    </row>
    <row r="89" spans="1:5" s="430" customFormat="1" ht="16.5" customHeight="1">
      <c r="A89" s="690" t="s">
        <v>60</v>
      </c>
      <c r="B89" s="692" t="s">
        <v>181</v>
      </c>
      <c r="C89" s="694" t="str">
        <f>+C3</f>
        <v>2015. évi</v>
      </c>
      <c r="D89" s="694"/>
      <c r="E89" s="695"/>
    </row>
    <row r="90" spans="1:5" ht="37.5" customHeight="1" thickBot="1">
      <c r="A90" s="691"/>
      <c r="B90" s="693"/>
      <c r="C90" s="48" t="s">
        <v>182</v>
      </c>
      <c r="D90" s="48" t="s">
        <v>187</v>
      </c>
      <c r="E90" s="49" t="s">
        <v>188</v>
      </c>
    </row>
    <row r="91" spans="1:5" s="423" customFormat="1" ht="12" customHeight="1" thickBot="1">
      <c r="A91" s="387" t="s">
        <v>424</v>
      </c>
      <c r="B91" s="388" t="s">
        <v>425</v>
      </c>
      <c r="C91" s="388" t="s">
        <v>426</v>
      </c>
      <c r="D91" s="388" t="s">
        <v>427</v>
      </c>
      <c r="E91" s="389" t="s">
        <v>428</v>
      </c>
    </row>
    <row r="92" spans="1:5" ht="12" customHeight="1" thickBot="1">
      <c r="A92" s="384" t="s">
        <v>7</v>
      </c>
      <c r="B92" s="386" t="s">
        <v>430</v>
      </c>
      <c r="C92" s="413">
        <f>SUM(C93:C97)</f>
        <v>130138</v>
      </c>
      <c r="D92" s="413">
        <f>SUM(D93:D97)</f>
        <v>155568</v>
      </c>
      <c r="E92" s="368">
        <f>SUM(E93:E97)</f>
        <v>155568</v>
      </c>
    </row>
    <row r="93" spans="1:5" ht="12" customHeight="1" thickBot="1">
      <c r="A93" s="379" t="s">
        <v>72</v>
      </c>
      <c r="B93" s="372" t="s">
        <v>37</v>
      </c>
      <c r="C93" s="99">
        <f>'6.1. sz. mell'!C92+'8.1. sz. mell.'!C45</f>
        <v>65280</v>
      </c>
      <c r="D93" s="99">
        <f>'6.1. sz. mell'!D92+'8.1. sz. mell.'!D45</f>
        <v>86065</v>
      </c>
      <c r="E93" s="367">
        <f>'6.1. sz. mell'!E92+'8.1. sz. mell.'!E45</f>
        <v>86065</v>
      </c>
    </row>
    <row r="94" spans="1:5" ht="12" customHeight="1" thickBot="1">
      <c r="A94" s="376" t="s">
        <v>73</v>
      </c>
      <c r="B94" s="370" t="s">
        <v>134</v>
      </c>
      <c r="C94" s="99">
        <f>'6.1. sz. mell'!C93+'8.1. sz. mell.'!C46</f>
        <v>20579</v>
      </c>
      <c r="D94" s="99">
        <f>'6.1. sz. mell'!D93+'8.1. sz. mell.'!D46</f>
        <v>14558</v>
      </c>
      <c r="E94" s="367">
        <f>'6.1. sz. mell'!E93+'8.1. sz. mell.'!E46</f>
        <v>14558</v>
      </c>
    </row>
    <row r="95" spans="1:5" ht="12" customHeight="1" thickBot="1">
      <c r="A95" s="376" t="s">
        <v>74</v>
      </c>
      <c r="B95" s="370" t="s">
        <v>101</v>
      </c>
      <c r="C95" s="99">
        <f>'6.1. sz. mell'!C94+'8.1. sz. mell.'!C47</f>
        <v>28861</v>
      </c>
      <c r="D95" s="99">
        <f>'6.1. sz. mell'!D94+'8.1. sz. mell.'!D47</f>
        <v>39007</v>
      </c>
      <c r="E95" s="367">
        <f>'6.1. sz. mell'!E94+'8.1. sz. mell.'!E47</f>
        <v>39007</v>
      </c>
    </row>
    <row r="96" spans="1:5" ht="12" customHeight="1" thickBot="1">
      <c r="A96" s="376" t="s">
        <v>75</v>
      </c>
      <c r="B96" s="373" t="s">
        <v>135</v>
      </c>
      <c r="C96" s="99">
        <f>'6.1. sz. mell'!C95+'8.1. sz. mell.'!C48</f>
        <v>15418</v>
      </c>
      <c r="D96" s="99">
        <f>'6.1. sz. mell'!D95+'8.1. sz. mell.'!D48</f>
        <v>14489</v>
      </c>
      <c r="E96" s="367">
        <f>'6.1. sz. mell'!E95+'8.1. sz. mell.'!E48</f>
        <v>14489</v>
      </c>
    </row>
    <row r="97" spans="1:5" ht="12" customHeight="1" thickBot="1">
      <c r="A97" s="376" t="s">
        <v>84</v>
      </c>
      <c r="B97" s="381" t="s">
        <v>136</v>
      </c>
      <c r="C97" s="99">
        <f>'6.1. sz. mell'!C96+'8.1. sz. mell.'!C49</f>
        <v>0</v>
      </c>
      <c r="D97" s="99">
        <f>'6.1. sz. mell'!D96+'8.1. sz. mell.'!D49</f>
        <v>1449</v>
      </c>
      <c r="E97" s="367">
        <f>'6.1. sz. mell'!E96+'8.1. sz. mell.'!E49</f>
        <v>1449</v>
      </c>
    </row>
    <row r="98" spans="1:5" ht="12" customHeight="1">
      <c r="A98" s="376" t="s">
        <v>76</v>
      </c>
      <c r="B98" s="370" t="s">
        <v>431</v>
      </c>
      <c r="C98" s="417"/>
      <c r="D98" s="99">
        <v>394</v>
      </c>
      <c r="E98" s="367">
        <v>394</v>
      </c>
    </row>
    <row r="99" spans="1:5" ht="12" customHeight="1">
      <c r="A99" s="376" t="s">
        <v>77</v>
      </c>
      <c r="B99" s="393" t="s">
        <v>432</v>
      </c>
      <c r="C99" s="417"/>
      <c r="D99" s="417"/>
      <c r="E99" s="400"/>
    </row>
    <row r="100" spans="1:5" ht="12" customHeight="1">
      <c r="A100" s="376" t="s">
        <v>85</v>
      </c>
      <c r="B100" s="394" t="s">
        <v>433</v>
      </c>
      <c r="C100" s="417"/>
      <c r="D100" s="417"/>
      <c r="E100" s="400"/>
    </row>
    <row r="101" spans="1:5" ht="12" customHeight="1">
      <c r="A101" s="376" t="s">
        <v>86</v>
      </c>
      <c r="B101" s="394" t="s">
        <v>434</v>
      </c>
      <c r="C101" s="417"/>
      <c r="D101" s="417"/>
      <c r="E101" s="400"/>
    </row>
    <row r="102" spans="1:5" ht="12" customHeight="1">
      <c r="A102" s="376" t="s">
        <v>87</v>
      </c>
      <c r="B102" s="393" t="s">
        <v>435</v>
      </c>
      <c r="C102" s="417">
        <f>'6.1. sz. mell'!C101</f>
        <v>0</v>
      </c>
      <c r="D102" s="417">
        <f>'6.1. sz. mell'!D101</f>
        <v>663</v>
      </c>
      <c r="E102" s="400">
        <f>'6.1. sz. mell'!E101</f>
        <v>663</v>
      </c>
    </row>
    <row r="103" spans="1:5" ht="12" customHeight="1">
      <c r="A103" s="376" t="s">
        <v>88</v>
      </c>
      <c r="B103" s="393" t="s">
        <v>436</v>
      </c>
      <c r="C103" s="417"/>
      <c r="D103" s="417"/>
      <c r="E103" s="400"/>
    </row>
    <row r="104" spans="1:5" ht="12" customHeight="1">
      <c r="A104" s="376" t="s">
        <v>90</v>
      </c>
      <c r="B104" s="394" t="s">
        <v>437</v>
      </c>
      <c r="C104" s="417"/>
      <c r="D104" s="417"/>
      <c r="E104" s="400"/>
    </row>
    <row r="105" spans="1:5" ht="12" customHeight="1">
      <c r="A105" s="375" t="s">
        <v>137</v>
      </c>
      <c r="B105" s="395" t="s">
        <v>438</v>
      </c>
      <c r="C105" s="417"/>
      <c r="D105" s="417"/>
      <c r="E105" s="400"/>
    </row>
    <row r="106" spans="1:5" ht="12" customHeight="1">
      <c r="A106" s="376" t="s">
        <v>439</v>
      </c>
      <c r="B106" s="395" t="s">
        <v>440</v>
      </c>
      <c r="C106" s="417"/>
      <c r="D106" s="417"/>
      <c r="E106" s="400"/>
    </row>
    <row r="107" spans="1:5" ht="12" customHeight="1" thickBot="1">
      <c r="A107" s="380" t="s">
        <v>441</v>
      </c>
      <c r="B107" s="396" t="s">
        <v>442</v>
      </c>
      <c r="C107" s="100"/>
      <c r="D107" s="100"/>
      <c r="E107" s="361"/>
    </row>
    <row r="108" spans="1:5" ht="12" customHeight="1" thickBot="1">
      <c r="A108" s="382" t="s">
        <v>8</v>
      </c>
      <c r="B108" s="385" t="s">
        <v>443</v>
      </c>
      <c r="C108" s="414">
        <f>+C109+C111+C113</f>
        <v>38207</v>
      </c>
      <c r="D108" s="414">
        <f>+D109+D111+D113</f>
        <v>40832</v>
      </c>
      <c r="E108" s="397">
        <f>+E109+E111+E113</f>
        <v>40832</v>
      </c>
    </row>
    <row r="109" spans="1:5" ht="12" customHeight="1">
      <c r="A109" s="377" t="s">
        <v>78</v>
      </c>
      <c r="B109" s="370" t="s">
        <v>159</v>
      </c>
      <c r="C109" s="416">
        <f>'6.1. sz. mell'!C108+'8.1. sz. mell.'!C51</f>
        <v>0</v>
      </c>
      <c r="D109" s="416">
        <f>'6.1. sz. mell'!D108+'8.1. sz. mell.'!D51</f>
        <v>15609</v>
      </c>
      <c r="E109" s="399">
        <f>'6.1. sz. mell'!E108+'8.1. sz. mell.'!E51</f>
        <v>15609</v>
      </c>
    </row>
    <row r="110" spans="1:5" ht="12" customHeight="1">
      <c r="A110" s="377" t="s">
        <v>79</v>
      </c>
      <c r="B110" s="374" t="s">
        <v>444</v>
      </c>
      <c r="C110" s="416">
        <f>'6.1. sz. mell'!C109+'8.1. sz. mell.'!C52</f>
        <v>0</v>
      </c>
      <c r="D110" s="416">
        <f>'6.1. sz. mell'!D109+'8.1. sz. mell.'!D52</f>
        <v>0</v>
      </c>
      <c r="E110" s="399">
        <f>'6.1. sz. mell'!E109+'8.1. sz. mell.'!E52</f>
        <v>0</v>
      </c>
    </row>
    <row r="111" spans="1:5" ht="15.75">
      <c r="A111" s="377" t="s">
        <v>80</v>
      </c>
      <c r="B111" s="374" t="s">
        <v>138</v>
      </c>
      <c r="C111" s="416">
        <f>'6.1. sz. mell'!C110+'8.1. sz. mell.'!C53</f>
        <v>38207</v>
      </c>
      <c r="D111" s="416">
        <f>'6.1. sz. mell'!D110+'8.1. sz. mell.'!D53</f>
        <v>25223</v>
      </c>
      <c r="E111" s="399">
        <f>'6.1. sz. mell'!E110+'8.1. sz. mell.'!E53</f>
        <v>25223</v>
      </c>
    </row>
    <row r="112" spans="1:5" ht="12" customHeight="1">
      <c r="A112" s="377" t="s">
        <v>81</v>
      </c>
      <c r="B112" s="374" t="s">
        <v>445</v>
      </c>
      <c r="C112" s="416">
        <f>'6.1. sz. mell'!C111+'8.1. sz. mell.'!C54</f>
        <v>0</v>
      </c>
      <c r="D112" s="416">
        <f>'6.1. sz. mell'!D111+'8.1. sz. mell.'!D54</f>
        <v>0</v>
      </c>
      <c r="E112" s="399">
        <f>'6.1. sz. mell'!E111+'8.1. sz. mell.'!E54</f>
        <v>0</v>
      </c>
    </row>
    <row r="113" spans="1:5" ht="12" customHeight="1">
      <c r="A113" s="377" t="s">
        <v>82</v>
      </c>
      <c r="B113" s="406" t="s">
        <v>162</v>
      </c>
      <c r="C113" s="416"/>
      <c r="D113" s="416"/>
      <c r="E113" s="399"/>
    </row>
    <row r="114" spans="1:5" ht="21.75" customHeight="1">
      <c r="A114" s="377" t="s">
        <v>89</v>
      </c>
      <c r="B114" s="405" t="s">
        <v>446</v>
      </c>
      <c r="C114" s="415"/>
      <c r="D114" s="415"/>
      <c r="E114" s="398"/>
    </row>
    <row r="115" spans="1:5" ht="24" customHeight="1">
      <c r="A115" s="377" t="s">
        <v>91</v>
      </c>
      <c r="B115" s="421" t="s">
        <v>447</v>
      </c>
      <c r="C115" s="415"/>
      <c r="D115" s="415"/>
      <c r="E115" s="398"/>
    </row>
    <row r="116" spans="1:5" ht="12" customHeight="1">
      <c r="A116" s="377" t="s">
        <v>139</v>
      </c>
      <c r="B116" s="394" t="s">
        <v>434</v>
      </c>
      <c r="C116" s="415"/>
      <c r="D116" s="415"/>
      <c r="E116" s="398"/>
    </row>
    <row r="117" spans="1:5" ht="12" customHeight="1">
      <c r="A117" s="377" t="s">
        <v>140</v>
      </c>
      <c r="B117" s="394" t="s">
        <v>448</v>
      </c>
      <c r="C117" s="415"/>
      <c r="D117" s="415"/>
      <c r="E117" s="398"/>
    </row>
    <row r="118" spans="1:5" ht="12" customHeight="1">
      <c r="A118" s="377" t="s">
        <v>141</v>
      </c>
      <c r="B118" s="394" t="s">
        <v>449</v>
      </c>
      <c r="C118" s="415"/>
      <c r="D118" s="415"/>
      <c r="E118" s="398"/>
    </row>
    <row r="119" spans="1:5" s="441" customFormat="1" ht="12" customHeight="1">
      <c r="A119" s="377" t="s">
        <v>450</v>
      </c>
      <c r="B119" s="394" t="s">
        <v>437</v>
      </c>
      <c r="C119" s="415"/>
      <c r="D119" s="415"/>
      <c r="E119" s="398"/>
    </row>
    <row r="120" spans="1:5" ht="12" customHeight="1">
      <c r="A120" s="377" t="s">
        <v>451</v>
      </c>
      <c r="B120" s="394" t="s">
        <v>452</v>
      </c>
      <c r="C120" s="415"/>
      <c r="D120" s="415"/>
      <c r="E120" s="398"/>
    </row>
    <row r="121" spans="1:5" ht="12" customHeight="1" thickBot="1">
      <c r="A121" s="375" t="s">
        <v>453</v>
      </c>
      <c r="B121" s="394" t="s">
        <v>454</v>
      </c>
      <c r="C121" s="417"/>
      <c r="D121" s="417"/>
      <c r="E121" s="400"/>
    </row>
    <row r="122" spans="1:5" ht="12" customHeight="1" thickBot="1">
      <c r="A122" s="382" t="s">
        <v>9</v>
      </c>
      <c r="B122" s="390" t="s">
        <v>455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61</v>
      </c>
      <c r="B123" s="371" t="s">
        <v>46</v>
      </c>
      <c r="C123" s="416"/>
      <c r="D123" s="416"/>
      <c r="E123" s="399"/>
    </row>
    <row r="124" spans="1:5" ht="12" customHeight="1" thickBot="1">
      <c r="A124" s="378" t="s">
        <v>62</v>
      </c>
      <c r="B124" s="374" t="s">
        <v>47</v>
      </c>
      <c r="C124" s="417"/>
      <c r="D124" s="417"/>
      <c r="E124" s="400"/>
    </row>
    <row r="125" spans="1:5" ht="12" customHeight="1" thickBot="1">
      <c r="A125" s="382" t="s">
        <v>10</v>
      </c>
      <c r="B125" s="390" t="s">
        <v>456</v>
      </c>
      <c r="C125" s="414">
        <f>+C92+C108+C122</f>
        <v>168345</v>
      </c>
      <c r="D125" s="414">
        <f>+D92+D108+D122</f>
        <v>196400</v>
      </c>
      <c r="E125" s="397">
        <f>+E92+E108+E122</f>
        <v>196400</v>
      </c>
    </row>
    <row r="126" spans="1:5" ht="12" customHeight="1" thickBot="1">
      <c r="A126" s="382" t="s">
        <v>11</v>
      </c>
      <c r="B126" s="390" t="s">
        <v>457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65</v>
      </c>
      <c r="B127" s="371" t="s">
        <v>458</v>
      </c>
      <c r="C127" s="415"/>
      <c r="D127" s="415"/>
      <c r="E127" s="398"/>
    </row>
    <row r="128" spans="1:5" ht="12" customHeight="1">
      <c r="A128" s="377" t="s">
        <v>66</v>
      </c>
      <c r="B128" s="371" t="s">
        <v>459</v>
      </c>
      <c r="C128" s="415"/>
      <c r="D128" s="415"/>
      <c r="E128" s="398"/>
    </row>
    <row r="129" spans="1:5" ht="12" customHeight="1" thickBot="1">
      <c r="A129" s="375" t="s">
        <v>67</v>
      </c>
      <c r="B129" s="369" t="s">
        <v>460</v>
      </c>
      <c r="C129" s="415"/>
      <c r="D129" s="415">
        <v>0</v>
      </c>
      <c r="E129" s="398"/>
    </row>
    <row r="130" spans="1:5" ht="12" customHeight="1" thickBot="1">
      <c r="A130" s="382" t="s">
        <v>12</v>
      </c>
      <c r="B130" s="390" t="s">
        <v>461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68</v>
      </c>
      <c r="B131" s="371" t="s">
        <v>462</v>
      </c>
      <c r="C131" s="415"/>
      <c r="D131" s="415"/>
      <c r="E131" s="398"/>
    </row>
    <row r="132" spans="1:5" ht="12" customHeight="1">
      <c r="A132" s="377" t="s">
        <v>69</v>
      </c>
      <c r="B132" s="371" t="s">
        <v>463</v>
      </c>
      <c r="C132" s="415"/>
      <c r="D132" s="415"/>
      <c r="E132" s="398"/>
    </row>
    <row r="133" spans="1:5" ht="12" customHeight="1">
      <c r="A133" s="377" t="s">
        <v>358</v>
      </c>
      <c r="B133" s="371" t="s">
        <v>464</v>
      </c>
      <c r="C133" s="415"/>
      <c r="D133" s="415"/>
      <c r="E133" s="398"/>
    </row>
    <row r="134" spans="1:5" ht="12" customHeight="1" thickBot="1">
      <c r="A134" s="375" t="s">
        <v>360</v>
      </c>
      <c r="B134" s="369" t="s">
        <v>465</v>
      </c>
      <c r="C134" s="415"/>
      <c r="D134" s="415"/>
      <c r="E134" s="398"/>
    </row>
    <row r="135" spans="1:5" ht="12" customHeight="1" thickBot="1">
      <c r="A135" s="382" t="s">
        <v>13</v>
      </c>
      <c r="B135" s="390" t="s">
        <v>466</v>
      </c>
      <c r="C135" s="420">
        <f>+C136+C137+C138+C139</f>
        <v>0</v>
      </c>
      <c r="D135" s="420">
        <f>+D136+D137+D138+D139</f>
        <v>927</v>
      </c>
      <c r="E135" s="433">
        <f>+E136+E137+E138+E139</f>
        <v>927</v>
      </c>
    </row>
    <row r="136" spans="1:5" ht="12" customHeight="1">
      <c r="A136" s="377" t="s">
        <v>70</v>
      </c>
      <c r="B136" s="371" t="s">
        <v>467</v>
      </c>
      <c r="C136" s="415"/>
      <c r="D136" s="415"/>
      <c r="E136" s="398"/>
    </row>
    <row r="137" spans="1:5" ht="12" customHeight="1">
      <c r="A137" s="377" t="s">
        <v>71</v>
      </c>
      <c r="B137" s="371" t="s">
        <v>468</v>
      </c>
      <c r="C137" s="415"/>
      <c r="D137" s="415">
        <v>927</v>
      </c>
      <c r="E137" s="398">
        <v>927</v>
      </c>
    </row>
    <row r="138" spans="1:5" ht="12" customHeight="1">
      <c r="A138" s="377" t="s">
        <v>367</v>
      </c>
      <c r="B138" s="371" t="s">
        <v>469</v>
      </c>
      <c r="C138" s="415"/>
      <c r="D138" s="415"/>
      <c r="E138" s="398"/>
    </row>
    <row r="139" spans="1:5" ht="12" customHeight="1" thickBot="1">
      <c r="A139" s="375" t="s">
        <v>369</v>
      </c>
      <c r="B139" s="369" t="s">
        <v>470</v>
      </c>
      <c r="C139" s="415"/>
      <c r="D139" s="415"/>
      <c r="E139" s="398"/>
    </row>
    <row r="140" spans="1:9" ht="15" customHeight="1" thickBot="1">
      <c r="A140" s="382" t="s">
        <v>14</v>
      </c>
      <c r="B140" s="390" t="s">
        <v>471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132</v>
      </c>
      <c r="B141" s="371" t="s">
        <v>472</v>
      </c>
      <c r="C141" s="415"/>
      <c r="D141" s="415"/>
      <c r="E141" s="398"/>
    </row>
    <row r="142" spans="1:5" ht="12.75" customHeight="1">
      <c r="A142" s="377" t="s">
        <v>133</v>
      </c>
      <c r="B142" s="371" t="s">
        <v>473</v>
      </c>
      <c r="C142" s="415"/>
      <c r="D142" s="415"/>
      <c r="E142" s="398"/>
    </row>
    <row r="143" spans="1:5" ht="12.75" customHeight="1">
      <c r="A143" s="377" t="s">
        <v>161</v>
      </c>
      <c r="B143" s="371" t="s">
        <v>474</v>
      </c>
      <c r="C143" s="415"/>
      <c r="D143" s="415"/>
      <c r="E143" s="398"/>
    </row>
    <row r="144" spans="1:5" ht="12.75" customHeight="1" thickBot="1">
      <c r="A144" s="377" t="s">
        <v>375</v>
      </c>
      <c r="B144" s="371" t="s">
        <v>475</v>
      </c>
      <c r="C144" s="415"/>
      <c r="D144" s="415"/>
      <c r="E144" s="398"/>
    </row>
    <row r="145" spans="1:5" ht="16.5" thickBot="1">
      <c r="A145" s="382" t="s">
        <v>15</v>
      </c>
      <c r="B145" s="390" t="s">
        <v>476</v>
      </c>
      <c r="C145" s="364">
        <f>+C126+C130+C135+C140</f>
        <v>0</v>
      </c>
      <c r="D145" s="364">
        <f>+D126+D130+D135+D140</f>
        <v>927</v>
      </c>
      <c r="E145" s="365">
        <f>+E126+E130+E135+E140</f>
        <v>927</v>
      </c>
    </row>
    <row r="146" spans="1:5" ht="16.5" thickBot="1">
      <c r="A146" s="407" t="s">
        <v>16</v>
      </c>
      <c r="B146" s="410" t="s">
        <v>477</v>
      </c>
      <c r="C146" s="364">
        <f>+C125+C145</f>
        <v>168345</v>
      </c>
      <c r="D146" s="364">
        <f>+D125+D145</f>
        <v>197327</v>
      </c>
      <c r="E146" s="365">
        <f>+E125+E145</f>
        <v>197327</v>
      </c>
    </row>
    <row r="148" spans="1:5" ht="18.75" customHeight="1">
      <c r="A148" s="688" t="s">
        <v>478</v>
      </c>
      <c r="B148" s="688"/>
      <c r="C148" s="688"/>
      <c r="D148" s="688"/>
      <c r="E148" s="688"/>
    </row>
    <row r="149" spans="1:5" ht="13.5" customHeight="1" thickBot="1">
      <c r="A149" s="392" t="s">
        <v>114</v>
      </c>
      <c r="B149" s="392"/>
      <c r="C149" s="422"/>
      <c r="E149" s="409" t="s">
        <v>160</v>
      </c>
    </row>
    <row r="150" spans="1:5" ht="21.75" thickBot="1">
      <c r="A150" s="382">
        <v>1</v>
      </c>
      <c r="B150" s="385" t="s">
        <v>479</v>
      </c>
      <c r="C150" s="408">
        <f>+C61-C125</f>
        <v>-37453</v>
      </c>
      <c r="D150" s="408">
        <f>+D61-D125</f>
        <v>-23598</v>
      </c>
      <c r="E150" s="408">
        <f>+E61-E125</f>
        <v>-23598</v>
      </c>
    </row>
    <row r="151" spans="1:5" ht="21.75" thickBot="1">
      <c r="A151" s="382" t="s">
        <v>8</v>
      </c>
      <c r="B151" s="385" t="s">
        <v>480</v>
      </c>
      <c r="C151" s="408">
        <f>+C84-C145</f>
        <v>37453</v>
      </c>
      <c r="D151" s="408">
        <f>+D84-D145</f>
        <v>38054</v>
      </c>
      <c r="E151" s="408">
        <f>+E84-E145</f>
        <v>38054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1" customFormat="1" ht="12.75" customHeight="1">
      <c r="C161" s="412"/>
      <c r="D161" s="412"/>
      <c r="E161" s="412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Nagyar Község Önkormányzat
2015. ÉVI ZÁRSZÁMADÁS
KÖTELEZŐ FELADATAINAK MÉRLEGE 
&amp;R&amp;"Times New Roman CE,Félkövér dőlt"&amp;11 1.2. melléklet a 4/2016. (V.11.)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+CONCATENATE("8.3.2. melléklet a ……/",LEFT(ÖSSZEFÜGGÉSEK!A4,4)+1,". (……) önkormányzati rendelethez")</f>
        <v>8.3.2. melléklet a ……/2016. (……) önkormányzati rendelethez</v>
      </c>
    </row>
    <row r="2" spans="1:5" s="568" customFormat="1" ht="25.5" customHeight="1">
      <c r="A2" s="548" t="s">
        <v>148</v>
      </c>
      <c r="B2" s="732" t="s">
        <v>584</v>
      </c>
      <c r="C2" s="733"/>
      <c r="D2" s="734"/>
      <c r="E2" s="591" t="s">
        <v>51</v>
      </c>
    </row>
    <row r="3" spans="1:5" s="568" customFormat="1" ht="24.75" thickBot="1">
      <c r="A3" s="566" t="s">
        <v>147</v>
      </c>
      <c r="B3" s="735" t="s">
        <v>683</v>
      </c>
      <c r="C3" s="738"/>
      <c r="D3" s="739"/>
      <c r="E3" s="592" t="s">
        <v>49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3">
      <selection activeCell="E138" sqref="E138"/>
    </sheetView>
  </sheetViews>
  <sheetFormatPr defaultColWidth="9.00390625" defaultRowHeight="12.75"/>
  <cols>
    <col min="1" max="1" width="18.625" style="586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1" customFormat="1" ht="21" customHeight="1" thickBot="1">
      <c r="A1" s="520"/>
      <c r="B1" s="522"/>
      <c r="C1" s="567"/>
      <c r="D1" s="567"/>
      <c r="E1" s="666" t="str">
        <f>+CONCATENATE("8.3.3. melléklet a ……/",LEFT(ÖSSZEFÜGGÉSEK!A4,4)+1,". (……) önkormányzati rendelethez")</f>
        <v>8.3.3. melléklet a ……/2016. (……) önkormányzati rendelethez</v>
      </c>
    </row>
    <row r="2" spans="1:5" s="568" customFormat="1" ht="25.5" customHeight="1">
      <c r="A2" s="548" t="s">
        <v>148</v>
      </c>
      <c r="B2" s="732" t="s">
        <v>584</v>
      </c>
      <c r="C2" s="733"/>
      <c r="D2" s="734"/>
      <c r="E2" s="591" t="s">
        <v>51</v>
      </c>
    </row>
    <row r="3" spans="1:5" s="568" customFormat="1" ht="24.75" thickBot="1">
      <c r="A3" s="566" t="s">
        <v>147</v>
      </c>
      <c r="B3" s="735" t="s">
        <v>698</v>
      </c>
      <c r="C3" s="738"/>
      <c r="D3" s="739"/>
      <c r="E3" s="592" t="s">
        <v>50</v>
      </c>
    </row>
    <row r="4" spans="1:5" s="569" customFormat="1" ht="15.75" customHeight="1" thickBot="1">
      <c r="A4" s="523"/>
      <c r="B4" s="523"/>
      <c r="C4" s="524"/>
      <c r="D4" s="524"/>
      <c r="E4" s="524" t="s">
        <v>42</v>
      </c>
    </row>
    <row r="5" spans="1:5" ht="24.75" thickBot="1">
      <c r="A5" s="355" t="s">
        <v>149</v>
      </c>
      <c r="B5" s="356" t="s">
        <v>749</v>
      </c>
      <c r="C5" s="98" t="s">
        <v>182</v>
      </c>
      <c r="D5" s="98" t="s">
        <v>187</v>
      </c>
      <c r="E5" s="525" t="s">
        <v>188</v>
      </c>
    </row>
    <row r="6" spans="1:5" s="570" customFormat="1" ht="12.75" customHeight="1" thickBot="1">
      <c r="A6" s="518" t="s">
        <v>424</v>
      </c>
      <c r="B6" s="519" t="s">
        <v>425</v>
      </c>
      <c r="C6" s="519" t="s">
        <v>426</v>
      </c>
      <c r="D6" s="113" t="s">
        <v>427</v>
      </c>
      <c r="E6" s="111" t="s">
        <v>428</v>
      </c>
    </row>
    <row r="7" spans="1:5" s="570" customFormat="1" ht="15.75" customHeight="1" thickBot="1">
      <c r="A7" s="729" t="s">
        <v>43</v>
      </c>
      <c r="B7" s="730"/>
      <c r="C7" s="730"/>
      <c r="D7" s="730"/>
      <c r="E7" s="731"/>
    </row>
    <row r="8" spans="1:5" s="544" customFormat="1" ht="12" customHeight="1" thickBot="1">
      <c r="A8" s="518" t="s">
        <v>7</v>
      </c>
      <c r="B8" s="582" t="s">
        <v>564</v>
      </c>
      <c r="C8" s="449">
        <f>SUM(C9:C18)</f>
        <v>0</v>
      </c>
      <c r="D8" s="611">
        <f>SUM(D9:D18)</f>
        <v>0</v>
      </c>
      <c r="E8" s="588">
        <f>SUM(E9:E18)</f>
        <v>0</v>
      </c>
    </row>
    <row r="9" spans="1:5" s="544" customFormat="1" ht="12" customHeight="1">
      <c r="A9" s="593" t="s">
        <v>72</v>
      </c>
      <c r="B9" s="372" t="s">
        <v>343</v>
      </c>
      <c r="C9" s="107"/>
      <c r="D9" s="612"/>
      <c r="E9" s="577"/>
    </row>
    <row r="10" spans="1:5" s="544" customFormat="1" ht="12" customHeight="1">
      <c r="A10" s="594" t="s">
        <v>73</v>
      </c>
      <c r="B10" s="370" t="s">
        <v>344</v>
      </c>
      <c r="C10" s="446"/>
      <c r="D10" s="613"/>
      <c r="E10" s="116"/>
    </row>
    <row r="11" spans="1:5" s="544" customFormat="1" ht="12" customHeight="1">
      <c r="A11" s="594" t="s">
        <v>74</v>
      </c>
      <c r="B11" s="370" t="s">
        <v>345</v>
      </c>
      <c r="C11" s="446"/>
      <c r="D11" s="613"/>
      <c r="E11" s="116"/>
    </row>
    <row r="12" spans="1:5" s="544" customFormat="1" ht="12" customHeight="1">
      <c r="A12" s="594" t="s">
        <v>75</v>
      </c>
      <c r="B12" s="370" t="s">
        <v>346</v>
      </c>
      <c r="C12" s="446"/>
      <c r="D12" s="613"/>
      <c r="E12" s="116"/>
    </row>
    <row r="13" spans="1:5" s="544" customFormat="1" ht="12" customHeight="1">
      <c r="A13" s="594" t="s">
        <v>108</v>
      </c>
      <c r="B13" s="370" t="s">
        <v>347</v>
      </c>
      <c r="C13" s="446"/>
      <c r="D13" s="613"/>
      <c r="E13" s="116"/>
    </row>
    <row r="14" spans="1:5" s="544" customFormat="1" ht="12" customHeight="1">
      <c r="A14" s="594" t="s">
        <v>76</v>
      </c>
      <c r="B14" s="370" t="s">
        <v>565</v>
      </c>
      <c r="C14" s="446"/>
      <c r="D14" s="613"/>
      <c r="E14" s="116"/>
    </row>
    <row r="15" spans="1:5" s="571" customFormat="1" ht="12" customHeight="1">
      <c r="A15" s="594" t="s">
        <v>77</v>
      </c>
      <c r="B15" s="369" t="s">
        <v>566</v>
      </c>
      <c r="C15" s="446"/>
      <c r="D15" s="613"/>
      <c r="E15" s="116"/>
    </row>
    <row r="16" spans="1:5" s="571" customFormat="1" ht="12" customHeight="1">
      <c r="A16" s="594" t="s">
        <v>85</v>
      </c>
      <c r="B16" s="370" t="s">
        <v>350</v>
      </c>
      <c r="C16" s="108"/>
      <c r="D16" s="614"/>
      <c r="E16" s="576"/>
    </row>
    <row r="17" spans="1:5" s="544" customFormat="1" ht="12" customHeight="1">
      <c r="A17" s="594" t="s">
        <v>86</v>
      </c>
      <c r="B17" s="370" t="s">
        <v>352</v>
      </c>
      <c r="C17" s="446"/>
      <c r="D17" s="613"/>
      <c r="E17" s="116"/>
    </row>
    <row r="18" spans="1:5" s="571" customFormat="1" ht="12" customHeight="1" thickBot="1">
      <c r="A18" s="594" t="s">
        <v>87</v>
      </c>
      <c r="B18" s="369" t="s">
        <v>354</v>
      </c>
      <c r="C18" s="448"/>
      <c r="D18" s="117"/>
      <c r="E18" s="572"/>
    </row>
    <row r="19" spans="1:5" s="571" customFormat="1" ht="12" customHeight="1" thickBot="1">
      <c r="A19" s="518" t="s">
        <v>8</v>
      </c>
      <c r="B19" s="582" t="s">
        <v>567</v>
      </c>
      <c r="C19" s="449">
        <f>SUM(C20:C22)</f>
        <v>0</v>
      </c>
      <c r="D19" s="611">
        <f>SUM(D20:D22)</f>
        <v>0</v>
      </c>
      <c r="E19" s="588">
        <f>SUM(E20:E22)</f>
        <v>0</v>
      </c>
    </row>
    <row r="20" spans="1:5" s="571" customFormat="1" ht="12" customHeight="1">
      <c r="A20" s="594" t="s">
        <v>78</v>
      </c>
      <c r="B20" s="371" t="s">
        <v>324</v>
      </c>
      <c r="C20" s="446"/>
      <c r="D20" s="613"/>
      <c r="E20" s="116"/>
    </row>
    <row r="21" spans="1:5" s="571" customFormat="1" ht="12" customHeight="1">
      <c r="A21" s="594" t="s">
        <v>79</v>
      </c>
      <c r="B21" s="370" t="s">
        <v>568</v>
      </c>
      <c r="C21" s="446"/>
      <c r="D21" s="613"/>
      <c r="E21" s="116"/>
    </row>
    <row r="22" spans="1:5" s="571" customFormat="1" ht="12" customHeight="1">
      <c r="A22" s="594" t="s">
        <v>80</v>
      </c>
      <c r="B22" s="370" t="s">
        <v>569</v>
      </c>
      <c r="C22" s="446"/>
      <c r="D22" s="613"/>
      <c r="E22" s="116"/>
    </row>
    <row r="23" spans="1:5" s="544" customFormat="1" ht="12" customHeight="1" thickBot="1">
      <c r="A23" s="594" t="s">
        <v>81</v>
      </c>
      <c r="B23" s="370" t="s">
        <v>690</v>
      </c>
      <c r="C23" s="446"/>
      <c r="D23" s="613"/>
      <c r="E23" s="116"/>
    </row>
    <row r="24" spans="1:5" s="544" customFormat="1" ht="12" customHeight="1" thickBot="1">
      <c r="A24" s="581" t="s">
        <v>9</v>
      </c>
      <c r="B24" s="390" t="s">
        <v>125</v>
      </c>
      <c r="C24" s="42"/>
      <c r="D24" s="615"/>
      <c r="E24" s="587"/>
    </row>
    <row r="25" spans="1:5" s="544" customFormat="1" ht="12" customHeight="1" thickBot="1">
      <c r="A25" s="581" t="s">
        <v>10</v>
      </c>
      <c r="B25" s="390" t="s">
        <v>570</v>
      </c>
      <c r="C25" s="449">
        <f>+C26+C27</f>
        <v>0</v>
      </c>
      <c r="D25" s="611">
        <f>+D26+D27</f>
        <v>0</v>
      </c>
      <c r="E25" s="588">
        <f>+E26+E27</f>
        <v>0</v>
      </c>
    </row>
    <row r="26" spans="1:5" s="544" customFormat="1" ht="12" customHeight="1">
      <c r="A26" s="595" t="s">
        <v>337</v>
      </c>
      <c r="B26" s="596" t="s">
        <v>568</v>
      </c>
      <c r="C26" s="104"/>
      <c r="D26" s="602"/>
      <c r="E26" s="575"/>
    </row>
    <row r="27" spans="1:5" s="544" customFormat="1" ht="12" customHeight="1">
      <c r="A27" s="595" t="s">
        <v>338</v>
      </c>
      <c r="B27" s="597" t="s">
        <v>571</v>
      </c>
      <c r="C27" s="450"/>
      <c r="D27" s="616"/>
      <c r="E27" s="574"/>
    </row>
    <row r="28" spans="1:5" s="544" customFormat="1" ht="12" customHeight="1" thickBot="1">
      <c r="A28" s="594" t="s">
        <v>339</v>
      </c>
      <c r="B28" s="598" t="s">
        <v>691</v>
      </c>
      <c r="C28" s="578"/>
      <c r="D28" s="617"/>
      <c r="E28" s="573"/>
    </row>
    <row r="29" spans="1:5" s="544" customFormat="1" ht="12" customHeight="1" thickBot="1">
      <c r="A29" s="581" t="s">
        <v>11</v>
      </c>
      <c r="B29" s="390" t="s">
        <v>572</v>
      </c>
      <c r="C29" s="449">
        <f>+C30+C31+C32</f>
        <v>0</v>
      </c>
      <c r="D29" s="611">
        <f>+D30+D31+D32</f>
        <v>0</v>
      </c>
      <c r="E29" s="588">
        <f>+E30+E31+E32</f>
        <v>0</v>
      </c>
    </row>
    <row r="30" spans="1:5" s="544" customFormat="1" ht="12" customHeight="1">
      <c r="A30" s="595" t="s">
        <v>65</v>
      </c>
      <c r="B30" s="596" t="s">
        <v>356</v>
      </c>
      <c r="C30" s="104"/>
      <c r="D30" s="602"/>
      <c r="E30" s="575"/>
    </row>
    <row r="31" spans="1:5" s="544" customFormat="1" ht="12" customHeight="1">
      <c r="A31" s="595" t="s">
        <v>66</v>
      </c>
      <c r="B31" s="597" t="s">
        <v>357</v>
      </c>
      <c r="C31" s="450"/>
      <c r="D31" s="616"/>
      <c r="E31" s="574"/>
    </row>
    <row r="32" spans="1:5" s="544" customFormat="1" ht="12" customHeight="1" thickBot="1">
      <c r="A32" s="594" t="s">
        <v>67</v>
      </c>
      <c r="B32" s="580" t="s">
        <v>359</v>
      </c>
      <c r="C32" s="578"/>
      <c r="D32" s="617"/>
      <c r="E32" s="573"/>
    </row>
    <row r="33" spans="1:5" s="544" customFormat="1" ht="12" customHeight="1" thickBot="1">
      <c r="A33" s="581" t="s">
        <v>12</v>
      </c>
      <c r="B33" s="390" t="s">
        <v>484</v>
      </c>
      <c r="C33" s="42"/>
      <c r="D33" s="615"/>
      <c r="E33" s="587"/>
    </row>
    <row r="34" spans="1:5" s="544" customFormat="1" ht="12" customHeight="1" thickBot="1">
      <c r="A34" s="581" t="s">
        <v>13</v>
      </c>
      <c r="B34" s="390" t="s">
        <v>573</v>
      </c>
      <c r="C34" s="42"/>
      <c r="D34" s="615"/>
      <c r="E34" s="587"/>
    </row>
    <row r="35" spans="1:5" s="544" customFormat="1" ht="12" customHeight="1" thickBot="1">
      <c r="A35" s="518" t="s">
        <v>14</v>
      </c>
      <c r="B35" s="390" t="s">
        <v>574</v>
      </c>
      <c r="C35" s="449">
        <f>+C8+C19+C24+C25+C29+C33+C34</f>
        <v>0</v>
      </c>
      <c r="D35" s="611">
        <f>+D8+D19+D24+D25+D29+D33+D34</f>
        <v>0</v>
      </c>
      <c r="E35" s="588">
        <f>+E8+E19+E24+E25+E29+E33+E34</f>
        <v>0</v>
      </c>
    </row>
    <row r="36" spans="1:5" s="571" customFormat="1" ht="12" customHeight="1" thickBot="1">
      <c r="A36" s="583" t="s">
        <v>15</v>
      </c>
      <c r="B36" s="390" t="s">
        <v>575</v>
      </c>
      <c r="C36" s="449">
        <f>+C37+C38+C39</f>
        <v>0</v>
      </c>
      <c r="D36" s="611">
        <f>+D37+D38+D39</f>
        <v>0</v>
      </c>
      <c r="E36" s="588">
        <f>+E37+E38+E39</f>
        <v>0</v>
      </c>
    </row>
    <row r="37" spans="1:5" s="571" customFormat="1" ht="15" customHeight="1">
      <c r="A37" s="595" t="s">
        <v>576</v>
      </c>
      <c r="B37" s="596" t="s">
        <v>169</v>
      </c>
      <c r="C37" s="104"/>
      <c r="D37" s="602"/>
      <c r="E37" s="575"/>
    </row>
    <row r="38" spans="1:5" s="571" customFormat="1" ht="15" customHeight="1">
      <c r="A38" s="595" t="s">
        <v>577</v>
      </c>
      <c r="B38" s="597" t="s">
        <v>3</v>
      </c>
      <c r="C38" s="450"/>
      <c r="D38" s="616"/>
      <c r="E38" s="574"/>
    </row>
    <row r="39" spans="1:5" ht="13.5" thickBot="1">
      <c r="A39" s="594" t="s">
        <v>578</v>
      </c>
      <c r="B39" s="580" t="s">
        <v>579</v>
      </c>
      <c r="C39" s="578"/>
      <c r="D39" s="617"/>
      <c r="E39" s="573"/>
    </row>
    <row r="40" spans="1:5" s="570" customFormat="1" ht="16.5" customHeight="1" thickBot="1">
      <c r="A40" s="583" t="s">
        <v>16</v>
      </c>
      <c r="B40" s="584" t="s">
        <v>580</v>
      </c>
      <c r="C40" s="110">
        <f>+C35+C36</f>
        <v>0</v>
      </c>
      <c r="D40" s="618">
        <f>+D35+D36</f>
        <v>0</v>
      </c>
      <c r="E40" s="589">
        <f>+E35+E36</f>
        <v>0</v>
      </c>
    </row>
    <row r="41" spans="1:5" s="345" customFormat="1" ht="12" customHeight="1">
      <c r="A41" s="526"/>
      <c r="B41" s="527"/>
      <c r="C41" s="542"/>
      <c r="D41" s="542"/>
      <c r="E41" s="542"/>
    </row>
    <row r="42" spans="1:5" ht="12" customHeight="1" thickBot="1">
      <c r="A42" s="528"/>
      <c r="B42" s="529"/>
      <c r="C42" s="543"/>
      <c r="D42" s="543"/>
      <c r="E42" s="543"/>
    </row>
    <row r="43" spans="1:5" ht="12" customHeight="1" thickBot="1">
      <c r="A43" s="729" t="s">
        <v>44</v>
      </c>
      <c r="B43" s="730"/>
      <c r="C43" s="730"/>
      <c r="D43" s="730"/>
      <c r="E43" s="731"/>
    </row>
    <row r="44" spans="1:5" ht="12" customHeight="1" thickBot="1">
      <c r="A44" s="581" t="s">
        <v>7</v>
      </c>
      <c r="B44" s="390" t="s">
        <v>581</v>
      </c>
      <c r="C44" s="449">
        <f>SUM(C45:C49)</f>
        <v>0</v>
      </c>
      <c r="D44" s="449">
        <f>SUM(D45:D49)</f>
        <v>0</v>
      </c>
      <c r="E44" s="588">
        <f>SUM(E45:E49)</f>
        <v>0</v>
      </c>
    </row>
    <row r="45" spans="1:5" ht="12" customHeight="1">
      <c r="A45" s="594" t="s">
        <v>72</v>
      </c>
      <c r="B45" s="371" t="s">
        <v>37</v>
      </c>
      <c r="C45" s="104"/>
      <c r="D45" s="104"/>
      <c r="E45" s="575"/>
    </row>
    <row r="46" spans="1:5" ht="12" customHeight="1">
      <c r="A46" s="594" t="s">
        <v>73</v>
      </c>
      <c r="B46" s="370" t="s">
        <v>134</v>
      </c>
      <c r="C46" s="443"/>
      <c r="D46" s="443"/>
      <c r="E46" s="599"/>
    </row>
    <row r="47" spans="1:5" ht="12" customHeight="1">
      <c r="A47" s="594" t="s">
        <v>74</v>
      </c>
      <c r="B47" s="370" t="s">
        <v>101</v>
      </c>
      <c r="C47" s="443"/>
      <c r="D47" s="443"/>
      <c r="E47" s="599"/>
    </row>
    <row r="48" spans="1:5" s="345" customFormat="1" ht="12" customHeight="1">
      <c r="A48" s="594" t="s">
        <v>75</v>
      </c>
      <c r="B48" s="370" t="s">
        <v>135</v>
      </c>
      <c r="C48" s="443"/>
      <c r="D48" s="443"/>
      <c r="E48" s="599"/>
    </row>
    <row r="49" spans="1:5" ht="12" customHeight="1" thickBot="1">
      <c r="A49" s="594" t="s">
        <v>108</v>
      </c>
      <c r="B49" s="370" t="s">
        <v>136</v>
      </c>
      <c r="C49" s="443"/>
      <c r="D49" s="443"/>
      <c r="E49" s="599"/>
    </row>
    <row r="50" spans="1:5" ht="12" customHeight="1" thickBot="1">
      <c r="A50" s="581" t="s">
        <v>8</v>
      </c>
      <c r="B50" s="390" t="s">
        <v>582</v>
      </c>
      <c r="C50" s="449">
        <f>SUM(C51:C53)</f>
        <v>0</v>
      </c>
      <c r="D50" s="449">
        <f>SUM(D51:D53)</f>
        <v>0</v>
      </c>
      <c r="E50" s="588">
        <f>SUM(E51:E53)</f>
        <v>0</v>
      </c>
    </row>
    <row r="51" spans="1:5" ht="12" customHeight="1">
      <c r="A51" s="594" t="s">
        <v>78</v>
      </c>
      <c r="B51" s="371" t="s">
        <v>159</v>
      </c>
      <c r="C51" s="104"/>
      <c r="D51" s="104"/>
      <c r="E51" s="575"/>
    </row>
    <row r="52" spans="1:5" ht="12" customHeight="1">
      <c r="A52" s="594" t="s">
        <v>79</v>
      </c>
      <c r="B52" s="370" t="s">
        <v>138</v>
      </c>
      <c r="C52" s="443"/>
      <c r="D52" s="443"/>
      <c r="E52" s="599"/>
    </row>
    <row r="53" spans="1:5" ht="15" customHeight="1">
      <c r="A53" s="594" t="s">
        <v>80</v>
      </c>
      <c r="B53" s="370" t="s">
        <v>45</v>
      </c>
      <c r="C53" s="443"/>
      <c r="D53" s="443"/>
      <c r="E53" s="599"/>
    </row>
    <row r="54" spans="1:5" ht="13.5" thickBot="1">
      <c r="A54" s="594" t="s">
        <v>81</v>
      </c>
      <c r="B54" s="370" t="s">
        <v>692</v>
      </c>
      <c r="C54" s="443"/>
      <c r="D54" s="443"/>
      <c r="E54" s="599"/>
    </row>
    <row r="55" spans="1:5" ht="15" customHeight="1" thickBot="1">
      <c r="A55" s="581" t="s">
        <v>9</v>
      </c>
      <c r="B55" s="585" t="s">
        <v>583</v>
      </c>
      <c r="C55" s="110">
        <f>+C44+C50</f>
        <v>0</v>
      </c>
      <c r="D55" s="110">
        <f>+D44+D50</f>
        <v>0</v>
      </c>
      <c r="E55" s="589">
        <f>+E44+E50</f>
        <v>0</v>
      </c>
    </row>
    <row r="56" spans="3:5" ht="13.5" thickBot="1">
      <c r="C56" s="590"/>
      <c r="D56" s="590"/>
      <c r="E56" s="590"/>
    </row>
    <row r="57" spans="1:5" ht="13.5" thickBot="1">
      <c r="A57" s="683" t="s">
        <v>751</v>
      </c>
      <c r="B57" s="684"/>
      <c r="C57" s="114"/>
      <c r="D57" s="114"/>
      <c r="E57" s="579"/>
    </row>
    <row r="58" spans="1:5" ht="13.5" thickBot="1">
      <c r="A58" s="685" t="s">
        <v>750</v>
      </c>
      <c r="B58" s="686"/>
      <c r="C58" s="114"/>
      <c r="D58" s="114"/>
      <c r="E58" s="579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E138" sqref="E138"/>
    </sheetView>
  </sheetViews>
  <sheetFormatPr defaultColWidth="9.00390625" defaultRowHeight="12.75"/>
  <cols>
    <col min="1" max="1" width="7.00390625" style="343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s">
        <v>52</v>
      </c>
    </row>
    <row r="2" spans="1:7" ht="17.25" customHeight="1" thickBot="1">
      <c r="A2" s="744" t="s">
        <v>5</v>
      </c>
      <c r="B2" s="746" t="s">
        <v>315</v>
      </c>
      <c r="C2" s="746" t="s">
        <v>693</v>
      </c>
      <c r="D2" s="746" t="s">
        <v>737</v>
      </c>
      <c r="E2" s="740" t="s">
        <v>694</v>
      </c>
      <c r="F2" s="740"/>
      <c r="G2" s="741"/>
    </row>
    <row r="3" spans="1:7" s="344" customFormat="1" ht="57.75" customHeight="1" thickBot="1">
      <c r="A3" s="745"/>
      <c r="B3" s="747"/>
      <c r="C3" s="747"/>
      <c r="D3" s="747"/>
      <c r="E3" s="31" t="s">
        <v>695</v>
      </c>
      <c r="F3" s="31" t="s">
        <v>696</v>
      </c>
      <c r="G3" s="681" t="s">
        <v>697</v>
      </c>
    </row>
    <row r="4" spans="1:7" s="345" customFormat="1" ht="15" customHeight="1" thickBot="1">
      <c r="A4" s="518" t="s">
        <v>424</v>
      </c>
      <c r="B4" s="519" t="s">
        <v>425</v>
      </c>
      <c r="C4" s="519" t="s">
        <v>426</v>
      </c>
      <c r="D4" s="519" t="s">
        <v>427</v>
      </c>
      <c r="E4" s="519" t="s">
        <v>738</v>
      </c>
      <c r="F4" s="519" t="s">
        <v>505</v>
      </c>
      <c r="G4" s="603" t="s">
        <v>506</v>
      </c>
    </row>
    <row r="5" spans="1:7" ht="15" customHeight="1">
      <c r="A5" s="346" t="s">
        <v>7</v>
      </c>
      <c r="B5" s="347"/>
      <c r="C5" s="348"/>
      <c r="D5" s="348"/>
      <c r="E5" s="349">
        <f>C5+D5</f>
        <v>0</v>
      </c>
      <c r="F5" s="348"/>
      <c r="G5" s="350"/>
    </row>
    <row r="6" spans="1:7" ht="15" customHeight="1">
      <c r="A6" s="351" t="s">
        <v>8</v>
      </c>
      <c r="B6" s="352"/>
      <c r="C6" s="2"/>
      <c r="D6" s="2"/>
      <c r="E6" s="349">
        <f aca="true" t="shared" si="0" ref="E6:E35">C6+D6</f>
        <v>0</v>
      </c>
      <c r="F6" s="2"/>
      <c r="G6" s="182"/>
    </row>
    <row r="7" spans="1:7" ht="15" customHeight="1">
      <c r="A7" s="351" t="s">
        <v>9</v>
      </c>
      <c r="B7" s="352"/>
      <c r="C7" s="2"/>
      <c r="D7" s="2"/>
      <c r="E7" s="349">
        <f t="shared" si="0"/>
        <v>0</v>
      </c>
      <c r="F7" s="2"/>
      <c r="G7" s="182"/>
    </row>
    <row r="8" spans="1:7" ht="15" customHeight="1">
      <c r="A8" s="351" t="s">
        <v>10</v>
      </c>
      <c r="B8" s="352"/>
      <c r="C8" s="2"/>
      <c r="D8" s="2"/>
      <c r="E8" s="349">
        <f t="shared" si="0"/>
        <v>0</v>
      </c>
      <c r="F8" s="2"/>
      <c r="G8" s="182"/>
    </row>
    <row r="9" spans="1:7" ht="15" customHeight="1">
      <c r="A9" s="351" t="s">
        <v>11</v>
      </c>
      <c r="B9" s="352"/>
      <c r="C9" s="2"/>
      <c r="D9" s="2"/>
      <c r="E9" s="349">
        <f t="shared" si="0"/>
        <v>0</v>
      </c>
      <c r="F9" s="2"/>
      <c r="G9" s="182"/>
    </row>
    <row r="10" spans="1:7" ht="15" customHeight="1">
      <c r="A10" s="351" t="s">
        <v>12</v>
      </c>
      <c r="B10" s="352"/>
      <c r="C10" s="2"/>
      <c r="D10" s="2"/>
      <c r="E10" s="349">
        <f t="shared" si="0"/>
        <v>0</v>
      </c>
      <c r="F10" s="2"/>
      <c r="G10" s="182"/>
    </row>
    <row r="11" spans="1:7" ht="15" customHeight="1">
      <c r="A11" s="351" t="s">
        <v>13</v>
      </c>
      <c r="B11" s="352"/>
      <c r="C11" s="2"/>
      <c r="D11" s="2"/>
      <c r="E11" s="349">
        <f t="shared" si="0"/>
        <v>0</v>
      </c>
      <c r="F11" s="2"/>
      <c r="G11" s="182"/>
    </row>
    <row r="12" spans="1:7" ht="15" customHeight="1">
      <c r="A12" s="351" t="s">
        <v>14</v>
      </c>
      <c r="B12" s="352"/>
      <c r="C12" s="2"/>
      <c r="D12" s="2"/>
      <c r="E12" s="349">
        <f t="shared" si="0"/>
        <v>0</v>
      </c>
      <c r="F12" s="2"/>
      <c r="G12" s="182"/>
    </row>
    <row r="13" spans="1:7" ht="15" customHeight="1">
      <c r="A13" s="351" t="s">
        <v>15</v>
      </c>
      <c r="B13" s="352"/>
      <c r="C13" s="2"/>
      <c r="D13" s="2"/>
      <c r="E13" s="349">
        <f t="shared" si="0"/>
        <v>0</v>
      </c>
      <c r="F13" s="2"/>
      <c r="G13" s="182"/>
    </row>
    <row r="14" spans="1:7" ht="15" customHeight="1">
      <c r="A14" s="351" t="s">
        <v>16</v>
      </c>
      <c r="B14" s="352"/>
      <c r="C14" s="2"/>
      <c r="D14" s="2"/>
      <c r="E14" s="349">
        <f t="shared" si="0"/>
        <v>0</v>
      </c>
      <c r="F14" s="2"/>
      <c r="G14" s="182"/>
    </row>
    <row r="15" spans="1:7" ht="15" customHeight="1">
      <c r="A15" s="351" t="s">
        <v>17</v>
      </c>
      <c r="B15" s="352"/>
      <c r="C15" s="2"/>
      <c r="D15" s="2"/>
      <c r="E15" s="349">
        <f t="shared" si="0"/>
        <v>0</v>
      </c>
      <c r="F15" s="2"/>
      <c r="G15" s="182"/>
    </row>
    <row r="16" spans="1:7" ht="15" customHeight="1">
      <c r="A16" s="351" t="s">
        <v>18</v>
      </c>
      <c r="B16" s="352"/>
      <c r="C16" s="2"/>
      <c r="D16" s="2"/>
      <c r="E16" s="349">
        <f t="shared" si="0"/>
        <v>0</v>
      </c>
      <c r="F16" s="2"/>
      <c r="G16" s="182"/>
    </row>
    <row r="17" spans="1:7" ht="15" customHeight="1">
      <c r="A17" s="351" t="s">
        <v>19</v>
      </c>
      <c r="B17" s="352"/>
      <c r="C17" s="2"/>
      <c r="D17" s="2"/>
      <c r="E17" s="349">
        <f t="shared" si="0"/>
        <v>0</v>
      </c>
      <c r="F17" s="2"/>
      <c r="G17" s="182"/>
    </row>
    <row r="18" spans="1:7" ht="15" customHeight="1">
      <c r="A18" s="351" t="s">
        <v>20</v>
      </c>
      <c r="B18" s="352"/>
      <c r="C18" s="2"/>
      <c r="D18" s="2"/>
      <c r="E18" s="349">
        <f t="shared" si="0"/>
        <v>0</v>
      </c>
      <c r="F18" s="2"/>
      <c r="G18" s="182"/>
    </row>
    <row r="19" spans="1:7" ht="15" customHeight="1">
      <c r="A19" s="351" t="s">
        <v>21</v>
      </c>
      <c r="B19" s="352"/>
      <c r="C19" s="2"/>
      <c r="D19" s="2"/>
      <c r="E19" s="349">
        <f t="shared" si="0"/>
        <v>0</v>
      </c>
      <c r="F19" s="2"/>
      <c r="G19" s="182"/>
    </row>
    <row r="20" spans="1:7" ht="15" customHeight="1">
      <c r="A20" s="351" t="s">
        <v>22</v>
      </c>
      <c r="B20" s="352"/>
      <c r="C20" s="2"/>
      <c r="D20" s="2"/>
      <c r="E20" s="349">
        <f t="shared" si="0"/>
        <v>0</v>
      </c>
      <c r="F20" s="2"/>
      <c r="G20" s="182"/>
    </row>
    <row r="21" spans="1:7" ht="15" customHeight="1">
      <c r="A21" s="351" t="s">
        <v>23</v>
      </c>
      <c r="B21" s="352"/>
      <c r="C21" s="2"/>
      <c r="D21" s="2"/>
      <c r="E21" s="349">
        <f t="shared" si="0"/>
        <v>0</v>
      </c>
      <c r="F21" s="2"/>
      <c r="G21" s="182"/>
    </row>
    <row r="22" spans="1:7" ht="15" customHeight="1">
      <c r="A22" s="351" t="s">
        <v>24</v>
      </c>
      <c r="B22" s="352"/>
      <c r="C22" s="2"/>
      <c r="D22" s="2"/>
      <c r="E22" s="349">
        <f t="shared" si="0"/>
        <v>0</v>
      </c>
      <c r="F22" s="2"/>
      <c r="G22" s="182"/>
    </row>
    <row r="23" spans="1:7" ht="15" customHeight="1">
      <c r="A23" s="351" t="s">
        <v>25</v>
      </c>
      <c r="B23" s="352"/>
      <c r="C23" s="2"/>
      <c r="D23" s="2"/>
      <c r="E23" s="349">
        <f t="shared" si="0"/>
        <v>0</v>
      </c>
      <c r="F23" s="2"/>
      <c r="G23" s="182"/>
    </row>
    <row r="24" spans="1:7" ht="15" customHeight="1">
      <c r="A24" s="351" t="s">
        <v>26</v>
      </c>
      <c r="B24" s="352"/>
      <c r="C24" s="2"/>
      <c r="D24" s="2"/>
      <c r="E24" s="349">
        <f t="shared" si="0"/>
        <v>0</v>
      </c>
      <c r="F24" s="2"/>
      <c r="G24" s="182"/>
    </row>
    <row r="25" spans="1:7" ht="15" customHeight="1">
      <c r="A25" s="351" t="s">
        <v>27</v>
      </c>
      <c r="B25" s="352"/>
      <c r="C25" s="2"/>
      <c r="D25" s="2"/>
      <c r="E25" s="349">
        <f t="shared" si="0"/>
        <v>0</v>
      </c>
      <c r="F25" s="2"/>
      <c r="G25" s="182"/>
    </row>
    <row r="26" spans="1:7" ht="15" customHeight="1">
      <c r="A26" s="351" t="s">
        <v>28</v>
      </c>
      <c r="B26" s="352"/>
      <c r="C26" s="2"/>
      <c r="D26" s="2"/>
      <c r="E26" s="349">
        <f t="shared" si="0"/>
        <v>0</v>
      </c>
      <c r="F26" s="2"/>
      <c r="G26" s="182"/>
    </row>
    <row r="27" spans="1:7" ht="15" customHeight="1">
      <c r="A27" s="351" t="s">
        <v>29</v>
      </c>
      <c r="B27" s="352"/>
      <c r="C27" s="2"/>
      <c r="D27" s="2"/>
      <c r="E27" s="349">
        <f t="shared" si="0"/>
        <v>0</v>
      </c>
      <c r="F27" s="2"/>
      <c r="G27" s="182"/>
    </row>
    <row r="28" spans="1:7" ht="15" customHeight="1">
      <c r="A28" s="351" t="s">
        <v>30</v>
      </c>
      <c r="B28" s="352"/>
      <c r="C28" s="2"/>
      <c r="D28" s="2"/>
      <c r="E28" s="349">
        <f t="shared" si="0"/>
        <v>0</v>
      </c>
      <c r="F28" s="2"/>
      <c r="G28" s="182"/>
    </row>
    <row r="29" spans="1:7" ht="15" customHeight="1">
      <c r="A29" s="351" t="s">
        <v>31</v>
      </c>
      <c r="B29" s="352"/>
      <c r="C29" s="2"/>
      <c r="D29" s="2"/>
      <c r="E29" s="349">
        <f t="shared" si="0"/>
        <v>0</v>
      </c>
      <c r="F29" s="2"/>
      <c r="G29" s="182"/>
    </row>
    <row r="30" spans="1:7" ht="15" customHeight="1">
      <c r="A30" s="351" t="s">
        <v>32</v>
      </c>
      <c r="B30" s="352"/>
      <c r="C30" s="2"/>
      <c r="D30" s="2"/>
      <c r="E30" s="349"/>
      <c r="F30" s="2"/>
      <c r="G30" s="182"/>
    </row>
    <row r="31" spans="1:7" ht="15" customHeight="1">
      <c r="A31" s="351" t="s">
        <v>33</v>
      </c>
      <c r="B31" s="352"/>
      <c r="C31" s="2"/>
      <c r="D31" s="2"/>
      <c r="E31" s="349">
        <f t="shared" si="0"/>
        <v>0</v>
      </c>
      <c r="F31" s="2"/>
      <c r="G31" s="182"/>
    </row>
    <row r="32" spans="1:7" ht="15" customHeight="1">
      <c r="A32" s="351" t="s">
        <v>34</v>
      </c>
      <c r="B32" s="352"/>
      <c r="C32" s="2"/>
      <c r="D32" s="2"/>
      <c r="E32" s="349">
        <f t="shared" si="0"/>
        <v>0</v>
      </c>
      <c r="F32" s="2"/>
      <c r="G32" s="182"/>
    </row>
    <row r="33" spans="1:7" ht="15" customHeight="1">
      <c r="A33" s="351" t="s">
        <v>35</v>
      </c>
      <c r="B33" s="352"/>
      <c r="C33" s="2"/>
      <c r="D33" s="2"/>
      <c r="E33" s="349">
        <f t="shared" si="0"/>
        <v>0</v>
      </c>
      <c r="F33" s="2"/>
      <c r="G33" s="182"/>
    </row>
    <row r="34" spans="1:7" ht="15" customHeight="1">
      <c r="A34" s="351" t="s">
        <v>92</v>
      </c>
      <c r="B34" s="352"/>
      <c r="C34" s="2"/>
      <c r="D34" s="2"/>
      <c r="E34" s="349">
        <f t="shared" si="0"/>
        <v>0</v>
      </c>
      <c r="F34" s="2"/>
      <c r="G34" s="182"/>
    </row>
    <row r="35" spans="1:7" ht="15" customHeight="1" thickBot="1">
      <c r="A35" s="351" t="s">
        <v>191</v>
      </c>
      <c r="B35" s="353"/>
      <c r="C35" s="3"/>
      <c r="D35" s="3"/>
      <c r="E35" s="349">
        <f t="shared" si="0"/>
        <v>0</v>
      </c>
      <c r="F35" s="3"/>
      <c r="G35" s="354"/>
    </row>
    <row r="36" spans="1:7" ht="15" customHeight="1" thickBot="1">
      <c r="A36" s="742" t="s">
        <v>40</v>
      </c>
      <c r="B36" s="743"/>
      <c r="C36" s="15">
        <f>SUM(C5:C35)</f>
        <v>0</v>
      </c>
      <c r="D36" s="15">
        <f>SUM(D5:D35)</f>
        <v>0</v>
      </c>
      <c r="E36" s="15">
        <f>SUM(E5:E35)</f>
        <v>0</v>
      </c>
      <c r="F36" s="15">
        <f>SUM(F5:F35)</f>
        <v>0</v>
      </c>
      <c r="G36" s="16">
        <f>SUM(G5:G35)</f>
        <v>0</v>
      </c>
    </row>
  </sheetData>
  <sheetProtection sheet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……/2016. (……)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07">
      <selection activeCell="E138" sqref="E138"/>
    </sheetView>
  </sheetViews>
  <sheetFormatPr defaultColWidth="9.00390625" defaultRowHeight="12.75"/>
  <cols>
    <col min="1" max="1" width="9.00390625" style="411" customWidth="1"/>
    <col min="2" max="2" width="64.875" style="411" customWidth="1"/>
    <col min="3" max="3" width="17.375" style="411" customWidth="1"/>
    <col min="4" max="5" width="17.375" style="412" customWidth="1"/>
    <col min="6" max="16384" width="9.375" style="422" customWidth="1"/>
  </cols>
  <sheetData>
    <row r="1" spans="1:5" ht="15.75" customHeight="1">
      <c r="A1" s="689" t="s">
        <v>4</v>
      </c>
      <c r="B1" s="689"/>
      <c r="C1" s="689"/>
      <c r="D1" s="689"/>
      <c r="E1" s="689"/>
    </row>
    <row r="2" spans="1:5" ht="15.75" customHeight="1" thickBot="1">
      <c r="A2" s="46" t="s">
        <v>112</v>
      </c>
      <c r="B2" s="46"/>
      <c r="C2" s="46"/>
      <c r="D2" s="409"/>
      <c r="E2" s="409" t="s">
        <v>160</v>
      </c>
    </row>
    <row r="3" spans="1:5" ht="15.75" customHeight="1">
      <c r="A3" s="690" t="s">
        <v>60</v>
      </c>
      <c r="B3" s="692" t="s">
        <v>6</v>
      </c>
      <c r="C3" s="748" t="str">
        <f>+CONCATENATE(LEFT(ÖSSZEFÜGGÉSEK!A4,4)-1,". évi tény")</f>
        <v>2014. évi tény</v>
      </c>
      <c r="D3" s="694" t="str">
        <f>+CONCATENATE(LEFT(ÖSSZEFÜGGÉSEK!A4,4),". évi")</f>
        <v>2015. évi</v>
      </c>
      <c r="E3" s="695"/>
    </row>
    <row r="4" spans="1:5" ht="37.5" customHeight="1" thickBot="1">
      <c r="A4" s="691"/>
      <c r="B4" s="693"/>
      <c r="C4" s="749"/>
      <c r="D4" s="48" t="s">
        <v>187</v>
      </c>
      <c r="E4" s="49" t="s">
        <v>188</v>
      </c>
    </row>
    <row r="5" spans="1:5" s="423" customFormat="1" ht="12" customHeight="1" thickBot="1">
      <c r="A5" s="387" t="s">
        <v>424</v>
      </c>
      <c r="B5" s="388" t="s">
        <v>425</v>
      </c>
      <c r="C5" s="388" t="s">
        <v>426</v>
      </c>
      <c r="D5" s="388" t="s">
        <v>428</v>
      </c>
      <c r="E5" s="389" t="s">
        <v>505</v>
      </c>
    </row>
    <row r="6" spans="1:5" s="424" customFormat="1" ht="12" customHeight="1" thickBot="1">
      <c r="A6" s="382" t="s">
        <v>7</v>
      </c>
      <c r="B6" s="619" t="s">
        <v>316</v>
      </c>
      <c r="C6" s="414">
        <f>+C7+C8+C9+C10+C11+C12</f>
        <v>82137</v>
      </c>
      <c r="D6" s="414">
        <f>+D7+D8+D9+D10+D11+D12</f>
        <v>78766</v>
      </c>
      <c r="E6" s="397">
        <f>+E7+E8+E9+E10+E11+E12</f>
        <v>78766</v>
      </c>
    </row>
    <row r="7" spans="1:5" s="424" customFormat="1" ht="12" customHeight="1">
      <c r="A7" s="377" t="s">
        <v>72</v>
      </c>
      <c r="B7" s="620" t="s">
        <v>317</v>
      </c>
      <c r="C7" s="416">
        <v>16211</v>
      </c>
      <c r="D7" s="416">
        <v>14182</v>
      </c>
      <c r="E7" s="399">
        <v>14182</v>
      </c>
    </row>
    <row r="8" spans="1:5" s="424" customFormat="1" ht="12" customHeight="1">
      <c r="A8" s="376" t="s">
        <v>73</v>
      </c>
      <c r="B8" s="621" t="s">
        <v>318</v>
      </c>
      <c r="C8" s="415">
        <v>19952</v>
      </c>
      <c r="D8" s="415">
        <v>21963</v>
      </c>
      <c r="E8" s="398">
        <v>21963</v>
      </c>
    </row>
    <row r="9" spans="1:5" s="424" customFormat="1" ht="12" customHeight="1">
      <c r="A9" s="376" t="s">
        <v>74</v>
      </c>
      <c r="B9" s="621" t="s">
        <v>319</v>
      </c>
      <c r="C9" s="415">
        <v>20476</v>
      </c>
      <c r="D9" s="415">
        <v>17046</v>
      </c>
      <c r="E9" s="398">
        <v>17046</v>
      </c>
    </row>
    <row r="10" spans="1:5" s="424" customFormat="1" ht="12" customHeight="1">
      <c r="A10" s="376" t="s">
        <v>75</v>
      </c>
      <c r="B10" s="621" t="s">
        <v>320</v>
      </c>
      <c r="C10" s="415">
        <v>646</v>
      </c>
      <c r="D10" s="415">
        <v>1200</v>
      </c>
      <c r="E10" s="398">
        <v>1200</v>
      </c>
    </row>
    <row r="11" spans="1:5" s="424" customFormat="1" ht="12" customHeight="1">
      <c r="A11" s="376" t="s">
        <v>108</v>
      </c>
      <c r="B11" s="621" t="s">
        <v>321</v>
      </c>
      <c r="C11" s="609">
        <v>1203</v>
      </c>
      <c r="D11" s="415"/>
      <c r="E11" s="398"/>
    </row>
    <row r="12" spans="1:5" s="424" customFormat="1" ht="12" customHeight="1" thickBot="1">
      <c r="A12" s="378" t="s">
        <v>76</v>
      </c>
      <c r="B12" s="622" t="s">
        <v>322</v>
      </c>
      <c r="C12" s="610">
        <v>23649</v>
      </c>
      <c r="D12" s="417">
        <v>24375</v>
      </c>
      <c r="E12" s="400">
        <v>24375</v>
      </c>
    </row>
    <row r="13" spans="1:5" s="424" customFormat="1" ht="12" customHeight="1" thickBot="1">
      <c r="A13" s="382" t="s">
        <v>8</v>
      </c>
      <c r="B13" s="623" t="s">
        <v>323</v>
      </c>
      <c r="C13" s="414">
        <f>+C14+C15+C16+C17+C18</f>
        <v>68761</v>
      </c>
      <c r="D13" s="414">
        <f>+D14+D15+D16+D17+D18</f>
        <v>97165</v>
      </c>
      <c r="E13" s="397">
        <f>+E14+E15+E16+E17+E18</f>
        <v>87604</v>
      </c>
    </row>
    <row r="14" spans="1:5" s="424" customFormat="1" ht="12" customHeight="1">
      <c r="A14" s="377" t="s">
        <v>78</v>
      </c>
      <c r="B14" s="620" t="s">
        <v>324</v>
      </c>
      <c r="C14" s="416"/>
      <c r="D14" s="416">
        <v>602</v>
      </c>
      <c r="E14" s="399">
        <v>602</v>
      </c>
    </row>
    <row r="15" spans="1:5" s="424" customFormat="1" ht="12" customHeight="1">
      <c r="A15" s="376" t="s">
        <v>79</v>
      </c>
      <c r="B15" s="621" t="s">
        <v>325</v>
      </c>
      <c r="C15" s="415"/>
      <c r="D15" s="415"/>
      <c r="E15" s="398"/>
    </row>
    <row r="16" spans="1:5" s="424" customFormat="1" ht="12" customHeight="1">
      <c r="A16" s="376" t="s">
        <v>80</v>
      </c>
      <c r="B16" s="621" t="s">
        <v>326</v>
      </c>
      <c r="C16" s="415"/>
      <c r="D16" s="415"/>
      <c r="E16" s="398"/>
    </row>
    <row r="17" spans="1:5" s="424" customFormat="1" ht="12" customHeight="1">
      <c r="A17" s="376" t="s">
        <v>81</v>
      </c>
      <c r="B17" s="621" t="s">
        <v>327</v>
      </c>
      <c r="C17" s="415"/>
      <c r="D17" s="415"/>
      <c r="E17" s="398"/>
    </row>
    <row r="18" spans="1:5" s="424" customFormat="1" ht="12" customHeight="1">
      <c r="A18" s="376" t="s">
        <v>82</v>
      </c>
      <c r="B18" s="621" t="s">
        <v>328</v>
      </c>
      <c r="C18" s="415">
        <v>68761</v>
      </c>
      <c r="D18" s="415">
        <v>96563</v>
      </c>
      <c r="E18" s="398">
        <v>87002</v>
      </c>
    </row>
    <row r="19" spans="1:5" s="424" customFormat="1" ht="12" customHeight="1" thickBot="1">
      <c r="A19" s="378" t="s">
        <v>89</v>
      </c>
      <c r="B19" s="622" t="s">
        <v>329</v>
      </c>
      <c r="C19" s="417"/>
      <c r="D19" s="417"/>
      <c r="E19" s="400"/>
    </row>
    <row r="20" spans="1:5" s="424" customFormat="1" ht="12" customHeight="1" thickBot="1">
      <c r="A20" s="382" t="s">
        <v>9</v>
      </c>
      <c r="B20" s="619" t="s">
        <v>330</v>
      </c>
      <c r="C20" s="414">
        <f>+C21+C22+C23+C24+C25</f>
        <v>0</v>
      </c>
      <c r="D20" s="414">
        <f>+D21+D22+D23+D24+D25</f>
        <v>0</v>
      </c>
      <c r="E20" s="397">
        <f>+E21+E22+E23+E24+E25</f>
        <v>0</v>
      </c>
    </row>
    <row r="21" spans="1:5" s="424" customFormat="1" ht="12" customHeight="1">
      <c r="A21" s="377" t="s">
        <v>61</v>
      </c>
      <c r="B21" s="620" t="s">
        <v>331</v>
      </c>
      <c r="C21" s="416"/>
      <c r="D21" s="416"/>
      <c r="E21" s="399"/>
    </row>
    <row r="22" spans="1:5" s="424" customFormat="1" ht="12" customHeight="1">
      <c r="A22" s="376" t="s">
        <v>62</v>
      </c>
      <c r="B22" s="621" t="s">
        <v>332</v>
      </c>
      <c r="C22" s="415"/>
      <c r="D22" s="415"/>
      <c r="E22" s="398"/>
    </row>
    <row r="23" spans="1:5" s="424" customFormat="1" ht="12" customHeight="1">
      <c r="A23" s="376" t="s">
        <v>63</v>
      </c>
      <c r="B23" s="621" t="s">
        <v>333</v>
      </c>
      <c r="C23" s="415"/>
      <c r="D23" s="415"/>
      <c r="E23" s="398"/>
    </row>
    <row r="24" spans="1:5" s="424" customFormat="1" ht="12" customHeight="1">
      <c r="A24" s="376" t="s">
        <v>64</v>
      </c>
      <c r="B24" s="621" t="s">
        <v>334</v>
      </c>
      <c r="C24" s="415"/>
      <c r="D24" s="415"/>
      <c r="E24" s="398"/>
    </row>
    <row r="25" spans="1:5" s="424" customFormat="1" ht="12" customHeight="1">
      <c r="A25" s="376" t="s">
        <v>122</v>
      </c>
      <c r="B25" s="621" t="s">
        <v>335</v>
      </c>
      <c r="C25" s="415"/>
      <c r="D25" s="415"/>
      <c r="E25" s="398"/>
    </row>
    <row r="26" spans="1:5" s="424" customFormat="1" ht="12" customHeight="1" thickBot="1">
      <c r="A26" s="378" t="s">
        <v>123</v>
      </c>
      <c r="B26" s="622" t="s">
        <v>336</v>
      </c>
      <c r="C26" s="417"/>
      <c r="D26" s="417"/>
      <c r="E26" s="400"/>
    </row>
    <row r="27" spans="1:5" s="424" customFormat="1" ht="12" customHeight="1" thickBot="1">
      <c r="A27" s="387" t="s">
        <v>124</v>
      </c>
      <c r="B27" s="383" t="s">
        <v>740</v>
      </c>
      <c r="C27" s="420">
        <f>SUM(C28:C33)</f>
        <v>1013</v>
      </c>
      <c r="D27" s="420">
        <f>SUM(D28:D33)</f>
        <v>4830</v>
      </c>
      <c r="E27" s="433">
        <f>SUM(E28:E33)</f>
        <v>2277</v>
      </c>
    </row>
    <row r="28" spans="1:5" s="424" customFormat="1" ht="12" customHeight="1">
      <c r="A28" s="554" t="s">
        <v>337</v>
      </c>
      <c r="B28" s="425" t="s">
        <v>744</v>
      </c>
      <c r="C28" s="416"/>
      <c r="D28" s="416"/>
      <c r="E28" s="399"/>
    </row>
    <row r="29" spans="1:5" s="424" customFormat="1" ht="12" customHeight="1">
      <c r="A29" s="555" t="s">
        <v>338</v>
      </c>
      <c r="B29" s="426" t="s">
        <v>745</v>
      </c>
      <c r="C29" s="415"/>
      <c r="D29" s="415"/>
      <c r="E29" s="398"/>
    </row>
    <row r="30" spans="1:5" s="424" customFormat="1" ht="12" customHeight="1">
      <c r="A30" s="555" t="s">
        <v>339</v>
      </c>
      <c r="B30" s="426" t="s">
        <v>746</v>
      </c>
      <c r="C30" s="415">
        <v>293</v>
      </c>
      <c r="D30" s="415">
        <v>456</v>
      </c>
      <c r="E30" s="398">
        <v>456</v>
      </c>
    </row>
    <row r="31" spans="1:5" s="424" customFormat="1" ht="12" customHeight="1">
      <c r="A31" s="555" t="s">
        <v>741</v>
      </c>
      <c r="B31" s="426" t="s">
        <v>747</v>
      </c>
      <c r="C31" s="415"/>
      <c r="D31" s="415"/>
      <c r="E31" s="398"/>
    </row>
    <row r="32" spans="1:5" s="424" customFormat="1" ht="12" customHeight="1">
      <c r="A32" s="555" t="s">
        <v>742</v>
      </c>
      <c r="B32" s="426" t="s">
        <v>340</v>
      </c>
      <c r="C32" s="415"/>
      <c r="D32" s="415"/>
      <c r="E32" s="398"/>
    </row>
    <row r="33" spans="1:5" s="424" customFormat="1" ht="12" customHeight="1" thickBot="1">
      <c r="A33" s="556" t="s">
        <v>743</v>
      </c>
      <c r="B33" s="406" t="s">
        <v>341</v>
      </c>
      <c r="C33" s="417">
        <v>720</v>
      </c>
      <c r="D33" s="417">
        <v>4374</v>
      </c>
      <c r="E33" s="400">
        <v>1821</v>
      </c>
    </row>
    <row r="34" spans="1:5" s="424" customFormat="1" ht="12" customHeight="1" thickBot="1">
      <c r="A34" s="382" t="s">
        <v>11</v>
      </c>
      <c r="B34" s="619" t="s">
        <v>342</v>
      </c>
      <c r="C34" s="414">
        <f>SUM(C35:C44)</f>
        <v>6267</v>
      </c>
      <c r="D34" s="414">
        <f>SUM(D35:D44)</f>
        <v>6264</v>
      </c>
      <c r="E34" s="397">
        <f>SUM(E35:E44)</f>
        <v>6174</v>
      </c>
    </row>
    <row r="35" spans="1:5" s="424" customFormat="1" ht="12" customHeight="1">
      <c r="A35" s="377" t="s">
        <v>65</v>
      </c>
      <c r="B35" s="620" t="s">
        <v>343</v>
      </c>
      <c r="C35" s="416">
        <v>1287</v>
      </c>
      <c r="D35" s="416">
        <v>828</v>
      </c>
      <c r="E35" s="399">
        <v>828</v>
      </c>
    </row>
    <row r="36" spans="1:5" s="424" customFormat="1" ht="12" customHeight="1">
      <c r="A36" s="376" t="s">
        <v>66</v>
      </c>
      <c r="B36" s="621" t="s">
        <v>344</v>
      </c>
      <c r="C36" s="415">
        <v>2028</v>
      </c>
      <c r="D36" s="415">
        <v>2002</v>
      </c>
      <c r="E36" s="398">
        <v>2002</v>
      </c>
    </row>
    <row r="37" spans="1:5" s="424" customFormat="1" ht="12" customHeight="1">
      <c r="A37" s="376" t="s">
        <v>67</v>
      </c>
      <c r="B37" s="621" t="s">
        <v>345</v>
      </c>
      <c r="C37" s="415"/>
      <c r="D37" s="415"/>
      <c r="E37" s="398"/>
    </row>
    <row r="38" spans="1:5" s="424" customFormat="1" ht="12" customHeight="1">
      <c r="A38" s="376" t="s">
        <v>126</v>
      </c>
      <c r="B38" s="621" t="s">
        <v>346</v>
      </c>
      <c r="C38" s="415"/>
      <c r="D38" s="415"/>
      <c r="E38" s="398"/>
    </row>
    <row r="39" spans="1:5" s="424" customFormat="1" ht="12" customHeight="1">
      <c r="A39" s="376" t="s">
        <v>127</v>
      </c>
      <c r="B39" s="621" t="s">
        <v>347</v>
      </c>
      <c r="C39" s="415">
        <v>584</v>
      </c>
      <c r="D39" s="415">
        <v>1585</v>
      </c>
      <c r="E39" s="398">
        <v>1585</v>
      </c>
    </row>
    <row r="40" spans="1:5" s="424" customFormat="1" ht="12" customHeight="1">
      <c r="A40" s="376" t="s">
        <v>128</v>
      </c>
      <c r="B40" s="621" t="s">
        <v>348</v>
      </c>
      <c r="C40" s="415">
        <v>1032</v>
      </c>
      <c r="D40" s="415">
        <v>1177</v>
      </c>
      <c r="E40" s="398">
        <v>1177</v>
      </c>
    </row>
    <row r="41" spans="1:5" s="424" customFormat="1" ht="12" customHeight="1">
      <c r="A41" s="376" t="s">
        <v>129</v>
      </c>
      <c r="B41" s="621" t="s">
        <v>349</v>
      </c>
      <c r="C41" s="415"/>
      <c r="D41" s="415">
        <v>90</v>
      </c>
      <c r="E41" s="398"/>
    </row>
    <row r="42" spans="1:5" s="424" customFormat="1" ht="12" customHeight="1">
      <c r="A42" s="376" t="s">
        <v>130</v>
      </c>
      <c r="B42" s="621" t="s">
        <v>350</v>
      </c>
      <c r="C42" s="415">
        <v>41</v>
      </c>
      <c r="D42" s="415">
        <v>29</v>
      </c>
      <c r="E42" s="398">
        <v>29</v>
      </c>
    </row>
    <row r="43" spans="1:5" s="424" customFormat="1" ht="12" customHeight="1">
      <c r="A43" s="376" t="s">
        <v>351</v>
      </c>
      <c r="B43" s="621" t="s">
        <v>352</v>
      </c>
      <c r="C43" s="418"/>
      <c r="D43" s="418"/>
      <c r="E43" s="401"/>
    </row>
    <row r="44" spans="1:5" s="424" customFormat="1" ht="12" customHeight="1" thickBot="1">
      <c r="A44" s="378" t="s">
        <v>353</v>
      </c>
      <c r="B44" s="622" t="s">
        <v>354</v>
      </c>
      <c r="C44" s="419">
        <v>1295</v>
      </c>
      <c r="D44" s="419">
        <v>553</v>
      </c>
      <c r="E44" s="402">
        <v>553</v>
      </c>
    </row>
    <row r="45" spans="1:5" s="424" customFormat="1" ht="12" customHeight="1" thickBot="1">
      <c r="A45" s="382" t="s">
        <v>12</v>
      </c>
      <c r="B45" s="619" t="s">
        <v>355</v>
      </c>
      <c r="C45" s="414">
        <f>SUM(C46:C50)</f>
        <v>0</v>
      </c>
      <c r="D45" s="414">
        <f>SUM(D46:D50)</f>
        <v>0</v>
      </c>
      <c r="E45" s="397">
        <f>SUM(E46:E50)</f>
        <v>0</v>
      </c>
    </row>
    <row r="46" spans="1:5" s="424" customFormat="1" ht="12" customHeight="1">
      <c r="A46" s="377" t="s">
        <v>68</v>
      </c>
      <c r="B46" s="620" t="s">
        <v>356</v>
      </c>
      <c r="C46" s="435"/>
      <c r="D46" s="435"/>
      <c r="E46" s="403"/>
    </row>
    <row r="47" spans="1:5" s="424" customFormat="1" ht="12" customHeight="1">
      <c r="A47" s="376" t="s">
        <v>69</v>
      </c>
      <c r="B47" s="621" t="s">
        <v>357</v>
      </c>
      <c r="C47" s="418"/>
      <c r="D47" s="418"/>
      <c r="E47" s="401"/>
    </row>
    <row r="48" spans="1:5" s="424" customFormat="1" ht="12" customHeight="1">
      <c r="A48" s="376" t="s">
        <v>358</v>
      </c>
      <c r="B48" s="621" t="s">
        <v>359</v>
      </c>
      <c r="C48" s="418"/>
      <c r="D48" s="418"/>
      <c r="E48" s="401"/>
    </row>
    <row r="49" spans="1:5" s="424" customFormat="1" ht="12" customHeight="1">
      <c r="A49" s="376" t="s">
        <v>360</v>
      </c>
      <c r="B49" s="621" t="s">
        <v>361</v>
      </c>
      <c r="C49" s="418"/>
      <c r="D49" s="418"/>
      <c r="E49" s="401"/>
    </row>
    <row r="50" spans="1:5" s="424" customFormat="1" ht="12" customHeight="1" thickBot="1">
      <c r="A50" s="378" t="s">
        <v>362</v>
      </c>
      <c r="B50" s="622" t="s">
        <v>363</v>
      </c>
      <c r="C50" s="419"/>
      <c r="D50" s="419"/>
      <c r="E50" s="402"/>
    </row>
    <row r="51" spans="1:5" s="424" customFormat="1" ht="13.5" thickBot="1">
      <c r="A51" s="382" t="s">
        <v>131</v>
      </c>
      <c r="B51" s="619" t="s">
        <v>364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.75">
      <c r="A52" s="377" t="s">
        <v>70</v>
      </c>
      <c r="B52" s="620" t="s">
        <v>365</v>
      </c>
      <c r="C52" s="416"/>
      <c r="D52" s="416"/>
      <c r="E52" s="399"/>
    </row>
    <row r="53" spans="1:5" s="424" customFormat="1" ht="14.25" customHeight="1">
      <c r="A53" s="376" t="s">
        <v>71</v>
      </c>
      <c r="B53" s="621" t="s">
        <v>585</v>
      </c>
      <c r="C53" s="415"/>
      <c r="D53" s="415"/>
      <c r="E53" s="398"/>
    </row>
    <row r="54" spans="1:5" s="424" customFormat="1" ht="12.75">
      <c r="A54" s="376" t="s">
        <v>367</v>
      </c>
      <c r="B54" s="621" t="s">
        <v>368</v>
      </c>
      <c r="C54" s="415"/>
      <c r="D54" s="415"/>
      <c r="E54" s="398"/>
    </row>
    <row r="55" spans="1:5" s="424" customFormat="1" ht="13.5" thickBot="1">
      <c r="A55" s="378" t="s">
        <v>369</v>
      </c>
      <c r="B55" s="622" t="s">
        <v>370</v>
      </c>
      <c r="C55" s="417"/>
      <c r="D55" s="417"/>
      <c r="E55" s="400"/>
    </row>
    <row r="56" spans="1:5" s="424" customFormat="1" ht="13.5" thickBot="1">
      <c r="A56" s="382" t="s">
        <v>14</v>
      </c>
      <c r="B56" s="623" t="s">
        <v>371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.75">
      <c r="A57" s="376" t="s">
        <v>132</v>
      </c>
      <c r="B57" s="620" t="s">
        <v>372</v>
      </c>
      <c r="C57" s="418"/>
      <c r="D57" s="418"/>
      <c r="E57" s="401"/>
    </row>
    <row r="58" spans="1:5" s="424" customFormat="1" ht="12.75" customHeight="1">
      <c r="A58" s="376" t="s">
        <v>133</v>
      </c>
      <c r="B58" s="621" t="s">
        <v>586</v>
      </c>
      <c r="C58" s="418"/>
      <c r="D58" s="418"/>
      <c r="E58" s="401"/>
    </row>
    <row r="59" spans="1:5" s="424" customFormat="1" ht="12.75">
      <c r="A59" s="376" t="s">
        <v>161</v>
      </c>
      <c r="B59" s="621" t="s">
        <v>374</v>
      </c>
      <c r="C59" s="418"/>
      <c r="D59" s="418"/>
      <c r="E59" s="401"/>
    </row>
    <row r="60" spans="1:5" s="424" customFormat="1" ht="13.5" thickBot="1">
      <c r="A60" s="376" t="s">
        <v>375</v>
      </c>
      <c r="B60" s="622" t="s">
        <v>376</v>
      </c>
      <c r="C60" s="418"/>
      <c r="D60" s="418"/>
      <c r="E60" s="401"/>
    </row>
    <row r="61" spans="1:5" s="424" customFormat="1" ht="13.5" thickBot="1">
      <c r="A61" s="382" t="s">
        <v>15</v>
      </c>
      <c r="B61" s="619" t="s">
        <v>377</v>
      </c>
      <c r="C61" s="420">
        <f>+C6+C13+C20+C27+C34+C45+C51+C56</f>
        <v>158178</v>
      </c>
      <c r="D61" s="420">
        <f>+D6+D13+D20+D27+D34+D45+D51+D56</f>
        <v>187025</v>
      </c>
      <c r="E61" s="433">
        <f>+E6+E13+E20+E27+E34+E45+E51+E56</f>
        <v>174821</v>
      </c>
    </row>
    <row r="62" spans="1:5" s="424" customFormat="1" ht="13.5" thickBot="1">
      <c r="A62" s="436" t="s">
        <v>378</v>
      </c>
      <c r="B62" s="623" t="s">
        <v>701</v>
      </c>
      <c r="C62" s="414">
        <f>SUM(C63:C65)</f>
        <v>0</v>
      </c>
      <c r="D62" s="414">
        <f>SUM(D63:D65)</f>
        <v>0</v>
      </c>
      <c r="E62" s="397">
        <f>SUM(E63:E65)</f>
        <v>0</v>
      </c>
    </row>
    <row r="63" spans="1:5" s="424" customFormat="1" ht="12.75">
      <c r="A63" s="376" t="s">
        <v>380</v>
      </c>
      <c r="B63" s="620" t="s">
        <v>381</v>
      </c>
      <c r="C63" s="418"/>
      <c r="D63" s="418"/>
      <c r="E63" s="401"/>
    </row>
    <row r="64" spans="1:5" s="424" customFormat="1" ht="12.75">
      <c r="A64" s="376" t="s">
        <v>382</v>
      </c>
      <c r="B64" s="621" t="s">
        <v>383</v>
      </c>
      <c r="C64" s="418"/>
      <c r="D64" s="418"/>
      <c r="E64" s="401"/>
    </row>
    <row r="65" spans="1:5" s="424" customFormat="1" ht="13.5" thickBot="1">
      <c r="A65" s="376" t="s">
        <v>384</v>
      </c>
      <c r="B65" s="362" t="s">
        <v>429</v>
      </c>
      <c r="C65" s="418"/>
      <c r="D65" s="418"/>
      <c r="E65" s="401"/>
    </row>
    <row r="66" spans="1:5" s="424" customFormat="1" ht="13.5" thickBot="1">
      <c r="A66" s="436" t="s">
        <v>386</v>
      </c>
      <c r="B66" s="623" t="s">
        <v>387</v>
      </c>
      <c r="C66" s="414">
        <f>SUM(C67:C70)</f>
        <v>0</v>
      </c>
      <c r="D66" s="414">
        <f>SUM(D67:D70)</f>
        <v>0</v>
      </c>
      <c r="E66" s="397">
        <f>SUM(E67:E70)</f>
        <v>0</v>
      </c>
    </row>
    <row r="67" spans="1:5" s="424" customFormat="1" ht="12.75">
      <c r="A67" s="376" t="s">
        <v>109</v>
      </c>
      <c r="B67" s="620" t="s">
        <v>388</v>
      </c>
      <c r="C67" s="418"/>
      <c r="D67" s="418"/>
      <c r="E67" s="401"/>
    </row>
    <row r="68" spans="1:5" s="424" customFormat="1" ht="12.75">
      <c r="A68" s="376" t="s">
        <v>110</v>
      </c>
      <c r="B68" s="621" t="s">
        <v>389</v>
      </c>
      <c r="C68" s="418"/>
      <c r="D68" s="418"/>
      <c r="E68" s="401"/>
    </row>
    <row r="69" spans="1:5" s="424" customFormat="1" ht="12" customHeight="1">
      <c r="A69" s="376" t="s">
        <v>390</v>
      </c>
      <c r="B69" s="621" t="s">
        <v>391</v>
      </c>
      <c r="C69" s="418"/>
      <c r="D69" s="418"/>
      <c r="E69" s="401"/>
    </row>
    <row r="70" spans="1:5" s="424" customFormat="1" ht="12" customHeight="1" thickBot="1">
      <c r="A70" s="376" t="s">
        <v>392</v>
      </c>
      <c r="B70" s="622" t="s">
        <v>393</v>
      </c>
      <c r="C70" s="418"/>
      <c r="D70" s="418"/>
      <c r="E70" s="401"/>
    </row>
    <row r="71" spans="1:5" s="424" customFormat="1" ht="12" customHeight="1" thickBot="1">
      <c r="A71" s="436" t="s">
        <v>394</v>
      </c>
      <c r="B71" s="623" t="s">
        <v>395</v>
      </c>
      <c r="C71" s="414">
        <f>SUM(C72:C73)</f>
        <v>0</v>
      </c>
      <c r="D71" s="414">
        <f>SUM(D72:D73)</f>
        <v>7624</v>
      </c>
      <c r="E71" s="397">
        <f>SUM(E72:E73)</f>
        <v>7624</v>
      </c>
    </row>
    <row r="72" spans="1:5" s="424" customFormat="1" ht="12" customHeight="1">
      <c r="A72" s="376" t="s">
        <v>396</v>
      </c>
      <c r="B72" s="620" t="s">
        <v>397</v>
      </c>
      <c r="C72" s="418"/>
      <c r="D72" s="418">
        <v>7624</v>
      </c>
      <c r="E72" s="401">
        <v>7624</v>
      </c>
    </row>
    <row r="73" spans="1:5" s="424" customFormat="1" ht="12" customHeight="1" thickBot="1">
      <c r="A73" s="376" t="s">
        <v>398</v>
      </c>
      <c r="B73" s="622" t="s">
        <v>399</v>
      </c>
      <c r="C73" s="418"/>
      <c r="D73" s="418"/>
      <c r="E73" s="401"/>
    </row>
    <row r="74" spans="1:5" s="424" customFormat="1" ht="12" customHeight="1" thickBot="1">
      <c r="A74" s="436" t="s">
        <v>400</v>
      </c>
      <c r="B74" s="623" t="s">
        <v>401</v>
      </c>
      <c r="C74" s="414">
        <f>SUM(C75:C77)</f>
        <v>1617</v>
      </c>
      <c r="D74" s="414">
        <f>SUM(D75:D77)</f>
        <v>2003</v>
      </c>
      <c r="E74" s="397">
        <f>SUM(E75:E77)</f>
        <v>2003</v>
      </c>
    </row>
    <row r="75" spans="1:5" s="424" customFormat="1" ht="12" customHeight="1">
      <c r="A75" s="376" t="s">
        <v>402</v>
      </c>
      <c r="B75" s="620" t="s">
        <v>403</v>
      </c>
      <c r="C75" s="418">
        <v>1617</v>
      </c>
      <c r="D75" s="418">
        <v>2003</v>
      </c>
      <c r="E75" s="401">
        <v>2003</v>
      </c>
    </row>
    <row r="76" spans="1:5" s="424" customFormat="1" ht="12" customHeight="1">
      <c r="A76" s="376" t="s">
        <v>404</v>
      </c>
      <c r="B76" s="621" t="s">
        <v>405</v>
      </c>
      <c r="C76" s="418"/>
      <c r="D76" s="418"/>
      <c r="E76" s="401"/>
    </row>
    <row r="77" spans="1:5" s="424" customFormat="1" ht="12" customHeight="1" thickBot="1">
      <c r="A77" s="376" t="s">
        <v>406</v>
      </c>
      <c r="B77" s="622" t="s">
        <v>407</v>
      </c>
      <c r="C77" s="418"/>
      <c r="D77" s="418"/>
      <c r="E77" s="401"/>
    </row>
    <row r="78" spans="1:5" s="424" customFormat="1" ht="12" customHeight="1" thickBot="1">
      <c r="A78" s="436" t="s">
        <v>408</v>
      </c>
      <c r="B78" s="623" t="s">
        <v>409</v>
      </c>
      <c r="C78" s="414">
        <f>SUM(C79:C82)</f>
        <v>0</v>
      </c>
      <c r="D78" s="414">
        <f>SUM(D79:D82)</f>
        <v>0</v>
      </c>
      <c r="E78" s="397">
        <f>SUM(E79:E82)</f>
        <v>0</v>
      </c>
    </row>
    <row r="79" spans="1:5" s="424" customFormat="1" ht="12" customHeight="1">
      <c r="A79" s="607" t="s">
        <v>410</v>
      </c>
      <c r="B79" s="620" t="s">
        <v>411</v>
      </c>
      <c r="C79" s="418"/>
      <c r="D79" s="418"/>
      <c r="E79" s="401"/>
    </row>
    <row r="80" spans="1:5" s="424" customFormat="1" ht="12" customHeight="1">
      <c r="A80" s="608" t="s">
        <v>412</v>
      </c>
      <c r="B80" s="621" t="s">
        <v>413</v>
      </c>
      <c r="C80" s="418"/>
      <c r="D80" s="418"/>
      <c r="E80" s="401"/>
    </row>
    <row r="81" spans="1:5" s="424" customFormat="1" ht="12" customHeight="1">
      <c r="A81" s="608" t="s">
        <v>414</v>
      </c>
      <c r="B81" s="621" t="s">
        <v>415</v>
      </c>
      <c r="C81" s="418"/>
      <c r="D81" s="418"/>
      <c r="E81" s="401"/>
    </row>
    <row r="82" spans="1:5" s="424" customFormat="1" ht="12" customHeight="1" thickBot="1">
      <c r="A82" s="437" t="s">
        <v>416</v>
      </c>
      <c r="B82" s="622" t="s">
        <v>417</v>
      </c>
      <c r="C82" s="418"/>
      <c r="D82" s="418"/>
      <c r="E82" s="401"/>
    </row>
    <row r="83" spans="1:5" s="424" customFormat="1" ht="12" customHeight="1" thickBot="1">
      <c r="A83" s="436" t="s">
        <v>418</v>
      </c>
      <c r="B83" s="623" t="s">
        <v>419</v>
      </c>
      <c r="C83" s="439"/>
      <c r="D83" s="439"/>
      <c r="E83" s="440"/>
    </row>
    <row r="84" spans="1:5" s="424" customFormat="1" ht="13.5" customHeight="1" thickBot="1">
      <c r="A84" s="436" t="s">
        <v>420</v>
      </c>
      <c r="B84" s="360" t="s">
        <v>421</v>
      </c>
      <c r="C84" s="420">
        <f>+C62+C66+C71+C74+C78+C83</f>
        <v>1617</v>
      </c>
      <c r="D84" s="420">
        <f>+D62+D66+D71+D74+D78+D83</f>
        <v>9627</v>
      </c>
      <c r="E84" s="433">
        <f>+E62+E66+E71+E74+E78+E83</f>
        <v>9627</v>
      </c>
    </row>
    <row r="85" spans="1:5" s="424" customFormat="1" ht="12" customHeight="1" thickBot="1">
      <c r="A85" s="438" t="s">
        <v>422</v>
      </c>
      <c r="B85" s="363" t="s">
        <v>423</v>
      </c>
      <c r="C85" s="420">
        <f>+C61+C84</f>
        <v>159795</v>
      </c>
      <c r="D85" s="420">
        <f>+D61+D84</f>
        <v>196652</v>
      </c>
      <c r="E85" s="433">
        <f>+E61+E84</f>
        <v>184448</v>
      </c>
    </row>
    <row r="86" spans="1:5" ht="16.5" customHeight="1">
      <c r="A86" s="689" t="s">
        <v>36</v>
      </c>
      <c r="B86" s="689"/>
      <c r="C86" s="689"/>
      <c r="D86" s="689"/>
      <c r="E86" s="689"/>
    </row>
    <row r="87" spans="1:5" s="430" customFormat="1" ht="16.5" customHeight="1" thickBot="1">
      <c r="A87" s="47" t="s">
        <v>113</v>
      </c>
      <c r="B87" s="47"/>
      <c r="C87" s="47"/>
      <c r="D87" s="391"/>
      <c r="E87" s="391" t="s">
        <v>160</v>
      </c>
    </row>
    <row r="88" spans="1:5" s="430" customFormat="1" ht="16.5" customHeight="1">
      <c r="A88" s="690" t="s">
        <v>60</v>
      </c>
      <c r="B88" s="692" t="s">
        <v>181</v>
      </c>
      <c r="C88" s="748" t="str">
        <f>+C3</f>
        <v>2014. évi tény</v>
      </c>
      <c r="D88" s="694" t="str">
        <f>+D3</f>
        <v>2015. évi</v>
      </c>
      <c r="E88" s="695"/>
    </row>
    <row r="89" spans="1:5" ht="37.5" customHeight="1" thickBot="1">
      <c r="A89" s="691"/>
      <c r="B89" s="693"/>
      <c r="C89" s="749"/>
      <c r="D89" s="48" t="s">
        <v>187</v>
      </c>
      <c r="E89" s="49" t="s">
        <v>188</v>
      </c>
    </row>
    <row r="90" spans="1:5" s="423" customFormat="1" ht="12" customHeight="1" thickBot="1">
      <c r="A90" s="387" t="s">
        <v>424</v>
      </c>
      <c r="B90" s="388" t="s">
        <v>425</v>
      </c>
      <c r="C90" s="388" t="s">
        <v>426</v>
      </c>
      <c r="D90" s="388" t="s">
        <v>428</v>
      </c>
      <c r="E90" s="434" t="s">
        <v>505</v>
      </c>
    </row>
    <row r="91" spans="1:5" ht="12" customHeight="1" thickBot="1">
      <c r="A91" s="384" t="s">
        <v>7</v>
      </c>
      <c r="B91" s="386" t="s">
        <v>587</v>
      </c>
      <c r="C91" s="413">
        <f>SUM(C92:C96)</f>
        <v>133558</v>
      </c>
      <c r="D91" s="413">
        <f>+D92+D93+D94+D95+D96</f>
        <v>172082</v>
      </c>
      <c r="E91" s="368">
        <f>+E92+E93+E94+E95+E96</f>
        <v>169748</v>
      </c>
    </row>
    <row r="92" spans="1:5" ht="12" customHeight="1">
      <c r="A92" s="379" t="s">
        <v>72</v>
      </c>
      <c r="B92" s="624" t="s">
        <v>37</v>
      </c>
      <c r="C92" s="99">
        <v>62382</v>
      </c>
      <c r="D92" s="99">
        <v>72813</v>
      </c>
      <c r="E92" s="367">
        <v>72813</v>
      </c>
    </row>
    <row r="93" spans="1:5" ht="12" customHeight="1">
      <c r="A93" s="376" t="s">
        <v>73</v>
      </c>
      <c r="B93" s="625" t="s">
        <v>134</v>
      </c>
      <c r="C93" s="415">
        <v>13853</v>
      </c>
      <c r="D93" s="415">
        <v>12152</v>
      </c>
      <c r="E93" s="398">
        <v>12152</v>
      </c>
    </row>
    <row r="94" spans="1:5" ht="12" customHeight="1">
      <c r="A94" s="376" t="s">
        <v>74</v>
      </c>
      <c r="B94" s="625" t="s">
        <v>101</v>
      </c>
      <c r="C94" s="417">
        <v>27809</v>
      </c>
      <c r="D94" s="417">
        <v>36180</v>
      </c>
      <c r="E94" s="400">
        <v>33863</v>
      </c>
    </row>
    <row r="95" spans="1:5" ht="12" customHeight="1">
      <c r="A95" s="376" t="s">
        <v>75</v>
      </c>
      <c r="B95" s="626" t="s">
        <v>135</v>
      </c>
      <c r="C95" s="417">
        <v>20624</v>
      </c>
      <c r="D95" s="417">
        <v>10436</v>
      </c>
      <c r="E95" s="400">
        <v>10436</v>
      </c>
    </row>
    <row r="96" spans="1:5" ht="12" customHeight="1">
      <c r="A96" s="376" t="s">
        <v>84</v>
      </c>
      <c r="B96" s="627" t="s">
        <v>136</v>
      </c>
      <c r="C96" s="417">
        <v>8890</v>
      </c>
      <c r="D96" s="417">
        <v>40501</v>
      </c>
      <c r="E96" s="400">
        <v>40484</v>
      </c>
    </row>
    <row r="97" spans="1:5" ht="12" customHeight="1">
      <c r="A97" s="376" t="s">
        <v>76</v>
      </c>
      <c r="B97" s="625" t="s">
        <v>431</v>
      </c>
      <c r="C97" s="417">
        <v>25</v>
      </c>
      <c r="D97" s="417">
        <v>5544</v>
      </c>
      <c r="E97" s="400">
        <v>5544</v>
      </c>
    </row>
    <row r="98" spans="1:5" ht="12" customHeight="1">
      <c r="A98" s="376" t="s">
        <v>77</v>
      </c>
      <c r="B98" s="628" t="s">
        <v>432</v>
      </c>
      <c r="C98" s="417"/>
      <c r="D98" s="417"/>
      <c r="E98" s="400"/>
    </row>
    <row r="99" spans="1:5" ht="12" customHeight="1">
      <c r="A99" s="376" t="s">
        <v>85</v>
      </c>
      <c r="B99" s="625" t="s">
        <v>433</v>
      </c>
      <c r="C99" s="417"/>
      <c r="D99" s="417"/>
      <c r="E99" s="400"/>
    </row>
    <row r="100" spans="1:5" ht="12" customHeight="1">
      <c r="A100" s="376" t="s">
        <v>86</v>
      </c>
      <c r="B100" s="625" t="s">
        <v>434</v>
      </c>
      <c r="C100" s="417"/>
      <c r="D100" s="417"/>
      <c r="E100" s="400"/>
    </row>
    <row r="101" spans="1:5" ht="12" customHeight="1">
      <c r="A101" s="376" t="s">
        <v>87</v>
      </c>
      <c r="B101" s="628" t="s">
        <v>435</v>
      </c>
      <c r="C101" s="417"/>
      <c r="D101" s="417">
        <v>34957</v>
      </c>
      <c r="E101" s="400">
        <v>34940</v>
      </c>
    </row>
    <row r="102" spans="1:5" ht="12" customHeight="1">
      <c r="A102" s="376" t="s">
        <v>88</v>
      </c>
      <c r="B102" s="628" t="s">
        <v>436</v>
      </c>
      <c r="C102" s="417"/>
      <c r="D102" s="417"/>
      <c r="E102" s="400"/>
    </row>
    <row r="103" spans="1:5" ht="12" customHeight="1">
      <c r="A103" s="376" t="s">
        <v>90</v>
      </c>
      <c r="B103" s="625" t="s">
        <v>437</v>
      </c>
      <c r="C103" s="417"/>
      <c r="D103" s="417"/>
      <c r="E103" s="400"/>
    </row>
    <row r="104" spans="1:5" ht="12" customHeight="1">
      <c r="A104" s="375" t="s">
        <v>137</v>
      </c>
      <c r="B104" s="629" t="s">
        <v>438</v>
      </c>
      <c r="C104" s="417"/>
      <c r="D104" s="417"/>
      <c r="E104" s="400"/>
    </row>
    <row r="105" spans="1:5" ht="12" customHeight="1">
      <c r="A105" s="376" t="s">
        <v>439</v>
      </c>
      <c r="B105" s="629" t="s">
        <v>440</v>
      </c>
      <c r="C105" s="417"/>
      <c r="D105" s="417"/>
      <c r="E105" s="400"/>
    </row>
    <row r="106" spans="1:5" ht="12" customHeight="1" thickBot="1">
      <c r="A106" s="380" t="s">
        <v>441</v>
      </c>
      <c r="B106" s="630" t="s">
        <v>442</v>
      </c>
      <c r="C106" s="100"/>
      <c r="D106" s="100"/>
      <c r="E106" s="361"/>
    </row>
    <row r="107" spans="1:5" ht="12" customHeight="1" thickBot="1">
      <c r="A107" s="382" t="s">
        <v>8</v>
      </c>
      <c r="B107" s="385" t="s">
        <v>588</v>
      </c>
      <c r="C107" s="414">
        <f>+C108+C110+C112</f>
        <v>18613</v>
      </c>
      <c r="D107" s="414">
        <f>+D108+D110+D112</f>
        <v>7950</v>
      </c>
      <c r="E107" s="397">
        <f>+E108+E110+E112</f>
        <v>7950</v>
      </c>
    </row>
    <row r="108" spans="1:5" ht="12" customHeight="1">
      <c r="A108" s="377" t="s">
        <v>78</v>
      </c>
      <c r="B108" s="625" t="s">
        <v>159</v>
      </c>
      <c r="C108" s="416">
        <v>1408</v>
      </c>
      <c r="D108" s="416">
        <v>155</v>
      </c>
      <c r="E108" s="399">
        <v>155</v>
      </c>
    </row>
    <row r="109" spans="1:5" ht="12" customHeight="1">
      <c r="A109" s="377" t="s">
        <v>79</v>
      </c>
      <c r="B109" s="629" t="s">
        <v>444</v>
      </c>
      <c r="C109" s="416"/>
      <c r="D109" s="416"/>
      <c r="E109" s="399"/>
    </row>
    <row r="110" spans="1:5" ht="15.75">
      <c r="A110" s="377" t="s">
        <v>80</v>
      </c>
      <c r="B110" s="629" t="s">
        <v>138</v>
      </c>
      <c r="C110" s="415">
        <v>17205</v>
      </c>
      <c r="D110" s="415">
        <v>7795</v>
      </c>
      <c r="E110" s="398">
        <v>7795</v>
      </c>
    </row>
    <row r="111" spans="1:5" ht="12" customHeight="1">
      <c r="A111" s="377" t="s">
        <v>81</v>
      </c>
      <c r="B111" s="629" t="s">
        <v>445</v>
      </c>
      <c r="C111" s="415"/>
      <c r="D111" s="415"/>
      <c r="E111" s="398"/>
    </row>
    <row r="112" spans="1:5" ht="12" customHeight="1">
      <c r="A112" s="377" t="s">
        <v>82</v>
      </c>
      <c r="B112" s="622" t="s">
        <v>162</v>
      </c>
      <c r="C112" s="415"/>
      <c r="D112" s="415"/>
      <c r="E112" s="398"/>
    </row>
    <row r="113" spans="1:5" ht="15.75">
      <c r="A113" s="377" t="s">
        <v>89</v>
      </c>
      <c r="B113" s="621" t="s">
        <v>446</v>
      </c>
      <c r="C113" s="415"/>
      <c r="D113" s="415"/>
      <c r="E113" s="398"/>
    </row>
    <row r="114" spans="1:5" ht="15.75">
      <c r="A114" s="377" t="s">
        <v>91</v>
      </c>
      <c r="B114" s="631" t="s">
        <v>447</v>
      </c>
      <c r="C114" s="415"/>
      <c r="D114" s="415"/>
      <c r="E114" s="398"/>
    </row>
    <row r="115" spans="1:5" ht="12" customHeight="1">
      <c r="A115" s="377" t="s">
        <v>139</v>
      </c>
      <c r="B115" s="625" t="s">
        <v>434</v>
      </c>
      <c r="C115" s="415"/>
      <c r="D115" s="415"/>
      <c r="E115" s="398"/>
    </row>
    <row r="116" spans="1:5" ht="12" customHeight="1">
      <c r="A116" s="377" t="s">
        <v>140</v>
      </c>
      <c r="B116" s="625" t="s">
        <v>448</v>
      </c>
      <c r="C116" s="415"/>
      <c r="D116" s="415"/>
      <c r="E116" s="398"/>
    </row>
    <row r="117" spans="1:5" ht="12" customHeight="1">
      <c r="A117" s="377" t="s">
        <v>141</v>
      </c>
      <c r="B117" s="625" t="s">
        <v>449</v>
      </c>
      <c r="C117" s="415"/>
      <c r="D117" s="415"/>
      <c r="E117" s="398"/>
    </row>
    <row r="118" spans="1:5" s="441" customFormat="1" ht="12" customHeight="1">
      <c r="A118" s="377" t="s">
        <v>450</v>
      </c>
      <c r="B118" s="625" t="s">
        <v>437</v>
      </c>
      <c r="C118" s="415"/>
      <c r="D118" s="415"/>
      <c r="E118" s="398"/>
    </row>
    <row r="119" spans="1:5" ht="12" customHeight="1">
      <c r="A119" s="377" t="s">
        <v>451</v>
      </c>
      <c r="B119" s="625" t="s">
        <v>452</v>
      </c>
      <c r="C119" s="415"/>
      <c r="D119" s="415"/>
      <c r="E119" s="398"/>
    </row>
    <row r="120" spans="1:5" ht="12" customHeight="1" thickBot="1">
      <c r="A120" s="375" t="s">
        <v>453</v>
      </c>
      <c r="B120" s="625" t="s">
        <v>454</v>
      </c>
      <c r="C120" s="417"/>
      <c r="D120" s="417"/>
      <c r="E120" s="400"/>
    </row>
    <row r="121" spans="1:5" ht="12" customHeight="1" thickBot="1">
      <c r="A121" s="382" t="s">
        <v>9</v>
      </c>
      <c r="B121" s="601" t="s">
        <v>455</v>
      </c>
      <c r="C121" s="414">
        <f>+C122+C123</f>
        <v>0</v>
      </c>
      <c r="D121" s="414">
        <f>+D122+D123</f>
        <v>0</v>
      </c>
      <c r="E121" s="397">
        <f>+E122+E123</f>
        <v>0</v>
      </c>
    </row>
    <row r="122" spans="1:5" ht="12" customHeight="1">
      <c r="A122" s="377" t="s">
        <v>61</v>
      </c>
      <c r="B122" s="631" t="s">
        <v>46</v>
      </c>
      <c r="C122" s="416"/>
      <c r="D122" s="416"/>
      <c r="E122" s="399"/>
    </row>
    <row r="123" spans="1:5" ht="12" customHeight="1" thickBot="1">
      <c r="A123" s="378" t="s">
        <v>62</v>
      </c>
      <c r="B123" s="629" t="s">
        <v>47</v>
      </c>
      <c r="C123" s="417"/>
      <c r="D123" s="417"/>
      <c r="E123" s="400"/>
    </row>
    <row r="124" spans="1:5" ht="12" customHeight="1" thickBot="1">
      <c r="A124" s="382" t="s">
        <v>10</v>
      </c>
      <c r="B124" s="601" t="s">
        <v>456</v>
      </c>
      <c r="C124" s="414">
        <f>+C91+C107+C121</f>
        <v>152171</v>
      </c>
      <c r="D124" s="414">
        <f>+D91+D107+D121</f>
        <v>180032</v>
      </c>
      <c r="E124" s="397">
        <f>+E91+E107+E121</f>
        <v>177698</v>
      </c>
    </row>
    <row r="125" spans="1:5" ht="12" customHeight="1" thickBot="1">
      <c r="A125" s="382" t="s">
        <v>11</v>
      </c>
      <c r="B125" s="601" t="s">
        <v>457</v>
      </c>
      <c r="C125" s="414">
        <f>+C126+C127+C128</f>
        <v>0</v>
      </c>
      <c r="D125" s="414">
        <f>+D126+D127+D128</f>
        <v>13000</v>
      </c>
      <c r="E125" s="397">
        <f>+E126+E127+E128</f>
        <v>0</v>
      </c>
    </row>
    <row r="126" spans="1:5" ht="12" customHeight="1">
      <c r="A126" s="377" t="s">
        <v>65</v>
      </c>
      <c r="B126" s="631" t="s">
        <v>589</v>
      </c>
      <c r="C126" s="415"/>
      <c r="D126" s="415"/>
      <c r="E126" s="398"/>
    </row>
    <row r="127" spans="1:5" ht="12" customHeight="1">
      <c r="A127" s="377" t="s">
        <v>66</v>
      </c>
      <c r="B127" s="631" t="s">
        <v>590</v>
      </c>
      <c r="C127" s="415"/>
      <c r="D127" s="415"/>
      <c r="E127" s="398"/>
    </row>
    <row r="128" spans="1:5" ht="12" customHeight="1" thickBot="1">
      <c r="A128" s="375" t="s">
        <v>67</v>
      </c>
      <c r="B128" s="632" t="s">
        <v>591</v>
      </c>
      <c r="C128" s="415"/>
      <c r="D128" s="415">
        <v>13000</v>
      </c>
      <c r="E128" s="398"/>
    </row>
    <row r="129" spans="1:5" ht="12" customHeight="1" thickBot="1">
      <c r="A129" s="382" t="s">
        <v>12</v>
      </c>
      <c r="B129" s="601" t="s">
        <v>461</v>
      </c>
      <c r="C129" s="414">
        <f>+C130+C131+C132+C133</f>
        <v>0</v>
      </c>
      <c r="D129" s="414">
        <f>+D130+D131+D132+D133</f>
        <v>0</v>
      </c>
      <c r="E129" s="397">
        <f>+E130+E131+E132+E133</f>
        <v>0</v>
      </c>
    </row>
    <row r="130" spans="1:5" ht="12" customHeight="1">
      <c r="A130" s="377" t="s">
        <v>68</v>
      </c>
      <c r="B130" s="631" t="s">
        <v>592</v>
      </c>
      <c r="C130" s="415"/>
      <c r="D130" s="415"/>
      <c r="E130" s="398"/>
    </row>
    <row r="131" spans="1:5" ht="12" customHeight="1">
      <c r="A131" s="377" t="s">
        <v>69</v>
      </c>
      <c r="B131" s="631" t="s">
        <v>593</v>
      </c>
      <c r="C131" s="415"/>
      <c r="D131" s="415"/>
      <c r="E131" s="398"/>
    </row>
    <row r="132" spans="1:5" ht="12" customHeight="1">
      <c r="A132" s="377" t="s">
        <v>358</v>
      </c>
      <c r="B132" s="631" t="s">
        <v>594</v>
      </c>
      <c r="C132" s="415"/>
      <c r="D132" s="415"/>
      <c r="E132" s="398"/>
    </row>
    <row r="133" spans="1:5" ht="12" customHeight="1" thickBot="1">
      <c r="A133" s="375" t="s">
        <v>360</v>
      </c>
      <c r="B133" s="632" t="s">
        <v>595</v>
      </c>
      <c r="C133" s="415"/>
      <c r="D133" s="415"/>
      <c r="E133" s="398"/>
    </row>
    <row r="134" spans="1:5" ht="12" customHeight="1" thickBot="1">
      <c r="A134" s="382" t="s">
        <v>13</v>
      </c>
      <c r="B134" s="601" t="s">
        <v>466</v>
      </c>
      <c r="C134" s="420">
        <f>+C135+C136+C137+C138</f>
        <v>0</v>
      </c>
      <c r="D134" s="420">
        <f>+D135+D136+D137+D138</f>
        <v>3620</v>
      </c>
      <c r="E134" s="433">
        <f>+E135+E136+E137+E138</f>
        <v>1617</v>
      </c>
    </row>
    <row r="135" spans="1:5" ht="12" customHeight="1">
      <c r="A135" s="377" t="s">
        <v>70</v>
      </c>
      <c r="B135" s="631" t="s">
        <v>467</v>
      </c>
      <c r="C135" s="415"/>
      <c r="D135" s="415"/>
      <c r="E135" s="398"/>
    </row>
    <row r="136" spans="1:5" ht="12" customHeight="1">
      <c r="A136" s="377" t="s">
        <v>71</v>
      </c>
      <c r="B136" s="631" t="s">
        <v>468</v>
      </c>
      <c r="C136" s="415"/>
      <c r="D136" s="415">
        <v>3620</v>
      </c>
      <c r="E136" s="398">
        <v>1617</v>
      </c>
    </row>
    <row r="137" spans="1:5" ht="12" customHeight="1">
      <c r="A137" s="377" t="s">
        <v>367</v>
      </c>
      <c r="B137" s="631" t="s">
        <v>596</v>
      </c>
      <c r="C137" s="415"/>
      <c r="D137" s="415"/>
      <c r="E137" s="398"/>
    </row>
    <row r="138" spans="1:5" ht="12" customHeight="1" thickBot="1">
      <c r="A138" s="375" t="s">
        <v>369</v>
      </c>
      <c r="B138" s="632" t="s">
        <v>512</v>
      </c>
      <c r="C138" s="415"/>
      <c r="D138" s="415"/>
      <c r="E138" s="398"/>
    </row>
    <row r="139" spans="1:9" ht="15" customHeight="1" thickBot="1">
      <c r="A139" s="382" t="s">
        <v>14</v>
      </c>
      <c r="B139" s="601" t="s">
        <v>562</v>
      </c>
      <c r="C139" s="101">
        <f>+C140+C141+C142+C143</f>
        <v>0</v>
      </c>
      <c r="D139" s="101">
        <f>+D140+D141+D142+D143</f>
        <v>0</v>
      </c>
      <c r="E139" s="366">
        <f>+E140+E141+E142+E143</f>
        <v>0</v>
      </c>
      <c r="F139" s="431"/>
      <c r="G139" s="432"/>
      <c r="H139" s="432"/>
      <c r="I139" s="432"/>
    </row>
    <row r="140" spans="1:5" s="424" customFormat="1" ht="12.75" customHeight="1">
      <c r="A140" s="377" t="s">
        <v>132</v>
      </c>
      <c r="B140" s="631" t="s">
        <v>472</v>
      </c>
      <c r="C140" s="415"/>
      <c r="D140" s="415"/>
      <c r="E140" s="398"/>
    </row>
    <row r="141" spans="1:5" ht="13.5" customHeight="1">
      <c r="A141" s="377" t="s">
        <v>133</v>
      </c>
      <c r="B141" s="631" t="s">
        <v>473</v>
      </c>
      <c r="C141" s="415"/>
      <c r="D141" s="415"/>
      <c r="E141" s="398"/>
    </row>
    <row r="142" spans="1:5" ht="13.5" customHeight="1">
      <c r="A142" s="377" t="s">
        <v>161</v>
      </c>
      <c r="B142" s="631" t="s">
        <v>474</v>
      </c>
      <c r="C142" s="415"/>
      <c r="D142" s="415"/>
      <c r="E142" s="398"/>
    </row>
    <row r="143" spans="1:5" ht="13.5" customHeight="1" thickBot="1">
      <c r="A143" s="377" t="s">
        <v>375</v>
      </c>
      <c r="B143" s="631" t="s">
        <v>475</v>
      </c>
      <c r="C143" s="415"/>
      <c r="D143" s="415"/>
      <c r="E143" s="398"/>
    </row>
    <row r="144" spans="1:5" ht="12.75" customHeight="1" thickBot="1">
      <c r="A144" s="382" t="s">
        <v>15</v>
      </c>
      <c r="B144" s="601" t="s">
        <v>476</v>
      </c>
      <c r="C144" s="364">
        <f>+C125+C129+C134+C139</f>
        <v>0</v>
      </c>
      <c r="D144" s="364">
        <f>+D125+D129+D134+D139</f>
        <v>16620</v>
      </c>
      <c r="E144" s="365">
        <f>+E125+E129+E134+E139</f>
        <v>1617</v>
      </c>
    </row>
    <row r="145" spans="1:5" ht="13.5" customHeight="1" thickBot="1">
      <c r="A145" s="407" t="s">
        <v>16</v>
      </c>
      <c r="B145" s="633" t="s">
        <v>477</v>
      </c>
      <c r="C145" s="364">
        <f>+C124+C144</f>
        <v>152171</v>
      </c>
      <c r="D145" s="364">
        <f>+D124+D144</f>
        <v>196652</v>
      </c>
      <c r="E145" s="365">
        <f>+E124+E144</f>
        <v>179315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88:A89"/>
    <mergeCell ref="B88:B89"/>
    <mergeCell ref="D88:E88"/>
    <mergeCell ref="C88:C89"/>
    <mergeCell ref="A1:E1"/>
    <mergeCell ref="A3:A4"/>
    <mergeCell ref="B3:B4"/>
    <mergeCell ref="D3:E3"/>
    <mergeCell ref="C3:C4"/>
    <mergeCell ref="A86:E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Kömörő Község Önkormányzat
2015. ÉVI ZÁRSZÁMADÁSÁNAK PÉNZÜGYI MÉRLEGE&amp;10
&amp;R&amp;"Times New Roman CE,Félkövér dőlt"&amp;11 1. tájékoztató tábla a 6/2016. (IV.27.) önkormányzati rendelethez</oddHeader>
  </headerFooter>
  <rowBreaks count="1" manualBreakCount="1">
    <brk id="85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E138" sqref="E13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9"/>
      <c r="B1" s="120"/>
      <c r="C1" s="120"/>
      <c r="D1" s="120"/>
      <c r="E1" s="120"/>
      <c r="F1" s="120"/>
      <c r="G1" s="120"/>
      <c r="H1" s="120"/>
      <c r="I1" s="120"/>
      <c r="J1" s="121" t="s">
        <v>52</v>
      </c>
      <c r="K1" s="705" t="str">
        <f>+CONCATENATE("2. tájékoztató tábla a 6/",LEFT(ÖSSZEFÜGGÉSEK!A4,4)+1,". (IV.27.) önkormányzati rendelethez")</f>
        <v>2. tájékoztató tábla a 6/2016. (IV.27.) önkormányzati rendelethez</v>
      </c>
    </row>
    <row r="2" spans="1:11" s="125" customFormat="1" ht="26.25" customHeight="1">
      <c r="A2" s="750" t="s">
        <v>60</v>
      </c>
      <c r="B2" s="752" t="s">
        <v>192</v>
      </c>
      <c r="C2" s="752" t="s">
        <v>193</v>
      </c>
      <c r="D2" s="752" t="s">
        <v>194</v>
      </c>
      <c r="E2" s="752" t="str">
        <f>+CONCATENATE(LEFT(ÖSSZEFÜGGÉSEK!A4,4),". évi teljesítés")</f>
        <v>2015. évi teljesítés</v>
      </c>
      <c r="F2" s="122" t="s">
        <v>195</v>
      </c>
      <c r="G2" s="123"/>
      <c r="H2" s="123"/>
      <c r="I2" s="124"/>
      <c r="J2" s="755" t="s">
        <v>196</v>
      </c>
      <c r="K2" s="705"/>
    </row>
    <row r="3" spans="1:11" s="129" customFormat="1" ht="32.25" customHeight="1" thickBot="1">
      <c r="A3" s="751"/>
      <c r="B3" s="753"/>
      <c r="C3" s="753"/>
      <c r="D3" s="754"/>
      <c r="E3" s="754"/>
      <c r="F3" s="126" t="str">
        <f>+CONCATENATE(LEFT(ÖSSZEFÜGGÉSEK!A4,4)+1,".")</f>
        <v>2016.</v>
      </c>
      <c r="G3" s="127" t="str">
        <f>+CONCATENATE(LEFT(ÖSSZEFÜGGÉSEK!A4,4)+2,".")</f>
        <v>2017.</v>
      </c>
      <c r="H3" s="127" t="str">
        <f>+CONCATENATE(LEFT(ÖSSZEFÜGGÉSEK!A4,4)+3,".")</f>
        <v>2018.</v>
      </c>
      <c r="I3" s="128" t="str">
        <f>+CONCATENATE(LEFT(ÖSSZEFÜGGÉSEK!A4,4)+3,". után")</f>
        <v>2018. után</v>
      </c>
      <c r="J3" s="756"/>
      <c r="K3" s="705"/>
    </row>
    <row r="4" spans="1:11" s="131" customFormat="1" ht="13.5" customHeight="1" thickBot="1">
      <c r="A4" s="604" t="s">
        <v>424</v>
      </c>
      <c r="B4" s="130" t="s">
        <v>597</v>
      </c>
      <c r="C4" s="605" t="s">
        <v>426</v>
      </c>
      <c r="D4" s="605" t="s">
        <v>427</v>
      </c>
      <c r="E4" s="605" t="s">
        <v>428</v>
      </c>
      <c r="F4" s="605" t="s">
        <v>505</v>
      </c>
      <c r="G4" s="605" t="s">
        <v>506</v>
      </c>
      <c r="H4" s="605" t="s">
        <v>507</v>
      </c>
      <c r="I4" s="605" t="s">
        <v>508</v>
      </c>
      <c r="J4" s="606" t="s">
        <v>702</v>
      </c>
      <c r="K4" s="705"/>
    </row>
    <row r="5" spans="1:11" ht="33.75" customHeight="1">
      <c r="A5" s="132" t="s">
        <v>7</v>
      </c>
      <c r="B5" s="133" t="s">
        <v>197</v>
      </c>
      <c r="C5" s="134"/>
      <c r="D5" s="135">
        <f aca="true" t="shared" si="0" ref="D5:I5">SUM(D6:D7)</f>
        <v>0</v>
      </c>
      <c r="E5" s="135">
        <f t="shared" si="0"/>
        <v>0</v>
      </c>
      <c r="F5" s="135">
        <f t="shared" si="0"/>
        <v>0</v>
      </c>
      <c r="G5" s="135">
        <f t="shared" si="0"/>
        <v>0</v>
      </c>
      <c r="H5" s="135">
        <f t="shared" si="0"/>
        <v>0</v>
      </c>
      <c r="I5" s="136">
        <f t="shared" si="0"/>
        <v>0</v>
      </c>
      <c r="J5" s="137">
        <f aca="true" t="shared" si="1" ref="J5:J17">SUM(F5:I5)</f>
        <v>0</v>
      </c>
      <c r="K5" s="705"/>
    </row>
    <row r="6" spans="1:11" ht="21" customHeight="1">
      <c r="A6" s="138" t="s">
        <v>8</v>
      </c>
      <c r="B6" s="139" t="s">
        <v>198</v>
      </c>
      <c r="C6" s="140"/>
      <c r="D6" s="2"/>
      <c r="E6" s="2"/>
      <c r="F6" s="2"/>
      <c r="G6" s="2"/>
      <c r="H6" s="2"/>
      <c r="I6" s="51"/>
      <c r="J6" s="141">
        <f t="shared" si="1"/>
        <v>0</v>
      </c>
      <c r="K6" s="705"/>
    </row>
    <row r="7" spans="1:11" ht="21" customHeight="1">
      <c r="A7" s="138" t="s">
        <v>9</v>
      </c>
      <c r="B7" s="139" t="s">
        <v>198</v>
      </c>
      <c r="C7" s="140"/>
      <c r="D7" s="2"/>
      <c r="E7" s="2"/>
      <c r="F7" s="2"/>
      <c r="G7" s="2"/>
      <c r="H7" s="2"/>
      <c r="I7" s="51"/>
      <c r="J7" s="141">
        <f t="shared" si="1"/>
        <v>0</v>
      </c>
      <c r="K7" s="705"/>
    </row>
    <row r="8" spans="1:11" ht="36" customHeight="1">
      <c r="A8" s="138" t="s">
        <v>10</v>
      </c>
      <c r="B8" s="142" t="s">
        <v>199</v>
      </c>
      <c r="C8" s="143"/>
      <c r="D8" s="144">
        <f aca="true" t="shared" si="2" ref="D8:I8">SUM(D9:D10)</f>
        <v>0</v>
      </c>
      <c r="E8" s="144">
        <f t="shared" si="2"/>
        <v>0</v>
      </c>
      <c r="F8" s="144">
        <f t="shared" si="2"/>
        <v>0</v>
      </c>
      <c r="G8" s="144">
        <f t="shared" si="2"/>
        <v>0</v>
      </c>
      <c r="H8" s="144">
        <f t="shared" si="2"/>
        <v>0</v>
      </c>
      <c r="I8" s="145">
        <f t="shared" si="2"/>
        <v>0</v>
      </c>
      <c r="J8" s="146">
        <f t="shared" si="1"/>
        <v>0</v>
      </c>
      <c r="K8" s="705"/>
    </row>
    <row r="9" spans="1:11" ht="21" customHeight="1">
      <c r="A9" s="138" t="s">
        <v>11</v>
      </c>
      <c r="B9" s="139" t="s">
        <v>198</v>
      </c>
      <c r="C9" s="140"/>
      <c r="D9" s="2"/>
      <c r="E9" s="2"/>
      <c r="F9" s="2"/>
      <c r="G9" s="2"/>
      <c r="H9" s="2"/>
      <c r="I9" s="51"/>
      <c r="J9" s="141">
        <f t="shared" si="1"/>
        <v>0</v>
      </c>
      <c r="K9" s="705"/>
    </row>
    <row r="10" spans="1:11" ht="18" customHeight="1">
      <c r="A10" s="138" t="s">
        <v>12</v>
      </c>
      <c r="B10" s="139" t="s">
        <v>198</v>
      </c>
      <c r="C10" s="140"/>
      <c r="D10" s="2"/>
      <c r="E10" s="2"/>
      <c r="F10" s="2"/>
      <c r="G10" s="2"/>
      <c r="H10" s="2"/>
      <c r="I10" s="51"/>
      <c r="J10" s="141">
        <f t="shared" si="1"/>
        <v>0</v>
      </c>
      <c r="K10" s="705"/>
    </row>
    <row r="11" spans="1:11" ht="21" customHeight="1">
      <c r="A11" s="138" t="s">
        <v>13</v>
      </c>
      <c r="B11" s="147" t="s">
        <v>200</v>
      </c>
      <c r="C11" s="143"/>
      <c r="D11" s="144">
        <f aca="true" t="shared" si="3" ref="D11:I11">SUM(D12:D12)</f>
        <v>0</v>
      </c>
      <c r="E11" s="144">
        <f t="shared" si="3"/>
        <v>0</v>
      </c>
      <c r="F11" s="144">
        <f t="shared" si="3"/>
        <v>0</v>
      </c>
      <c r="G11" s="144">
        <f t="shared" si="3"/>
        <v>0</v>
      </c>
      <c r="H11" s="144">
        <f t="shared" si="3"/>
        <v>0</v>
      </c>
      <c r="I11" s="145">
        <f t="shared" si="3"/>
        <v>0</v>
      </c>
      <c r="J11" s="146">
        <f t="shared" si="1"/>
        <v>0</v>
      </c>
      <c r="K11" s="705"/>
    </row>
    <row r="12" spans="1:11" ht="21" customHeight="1">
      <c r="A12" s="138" t="s">
        <v>14</v>
      </c>
      <c r="B12" s="139" t="s">
        <v>198</v>
      </c>
      <c r="C12" s="140"/>
      <c r="D12" s="2"/>
      <c r="E12" s="2"/>
      <c r="F12" s="2"/>
      <c r="G12" s="2"/>
      <c r="H12" s="2"/>
      <c r="I12" s="51"/>
      <c r="J12" s="141">
        <f t="shared" si="1"/>
        <v>0</v>
      </c>
      <c r="K12" s="705"/>
    </row>
    <row r="13" spans="1:11" ht="21" customHeight="1">
      <c r="A13" s="138" t="s">
        <v>15</v>
      </c>
      <c r="B13" s="147" t="s">
        <v>201</v>
      </c>
      <c r="C13" s="143"/>
      <c r="D13" s="144">
        <f aca="true" t="shared" si="4" ref="D13:I13">SUM(D14:D14)</f>
        <v>0</v>
      </c>
      <c r="E13" s="144">
        <f t="shared" si="4"/>
        <v>0</v>
      </c>
      <c r="F13" s="144">
        <f t="shared" si="4"/>
        <v>0</v>
      </c>
      <c r="G13" s="144">
        <f t="shared" si="4"/>
        <v>0</v>
      </c>
      <c r="H13" s="144">
        <f t="shared" si="4"/>
        <v>0</v>
      </c>
      <c r="I13" s="145">
        <f t="shared" si="4"/>
        <v>0</v>
      </c>
      <c r="J13" s="146">
        <f t="shared" si="1"/>
        <v>0</v>
      </c>
      <c r="K13" s="705"/>
    </row>
    <row r="14" spans="1:11" ht="21" customHeight="1">
      <c r="A14" s="138" t="s">
        <v>16</v>
      </c>
      <c r="B14" s="139" t="s">
        <v>198</v>
      </c>
      <c r="C14" s="140"/>
      <c r="D14" s="2"/>
      <c r="E14" s="2"/>
      <c r="F14" s="2"/>
      <c r="G14" s="2"/>
      <c r="H14" s="2"/>
      <c r="I14" s="51"/>
      <c r="J14" s="141">
        <f t="shared" si="1"/>
        <v>0</v>
      </c>
      <c r="K14" s="705"/>
    </row>
    <row r="15" spans="1:11" ht="21" customHeight="1">
      <c r="A15" s="148" t="s">
        <v>17</v>
      </c>
      <c r="B15" s="149" t="s">
        <v>202</v>
      </c>
      <c r="C15" s="150"/>
      <c r="D15" s="151">
        <f aca="true" t="shared" si="5" ref="D15:I15">SUM(D16:D17)</f>
        <v>0</v>
      </c>
      <c r="E15" s="151">
        <f t="shared" si="5"/>
        <v>0</v>
      </c>
      <c r="F15" s="151">
        <f t="shared" si="5"/>
        <v>0</v>
      </c>
      <c r="G15" s="151">
        <f t="shared" si="5"/>
        <v>0</v>
      </c>
      <c r="H15" s="151">
        <f t="shared" si="5"/>
        <v>0</v>
      </c>
      <c r="I15" s="152">
        <f t="shared" si="5"/>
        <v>0</v>
      </c>
      <c r="J15" s="146">
        <f t="shared" si="1"/>
        <v>0</v>
      </c>
      <c r="K15" s="705"/>
    </row>
    <row r="16" spans="1:11" ht="21" customHeight="1">
      <c r="A16" s="148" t="s">
        <v>18</v>
      </c>
      <c r="B16" s="139"/>
      <c r="C16" s="140"/>
      <c r="D16" s="2"/>
      <c r="E16" s="2"/>
      <c r="F16" s="2"/>
      <c r="G16" s="2"/>
      <c r="H16" s="2"/>
      <c r="I16" s="51"/>
      <c r="J16" s="141">
        <f t="shared" si="1"/>
        <v>0</v>
      </c>
      <c r="K16" s="705"/>
    </row>
    <row r="17" spans="1:11" ht="21" customHeight="1" thickBot="1">
      <c r="A17" s="148" t="s">
        <v>19</v>
      </c>
      <c r="B17" s="139" t="s">
        <v>198</v>
      </c>
      <c r="C17" s="153"/>
      <c r="D17" s="154"/>
      <c r="E17" s="154"/>
      <c r="F17" s="154"/>
      <c r="G17" s="154"/>
      <c r="H17" s="154"/>
      <c r="I17" s="155"/>
      <c r="J17" s="141">
        <f t="shared" si="1"/>
        <v>0</v>
      </c>
      <c r="K17" s="705"/>
    </row>
    <row r="18" spans="1:11" ht="21" customHeight="1" thickBot="1">
      <c r="A18" s="156" t="s">
        <v>20</v>
      </c>
      <c r="B18" s="157" t="s">
        <v>203</v>
      </c>
      <c r="C18" s="158"/>
      <c r="D18" s="159">
        <f aca="true" t="shared" si="6" ref="D18:J18">D5+D8+D11+D13+D15</f>
        <v>0</v>
      </c>
      <c r="E18" s="159">
        <f t="shared" si="6"/>
        <v>0</v>
      </c>
      <c r="F18" s="159">
        <f t="shared" si="6"/>
        <v>0</v>
      </c>
      <c r="G18" s="159">
        <f t="shared" si="6"/>
        <v>0</v>
      </c>
      <c r="H18" s="159">
        <f t="shared" si="6"/>
        <v>0</v>
      </c>
      <c r="I18" s="160">
        <f t="shared" si="6"/>
        <v>0</v>
      </c>
      <c r="J18" s="161">
        <f t="shared" si="6"/>
        <v>0</v>
      </c>
      <c r="K18" s="705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E138" sqref="E138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62"/>
      <c r="H1" s="163" t="s">
        <v>52</v>
      </c>
      <c r="I1" s="757" t="str">
        <f>+CONCATENATE("3. tájékoztató tábla a 6/",LEFT(ÖSSZEFÜGGÉSEK!A4,4)+1,". (IV.27.) önkormányzati rendelethez")</f>
        <v>3. tájékoztató tábla a 6/2016. (IV.27.) önkormányzati rendelethez</v>
      </c>
    </row>
    <row r="2" spans="1:9" s="125" customFormat="1" ht="26.25" customHeight="1">
      <c r="A2" s="722" t="s">
        <v>60</v>
      </c>
      <c r="B2" s="761" t="s">
        <v>204</v>
      </c>
      <c r="C2" s="722" t="s">
        <v>205</v>
      </c>
      <c r="D2" s="722" t="s">
        <v>206</v>
      </c>
      <c r="E2" s="763" t="str">
        <f>+CONCATENATE("Hitel, kölcsön állomány ",LEFT(ÖSSZEFÜGGÉSEK!A4,4),". dec. 31-én")</f>
        <v>Hitel, kölcsön állomány 2015. dec. 31-én</v>
      </c>
      <c r="F2" s="765" t="s">
        <v>207</v>
      </c>
      <c r="G2" s="766"/>
      <c r="H2" s="758" t="str">
        <f>+CONCATENATE(LEFT(ÖSSZEFÜGGÉSEK!A4,4)+2,". után")</f>
        <v>2017. után</v>
      </c>
      <c r="I2" s="757"/>
    </row>
    <row r="3" spans="1:9" s="129" customFormat="1" ht="40.5" customHeight="1" thickBot="1">
      <c r="A3" s="760"/>
      <c r="B3" s="762"/>
      <c r="C3" s="762"/>
      <c r="D3" s="760"/>
      <c r="E3" s="764"/>
      <c r="F3" s="164" t="str">
        <f>+CONCATENATE(LEFT(ÖSSZEFÜGGÉSEK!A4,4)+1,".")</f>
        <v>2016.</v>
      </c>
      <c r="G3" s="165" t="str">
        <f>+CONCATENATE(LEFT(ÖSSZEFÜGGÉSEK!A4,4)+2,".")</f>
        <v>2017.</v>
      </c>
      <c r="H3" s="759"/>
      <c r="I3" s="757"/>
    </row>
    <row r="4" spans="1:9" s="169" customFormat="1" ht="12.75" customHeight="1" thickBot="1">
      <c r="A4" s="166" t="s">
        <v>424</v>
      </c>
      <c r="B4" s="118" t="s">
        <v>425</v>
      </c>
      <c r="C4" s="118" t="s">
        <v>426</v>
      </c>
      <c r="D4" s="167" t="s">
        <v>427</v>
      </c>
      <c r="E4" s="166" t="s">
        <v>428</v>
      </c>
      <c r="F4" s="167" t="s">
        <v>505</v>
      </c>
      <c r="G4" s="167" t="s">
        <v>506</v>
      </c>
      <c r="H4" s="168" t="s">
        <v>507</v>
      </c>
      <c r="I4" s="757"/>
    </row>
    <row r="5" spans="1:9" ht="22.5" customHeight="1" thickBot="1">
      <c r="A5" s="170" t="s">
        <v>7</v>
      </c>
      <c r="B5" s="171" t="s">
        <v>208</v>
      </c>
      <c r="C5" s="172"/>
      <c r="D5" s="173"/>
      <c r="E5" s="174">
        <f>SUM(E6:E11)</f>
        <v>13000</v>
      </c>
      <c r="F5" s="175">
        <f>SUM(F6:F11)</f>
        <v>0</v>
      </c>
      <c r="G5" s="175">
        <f>SUM(G6:G11)</f>
        <v>0</v>
      </c>
      <c r="H5" s="176">
        <f>SUM(H6:H11)</f>
        <v>0</v>
      </c>
      <c r="I5" s="757"/>
    </row>
    <row r="6" spans="1:9" ht="22.5" customHeight="1">
      <c r="A6" s="177" t="s">
        <v>8</v>
      </c>
      <c r="B6" s="178" t="s">
        <v>753</v>
      </c>
      <c r="C6" s="179">
        <v>2012</v>
      </c>
      <c r="D6" s="180">
        <v>2012</v>
      </c>
      <c r="E6" s="181">
        <v>13000</v>
      </c>
      <c r="F6" s="2">
        <v>0</v>
      </c>
      <c r="G6" s="2">
        <v>0</v>
      </c>
      <c r="H6" s="182">
        <v>0</v>
      </c>
      <c r="I6" s="757"/>
    </row>
    <row r="7" spans="1:9" ht="22.5" customHeight="1">
      <c r="A7" s="177" t="s">
        <v>9</v>
      </c>
      <c r="B7" s="178" t="s">
        <v>198</v>
      </c>
      <c r="C7" s="179"/>
      <c r="D7" s="180"/>
      <c r="E7" s="181"/>
      <c r="F7" s="2"/>
      <c r="G7" s="2"/>
      <c r="H7" s="182"/>
      <c r="I7" s="757"/>
    </row>
    <row r="8" spans="1:9" ht="22.5" customHeight="1">
      <c r="A8" s="177" t="s">
        <v>10</v>
      </c>
      <c r="B8" s="178" t="s">
        <v>198</v>
      </c>
      <c r="C8" s="179"/>
      <c r="D8" s="180"/>
      <c r="E8" s="181"/>
      <c r="F8" s="2"/>
      <c r="G8" s="2"/>
      <c r="H8" s="182"/>
      <c r="I8" s="757"/>
    </row>
    <row r="9" spans="1:9" ht="22.5" customHeight="1">
      <c r="A9" s="177" t="s">
        <v>11</v>
      </c>
      <c r="B9" s="178" t="s">
        <v>198</v>
      </c>
      <c r="C9" s="179"/>
      <c r="D9" s="180"/>
      <c r="E9" s="181"/>
      <c r="F9" s="2"/>
      <c r="G9" s="2"/>
      <c r="H9" s="182"/>
      <c r="I9" s="757"/>
    </row>
    <row r="10" spans="1:9" ht="22.5" customHeight="1">
      <c r="A10" s="177" t="s">
        <v>12</v>
      </c>
      <c r="B10" s="178" t="s">
        <v>198</v>
      </c>
      <c r="C10" s="179"/>
      <c r="D10" s="180"/>
      <c r="E10" s="181"/>
      <c r="F10" s="2"/>
      <c r="G10" s="2"/>
      <c r="H10" s="182"/>
      <c r="I10" s="757"/>
    </row>
    <row r="11" spans="1:9" ht="22.5" customHeight="1" thickBot="1">
      <c r="A11" s="177" t="s">
        <v>13</v>
      </c>
      <c r="B11" s="178" t="s">
        <v>198</v>
      </c>
      <c r="C11" s="179"/>
      <c r="D11" s="180"/>
      <c r="E11" s="181"/>
      <c r="F11" s="2"/>
      <c r="G11" s="2"/>
      <c r="H11" s="182"/>
      <c r="I11" s="757"/>
    </row>
    <row r="12" spans="1:9" ht="22.5" customHeight="1" thickBot="1">
      <c r="A12" s="170" t="s">
        <v>14</v>
      </c>
      <c r="B12" s="171" t="s">
        <v>209</v>
      </c>
      <c r="C12" s="183"/>
      <c r="D12" s="184"/>
      <c r="E12" s="174">
        <f>SUM(E13:E18)</f>
        <v>0</v>
      </c>
      <c r="F12" s="175">
        <f>SUM(F13:F18)</f>
        <v>0</v>
      </c>
      <c r="G12" s="175">
        <f>SUM(G13:G18)</f>
        <v>0</v>
      </c>
      <c r="H12" s="176">
        <f>SUM(H13:H18)</f>
        <v>0</v>
      </c>
      <c r="I12" s="757"/>
    </row>
    <row r="13" spans="1:9" ht="22.5" customHeight="1">
      <c r="A13" s="177" t="s">
        <v>15</v>
      </c>
      <c r="B13" s="178" t="s">
        <v>198</v>
      </c>
      <c r="C13" s="179"/>
      <c r="D13" s="180"/>
      <c r="E13" s="181"/>
      <c r="F13" s="2"/>
      <c r="G13" s="2"/>
      <c r="H13" s="182"/>
      <c r="I13" s="757"/>
    </row>
    <row r="14" spans="1:9" ht="22.5" customHeight="1">
      <c r="A14" s="177" t="s">
        <v>16</v>
      </c>
      <c r="B14" s="178" t="s">
        <v>198</v>
      </c>
      <c r="C14" s="179"/>
      <c r="D14" s="180"/>
      <c r="E14" s="181"/>
      <c r="F14" s="2"/>
      <c r="G14" s="2"/>
      <c r="H14" s="182"/>
      <c r="I14" s="757"/>
    </row>
    <row r="15" spans="1:9" ht="22.5" customHeight="1">
      <c r="A15" s="177" t="s">
        <v>17</v>
      </c>
      <c r="B15" s="178" t="s">
        <v>198</v>
      </c>
      <c r="C15" s="179"/>
      <c r="D15" s="180"/>
      <c r="E15" s="181"/>
      <c r="F15" s="2"/>
      <c r="G15" s="2"/>
      <c r="H15" s="182"/>
      <c r="I15" s="757"/>
    </row>
    <row r="16" spans="1:9" ht="22.5" customHeight="1">
      <c r="A16" s="177" t="s">
        <v>18</v>
      </c>
      <c r="B16" s="178" t="s">
        <v>198</v>
      </c>
      <c r="C16" s="179"/>
      <c r="D16" s="180"/>
      <c r="E16" s="181"/>
      <c r="F16" s="2"/>
      <c r="G16" s="2"/>
      <c r="H16" s="182"/>
      <c r="I16" s="757"/>
    </row>
    <row r="17" spans="1:9" ht="22.5" customHeight="1">
      <c r="A17" s="177" t="s">
        <v>19</v>
      </c>
      <c r="B17" s="178" t="s">
        <v>198</v>
      </c>
      <c r="C17" s="179"/>
      <c r="D17" s="180"/>
      <c r="E17" s="181"/>
      <c r="F17" s="2"/>
      <c r="G17" s="2"/>
      <c r="H17" s="182"/>
      <c r="I17" s="757"/>
    </row>
    <row r="18" spans="1:9" ht="22.5" customHeight="1" thickBot="1">
      <c r="A18" s="177" t="s">
        <v>20</v>
      </c>
      <c r="B18" s="178" t="s">
        <v>198</v>
      </c>
      <c r="C18" s="179"/>
      <c r="D18" s="180"/>
      <c r="E18" s="181"/>
      <c r="F18" s="2"/>
      <c r="G18" s="2"/>
      <c r="H18" s="182"/>
      <c r="I18" s="757"/>
    </row>
    <row r="19" spans="1:9" ht="22.5" customHeight="1" thickBot="1">
      <c r="A19" s="170" t="s">
        <v>21</v>
      </c>
      <c r="B19" s="171" t="s">
        <v>703</v>
      </c>
      <c r="C19" s="172"/>
      <c r="D19" s="173"/>
      <c r="E19" s="174">
        <f>E5+E12</f>
        <v>13000</v>
      </c>
      <c r="F19" s="175">
        <f>F5+F12</f>
        <v>0</v>
      </c>
      <c r="G19" s="175">
        <f>G5+G12</f>
        <v>0</v>
      </c>
      <c r="H19" s="176">
        <f>H5+H12</f>
        <v>0</v>
      </c>
      <c r="I19" s="757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E138" sqref="E138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8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782"/>
      <c r="C1" s="782"/>
      <c r="D1" s="782"/>
      <c r="E1" s="782"/>
      <c r="F1" s="782"/>
      <c r="G1" s="782"/>
      <c r="H1" s="782"/>
      <c r="I1" s="782"/>
      <c r="J1" s="757" t="str">
        <f>+CONCATENATE("4. tájékoztató tábla a 6/",LEFT(ÖSSZEFÜGGÉSEK!A4,4)+1,". (IV.27.) önkormányzati rendelethez")</f>
        <v>4. tájékoztató tábla a 6/2016. (IV.27.) önkormányzati rendelethez</v>
      </c>
    </row>
    <row r="2" spans="8:10" ht="14.25" thickBot="1">
      <c r="H2" s="783" t="s">
        <v>210</v>
      </c>
      <c r="I2" s="783"/>
      <c r="J2" s="757"/>
    </row>
    <row r="3" spans="1:10" ht="13.5" thickBot="1">
      <c r="A3" s="784" t="s">
        <v>5</v>
      </c>
      <c r="B3" s="786" t="s">
        <v>211</v>
      </c>
      <c r="C3" s="788" t="s">
        <v>212</v>
      </c>
      <c r="D3" s="767" t="s">
        <v>213</v>
      </c>
      <c r="E3" s="768"/>
      <c r="F3" s="768"/>
      <c r="G3" s="768"/>
      <c r="H3" s="768"/>
      <c r="I3" s="769" t="s">
        <v>214</v>
      </c>
      <c r="J3" s="757"/>
    </row>
    <row r="4" spans="1:10" s="21" customFormat="1" ht="42" customHeight="1" thickBot="1">
      <c r="A4" s="785"/>
      <c r="B4" s="787"/>
      <c r="C4" s="789"/>
      <c r="D4" s="185" t="s">
        <v>215</v>
      </c>
      <c r="E4" s="185" t="s">
        <v>216</v>
      </c>
      <c r="F4" s="185" t="s">
        <v>217</v>
      </c>
      <c r="G4" s="186" t="s">
        <v>218</v>
      </c>
      <c r="H4" s="186" t="s">
        <v>219</v>
      </c>
      <c r="I4" s="770"/>
      <c r="J4" s="757"/>
    </row>
    <row r="5" spans="1:10" s="21" customFormat="1" ht="12" customHeight="1" thickBot="1">
      <c r="A5" s="600" t="s">
        <v>424</v>
      </c>
      <c r="B5" s="187" t="s">
        <v>425</v>
      </c>
      <c r="C5" s="187" t="s">
        <v>426</v>
      </c>
      <c r="D5" s="187" t="s">
        <v>427</v>
      </c>
      <c r="E5" s="187" t="s">
        <v>428</v>
      </c>
      <c r="F5" s="187" t="s">
        <v>505</v>
      </c>
      <c r="G5" s="187" t="s">
        <v>506</v>
      </c>
      <c r="H5" s="187" t="s">
        <v>598</v>
      </c>
      <c r="I5" s="188" t="s">
        <v>599</v>
      </c>
      <c r="J5" s="757"/>
    </row>
    <row r="6" spans="1:10" s="21" customFormat="1" ht="18" customHeight="1">
      <c r="A6" s="771" t="s">
        <v>220</v>
      </c>
      <c r="B6" s="772"/>
      <c r="C6" s="772"/>
      <c r="D6" s="772"/>
      <c r="E6" s="772"/>
      <c r="F6" s="772"/>
      <c r="G6" s="772"/>
      <c r="H6" s="772"/>
      <c r="I6" s="773"/>
      <c r="J6" s="757"/>
    </row>
    <row r="7" spans="1:10" ht="15.75" customHeight="1">
      <c r="A7" s="34" t="s">
        <v>7</v>
      </c>
      <c r="B7" s="32" t="s">
        <v>221</v>
      </c>
      <c r="C7" s="24"/>
      <c r="D7" s="24"/>
      <c r="E7" s="24"/>
      <c r="F7" s="24"/>
      <c r="G7" s="190"/>
      <c r="H7" s="191">
        <f aca="true" t="shared" si="0" ref="H7:H13">SUM(D7:G7)</f>
        <v>0</v>
      </c>
      <c r="I7" s="35">
        <f aca="true" t="shared" si="1" ref="I7:I13">C7+H7</f>
        <v>0</v>
      </c>
      <c r="J7" s="757"/>
    </row>
    <row r="8" spans="1:10" ht="22.5">
      <c r="A8" s="34" t="s">
        <v>8</v>
      </c>
      <c r="B8" s="32" t="s">
        <v>152</v>
      </c>
      <c r="C8" s="24"/>
      <c r="D8" s="24"/>
      <c r="E8" s="24"/>
      <c r="F8" s="24"/>
      <c r="G8" s="190"/>
      <c r="H8" s="191">
        <f t="shared" si="0"/>
        <v>0</v>
      </c>
      <c r="I8" s="35">
        <f t="shared" si="1"/>
        <v>0</v>
      </c>
      <c r="J8" s="757"/>
    </row>
    <row r="9" spans="1:10" ht="22.5">
      <c r="A9" s="34" t="s">
        <v>9</v>
      </c>
      <c r="B9" s="32" t="s">
        <v>153</v>
      </c>
      <c r="C9" s="24"/>
      <c r="D9" s="24"/>
      <c r="E9" s="24"/>
      <c r="F9" s="24"/>
      <c r="G9" s="190"/>
      <c r="H9" s="191">
        <f t="shared" si="0"/>
        <v>0</v>
      </c>
      <c r="I9" s="35">
        <f t="shared" si="1"/>
        <v>0</v>
      </c>
      <c r="J9" s="757"/>
    </row>
    <row r="10" spans="1:10" ht="15.75" customHeight="1">
      <c r="A10" s="34" t="s">
        <v>10</v>
      </c>
      <c r="B10" s="32" t="s">
        <v>154</v>
      </c>
      <c r="C10" s="24"/>
      <c r="D10" s="24"/>
      <c r="E10" s="24"/>
      <c r="F10" s="24"/>
      <c r="G10" s="190"/>
      <c r="H10" s="191">
        <f t="shared" si="0"/>
        <v>0</v>
      </c>
      <c r="I10" s="35">
        <f t="shared" si="1"/>
        <v>0</v>
      </c>
      <c r="J10" s="757"/>
    </row>
    <row r="11" spans="1:10" ht="22.5">
      <c r="A11" s="34" t="s">
        <v>11</v>
      </c>
      <c r="B11" s="32" t="s">
        <v>155</v>
      </c>
      <c r="C11" s="24"/>
      <c r="D11" s="24"/>
      <c r="E11" s="24"/>
      <c r="F11" s="24">
        <v>17</v>
      </c>
      <c r="G11" s="190"/>
      <c r="H11" s="191">
        <f t="shared" si="0"/>
        <v>17</v>
      </c>
      <c r="I11" s="35">
        <f t="shared" si="1"/>
        <v>17</v>
      </c>
      <c r="J11" s="757"/>
    </row>
    <row r="12" spans="1:10" ht="15.75" customHeight="1">
      <c r="A12" s="36" t="s">
        <v>12</v>
      </c>
      <c r="B12" s="37" t="s">
        <v>222</v>
      </c>
      <c r="C12" s="25"/>
      <c r="D12" s="25">
        <v>663</v>
      </c>
      <c r="E12" s="25">
        <v>649</v>
      </c>
      <c r="F12" s="25">
        <v>736</v>
      </c>
      <c r="G12" s="192">
        <v>269</v>
      </c>
      <c r="H12" s="191">
        <f t="shared" si="0"/>
        <v>2317</v>
      </c>
      <c r="I12" s="35">
        <f t="shared" si="1"/>
        <v>2317</v>
      </c>
      <c r="J12" s="757"/>
    </row>
    <row r="13" spans="1:10" ht="15.75" customHeight="1" thickBot="1">
      <c r="A13" s="193" t="s">
        <v>13</v>
      </c>
      <c r="B13" s="194" t="s">
        <v>223</v>
      </c>
      <c r="C13" s="196"/>
      <c r="D13" s="196"/>
      <c r="E13" s="196"/>
      <c r="F13" s="196"/>
      <c r="G13" s="197">
        <v>13000</v>
      </c>
      <c r="H13" s="191">
        <f t="shared" si="0"/>
        <v>13000</v>
      </c>
      <c r="I13" s="35">
        <f t="shared" si="1"/>
        <v>13000</v>
      </c>
      <c r="J13" s="757"/>
    </row>
    <row r="14" spans="1:10" s="26" customFormat="1" ht="18" customHeight="1" thickBot="1">
      <c r="A14" s="774" t="s">
        <v>224</v>
      </c>
      <c r="B14" s="775"/>
      <c r="C14" s="38">
        <f aca="true" t="shared" si="2" ref="C14:I14">SUM(C7:C13)</f>
        <v>0</v>
      </c>
      <c r="D14" s="38">
        <f>SUM(D7:D13)</f>
        <v>663</v>
      </c>
      <c r="E14" s="38">
        <f t="shared" si="2"/>
        <v>649</v>
      </c>
      <c r="F14" s="38">
        <f t="shared" si="2"/>
        <v>753</v>
      </c>
      <c r="G14" s="198">
        <f t="shared" si="2"/>
        <v>13269</v>
      </c>
      <c r="H14" s="198">
        <f t="shared" si="2"/>
        <v>15334</v>
      </c>
      <c r="I14" s="39">
        <f t="shared" si="2"/>
        <v>15334</v>
      </c>
      <c r="J14" s="757"/>
    </row>
    <row r="15" spans="1:10" s="23" customFormat="1" ht="18" customHeight="1">
      <c r="A15" s="776" t="s">
        <v>225</v>
      </c>
      <c r="B15" s="777"/>
      <c r="C15" s="777"/>
      <c r="D15" s="777"/>
      <c r="E15" s="777"/>
      <c r="F15" s="777"/>
      <c r="G15" s="777"/>
      <c r="H15" s="777"/>
      <c r="I15" s="778"/>
      <c r="J15" s="757"/>
    </row>
    <row r="16" spans="1:10" s="23" customFormat="1" ht="12.75">
      <c r="A16" s="34" t="s">
        <v>7</v>
      </c>
      <c r="B16" s="32" t="s">
        <v>226</v>
      </c>
      <c r="C16" s="24"/>
      <c r="D16" s="24"/>
      <c r="E16" s="24"/>
      <c r="F16" s="24"/>
      <c r="G16" s="190"/>
      <c r="H16" s="191">
        <f>SUM(D16:G16)</f>
        <v>0</v>
      </c>
      <c r="I16" s="35">
        <f>C16+H16</f>
        <v>0</v>
      </c>
      <c r="J16" s="757"/>
    </row>
    <row r="17" spans="1:10" ht="13.5" thickBot="1">
      <c r="A17" s="193" t="s">
        <v>8</v>
      </c>
      <c r="B17" s="194" t="s">
        <v>223</v>
      </c>
      <c r="C17" s="196"/>
      <c r="D17" s="196"/>
      <c r="E17" s="196"/>
      <c r="F17" s="196"/>
      <c r="G17" s="197"/>
      <c r="H17" s="191">
        <f>SUM(D17:G17)</f>
        <v>0</v>
      </c>
      <c r="I17" s="199">
        <f>C17+H17</f>
        <v>0</v>
      </c>
      <c r="J17" s="757"/>
    </row>
    <row r="18" spans="1:10" ht="15.75" customHeight="1" thickBot="1">
      <c r="A18" s="774" t="s">
        <v>227</v>
      </c>
      <c r="B18" s="775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98">
        <f t="shared" si="3"/>
        <v>0</v>
      </c>
      <c r="H18" s="198">
        <f t="shared" si="3"/>
        <v>0</v>
      </c>
      <c r="I18" s="39">
        <f t="shared" si="3"/>
        <v>0</v>
      </c>
      <c r="J18" s="757"/>
    </row>
    <row r="19" spans="1:10" ht="18" customHeight="1" thickBot="1">
      <c r="A19" s="779" t="s">
        <v>228</v>
      </c>
      <c r="B19" s="780"/>
      <c r="C19" s="200">
        <f aca="true" t="shared" si="4" ref="C19:I19">C14+C18</f>
        <v>0</v>
      </c>
      <c r="D19" s="200">
        <f t="shared" si="4"/>
        <v>663</v>
      </c>
      <c r="E19" s="200">
        <f t="shared" si="4"/>
        <v>649</v>
      </c>
      <c r="F19" s="200">
        <f t="shared" si="4"/>
        <v>753</v>
      </c>
      <c r="G19" s="200">
        <f t="shared" si="4"/>
        <v>13269</v>
      </c>
      <c r="H19" s="200">
        <f t="shared" si="4"/>
        <v>15334</v>
      </c>
      <c r="I19" s="39">
        <f t="shared" si="4"/>
        <v>15334</v>
      </c>
      <c r="J19" s="757"/>
    </row>
  </sheetData>
  <sheetProtection/>
  <mergeCells count="13"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E138" sqref="E138"/>
    </sheetView>
  </sheetViews>
  <sheetFormatPr defaultColWidth="9.00390625" defaultRowHeight="12.75"/>
  <cols>
    <col min="1" max="1" width="5.875" style="22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62"/>
      <c r="D1" s="163" t="s">
        <v>52</v>
      </c>
    </row>
    <row r="2" spans="1:4" s="21" customFormat="1" ht="48" customHeight="1" thickBot="1">
      <c r="A2" s="201" t="s">
        <v>5</v>
      </c>
      <c r="B2" s="185" t="s">
        <v>6</v>
      </c>
      <c r="C2" s="185" t="s">
        <v>229</v>
      </c>
      <c r="D2" s="202" t="s">
        <v>230</v>
      </c>
    </row>
    <row r="3" spans="1:4" s="21" customFormat="1" ht="13.5" customHeight="1" thickBot="1">
      <c r="A3" s="203" t="s">
        <v>424</v>
      </c>
      <c r="B3" s="204" t="s">
        <v>425</v>
      </c>
      <c r="C3" s="204" t="s">
        <v>426</v>
      </c>
      <c r="D3" s="205" t="s">
        <v>427</v>
      </c>
    </row>
    <row r="4" spans="1:4" ht="18" customHeight="1">
      <c r="A4" s="206" t="s">
        <v>7</v>
      </c>
      <c r="B4" s="207" t="s">
        <v>231</v>
      </c>
      <c r="C4" s="208"/>
      <c r="D4" s="209"/>
    </row>
    <row r="5" spans="1:4" ht="18" customHeight="1">
      <c r="A5" s="210" t="s">
        <v>8</v>
      </c>
      <c r="B5" s="211" t="s">
        <v>232</v>
      </c>
      <c r="C5" s="212"/>
      <c r="D5" s="213"/>
    </row>
    <row r="6" spans="1:4" ht="18" customHeight="1">
      <c r="A6" s="210" t="s">
        <v>9</v>
      </c>
      <c r="B6" s="211" t="s">
        <v>233</v>
      </c>
      <c r="C6" s="212"/>
      <c r="D6" s="213"/>
    </row>
    <row r="7" spans="1:4" ht="18" customHeight="1">
      <c r="A7" s="210" t="s">
        <v>10</v>
      </c>
      <c r="B7" s="211" t="s">
        <v>234</v>
      </c>
      <c r="C7" s="212"/>
      <c r="D7" s="213"/>
    </row>
    <row r="8" spans="1:4" ht="18" customHeight="1">
      <c r="A8" s="214" t="s">
        <v>11</v>
      </c>
      <c r="B8" s="211" t="s">
        <v>235</v>
      </c>
      <c r="C8" s="212"/>
      <c r="D8" s="213"/>
    </row>
    <row r="9" spans="1:4" ht="18" customHeight="1">
      <c r="A9" s="210" t="s">
        <v>12</v>
      </c>
      <c r="B9" s="211" t="s">
        <v>236</v>
      </c>
      <c r="C9" s="212"/>
      <c r="D9" s="213"/>
    </row>
    <row r="10" spans="1:4" ht="18" customHeight="1">
      <c r="A10" s="214" t="s">
        <v>13</v>
      </c>
      <c r="B10" s="215" t="s">
        <v>237</v>
      </c>
      <c r="C10" s="212"/>
      <c r="D10" s="213"/>
    </row>
    <row r="11" spans="1:4" ht="18" customHeight="1">
      <c r="A11" s="214" t="s">
        <v>14</v>
      </c>
      <c r="B11" s="215" t="s">
        <v>238</v>
      </c>
      <c r="C11" s="212"/>
      <c r="D11" s="213"/>
    </row>
    <row r="12" spans="1:4" ht="18" customHeight="1">
      <c r="A12" s="210" t="s">
        <v>15</v>
      </c>
      <c r="B12" s="215" t="s">
        <v>239</v>
      </c>
      <c r="C12" s="212"/>
      <c r="D12" s="213"/>
    </row>
    <row r="13" spans="1:4" ht="18" customHeight="1">
      <c r="A13" s="214" t="s">
        <v>16</v>
      </c>
      <c r="B13" s="215" t="s">
        <v>240</v>
      </c>
      <c r="C13" s="212"/>
      <c r="D13" s="213"/>
    </row>
    <row r="14" spans="1:4" ht="22.5">
      <c r="A14" s="210" t="s">
        <v>17</v>
      </c>
      <c r="B14" s="215" t="s">
        <v>241</v>
      </c>
      <c r="C14" s="212"/>
      <c r="D14" s="213"/>
    </row>
    <row r="15" spans="1:4" ht="18" customHeight="1">
      <c r="A15" s="214" t="s">
        <v>18</v>
      </c>
      <c r="B15" s="211" t="s">
        <v>242</v>
      </c>
      <c r="C15" s="212"/>
      <c r="D15" s="213"/>
    </row>
    <row r="16" spans="1:4" ht="18" customHeight="1">
      <c r="A16" s="210" t="s">
        <v>19</v>
      </c>
      <c r="B16" s="211" t="s">
        <v>243</v>
      </c>
      <c r="C16" s="212"/>
      <c r="D16" s="213"/>
    </row>
    <row r="17" spans="1:4" ht="18" customHeight="1">
      <c r="A17" s="214" t="s">
        <v>20</v>
      </c>
      <c r="B17" s="211" t="s">
        <v>244</v>
      </c>
      <c r="C17" s="212"/>
      <c r="D17" s="213"/>
    </row>
    <row r="18" spans="1:4" ht="18" customHeight="1">
      <c r="A18" s="210" t="s">
        <v>21</v>
      </c>
      <c r="B18" s="211" t="s">
        <v>245</v>
      </c>
      <c r="C18" s="212"/>
      <c r="D18" s="213"/>
    </row>
    <row r="19" spans="1:4" ht="18" customHeight="1">
      <c r="A19" s="214" t="s">
        <v>22</v>
      </c>
      <c r="B19" s="211" t="s">
        <v>246</v>
      </c>
      <c r="C19" s="212"/>
      <c r="D19" s="213"/>
    </row>
    <row r="20" spans="1:4" ht="18" customHeight="1">
      <c r="A20" s="210" t="s">
        <v>23</v>
      </c>
      <c r="B20" s="189"/>
      <c r="C20" s="212"/>
      <c r="D20" s="213"/>
    </row>
    <row r="21" spans="1:4" ht="18" customHeight="1">
      <c r="A21" s="214" t="s">
        <v>24</v>
      </c>
      <c r="B21" s="189"/>
      <c r="C21" s="212"/>
      <c r="D21" s="213"/>
    </row>
    <row r="22" spans="1:4" ht="18" customHeight="1">
      <c r="A22" s="210" t="s">
        <v>25</v>
      </c>
      <c r="B22" s="189"/>
      <c r="C22" s="212"/>
      <c r="D22" s="213"/>
    </row>
    <row r="23" spans="1:4" ht="18" customHeight="1">
      <c r="A23" s="214" t="s">
        <v>26</v>
      </c>
      <c r="B23" s="189"/>
      <c r="C23" s="212"/>
      <c r="D23" s="213"/>
    </row>
    <row r="24" spans="1:4" ht="18" customHeight="1">
      <c r="A24" s="210" t="s">
        <v>27</v>
      </c>
      <c r="B24" s="189"/>
      <c r="C24" s="212"/>
      <c r="D24" s="213"/>
    </row>
    <row r="25" spans="1:4" ht="18" customHeight="1">
      <c r="A25" s="214" t="s">
        <v>28</v>
      </c>
      <c r="B25" s="189"/>
      <c r="C25" s="212"/>
      <c r="D25" s="213"/>
    </row>
    <row r="26" spans="1:4" ht="18" customHeight="1">
      <c r="A26" s="210" t="s">
        <v>29</v>
      </c>
      <c r="B26" s="189"/>
      <c r="C26" s="212"/>
      <c r="D26" s="213"/>
    </row>
    <row r="27" spans="1:4" ht="18" customHeight="1">
      <c r="A27" s="214" t="s">
        <v>30</v>
      </c>
      <c r="B27" s="189"/>
      <c r="C27" s="212"/>
      <c r="D27" s="213"/>
    </row>
    <row r="28" spans="1:4" ht="18" customHeight="1" thickBot="1">
      <c r="A28" s="216" t="s">
        <v>31</v>
      </c>
      <c r="B28" s="195"/>
      <c r="C28" s="217"/>
      <c r="D28" s="218"/>
    </row>
    <row r="29" spans="1:4" ht="18" customHeight="1" thickBot="1">
      <c r="A29" s="313" t="s">
        <v>32</v>
      </c>
      <c r="B29" s="314" t="s">
        <v>40</v>
      </c>
      <c r="C29" s="315">
        <f>+C4+C5+C6+C7+C8+C15+C16+C17+C18+C19+C20+C21+C22+C23+C24+C25+C26+C27+C28</f>
        <v>0</v>
      </c>
      <c r="D29" s="316">
        <f>+D4+D5+D6+D7+D8+D15+D16+D17+D18+D19+D20+D21+D22+D23+D24+D25+D26+D27+D28</f>
        <v>0</v>
      </c>
    </row>
    <row r="30" spans="1:4" ht="25.5" customHeight="1">
      <c r="A30" s="219"/>
      <c r="B30" s="790" t="s">
        <v>247</v>
      </c>
      <c r="C30" s="790"/>
      <c r="D30" s="790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......../2016.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E138" sqref="E138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21"/>
      <c r="D1" s="221"/>
      <c r="E1" s="221" t="s">
        <v>210</v>
      </c>
    </row>
    <row r="2" spans="1:5" ht="42.75" customHeight="1" thickBot="1">
      <c r="A2" s="222" t="s">
        <v>60</v>
      </c>
      <c r="B2" s="223" t="s">
        <v>248</v>
      </c>
      <c r="C2" s="223" t="s">
        <v>249</v>
      </c>
      <c r="D2" s="224" t="s">
        <v>250</v>
      </c>
      <c r="E2" s="225" t="s">
        <v>251</v>
      </c>
    </row>
    <row r="3" spans="1:5" ht="15.75" customHeight="1">
      <c r="A3" s="226" t="s">
        <v>7</v>
      </c>
      <c r="B3" s="227"/>
      <c r="C3" s="227"/>
      <c r="D3" s="228"/>
      <c r="E3" s="229"/>
    </row>
    <row r="4" spans="1:5" ht="15.75" customHeight="1">
      <c r="A4" s="230" t="s">
        <v>8</v>
      </c>
      <c r="B4" s="231"/>
      <c r="C4" s="231"/>
      <c r="D4" s="232"/>
      <c r="E4" s="233"/>
    </row>
    <row r="5" spans="1:5" ht="15.75" customHeight="1">
      <c r="A5" s="230" t="s">
        <v>9</v>
      </c>
      <c r="B5" s="231"/>
      <c r="C5" s="231"/>
      <c r="D5" s="232"/>
      <c r="E5" s="233"/>
    </row>
    <row r="6" spans="1:5" ht="15.75" customHeight="1">
      <c r="A6" s="230" t="s">
        <v>10</v>
      </c>
      <c r="B6" s="231"/>
      <c r="C6" s="231"/>
      <c r="D6" s="232"/>
      <c r="E6" s="233"/>
    </row>
    <row r="7" spans="1:5" ht="15.75" customHeight="1">
      <c r="A7" s="230" t="s">
        <v>11</v>
      </c>
      <c r="B7" s="231"/>
      <c r="C7" s="231"/>
      <c r="D7" s="232"/>
      <c r="E7" s="233"/>
    </row>
    <row r="8" spans="1:5" ht="15.75" customHeight="1">
      <c r="A8" s="230" t="s">
        <v>12</v>
      </c>
      <c r="B8" s="231"/>
      <c r="C8" s="231"/>
      <c r="D8" s="232"/>
      <c r="E8" s="233"/>
    </row>
    <row r="9" spans="1:5" ht="15.75" customHeight="1">
      <c r="A9" s="230" t="s">
        <v>13</v>
      </c>
      <c r="B9" s="231"/>
      <c r="C9" s="231"/>
      <c r="D9" s="232"/>
      <c r="E9" s="233"/>
    </row>
    <row r="10" spans="1:5" ht="15.75" customHeight="1">
      <c r="A10" s="230" t="s">
        <v>14</v>
      </c>
      <c r="B10" s="231"/>
      <c r="C10" s="231"/>
      <c r="D10" s="232"/>
      <c r="E10" s="233"/>
    </row>
    <row r="11" spans="1:5" ht="15.75" customHeight="1">
      <c r="A11" s="230" t="s">
        <v>15</v>
      </c>
      <c r="B11" s="231"/>
      <c r="C11" s="231"/>
      <c r="D11" s="232"/>
      <c r="E11" s="233"/>
    </row>
    <row r="12" spans="1:5" ht="15.75" customHeight="1">
      <c r="A12" s="230" t="s">
        <v>16</v>
      </c>
      <c r="B12" s="231"/>
      <c r="C12" s="231"/>
      <c r="D12" s="232"/>
      <c r="E12" s="233"/>
    </row>
    <row r="13" spans="1:5" ht="15.75" customHeight="1">
      <c r="A13" s="230" t="s">
        <v>17</v>
      </c>
      <c r="B13" s="231"/>
      <c r="C13" s="231"/>
      <c r="D13" s="232"/>
      <c r="E13" s="233"/>
    </row>
    <row r="14" spans="1:5" ht="15.75" customHeight="1">
      <c r="A14" s="230" t="s">
        <v>18</v>
      </c>
      <c r="B14" s="231"/>
      <c r="C14" s="231"/>
      <c r="D14" s="232"/>
      <c r="E14" s="233"/>
    </row>
    <row r="15" spans="1:5" ht="15.75" customHeight="1">
      <c r="A15" s="230" t="s">
        <v>19</v>
      </c>
      <c r="B15" s="231"/>
      <c r="C15" s="231"/>
      <c r="D15" s="232"/>
      <c r="E15" s="233"/>
    </row>
    <row r="16" spans="1:5" ht="15.75" customHeight="1">
      <c r="A16" s="230" t="s">
        <v>20</v>
      </c>
      <c r="B16" s="231"/>
      <c r="C16" s="231"/>
      <c r="D16" s="232"/>
      <c r="E16" s="233"/>
    </row>
    <row r="17" spans="1:5" ht="15.75" customHeight="1">
      <c r="A17" s="230" t="s">
        <v>21</v>
      </c>
      <c r="B17" s="231"/>
      <c r="C17" s="231"/>
      <c r="D17" s="232"/>
      <c r="E17" s="233"/>
    </row>
    <row r="18" spans="1:5" ht="15.75" customHeight="1">
      <c r="A18" s="230" t="s">
        <v>22</v>
      </c>
      <c r="B18" s="231"/>
      <c r="C18" s="231"/>
      <c r="D18" s="232"/>
      <c r="E18" s="233"/>
    </row>
    <row r="19" spans="1:5" ht="15.75" customHeight="1">
      <c r="A19" s="230" t="s">
        <v>23</v>
      </c>
      <c r="B19" s="231"/>
      <c r="C19" s="231"/>
      <c r="D19" s="232"/>
      <c r="E19" s="233"/>
    </row>
    <row r="20" spans="1:5" ht="15.75" customHeight="1">
      <c r="A20" s="230" t="s">
        <v>24</v>
      </c>
      <c r="B20" s="231"/>
      <c r="C20" s="231"/>
      <c r="D20" s="232"/>
      <c r="E20" s="233"/>
    </row>
    <row r="21" spans="1:5" ht="15.75" customHeight="1">
      <c r="A21" s="230" t="s">
        <v>25</v>
      </c>
      <c r="B21" s="231"/>
      <c r="C21" s="231"/>
      <c r="D21" s="232"/>
      <c r="E21" s="233"/>
    </row>
    <row r="22" spans="1:5" ht="15.75" customHeight="1">
      <c r="A22" s="230" t="s">
        <v>26</v>
      </c>
      <c r="B22" s="231"/>
      <c r="C22" s="231"/>
      <c r="D22" s="232"/>
      <c r="E22" s="233"/>
    </row>
    <row r="23" spans="1:5" ht="15.75" customHeight="1">
      <c r="A23" s="230" t="s">
        <v>27</v>
      </c>
      <c r="B23" s="231"/>
      <c r="C23" s="231"/>
      <c r="D23" s="232"/>
      <c r="E23" s="233"/>
    </row>
    <row r="24" spans="1:5" ht="15.75" customHeight="1">
      <c r="A24" s="230" t="s">
        <v>28</v>
      </c>
      <c r="B24" s="231"/>
      <c r="C24" s="231"/>
      <c r="D24" s="232"/>
      <c r="E24" s="233"/>
    </row>
    <row r="25" spans="1:5" ht="15.75" customHeight="1">
      <c r="A25" s="230" t="s">
        <v>29</v>
      </c>
      <c r="B25" s="231"/>
      <c r="C25" s="231"/>
      <c r="D25" s="232"/>
      <c r="E25" s="233"/>
    </row>
    <row r="26" spans="1:5" ht="15.75" customHeight="1">
      <c r="A26" s="230" t="s">
        <v>30</v>
      </c>
      <c r="B26" s="231"/>
      <c r="C26" s="231"/>
      <c r="D26" s="232"/>
      <c r="E26" s="233"/>
    </row>
    <row r="27" spans="1:5" ht="15.75" customHeight="1">
      <c r="A27" s="230" t="s">
        <v>31</v>
      </c>
      <c r="B27" s="231"/>
      <c r="C27" s="231"/>
      <c r="D27" s="232"/>
      <c r="E27" s="233"/>
    </row>
    <row r="28" spans="1:5" ht="15.75" customHeight="1">
      <c r="A28" s="230" t="s">
        <v>32</v>
      </c>
      <c r="B28" s="231"/>
      <c r="C28" s="231"/>
      <c r="D28" s="232"/>
      <c r="E28" s="233"/>
    </row>
    <row r="29" spans="1:5" ht="15.75" customHeight="1">
      <c r="A29" s="230" t="s">
        <v>33</v>
      </c>
      <c r="B29" s="231"/>
      <c r="C29" s="231"/>
      <c r="D29" s="232"/>
      <c r="E29" s="233"/>
    </row>
    <row r="30" spans="1:5" ht="15.75" customHeight="1">
      <c r="A30" s="230" t="s">
        <v>34</v>
      </c>
      <c r="B30" s="231"/>
      <c r="C30" s="231"/>
      <c r="D30" s="232"/>
      <c r="E30" s="233"/>
    </row>
    <row r="31" spans="1:5" ht="15.75" customHeight="1">
      <c r="A31" s="230" t="s">
        <v>35</v>
      </c>
      <c r="B31" s="231"/>
      <c r="C31" s="231"/>
      <c r="D31" s="232"/>
      <c r="E31" s="233"/>
    </row>
    <row r="32" spans="1:5" ht="15.75" customHeight="1">
      <c r="A32" s="230" t="s">
        <v>92</v>
      </c>
      <c r="B32" s="231"/>
      <c r="C32" s="231"/>
      <c r="D32" s="232"/>
      <c r="E32" s="233"/>
    </row>
    <row r="33" spans="1:5" ht="15.75" customHeight="1">
      <c r="A33" s="230" t="s">
        <v>191</v>
      </c>
      <c r="B33" s="231"/>
      <c r="C33" s="231"/>
      <c r="D33" s="232"/>
      <c r="E33" s="233"/>
    </row>
    <row r="34" spans="1:5" ht="15.75" customHeight="1">
      <c r="A34" s="230" t="s">
        <v>252</v>
      </c>
      <c r="B34" s="231"/>
      <c r="C34" s="231"/>
      <c r="D34" s="232"/>
      <c r="E34" s="233"/>
    </row>
    <row r="35" spans="1:5" ht="15.75" customHeight="1" thickBot="1">
      <c r="A35" s="234" t="s">
        <v>253</v>
      </c>
      <c r="B35" s="235"/>
      <c r="C35" s="235"/>
      <c r="D35" s="236"/>
      <c r="E35" s="237"/>
    </row>
    <row r="36" spans="1:5" ht="15.75" customHeight="1" thickBot="1">
      <c r="A36" s="791" t="s">
        <v>40</v>
      </c>
      <c r="B36" s="792"/>
      <c r="C36" s="238"/>
      <c r="D36" s="239">
        <f>SUM(D3:D35)</f>
        <v>0</v>
      </c>
      <c r="E36" s="240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09">
      <selection activeCell="E138" sqref="E138"/>
    </sheetView>
  </sheetViews>
  <sheetFormatPr defaultColWidth="12.00390625" defaultRowHeight="12.75"/>
  <cols>
    <col min="1" max="1" width="67.125" style="634" customWidth="1"/>
    <col min="2" max="2" width="6.125" style="635" customWidth="1"/>
    <col min="3" max="4" width="12.125" style="634" customWidth="1"/>
    <col min="5" max="5" width="12.125" style="659" customWidth="1"/>
    <col min="6" max="16384" width="12.00390625" style="634" customWidth="1"/>
  </cols>
  <sheetData>
    <row r="1" spans="1:5" ht="49.5" customHeight="1">
      <c r="A1" s="794" t="str">
        <f>+CONCATENATE("VAGYONKIMUTATÁS",CHAR(10),"a könyvviteli mérlegben értékkel szereplő eszközökről",CHAR(10),LEFT(ÖSSZEFÜGGÉSEK!A4,4),".")</f>
        <v>VAGYONKIMUTATÁS
a könyvviteli mérlegben értékkel szereplő eszközökről
2015.</v>
      </c>
      <c r="B1" s="795"/>
      <c r="C1" s="795"/>
      <c r="D1" s="795"/>
      <c r="E1" s="795"/>
    </row>
    <row r="2" spans="3:5" ht="16.5" thickBot="1">
      <c r="C2" s="796" t="s">
        <v>254</v>
      </c>
      <c r="D2" s="796"/>
      <c r="E2" s="796"/>
    </row>
    <row r="3" spans="1:5" ht="15.75" customHeight="1">
      <c r="A3" s="797" t="s">
        <v>255</v>
      </c>
      <c r="B3" s="800" t="s">
        <v>256</v>
      </c>
      <c r="C3" s="803" t="s">
        <v>257</v>
      </c>
      <c r="D3" s="803" t="s">
        <v>258</v>
      </c>
      <c r="E3" s="805" t="s">
        <v>259</v>
      </c>
    </row>
    <row r="4" spans="1:5" ht="11.25" customHeight="1">
      <c r="A4" s="798"/>
      <c r="B4" s="801"/>
      <c r="C4" s="804"/>
      <c r="D4" s="804"/>
      <c r="E4" s="806"/>
    </row>
    <row r="5" spans="1:5" ht="15.75">
      <c r="A5" s="799"/>
      <c r="B5" s="802"/>
      <c r="C5" s="807" t="s">
        <v>260</v>
      </c>
      <c r="D5" s="807"/>
      <c r="E5" s="808"/>
    </row>
    <row r="6" spans="1:5" s="639" customFormat="1" ht="16.5" thickBot="1">
      <c r="A6" s="636" t="s">
        <v>662</v>
      </c>
      <c r="B6" s="637" t="s">
        <v>425</v>
      </c>
      <c r="C6" s="637" t="s">
        <v>426</v>
      </c>
      <c r="D6" s="637" t="s">
        <v>427</v>
      </c>
      <c r="E6" s="638" t="s">
        <v>428</v>
      </c>
    </row>
    <row r="7" spans="1:5" s="644" customFormat="1" ht="15.75">
      <c r="A7" s="640" t="s">
        <v>600</v>
      </c>
      <c r="B7" s="641" t="s">
        <v>261</v>
      </c>
      <c r="C7" s="642"/>
      <c r="D7" s="642"/>
      <c r="E7" s="643"/>
    </row>
    <row r="8" spans="1:5" s="644" customFormat="1" ht="15.75">
      <c r="A8" s="645" t="s">
        <v>601</v>
      </c>
      <c r="B8" s="256" t="s">
        <v>262</v>
      </c>
      <c r="C8" s="646">
        <f>+C9+C14+C19+C24+C29</f>
        <v>678401</v>
      </c>
      <c r="D8" s="646">
        <f>+D9+D14+D19+D24+D29</f>
        <v>0</v>
      </c>
      <c r="E8" s="647">
        <f>+E9+E14+E19+E24+E29</f>
        <v>0</v>
      </c>
    </row>
    <row r="9" spans="1:5" s="644" customFormat="1" ht="15.75">
      <c r="A9" s="645" t="s">
        <v>602</v>
      </c>
      <c r="B9" s="256" t="s">
        <v>263</v>
      </c>
      <c r="C9" s="646">
        <f>+C10+C11+C12+C13</f>
        <v>665573</v>
      </c>
      <c r="D9" s="646">
        <f>+D10+D11+D12+D13</f>
        <v>0</v>
      </c>
      <c r="E9" s="647">
        <f>+E10+E11+E12+E13</f>
        <v>0</v>
      </c>
    </row>
    <row r="10" spans="1:5" s="644" customFormat="1" ht="15.75">
      <c r="A10" s="648" t="s">
        <v>603</v>
      </c>
      <c r="B10" s="256" t="s">
        <v>264</v>
      </c>
      <c r="C10" s="244">
        <v>613535</v>
      </c>
      <c r="D10" s="244"/>
      <c r="E10" s="649"/>
    </row>
    <row r="11" spans="1:5" s="644" customFormat="1" ht="26.25" customHeight="1">
      <c r="A11" s="648" t="s">
        <v>604</v>
      </c>
      <c r="B11" s="256" t="s">
        <v>265</v>
      </c>
      <c r="C11" s="242"/>
      <c r="D11" s="242"/>
      <c r="E11" s="243"/>
    </row>
    <row r="12" spans="1:5" s="644" customFormat="1" ht="22.5">
      <c r="A12" s="648" t="s">
        <v>605</v>
      </c>
      <c r="B12" s="256" t="s">
        <v>266</v>
      </c>
      <c r="C12" s="242">
        <v>7288</v>
      </c>
      <c r="D12" s="242"/>
      <c r="E12" s="243"/>
    </row>
    <row r="13" spans="1:5" s="644" customFormat="1" ht="15.75">
      <c r="A13" s="648" t="s">
        <v>606</v>
      </c>
      <c r="B13" s="256" t="s">
        <v>267</v>
      </c>
      <c r="C13" s="242">
        <v>44750</v>
      </c>
      <c r="D13" s="242"/>
      <c r="E13" s="243"/>
    </row>
    <row r="14" spans="1:5" s="644" customFormat="1" ht="15.75">
      <c r="A14" s="645" t="s">
        <v>607</v>
      </c>
      <c r="B14" s="256" t="s">
        <v>268</v>
      </c>
      <c r="C14" s="650">
        <f>+C15+C16+C17+C18</f>
        <v>12828</v>
      </c>
      <c r="D14" s="650">
        <f>+D15+D16+D17+D18</f>
        <v>0</v>
      </c>
      <c r="E14" s="651">
        <f>+E15+E16+E17+E18</f>
        <v>0</v>
      </c>
    </row>
    <row r="15" spans="1:5" s="644" customFormat="1" ht="15.75">
      <c r="A15" s="648" t="s">
        <v>608</v>
      </c>
      <c r="B15" s="256" t="s">
        <v>269</v>
      </c>
      <c r="C15" s="242"/>
      <c r="D15" s="242"/>
      <c r="E15" s="243"/>
    </row>
    <row r="16" spans="1:5" s="644" customFormat="1" ht="22.5">
      <c r="A16" s="648" t="s">
        <v>609</v>
      </c>
      <c r="B16" s="256" t="s">
        <v>16</v>
      </c>
      <c r="C16" s="242"/>
      <c r="D16" s="242"/>
      <c r="E16" s="243"/>
    </row>
    <row r="17" spans="1:5" s="644" customFormat="1" ht="15.75">
      <c r="A17" s="648" t="s">
        <v>610</v>
      </c>
      <c r="B17" s="256" t="s">
        <v>17</v>
      </c>
      <c r="C17" s="242"/>
      <c r="D17" s="242"/>
      <c r="E17" s="243"/>
    </row>
    <row r="18" spans="1:5" s="644" customFormat="1" ht="15.75">
      <c r="A18" s="648" t="s">
        <v>611</v>
      </c>
      <c r="B18" s="256" t="s">
        <v>18</v>
      </c>
      <c r="C18" s="242">
        <v>12828</v>
      </c>
      <c r="D18" s="242"/>
      <c r="E18" s="243"/>
    </row>
    <row r="19" spans="1:5" s="644" customFormat="1" ht="15.75">
      <c r="A19" s="645" t="s">
        <v>612</v>
      </c>
      <c r="B19" s="256" t="s">
        <v>19</v>
      </c>
      <c r="C19" s="650">
        <f>+C20+C21+C22+C23</f>
        <v>0</v>
      </c>
      <c r="D19" s="650">
        <f>+D20+D21+D22+D23</f>
        <v>0</v>
      </c>
      <c r="E19" s="651">
        <f>+E20+E21+E22+E23</f>
        <v>0</v>
      </c>
    </row>
    <row r="20" spans="1:5" s="644" customFormat="1" ht="15.75">
      <c r="A20" s="648" t="s">
        <v>613</v>
      </c>
      <c r="B20" s="256" t="s">
        <v>20</v>
      </c>
      <c r="C20" s="242"/>
      <c r="D20" s="242"/>
      <c r="E20" s="243"/>
    </row>
    <row r="21" spans="1:5" s="644" customFormat="1" ht="15.75">
      <c r="A21" s="648" t="s">
        <v>614</v>
      </c>
      <c r="B21" s="256" t="s">
        <v>21</v>
      </c>
      <c r="C21" s="242"/>
      <c r="D21" s="242"/>
      <c r="E21" s="243"/>
    </row>
    <row r="22" spans="1:5" s="644" customFormat="1" ht="15.75">
      <c r="A22" s="648" t="s">
        <v>615</v>
      </c>
      <c r="B22" s="256" t="s">
        <v>22</v>
      </c>
      <c r="C22" s="242"/>
      <c r="D22" s="242"/>
      <c r="E22" s="243"/>
    </row>
    <row r="23" spans="1:5" s="644" customFormat="1" ht="15.75">
      <c r="A23" s="648" t="s">
        <v>616</v>
      </c>
      <c r="B23" s="256" t="s">
        <v>23</v>
      </c>
      <c r="C23" s="242"/>
      <c r="D23" s="242"/>
      <c r="E23" s="243"/>
    </row>
    <row r="24" spans="1:5" s="644" customFormat="1" ht="15.75">
      <c r="A24" s="645" t="s">
        <v>617</v>
      </c>
      <c r="B24" s="256" t="s">
        <v>24</v>
      </c>
      <c r="C24" s="650">
        <f>+C25+C26+C27+C28</f>
        <v>0</v>
      </c>
      <c r="D24" s="650">
        <f>+D25+D26+D27+D28</f>
        <v>0</v>
      </c>
      <c r="E24" s="651">
        <f>+E25+E26+E27+E28</f>
        <v>0</v>
      </c>
    </row>
    <row r="25" spans="1:5" s="644" customFormat="1" ht="15.75">
      <c r="A25" s="648" t="s">
        <v>618</v>
      </c>
      <c r="B25" s="256" t="s">
        <v>25</v>
      </c>
      <c r="C25" s="242"/>
      <c r="D25" s="242"/>
      <c r="E25" s="243"/>
    </row>
    <row r="26" spans="1:5" s="644" customFormat="1" ht="15.75">
      <c r="A26" s="648" t="s">
        <v>619</v>
      </c>
      <c r="B26" s="256" t="s">
        <v>26</v>
      </c>
      <c r="C26" s="242"/>
      <c r="D26" s="242"/>
      <c r="E26" s="243"/>
    </row>
    <row r="27" spans="1:5" s="644" customFormat="1" ht="15.75">
      <c r="A27" s="648" t="s">
        <v>620</v>
      </c>
      <c r="B27" s="256" t="s">
        <v>27</v>
      </c>
      <c r="C27" s="242"/>
      <c r="D27" s="242"/>
      <c r="E27" s="243"/>
    </row>
    <row r="28" spans="1:5" s="644" customFormat="1" ht="15.75">
      <c r="A28" s="648" t="s">
        <v>621</v>
      </c>
      <c r="B28" s="256" t="s">
        <v>28</v>
      </c>
      <c r="C28" s="242"/>
      <c r="D28" s="242"/>
      <c r="E28" s="243"/>
    </row>
    <row r="29" spans="1:5" s="644" customFormat="1" ht="15.75">
      <c r="A29" s="645" t="s">
        <v>622</v>
      </c>
      <c r="B29" s="256" t="s">
        <v>29</v>
      </c>
      <c r="C29" s="650">
        <f>+C30+C31+C32+C33</f>
        <v>0</v>
      </c>
      <c r="D29" s="650">
        <f>+D30+D31+D32+D33</f>
        <v>0</v>
      </c>
      <c r="E29" s="651">
        <f>+E30+E31+E32+E33</f>
        <v>0</v>
      </c>
    </row>
    <row r="30" spans="1:5" s="644" customFormat="1" ht="15.75">
      <c r="A30" s="648" t="s">
        <v>623</v>
      </c>
      <c r="B30" s="256" t="s">
        <v>30</v>
      </c>
      <c r="C30" s="242"/>
      <c r="D30" s="242"/>
      <c r="E30" s="243"/>
    </row>
    <row r="31" spans="1:5" s="644" customFormat="1" ht="22.5">
      <c r="A31" s="648" t="s">
        <v>624</v>
      </c>
      <c r="B31" s="256" t="s">
        <v>31</v>
      </c>
      <c r="C31" s="242"/>
      <c r="D31" s="242"/>
      <c r="E31" s="243"/>
    </row>
    <row r="32" spans="1:5" s="644" customFormat="1" ht="15.75">
      <c r="A32" s="648" t="s">
        <v>625</v>
      </c>
      <c r="B32" s="256" t="s">
        <v>32</v>
      </c>
      <c r="C32" s="242"/>
      <c r="D32" s="242"/>
      <c r="E32" s="243"/>
    </row>
    <row r="33" spans="1:5" s="644" customFormat="1" ht="15.75">
      <c r="A33" s="648" t="s">
        <v>626</v>
      </c>
      <c r="B33" s="256" t="s">
        <v>33</v>
      </c>
      <c r="C33" s="242"/>
      <c r="D33" s="242"/>
      <c r="E33" s="243"/>
    </row>
    <row r="34" spans="1:5" s="644" customFormat="1" ht="15.75">
      <c r="A34" s="645" t="s">
        <v>627</v>
      </c>
      <c r="B34" s="256" t="s">
        <v>34</v>
      </c>
      <c r="C34" s="650">
        <f>+C35+C40+C45</f>
        <v>38</v>
      </c>
      <c r="D34" s="650">
        <f>+D35+D40+D45</f>
        <v>0</v>
      </c>
      <c r="E34" s="651">
        <f>+E35+E40+E45</f>
        <v>0</v>
      </c>
    </row>
    <row r="35" spans="1:5" s="644" customFormat="1" ht="15.75">
      <c r="A35" s="645" t="s">
        <v>628</v>
      </c>
      <c r="B35" s="256" t="s">
        <v>35</v>
      </c>
      <c r="C35" s="650">
        <f>+C36+C37+C38+C39</f>
        <v>38</v>
      </c>
      <c r="D35" s="650">
        <f>+D36+D37+D38+D39</f>
        <v>0</v>
      </c>
      <c r="E35" s="651">
        <f>+E36+E37+E38+E39</f>
        <v>0</v>
      </c>
    </row>
    <row r="36" spans="1:5" s="644" customFormat="1" ht="15.75">
      <c r="A36" s="648" t="s">
        <v>629</v>
      </c>
      <c r="B36" s="256" t="s">
        <v>92</v>
      </c>
      <c r="C36" s="242">
        <v>38</v>
      </c>
      <c r="D36" s="242"/>
      <c r="E36" s="243"/>
    </row>
    <row r="37" spans="1:5" s="644" customFormat="1" ht="15.75">
      <c r="A37" s="648" t="s">
        <v>630</v>
      </c>
      <c r="B37" s="256" t="s">
        <v>191</v>
      </c>
      <c r="C37" s="242"/>
      <c r="D37" s="242"/>
      <c r="E37" s="243"/>
    </row>
    <row r="38" spans="1:5" s="644" customFormat="1" ht="15.75">
      <c r="A38" s="648" t="s">
        <v>631</v>
      </c>
      <c r="B38" s="256" t="s">
        <v>252</v>
      </c>
      <c r="C38" s="242"/>
      <c r="D38" s="242"/>
      <c r="E38" s="243"/>
    </row>
    <row r="39" spans="1:5" s="644" customFormat="1" ht="15.75">
      <c r="A39" s="648" t="s">
        <v>632</v>
      </c>
      <c r="B39" s="256" t="s">
        <v>253</v>
      </c>
      <c r="C39" s="242"/>
      <c r="D39" s="242"/>
      <c r="E39" s="243"/>
    </row>
    <row r="40" spans="1:5" s="644" customFormat="1" ht="15.75">
      <c r="A40" s="645" t="s">
        <v>633</v>
      </c>
      <c r="B40" s="256" t="s">
        <v>270</v>
      </c>
      <c r="C40" s="650">
        <f>+C41+C42+C43+C44</f>
        <v>0</v>
      </c>
      <c r="D40" s="650">
        <f>+D41+D42+D43+D44</f>
        <v>0</v>
      </c>
      <c r="E40" s="651">
        <f>+E41+E42+E43+E44</f>
        <v>0</v>
      </c>
    </row>
    <row r="41" spans="1:5" s="644" customFormat="1" ht="15.75">
      <c r="A41" s="648" t="s">
        <v>634</v>
      </c>
      <c r="B41" s="256" t="s">
        <v>271</v>
      </c>
      <c r="C41" s="242"/>
      <c r="D41" s="242"/>
      <c r="E41" s="243"/>
    </row>
    <row r="42" spans="1:5" s="644" customFormat="1" ht="22.5">
      <c r="A42" s="648" t="s">
        <v>635</v>
      </c>
      <c r="B42" s="256" t="s">
        <v>272</v>
      </c>
      <c r="C42" s="242"/>
      <c r="D42" s="242"/>
      <c r="E42" s="243"/>
    </row>
    <row r="43" spans="1:5" s="644" customFormat="1" ht="15.75">
      <c r="A43" s="648" t="s">
        <v>636</v>
      </c>
      <c r="B43" s="256" t="s">
        <v>273</v>
      </c>
      <c r="C43" s="242"/>
      <c r="D43" s="242"/>
      <c r="E43" s="243"/>
    </row>
    <row r="44" spans="1:5" s="644" customFormat="1" ht="15.75">
      <c r="A44" s="648" t="s">
        <v>637</v>
      </c>
      <c r="B44" s="256" t="s">
        <v>274</v>
      </c>
      <c r="C44" s="242"/>
      <c r="D44" s="242"/>
      <c r="E44" s="243"/>
    </row>
    <row r="45" spans="1:5" s="644" customFormat="1" ht="15.75">
      <c r="A45" s="645" t="s">
        <v>638</v>
      </c>
      <c r="B45" s="256" t="s">
        <v>275</v>
      </c>
      <c r="C45" s="650">
        <f>+C46+C47+C48+C49</f>
        <v>0</v>
      </c>
      <c r="D45" s="650">
        <f>+D46+D47+D48+D49</f>
        <v>0</v>
      </c>
      <c r="E45" s="651">
        <f>+E46+E47+E48+E49</f>
        <v>0</v>
      </c>
    </row>
    <row r="46" spans="1:5" s="644" customFormat="1" ht="15.75">
      <c r="A46" s="648" t="s">
        <v>639</v>
      </c>
      <c r="B46" s="256" t="s">
        <v>276</v>
      </c>
      <c r="C46" s="242"/>
      <c r="D46" s="242"/>
      <c r="E46" s="243"/>
    </row>
    <row r="47" spans="1:5" s="644" customFormat="1" ht="22.5">
      <c r="A47" s="648" t="s">
        <v>640</v>
      </c>
      <c r="B47" s="256" t="s">
        <v>277</v>
      </c>
      <c r="C47" s="242"/>
      <c r="D47" s="242"/>
      <c r="E47" s="243"/>
    </row>
    <row r="48" spans="1:5" s="644" customFormat="1" ht="15.75">
      <c r="A48" s="648" t="s">
        <v>641</v>
      </c>
      <c r="B48" s="256" t="s">
        <v>278</v>
      </c>
      <c r="C48" s="242"/>
      <c r="D48" s="242"/>
      <c r="E48" s="243"/>
    </row>
    <row r="49" spans="1:5" s="644" customFormat="1" ht="15.75">
      <c r="A49" s="648" t="s">
        <v>642</v>
      </c>
      <c r="B49" s="256" t="s">
        <v>279</v>
      </c>
      <c r="C49" s="242"/>
      <c r="D49" s="242"/>
      <c r="E49" s="243"/>
    </row>
    <row r="50" spans="1:5" s="644" customFormat="1" ht="15.75">
      <c r="A50" s="645" t="s">
        <v>643</v>
      </c>
      <c r="B50" s="256" t="s">
        <v>280</v>
      </c>
      <c r="C50" s="242"/>
      <c r="D50" s="242"/>
      <c r="E50" s="243"/>
    </row>
    <row r="51" spans="1:5" s="644" customFormat="1" ht="21">
      <c r="A51" s="645" t="s">
        <v>644</v>
      </c>
      <c r="B51" s="256" t="s">
        <v>281</v>
      </c>
      <c r="C51" s="650">
        <f>+C7+C8+C34+C50</f>
        <v>678439</v>
      </c>
      <c r="D51" s="650">
        <f>+D7+D8+D34+D50</f>
        <v>0</v>
      </c>
      <c r="E51" s="651">
        <f>+E7+E8+E34+E50</f>
        <v>0</v>
      </c>
    </row>
    <row r="52" spans="1:5" s="644" customFormat="1" ht="15.75">
      <c r="A52" s="645" t="s">
        <v>645</v>
      </c>
      <c r="B52" s="256" t="s">
        <v>282</v>
      </c>
      <c r="C52" s="242">
        <v>369</v>
      </c>
      <c r="D52" s="242"/>
      <c r="E52" s="243"/>
    </row>
    <row r="53" spans="1:5" s="644" customFormat="1" ht="15.75">
      <c r="A53" s="645" t="s">
        <v>646</v>
      </c>
      <c r="B53" s="256" t="s">
        <v>283</v>
      </c>
      <c r="C53" s="242"/>
      <c r="D53" s="242"/>
      <c r="E53" s="243"/>
    </row>
    <row r="54" spans="1:5" s="644" customFormat="1" ht="15.75">
      <c r="A54" s="645" t="s">
        <v>647</v>
      </c>
      <c r="B54" s="256" t="s">
        <v>284</v>
      </c>
      <c r="C54" s="650">
        <f>+C52+C53</f>
        <v>369</v>
      </c>
      <c r="D54" s="650">
        <f>+D52+D53</f>
        <v>0</v>
      </c>
      <c r="E54" s="651">
        <f>+E52+E53</f>
        <v>0</v>
      </c>
    </row>
    <row r="55" spans="1:5" s="644" customFormat="1" ht="15.75">
      <c r="A55" s="645" t="s">
        <v>648</v>
      </c>
      <c r="B55" s="256" t="s">
        <v>285</v>
      </c>
      <c r="C55" s="242"/>
      <c r="D55" s="242"/>
      <c r="E55" s="243"/>
    </row>
    <row r="56" spans="1:5" s="644" customFormat="1" ht="15.75">
      <c r="A56" s="645" t="s">
        <v>649</v>
      </c>
      <c r="B56" s="256" t="s">
        <v>286</v>
      </c>
      <c r="C56" s="242">
        <v>570</v>
      </c>
      <c r="D56" s="242"/>
      <c r="E56" s="243"/>
    </row>
    <row r="57" spans="1:5" s="644" customFormat="1" ht="15.75">
      <c r="A57" s="645" t="s">
        <v>650</v>
      </c>
      <c r="B57" s="256" t="s">
        <v>287</v>
      </c>
      <c r="C57" s="242">
        <v>21723</v>
      </c>
      <c r="D57" s="242"/>
      <c r="E57" s="243"/>
    </row>
    <row r="58" spans="1:5" s="644" customFormat="1" ht="15.75">
      <c r="A58" s="645" t="s">
        <v>651</v>
      </c>
      <c r="B58" s="256" t="s">
        <v>288</v>
      </c>
      <c r="C58" s="242"/>
      <c r="D58" s="242"/>
      <c r="E58" s="243"/>
    </row>
    <row r="59" spans="1:5" s="644" customFormat="1" ht="15.75">
      <c r="A59" s="645" t="s">
        <v>652</v>
      </c>
      <c r="B59" s="256" t="s">
        <v>289</v>
      </c>
      <c r="C59" s="650">
        <f>+C55+C56+C57+C58</f>
        <v>22293</v>
      </c>
      <c r="D59" s="650">
        <f>+D55+D56+D57+D58</f>
        <v>0</v>
      </c>
      <c r="E59" s="651">
        <f>+E55+E56+E57+E58</f>
        <v>0</v>
      </c>
    </row>
    <row r="60" spans="1:5" s="644" customFormat="1" ht="15.75">
      <c r="A60" s="645" t="s">
        <v>653</v>
      </c>
      <c r="B60" s="256" t="s">
        <v>290</v>
      </c>
      <c r="C60" s="242">
        <v>2643</v>
      </c>
      <c r="D60" s="242"/>
      <c r="E60" s="243"/>
    </row>
    <row r="61" spans="1:5" s="644" customFormat="1" ht="15.75">
      <c r="A61" s="645" t="s">
        <v>654</v>
      </c>
      <c r="B61" s="256" t="s">
        <v>291</v>
      </c>
      <c r="C61" s="242"/>
      <c r="D61" s="242"/>
      <c r="E61" s="243"/>
    </row>
    <row r="62" spans="1:5" s="644" customFormat="1" ht="15.75">
      <c r="A62" s="645" t="s">
        <v>655</v>
      </c>
      <c r="B62" s="256" t="s">
        <v>292</v>
      </c>
      <c r="C62" s="242"/>
      <c r="D62" s="242"/>
      <c r="E62" s="243"/>
    </row>
    <row r="63" spans="1:5" s="644" customFormat="1" ht="15.75">
      <c r="A63" s="645" t="s">
        <v>656</v>
      </c>
      <c r="B63" s="256" t="s">
        <v>293</v>
      </c>
      <c r="C63" s="650">
        <f>+C60+C61+C62</f>
        <v>2643</v>
      </c>
      <c r="D63" s="650">
        <f>+D60+D61+D62</f>
        <v>0</v>
      </c>
      <c r="E63" s="651">
        <f>+E60+E61+E62</f>
        <v>0</v>
      </c>
    </row>
    <row r="64" spans="1:5" s="644" customFormat="1" ht="15.75">
      <c r="A64" s="645" t="s">
        <v>657</v>
      </c>
      <c r="B64" s="256" t="s">
        <v>294</v>
      </c>
      <c r="C64" s="242">
        <v>100</v>
      </c>
      <c r="D64" s="242"/>
      <c r="E64" s="243"/>
    </row>
    <row r="65" spans="1:5" s="644" customFormat="1" ht="21">
      <c r="A65" s="645" t="s">
        <v>658</v>
      </c>
      <c r="B65" s="256" t="s">
        <v>295</v>
      </c>
      <c r="C65" s="242"/>
      <c r="D65" s="242"/>
      <c r="E65" s="243"/>
    </row>
    <row r="66" spans="1:5" s="644" customFormat="1" ht="15.75">
      <c r="A66" s="645" t="s">
        <v>659</v>
      </c>
      <c r="B66" s="256" t="s">
        <v>296</v>
      </c>
      <c r="C66" s="650">
        <f>+C64+C65</f>
        <v>100</v>
      </c>
      <c r="D66" s="650">
        <f>+D64+D65</f>
        <v>0</v>
      </c>
      <c r="E66" s="651">
        <f>+E64+E65</f>
        <v>0</v>
      </c>
    </row>
    <row r="67" spans="1:5" s="644" customFormat="1" ht="15.75">
      <c r="A67" s="645" t="s">
        <v>660</v>
      </c>
      <c r="B67" s="256" t="s">
        <v>297</v>
      </c>
      <c r="C67" s="242"/>
      <c r="D67" s="242"/>
      <c r="E67" s="243"/>
    </row>
    <row r="68" spans="1:5" s="644" customFormat="1" ht="16.5" thickBot="1">
      <c r="A68" s="652" t="s">
        <v>661</v>
      </c>
      <c r="B68" s="260" t="s">
        <v>298</v>
      </c>
      <c r="C68" s="653">
        <f>+C51+C54+C59+C63+C66+C67</f>
        <v>703844</v>
      </c>
      <c r="D68" s="653">
        <f>+D51+D54+D59+D63+D66+D67</f>
        <v>0</v>
      </c>
      <c r="E68" s="654">
        <f>+E51+E54+E59+E63+E66+E67</f>
        <v>0</v>
      </c>
    </row>
    <row r="69" spans="1:5" ht="15.75">
      <c r="A69" s="655"/>
      <c r="C69" s="656"/>
      <c r="D69" s="656"/>
      <c r="E69" s="657"/>
    </row>
    <row r="70" spans="1:5" ht="15.75">
      <c r="A70" s="655"/>
      <c r="C70" s="656"/>
      <c r="D70" s="656"/>
      <c r="E70" s="657"/>
    </row>
    <row r="71" spans="1:5" ht="15.75">
      <c r="A71" s="658"/>
      <c r="C71" s="656"/>
      <c r="D71" s="656"/>
      <c r="E71" s="657"/>
    </row>
    <row r="72" spans="1:5" ht="15.75">
      <c r="A72" s="793"/>
      <c r="B72" s="793"/>
      <c r="C72" s="793"/>
      <c r="D72" s="793"/>
      <c r="E72" s="793"/>
    </row>
    <row r="73" spans="1:5" ht="15.75">
      <c r="A73" s="793"/>
      <c r="B73" s="793"/>
      <c r="C73" s="793"/>
      <c r="D73" s="793"/>
      <c r="E73" s="793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dőlt"Kömörő Község Önkormányzat&amp;R&amp;"Times New Roman,Félkövér dőlt"7.1. tájékoztató tábla a 6/2016. (IV.27.) önkormányzati rendelethez</oddHeader>
    <oddFooter>&amp;C&amp;P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138" sqref="E138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89" t="s">
        <v>4</v>
      </c>
      <c r="B1" s="689"/>
      <c r="C1" s="689"/>
      <c r="D1" s="689"/>
      <c r="E1" s="689"/>
    </row>
    <row r="2" spans="1:5" ht="15.75" customHeight="1" thickBot="1">
      <c r="A2" s="46" t="s">
        <v>112</v>
      </c>
      <c r="B2" s="46"/>
      <c r="C2" s="409"/>
      <c r="D2" s="409"/>
      <c r="E2" s="409" t="s">
        <v>160</v>
      </c>
    </row>
    <row r="3" spans="1:5" ht="15.75" customHeight="1">
      <c r="A3" s="690" t="s">
        <v>60</v>
      </c>
      <c r="B3" s="692" t="s">
        <v>6</v>
      </c>
      <c r="C3" s="694" t="str">
        <f>+'1.1.sz.mell.'!C3:E3</f>
        <v>2015. évi</v>
      </c>
      <c r="D3" s="694"/>
      <c r="E3" s="695"/>
    </row>
    <row r="4" spans="1:5" ht="37.5" customHeight="1" thickBot="1">
      <c r="A4" s="691"/>
      <c r="B4" s="693"/>
      <c r="C4" s="48" t="s">
        <v>182</v>
      </c>
      <c r="D4" s="48" t="s">
        <v>187</v>
      </c>
      <c r="E4" s="49" t="s">
        <v>188</v>
      </c>
    </row>
    <row r="5" spans="1:5" s="423" customFormat="1" ht="12" customHeight="1" thickBot="1">
      <c r="A5" s="387" t="s">
        <v>424</v>
      </c>
      <c r="B5" s="388" t="s">
        <v>425</v>
      </c>
      <c r="C5" s="388" t="s">
        <v>426</v>
      </c>
      <c r="D5" s="388" t="s">
        <v>427</v>
      </c>
      <c r="E5" s="434" t="s">
        <v>428</v>
      </c>
    </row>
    <row r="6" spans="1:5" s="424" customFormat="1" ht="12" customHeight="1" thickBot="1">
      <c r="A6" s="382" t="s">
        <v>7</v>
      </c>
      <c r="B6" s="383" t="s">
        <v>316</v>
      </c>
      <c r="C6" s="414">
        <f>SUM(C7:C12)</f>
        <v>0</v>
      </c>
      <c r="D6" s="414">
        <f>SUM(D7:D12)</f>
        <v>0</v>
      </c>
      <c r="E6" s="397">
        <f>SUM(E7:E12)</f>
        <v>0</v>
      </c>
    </row>
    <row r="7" spans="1:5" s="424" customFormat="1" ht="12" customHeight="1">
      <c r="A7" s="377" t="s">
        <v>72</v>
      </c>
      <c r="B7" s="425" t="s">
        <v>317</v>
      </c>
      <c r="C7" s="416"/>
      <c r="D7" s="416"/>
      <c r="E7" s="399"/>
    </row>
    <row r="8" spans="1:5" s="424" customFormat="1" ht="12" customHeight="1">
      <c r="A8" s="376" t="s">
        <v>73</v>
      </c>
      <c r="B8" s="426" t="s">
        <v>318</v>
      </c>
      <c r="C8" s="415"/>
      <c r="D8" s="415"/>
      <c r="E8" s="398"/>
    </row>
    <row r="9" spans="1:5" s="424" customFormat="1" ht="12" customHeight="1">
      <c r="A9" s="376" t="s">
        <v>74</v>
      </c>
      <c r="B9" s="426" t="s">
        <v>319</v>
      </c>
      <c r="C9" s="415"/>
      <c r="D9" s="415"/>
      <c r="E9" s="398"/>
    </row>
    <row r="10" spans="1:5" s="424" customFormat="1" ht="12" customHeight="1">
      <c r="A10" s="376" t="s">
        <v>75</v>
      </c>
      <c r="B10" s="426" t="s">
        <v>320</v>
      </c>
      <c r="C10" s="415"/>
      <c r="D10" s="415"/>
      <c r="E10" s="398"/>
    </row>
    <row r="11" spans="1:5" s="424" customFormat="1" ht="12" customHeight="1">
      <c r="A11" s="376" t="s">
        <v>108</v>
      </c>
      <c r="B11" s="426" t="s">
        <v>321</v>
      </c>
      <c r="C11" s="415"/>
      <c r="D11" s="415"/>
      <c r="E11" s="398"/>
    </row>
    <row r="12" spans="1:5" s="424" customFormat="1" ht="12" customHeight="1" thickBot="1">
      <c r="A12" s="378" t="s">
        <v>76</v>
      </c>
      <c r="B12" s="427" t="s">
        <v>322</v>
      </c>
      <c r="C12" s="417"/>
      <c r="D12" s="417"/>
      <c r="E12" s="400"/>
    </row>
    <row r="13" spans="1:5" s="424" customFormat="1" ht="12" customHeight="1" thickBot="1">
      <c r="A13" s="382" t="s">
        <v>8</v>
      </c>
      <c r="B13" s="404" t="s">
        <v>323</v>
      </c>
      <c r="C13" s="414">
        <f>SUM(C14:C18)</f>
        <v>0</v>
      </c>
      <c r="D13" s="414">
        <f>SUM(D14:D18)</f>
        <v>0</v>
      </c>
      <c r="E13" s="397">
        <f>SUM(E14:E18)</f>
        <v>0</v>
      </c>
    </row>
    <row r="14" spans="1:5" s="424" customFormat="1" ht="12" customHeight="1">
      <c r="A14" s="377" t="s">
        <v>78</v>
      </c>
      <c r="B14" s="425" t="s">
        <v>324</v>
      </c>
      <c r="C14" s="416"/>
      <c r="D14" s="416"/>
      <c r="E14" s="399"/>
    </row>
    <row r="15" spans="1:5" s="424" customFormat="1" ht="12" customHeight="1">
      <c r="A15" s="376" t="s">
        <v>79</v>
      </c>
      <c r="B15" s="426" t="s">
        <v>325</v>
      </c>
      <c r="C15" s="415"/>
      <c r="D15" s="415"/>
      <c r="E15" s="398"/>
    </row>
    <row r="16" spans="1:5" s="424" customFormat="1" ht="12" customHeight="1">
      <c r="A16" s="376" t="s">
        <v>80</v>
      </c>
      <c r="B16" s="426" t="s">
        <v>326</v>
      </c>
      <c r="C16" s="415"/>
      <c r="D16" s="415"/>
      <c r="E16" s="398"/>
    </row>
    <row r="17" spans="1:5" s="424" customFormat="1" ht="12" customHeight="1">
      <c r="A17" s="376" t="s">
        <v>81</v>
      </c>
      <c r="B17" s="426" t="s">
        <v>327</v>
      </c>
      <c r="C17" s="415"/>
      <c r="D17" s="415"/>
      <c r="E17" s="398"/>
    </row>
    <row r="18" spans="1:5" s="424" customFormat="1" ht="12" customHeight="1">
      <c r="A18" s="376" t="s">
        <v>82</v>
      </c>
      <c r="B18" s="426" t="s">
        <v>328</v>
      </c>
      <c r="C18" s="415"/>
      <c r="D18" s="415"/>
      <c r="E18" s="398"/>
    </row>
    <row r="19" spans="1:5" s="424" customFormat="1" ht="12" customHeight="1" thickBot="1">
      <c r="A19" s="378" t="s">
        <v>89</v>
      </c>
      <c r="B19" s="427" t="s">
        <v>329</v>
      </c>
      <c r="C19" s="417"/>
      <c r="D19" s="417"/>
      <c r="E19" s="400"/>
    </row>
    <row r="20" spans="1:5" s="424" customFormat="1" ht="12" customHeight="1" thickBot="1">
      <c r="A20" s="382" t="s">
        <v>9</v>
      </c>
      <c r="B20" s="383" t="s">
        <v>330</v>
      </c>
      <c r="C20" s="414">
        <f>SUM(C21:C25)</f>
        <v>0</v>
      </c>
      <c r="D20" s="414">
        <f>SUM(D21:D25)</f>
        <v>0</v>
      </c>
      <c r="E20" s="397">
        <f>SUM(E21:E25)</f>
        <v>0</v>
      </c>
    </row>
    <row r="21" spans="1:5" s="424" customFormat="1" ht="12" customHeight="1">
      <c r="A21" s="377" t="s">
        <v>61</v>
      </c>
      <c r="B21" s="425" t="s">
        <v>331</v>
      </c>
      <c r="C21" s="416"/>
      <c r="D21" s="416"/>
      <c r="E21" s="399"/>
    </row>
    <row r="22" spans="1:5" s="424" customFormat="1" ht="12" customHeight="1">
      <c r="A22" s="376" t="s">
        <v>62</v>
      </c>
      <c r="B22" s="426" t="s">
        <v>332</v>
      </c>
      <c r="C22" s="415"/>
      <c r="D22" s="415"/>
      <c r="E22" s="398"/>
    </row>
    <row r="23" spans="1:5" s="424" customFormat="1" ht="12" customHeight="1">
      <c r="A23" s="376" t="s">
        <v>63</v>
      </c>
      <c r="B23" s="426" t="s">
        <v>333</v>
      </c>
      <c r="C23" s="415"/>
      <c r="D23" s="415"/>
      <c r="E23" s="398"/>
    </row>
    <row r="24" spans="1:5" s="424" customFormat="1" ht="12" customHeight="1">
      <c r="A24" s="376" t="s">
        <v>64</v>
      </c>
      <c r="B24" s="426" t="s">
        <v>334</v>
      </c>
      <c r="C24" s="415"/>
      <c r="D24" s="415"/>
      <c r="E24" s="398"/>
    </row>
    <row r="25" spans="1:5" s="424" customFormat="1" ht="12" customHeight="1">
      <c r="A25" s="376" t="s">
        <v>122</v>
      </c>
      <c r="B25" s="426" t="s">
        <v>335</v>
      </c>
      <c r="C25" s="415"/>
      <c r="D25" s="415"/>
      <c r="E25" s="398"/>
    </row>
    <row r="26" spans="1:5" s="424" customFormat="1" ht="12" customHeight="1" thickBot="1">
      <c r="A26" s="378" t="s">
        <v>123</v>
      </c>
      <c r="B26" s="427" t="s">
        <v>336</v>
      </c>
      <c r="C26" s="417"/>
      <c r="D26" s="417"/>
      <c r="E26" s="400"/>
    </row>
    <row r="27" spans="1:5" s="424" customFormat="1" ht="12" customHeight="1" thickBot="1">
      <c r="A27" s="382" t="s">
        <v>124</v>
      </c>
      <c r="B27" s="383" t="s">
        <v>740</v>
      </c>
      <c r="C27" s="420">
        <f>SUM(C28:C33)</f>
        <v>0</v>
      </c>
      <c r="D27" s="420">
        <f>SUM(D28:D33)</f>
        <v>0</v>
      </c>
      <c r="E27" s="433">
        <f>SUM(E28:E33)</f>
        <v>0</v>
      </c>
    </row>
    <row r="28" spans="1:5" s="424" customFormat="1" ht="12" customHeight="1">
      <c r="A28" s="377" t="s">
        <v>337</v>
      </c>
      <c r="B28" s="425" t="s">
        <v>744</v>
      </c>
      <c r="C28" s="416"/>
      <c r="D28" s="416">
        <f>+D29+D30</f>
        <v>0</v>
      </c>
      <c r="E28" s="399">
        <f>+E29+E30</f>
        <v>0</v>
      </c>
    </row>
    <row r="29" spans="1:5" s="424" customFormat="1" ht="12" customHeight="1">
      <c r="A29" s="376" t="s">
        <v>338</v>
      </c>
      <c r="B29" s="426" t="s">
        <v>745</v>
      </c>
      <c r="C29" s="415"/>
      <c r="D29" s="415"/>
      <c r="E29" s="398"/>
    </row>
    <row r="30" spans="1:5" s="424" customFormat="1" ht="12" customHeight="1">
      <c r="A30" s="376" t="s">
        <v>339</v>
      </c>
      <c r="B30" s="426" t="s">
        <v>746</v>
      </c>
      <c r="C30" s="415"/>
      <c r="D30" s="415"/>
      <c r="E30" s="398"/>
    </row>
    <row r="31" spans="1:5" s="424" customFormat="1" ht="12" customHeight="1">
      <c r="A31" s="376" t="s">
        <v>741</v>
      </c>
      <c r="B31" s="426" t="s">
        <v>747</v>
      </c>
      <c r="C31" s="415"/>
      <c r="D31" s="415"/>
      <c r="E31" s="398"/>
    </row>
    <row r="32" spans="1:5" s="424" customFormat="1" ht="12" customHeight="1">
      <c r="A32" s="376" t="s">
        <v>742</v>
      </c>
      <c r="B32" s="426" t="s">
        <v>340</v>
      </c>
      <c r="C32" s="415"/>
      <c r="D32" s="415"/>
      <c r="E32" s="398"/>
    </row>
    <row r="33" spans="1:5" s="424" customFormat="1" ht="12" customHeight="1" thickBot="1">
      <c r="A33" s="378" t="s">
        <v>743</v>
      </c>
      <c r="B33" s="406" t="s">
        <v>341</v>
      </c>
      <c r="C33" s="417"/>
      <c r="D33" s="417"/>
      <c r="E33" s="400"/>
    </row>
    <row r="34" spans="1:5" s="424" customFormat="1" ht="12" customHeight="1" thickBot="1">
      <c r="A34" s="382" t="s">
        <v>11</v>
      </c>
      <c r="B34" s="383" t="s">
        <v>342</v>
      </c>
      <c r="C34" s="414">
        <f>SUM(C35:C44)</f>
        <v>0</v>
      </c>
      <c r="D34" s="414">
        <f>SUM(D35:D44)</f>
        <v>0</v>
      </c>
      <c r="E34" s="397">
        <f>SUM(E35:E44)</f>
        <v>0</v>
      </c>
    </row>
    <row r="35" spans="1:5" s="424" customFormat="1" ht="12" customHeight="1">
      <c r="A35" s="377" t="s">
        <v>65</v>
      </c>
      <c r="B35" s="425" t="s">
        <v>343</v>
      </c>
      <c r="C35" s="416"/>
      <c r="D35" s="416"/>
      <c r="E35" s="399"/>
    </row>
    <row r="36" spans="1:5" s="424" customFormat="1" ht="12" customHeight="1">
      <c r="A36" s="376" t="s">
        <v>66</v>
      </c>
      <c r="B36" s="426" t="s">
        <v>344</v>
      </c>
      <c r="C36" s="415"/>
      <c r="D36" s="415"/>
      <c r="E36" s="398"/>
    </row>
    <row r="37" spans="1:5" s="424" customFormat="1" ht="12" customHeight="1">
      <c r="A37" s="376" t="s">
        <v>67</v>
      </c>
      <c r="B37" s="426" t="s">
        <v>345</v>
      </c>
      <c r="C37" s="415"/>
      <c r="D37" s="415"/>
      <c r="E37" s="398"/>
    </row>
    <row r="38" spans="1:5" s="424" customFormat="1" ht="12" customHeight="1">
      <c r="A38" s="376" t="s">
        <v>126</v>
      </c>
      <c r="B38" s="426" t="s">
        <v>346</v>
      </c>
      <c r="C38" s="415"/>
      <c r="D38" s="415"/>
      <c r="E38" s="398"/>
    </row>
    <row r="39" spans="1:5" s="424" customFormat="1" ht="12" customHeight="1">
      <c r="A39" s="376" t="s">
        <v>127</v>
      </c>
      <c r="B39" s="426" t="s">
        <v>347</v>
      </c>
      <c r="C39" s="415"/>
      <c r="D39" s="415"/>
      <c r="E39" s="398"/>
    </row>
    <row r="40" spans="1:5" s="424" customFormat="1" ht="12" customHeight="1">
      <c r="A40" s="376" t="s">
        <v>128</v>
      </c>
      <c r="B40" s="426" t="s">
        <v>348</v>
      </c>
      <c r="C40" s="415"/>
      <c r="D40" s="415"/>
      <c r="E40" s="398"/>
    </row>
    <row r="41" spans="1:5" s="424" customFormat="1" ht="12" customHeight="1">
      <c r="A41" s="376" t="s">
        <v>129</v>
      </c>
      <c r="B41" s="426" t="s">
        <v>349</v>
      </c>
      <c r="C41" s="415"/>
      <c r="D41" s="415"/>
      <c r="E41" s="398"/>
    </row>
    <row r="42" spans="1:5" s="424" customFormat="1" ht="12" customHeight="1">
      <c r="A42" s="376" t="s">
        <v>130</v>
      </c>
      <c r="B42" s="426" t="s">
        <v>350</v>
      </c>
      <c r="C42" s="415"/>
      <c r="D42" s="415"/>
      <c r="E42" s="398"/>
    </row>
    <row r="43" spans="1:5" s="424" customFormat="1" ht="12" customHeight="1">
      <c r="A43" s="376" t="s">
        <v>351</v>
      </c>
      <c r="B43" s="426" t="s">
        <v>352</v>
      </c>
      <c r="C43" s="418"/>
      <c r="D43" s="418"/>
      <c r="E43" s="401"/>
    </row>
    <row r="44" spans="1:5" s="424" customFormat="1" ht="12" customHeight="1" thickBot="1">
      <c r="A44" s="378" t="s">
        <v>353</v>
      </c>
      <c r="B44" s="427" t="s">
        <v>354</v>
      </c>
      <c r="C44" s="419"/>
      <c r="D44" s="419"/>
      <c r="E44" s="402"/>
    </row>
    <row r="45" spans="1:5" s="424" customFormat="1" ht="12" customHeight="1" thickBot="1">
      <c r="A45" s="382" t="s">
        <v>12</v>
      </c>
      <c r="B45" s="383" t="s">
        <v>355</v>
      </c>
      <c r="C45" s="414">
        <f>SUM(C46:C50)</f>
        <v>0</v>
      </c>
      <c r="D45" s="414">
        <f>SUM(D46:D50)</f>
        <v>0</v>
      </c>
      <c r="E45" s="397">
        <f>SUM(E46:E50)</f>
        <v>0</v>
      </c>
    </row>
    <row r="46" spans="1:5" s="424" customFormat="1" ht="12" customHeight="1">
      <c r="A46" s="377" t="s">
        <v>68</v>
      </c>
      <c r="B46" s="425" t="s">
        <v>356</v>
      </c>
      <c r="C46" s="435"/>
      <c r="D46" s="435"/>
      <c r="E46" s="403"/>
    </row>
    <row r="47" spans="1:5" s="424" customFormat="1" ht="12" customHeight="1">
      <c r="A47" s="376" t="s">
        <v>69</v>
      </c>
      <c r="B47" s="426" t="s">
        <v>357</v>
      </c>
      <c r="C47" s="418"/>
      <c r="D47" s="418"/>
      <c r="E47" s="401"/>
    </row>
    <row r="48" spans="1:5" s="424" customFormat="1" ht="12" customHeight="1">
      <c r="A48" s="376" t="s">
        <v>358</v>
      </c>
      <c r="B48" s="426" t="s">
        <v>359</v>
      </c>
      <c r="C48" s="418"/>
      <c r="D48" s="418"/>
      <c r="E48" s="401"/>
    </row>
    <row r="49" spans="1:5" s="424" customFormat="1" ht="12" customHeight="1">
      <c r="A49" s="376" t="s">
        <v>360</v>
      </c>
      <c r="B49" s="426" t="s">
        <v>361</v>
      </c>
      <c r="C49" s="418"/>
      <c r="D49" s="418"/>
      <c r="E49" s="401"/>
    </row>
    <row r="50" spans="1:5" s="424" customFormat="1" ht="12" customHeight="1" thickBot="1">
      <c r="A50" s="378" t="s">
        <v>362</v>
      </c>
      <c r="B50" s="427" t="s">
        <v>363</v>
      </c>
      <c r="C50" s="419"/>
      <c r="D50" s="419"/>
      <c r="E50" s="402"/>
    </row>
    <row r="51" spans="1:5" s="424" customFormat="1" ht="17.25" customHeight="1" thickBot="1">
      <c r="A51" s="382" t="s">
        <v>131</v>
      </c>
      <c r="B51" s="383" t="s">
        <v>364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" customHeight="1">
      <c r="A52" s="377" t="s">
        <v>70</v>
      </c>
      <c r="B52" s="425" t="s">
        <v>365</v>
      </c>
      <c r="C52" s="416"/>
      <c r="D52" s="416"/>
      <c r="E52" s="399"/>
    </row>
    <row r="53" spans="1:5" s="424" customFormat="1" ht="12" customHeight="1">
      <c r="A53" s="376" t="s">
        <v>71</v>
      </c>
      <c r="B53" s="426" t="s">
        <v>366</v>
      </c>
      <c r="C53" s="415"/>
      <c r="D53" s="415"/>
      <c r="E53" s="398"/>
    </row>
    <row r="54" spans="1:5" s="424" customFormat="1" ht="12" customHeight="1">
      <c r="A54" s="376" t="s">
        <v>367</v>
      </c>
      <c r="B54" s="426" t="s">
        <v>368</v>
      </c>
      <c r="C54" s="415"/>
      <c r="D54" s="415"/>
      <c r="E54" s="398"/>
    </row>
    <row r="55" spans="1:5" s="424" customFormat="1" ht="12" customHeight="1" thickBot="1">
      <c r="A55" s="378" t="s">
        <v>369</v>
      </c>
      <c r="B55" s="427" t="s">
        <v>370</v>
      </c>
      <c r="C55" s="417"/>
      <c r="D55" s="417"/>
      <c r="E55" s="400"/>
    </row>
    <row r="56" spans="1:5" s="424" customFormat="1" ht="12" customHeight="1" thickBot="1">
      <c r="A56" s="382" t="s">
        <v>14</v>
      </c>
      <c r="B56" s="404" t="s">
        <v>371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132</v>
      </c>
      <c r="B57" s="425" t="s">
        <v>372</v>
      </c>
      <c r="C57" s="418"/>
      <c r="D57" s="418"/>
      <c r="E57" s="401"/>
    </row>
    <row r="58" spans="1:5" s="424" customFormat="1" ht="12" customHeight="1">
      <c r="A58" s="376" t="s">
        <v>133</v>
      </c>
      <c r="B58" s="426" t="s">
        <v>373</v>
      </c>
      <c r="C58" s="418"/>
      <c r="D58" s="418"/>
      <c r="E58" s="401"/>
    </row>
    <row r="59" spans="1:5" s="424" customFormat="1" ht="12" customHeight="1">
      <c r="A59" s="376" t="s">
        <v>161</v>
      </c>
      <c r="B59" s="426" t="s">
        <v>374</v>
      </c>
      <c r="C59" s="418"/>
      <c r="D59" s="418"/>
      <c r="E59" s="401"/>
    </row>
    <row r="60" spans="1:5" s="424" customFormat="1" ht="12" customHeight="1" thickBot="1">
      <c r="A60" s="378" t="s">
        <v>375</v>
      </c>
      <c r="B60" s="427" t="s">
        <v>376</v>
      </c>
      <c r="C60" s="418"/>
      <c r="D60" s="418"/>
      <c r="E60" s="401"/>
    </row>
    <row r="61" spans="1:5" s="424" customFormat="1" ht="12" customHeight="1" thickBot="1">
      <c r="A61" s="382" t="s">
        <v>15</v>
      </c>
      <c r="B61" s="383" t="s">
        <v>377</v>
      </c>
      <c r="C61" s="420">
        <f>+C6+C13+C20+C27+C34+C45+C51+C56</f>
        <v>0</v>
      </c>
      <c r="D61" s="420">
        <f>+D6+D13+D20+D27+D34+D45+D51+D56</f>
        <v>0</v>
      </c>
      <c r="E61" s="433">
        <f>+E6+E13+E20+E27+E34+E45+E51+E56</f>
        <v>0</v>
      </c>
    </row>
    <row r="62" spans="1:5" s="424" customFormat="1" ht="12" customHeight="1" thickBot="1">
      <c r="A62" s="436" t="s">
        <v>378</v>
      </c>
      <c r="B62" s="404" t="s">
        <v>379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380</v>
      </c>
      <c r="B63" s="425" t="s">
        <v>381</v>
      </c>
      <c r="C63" s="418"/>
      <c r="D63" s="418"/>
      <c r="E63" s="401"/>
    </row>
    <row r="64" spans="1:5" s="424" customFormat="1" ht="12" customHeight="1">
      <c r="A64" s="376" t="s">
        <v>382</v>
      </c>
      <c r="B64" s="426" t="s">
        <v>383</v>
      </c>
      <c r="C64" s="418"/>
      <c r="D64" s="418"/>
      <c r="E64" s="401"/>
    </row>
    <row r="65" spans="1:5" s="424" customFormat="1" ht="12" customHeight="1" thickBot="1">
      <c r="A65" s="378" t="s">
        <v>384</v>
      </c>
      <c r="B65" s="362" t="s">
        <v>429</v>
      </c>
      <c r="C65" s="418"/>
      <c r="D65" s="418"/>
      <c r="E65" s="401"/>
    </row>
    <row r="66" spans="1:5" s="424" customFormat="1" ht="12" customHeight="1" thickBot="1">
      <c r="A66" s="436" t="s">
        <v>386</v>
      </c>
      <c r="B66" s="404" t="s">
        <v>387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109</v>
      </c>
      <c r="B67" s="425" t="s">
        <v>388</v>
      </c>
      <c r="C67" s="418"/>
      <c r="D67" s="418"/>
      <c r="E67" s="401"/>
    </row>
    <row r="68" spans="1:5" s="424" customFormat="1" ht="12" customHeight="1">
      <c r="A68" s="376" t="s">
        <v>110</v>
      </c>
      <c r="B68" s="426" t="s">
        <v>389</v>
      </c>
      <c r="C68" s="418"/>
      <c r="D68" s="418"/>
      <c r="E68" s="401"/>
    </row>
    <row r="69" spans="1:5" s="424" customFormat="1" ht="12" customHeight="1">
      <c r="A69" s="376" t="s">
        <v>390</v>
      </c>
      <c r="B69" s="426" t="s">
        <v>391</v>
      </c>
      <c r="C69" s="418"/>
      <c r="D69" s="418"/>
      <c r="E69" s="401"/>
    </row>
    <row r="70" spans="1:5" s="424" customFormat="1" ht="12" customHeight="1" thickBot="1">
      <c r="A70" s="378" t="s">
        <v>392</v>
      </c>
      <c r="B70" s="427" t="s">
        <v>393</v>
      </c>
      <c r="C70" s="418"/>
      <c r="D70" s="418"/>
      <c r="E70" s="401"/>
    </row>
    <row r="71" spans="1:5" s="424" customFormat="1" ht="12" customHeight="1" thickBot="1">
      <c r="A71" s="436" t="s">
        <v>394</v>
      </c>
      <c r="B71" s="404" t="s">
        <v>395</v>
      </c>
      <c r="C71" s="414">
        <f>+C72+C73</f>
        <v>0</v>
      </c>
      <c r="D71" s="414">
        <f>+D72+D73</f>
        <v>0</v>
      </c>
      <c r="E71" s="397">
        <f>+E72+E73</f>
        <v>0</v>
      </c>
    </row>
    <row r="72" spans="1:5" s="424" customFormat="1" ht="12" customHeight="1">
      <c r="A72" s="377" t="s">
        <v>396</v>
      </c>
      <c r="B72" s="425" t="s">
        <v>397</v>
      </c>
      <c r="C72" s="418"/>
      <c r="D72" s="418"/>
      <c r="E72" s="401"/>
    </row>
    <row r="73" spans="1:5" s="424" customFormat="1" ht="12" customHeight="1" thickBot="1">
      <c r="A73" s="378" t="s">
        <v>398</v>
      </c>
      <c r="B73" s="427" t="s">
        <v>399</v>
      </c>
      <c r="C73" s="418"/>
      <c r="D73" s="418"/>
      <c r="E73" s="401"/>
    </row>
    <row r="74" spans="1:5" s="424" customFormat="1" ht="12" customHeight="1" thickBot="1">
      <c r="A74" s="436" t="s">
        <v>400</v>
      </c>
      <c r="B74" s="404" t="s">
        <v>401</v>
      </c>
      <c r="C74" s="414">
        <f>+C75+C76+C77</f>
        <v>0</v>
      </c>
      <c r="D74" s="414">
        <f>+D75+D76+D77</f>
        <v>0</v>
      </c>
      <c r="E74" s="397">
        <f>+E75+E76+E77</f>
        <v>0</v>
      </c>
    </row>
    <row r="75" spans="1:5" s="424" customFormat="1" ht="12" customHeight="1">
      <c r="A75" s="377" t="s">
        <v>402</v>
      </c>
      <c r="B75" s="425" t="s">
        <v>403</v>
      </c>
      <c r="C75" s="418"/>
      <c r="D75" s="418"/>
      <c r="E75" s="401"/>
    </row>
    <row r="76" spans="1:5" s="424" customFormat="1" ht="12" customHeight="1">
      <c r="A76" s="376" t="s">
        <v>404</v>
      </c>
      <c r="B76" s="426" t="s">
        <v>405</v>
      </c>
      <c r="C76" s="418"/>
      <c r="D76" s="418"/>
      <c r="E76" s="401"/>
    </row>
    <row r="77" spans="1:5" s="424" customFormat="1" ht="12" customHeight="1" thickBot="1">
      <c r="A77" s="378" t="s">
        <v>406</v>
      </c>
      <c r="B77" s="406" t="s">
        <v>407</v>
      </c>
      <c r="C77" s="418"/>
      <c r="D77" s="418"/>
      <c r="E77" s="401"/>
    </row>
    <row r="78" spans="1:5" s="424" customFormat="1" ht="12" customHeight="1" thickBot="1">
      <c r="A78" s="436" t="s">
        <v>408</v>
      </c>
      <c r="B78" s="404" t="s">
        <v>409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410</v>
      </c>
      <c r="B79" s="425" t="s">
        <v>411</v>
      </c>
      <c r="C79" s="418"/>
      <c r="D79" s="418"/>
      <c r="E79" s="401"/>
    </row>
    <row r="80" spans="1:5" s="424" customFormat="1" ht="12" customHeight="1">
      <c r="A80" s="429" t="s">
        <v>412</v>
      </c>
      <c r="B80" s="426" t="s">
        <v>413</v>
      </c>
      <c r="C80" s="418"/>
      <c r="D80" s="418"/>
      <c r="E80" s="401"/>
    </row>
    <row r="81" spans="1:5" s="424" customFormat="1" ht="12" customHeight="1">
      <c r="A81" s="429" t="s">
        <v>414</v>
      </c>
      <c r="B81" s="426" t="s">
        <v>415</v>
      </c>
      <c r="C81" s="418"/>
      <c r="D81" s="418"/>
      <c r="E81" s="401"/>
    </row>
    <row r="82" spans="1:5" s="424" customFormat="1" ht="12" customHeight="1" thickBot="1">
      <c r="A82" s="437" t="s">
        <v>416</v>
      </c>
      <c r="B82" s="406" t="s">
        <v>417</v>
      </c>
      <c r="C82" s="418"/>
      <c r="D82" s="418"/>
      <c r="E82" s="401"/>
    </row>
    <row r="83" spans="1:5" s="424" customFormat="1" ht="12" customHeight="1" thickBot="1">
      <c r="A83" s="436" t="s">
        <v>418</v>
      </c>
      <c r="B83" s="404" t="s">
        <v>419</v>
      </c>
      <c r="C83" s="439"/>
      <c r="D83" s="439"/>
      <c r="E83" s="440"/>
    </row>
    <row r="84" spans="1:5" s="424" customFormat="1" ht="12" customHeight="1" thickBot="1">
      <c r="A84" s="436" t="s">
        <v>420</v>
      </c>
      <c r="B84" s="360" t="s">
        <v>421</v>
      </c>
      <c r="C84" s="420">
        <f>+C62+C66+C71+C74+C78+C83</f>
        <v>0</v>
      </c>
      <c r="D84" s="420">
        <f>+D62+D66+D71+D74+D78+D83</f>
        <v>0</v>
      </c>
      <c r="E84" s="433">
        <f>+E62+E66+E71+E74+E78+E83</f>
        <v>0</v>
      </c>
    </row>
    <row r="85" spans="1:5" s="424" customFormat="1" ht="12" customHeight="1" thickBot="1">
      <c r="A85" s="438" t="s">
        <v>422</v>
      </c>
      <c r="B85" s="363" t="s">
        <v>423</v>
      </c>
      <c r="C85" s="420">
        <f>+C61+C84</f>
        <v>0</v>
      </c>
      <c r="D85" s="420">
        <f>+D61+D84</f>
        <v>0</v>
      </c>
      <c r="E85" s="433">
        <f>+E61+E84</f>
        <v>0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89" t="s">
        <v>36</v>
      </c>
      <c r="B87" s="689"/>
      <c r="C87" s="689"/>
      <c r="D87" s="689"/>
      <c r="E87" s="689"/>
    </row>
    <row r="88" spans="1:5" s="430" customFormat="1" ht="16.5" customHeight="1" thickBot="1">
      <c r="A88" s="47" t="s">
        <v>113</v>
      </c>
      <c r="B88" s="47"/>
      <c r="C88" s="391"/>
      <c r="D88" s="391"/>
      <c r="E88" s="391" t="s">
        <v>160</v>
      </c>
    </row>
    <row r="89" spans="1:5" s="430" customFormat="1" ht="16.5" customHeight="1">
      <c r="A89" s="690" t="s">
        <v>60</v>
      </c>
      <c r="B89" s="692" t="s">
        <v>181</v>
      </c>
      <c r="C89" s="694" t="str">
        <f>+C3</f>
        <v>2015. évi</v>
      </c>
      <c r="D89" s="694"/>
      <c r="E89" s="695"/>
    </row>
    <row r="90" spans="1:5" ht="37.5" customHeight="1" thickBot="1">
      <c r="A90" s="691"/>
      <c r="B90" s="693"/>
      <c r="C90" s="48" t="s">
        <v>182</v>
      </c>
      <c r="D90" s="48" t="s">
        <v>187</v>
      </c>
      <c r="E90" s="49" t="s">
        <v>188</v>
      </c>
    </row>
    <row r="91" spans="1:5" s="423" customFormat="1" ht="12" customHeight="1" thickBot="1">
      <c r="A91" s="387" t="s">
        <v>424</v>
      </c>
      <c r="B91" s="388" t="s">
        <v>425</v>
      </c>
      <c r="C91" s="388" t="s">
        <v>426</v>
      </c>
      <c r="D91" s="388" t="s">
        <v>427</v>
      </c>
      <c r="E91" s="389" t="s">
        <v>428</v>
      </c>
    </row>
    <row r="92" spans="1:5" ht="12" customHeight="1" thickBot="1">
      <c r="A92" s="384" t="s">
        <v>7</v>
      </c>
      <c r="B92" s="386" t="s">
        <v>430</v>
      </c>
      <c r="C92" s="413">
        <f>SUM(C93:C97)</f>
        <v>0</v>
      </c>
      <c r="D92" s="413">
        <f>SUM(D93:D97)</f>
        <v>0</v>
      </c>
      <c r="E92" s="368">
        <f>SUM(E93:E97)</f>
        <v>0</v>
      </c>
    </row>
    <row r="93" spans="1:5" ht="12" customHeight="1">
      <c r="A93" s="379" t="s">
        <v>72</v>
      </c>
      <c r="B93" s="372" t="s">
        <v>37</v>
      </c>
      <c r="C93" s="99"/>
      <c r="D93" s="99"/>
      <c r="E93" s="367"/>
    </row>
    <row r="94" spans="1:5" ht="12" customHeight="1">
      <c r="A94" s="376" t="s">
        <v>73</v>
      </c>
      <c r="B94" s="370" t="s">
        <v>134</v>
      </c>
      <c r="C94" s="415"/>
      <c r="D94" s="415"/>
      <c r="E94" s="398"/>
    </row>
    <row r="95" spans="1:5" ht="12" customHeight="1">
      <c r="A95" s="376" t="s">
        <v>74</v>
      </c>
      <c r="B95" s="370" t="s">
        <v>101</v>
      </c>
      <c r="C95" s="417"/>
      <c r="D95" s="417"/>
      <c r="E95" s="400"/>
    </row>
    <row r="96" spans="1:5" ht="12" customHeight="1">
      <c r="A96" s="376" t="s">
        <v>75</v>
      </c>
      <c r="B96" s="373" t="s">
        <v>135</v>
      </c>
      <c r="C96" s="417"/>
      <c r="D96" s="417"/>
      <c r="E96" s="400"/>
    </row>
    <row r="97" spans="1:5" ht="12" customHeight="1">
      <c r="A97" s="376" t="s">
        <v>84</v>
      </c>
      <c r="B97" s="381" t="s">
        <v>136</v>
      </c>
      <c r="C97" s="417"/>
      <c r="D97" s="417"/>
      <c r="E97" s="400"/>
    </row>
    <row r="98" spans="1:5" ht="12" customHeight="1">
      <c r="A98" s="376" t="s">
        <v>76</v>
      </c>
      <c r="B98" s="370" t="s">
        <v>431</v>
      </c>
      <c r="C98" s="417"/>
      <c r="D98" s="417"/>
      <c r="E98" s="400"/>
    </row>
    <row r="99" spans="1:5" ht="12" customHeight="1">
      <c r="A99" s="376" t="s">
        <v>77</v>
      </c>
      <c r="B99" s="393" t="s">
        <v>432</v>
      </c>
      <c r="C99" s="417"/>
      <c r="D99" s="417"/>
      <c r="E99" s="400"/>
    </row>
    <row r="100" spans="1:5" ht="12" customHeight="1">
      <c r="A100" s="376" t="s">
        <v>85</v>
      </c>
      <c r="B100" s="394" t="s">
        <v>433</v>
      </c>
      <c r="C100" s="417"/>
      <c r="D100" s="417"/>
      <c r="E100" s="400"/>
    </row>
    <row r="101" spans="1:5" ht="12" customHeight="1">
      <c r="A101" s="376" t="s">
        <v>86</v>
      </c>
      <c r="B101" s="394" t="s">
        <v>434</v>
      </c>
      <c r="C101" s="417"/>
      <c r="D101" s="417"/>
      <c r="E101" s="400"/>
    </row>
    <row r="102" spans="1:5" ht="12" customHeight="1">
      <c r="A102" s="376" t="s">
        <v>87</v>
      </c>
      <c r="B102" s="393" t="s">
        <v>435</v>
      </c>
      <c r="C102" s="417"/>
      <c r="D102" s="417"/>
      <c r="E102" s="400"/>
    </row>
    <row r="103" spans="1:5" ht="12" customHeight="1">
      <c r="A103" s="376" t="s">
        <v>88</v>
      </c>
      <c r="B103" s="393" t="s">
        <v>436</v>
      </c>
      <c r="C103" s="417"/>
      <c r="D103" s="417"/>
      <c r="E103" s="400"/>
    </row>
    <row r="104" spans="1:5" ht="12" customHeight="1">
      <c r="A104" s="376" t="s">
        <v>90</v>
      </c>
      <c r="B104" s="394" t="s">
        <v>437</v>
      </c>
      <c r="C104" s="417"/>
      <c r="D104" s="417"/>
      <c r="E104" s="400"/>
    </row>
    <row r="105" spans="1:5" ht="12" customHeight="1">
      <c r="A105" s="375" t="s">
        <v>137</v>
      </c>
      <c r="B105" s="395" t="s">
        <v>438</v>
      </c>
      <c r="C105" s="417"/>
      <c r="D105" s="417"/>
      <c r="E105" s="400"/>
    </row>
    <row r="106" spans="1:5" ht="12" customHeight="1">
      <c r="A106" s="376" t="s">
        <v>439</v>
      </c>
      <c r="B106" s="395" t="s">
        <v>440</v>
      </c>
      <c r="C106" s="417"/>
      <c r="D106" s="417"/>
      <c r="E106" s="400"/>
    </row>
    <row r="107" spans="1:5" ht="12" customHeight="1" thickBot="1">
      <c r="A107" s="380" t="s">
        <v>441</v>
      </c>
      <c r="B107" s="396" t="s">
        <v>442</v>
      </c>
      <c r="C107" s="100"/>
      <c r="D107" s="100"/>
      <c r="E107" s="361"/>
    </row>
    <row r="108" spans="1:5" ht="12" customHeight="1" thickBot="1">
      <c r="A108" s="382" t="s">
        <v>8</v>
      </c>
      <c r="B108" s="385" t="s">
        <v>443</v>
      </c>
      <c r="C108" s="414">
        <f>+C109+C111+C113</f>
        <v>0</v>
      </c>
      <c r="D108" s="414">
        <f>+D109+D111+D113</f>
        <v>0</v>
      </c>
      <c r="E108" s="397">
        <f>+E109+E111+E113</f>
        <v>0</v>
      </c>
    </row>
    <row r="109" spans="1:5" ht="12" customHeight="1">
      <c r="A109" s="377" t="s">
        <v>78</v>
      </c>
      <c r="B109" s="370" t="s">
        <v>159</v>
      </c>
      <c r="C109" s="416"/>
      <c r="D109" s="416"/>
      <c r="E109" s="399"/>
    </row>
    <row r="110" spans="1:5" ht="12" customHeight="1">
      <c r="A110" s="377" t="s">
        <v>79</v>
      </c>
      <c r="B110" s="374" t="s">
        <v>444</v>
      </c>
      <c r="C110" s="416"/>
      <c r="D110" s="416"/>
      <c r="E110" s="399"/>
    </row>
    <row r="111" spans="1:5" ht="15.75">
      <c r="A111" s="377" t="s">
        <v>80</v>
      </c>
      <c r="B111" s="374" t="s">
        <v>138</v>
      </c>
      <c r="C111" s="415"/>
      <c r="D111" s="415"/>
      <c r="E111" s="398"/>
    </row>
    <row r="112" spans="1:5" ht="12" customHeight="1">
      <c r="A112" s="377" t="s">
        <v>81</v>
      </c>
      <c r="B112" s="374" t="s">
        <v>445</v>
      </c>
      <c r="C112" s="415"/>
      <c r="D112" s="415"/>
      <c r="E112" s="398"/>
    </row>
    <row r="113" spans="1:5" ht="12" customHeight="1">
      <c r="A113" s="377" t="s">
        <v>82</v>
      </c>
      <c r="B113" s="406" t="s">
        <v>162</v>
      </c>
      <c r="C113" s="415"/>
      <c r="D113" s="415"/>
      <c r="E113" s="398"/>
    </row>
    <row r="114" spans="1:5" ht="21.75" customHeight="1">
      <c r="A114" s="377" t="s">
        <v>89</v>
      </c>
      <c r="B114" s="405" t="s">
        <v>446</v>
      </c>
      <c r="C114" s="415"/>
      <c r="D114" s="415"/>
      <c r="E114" s="398"/>
    </row>
    <row r="115" spans="1:5" ht="24" customHeight="1">
      <c r="A115" s="377" t="s">
        <v>91</v>
      </c>
      <c r="B115" s="421" t="s">
        <v>447</v>
      </c>
      <c r="C115" s="415"/>
      <c r="D115" s="415"/>
      <c r="E115" s="398"/>
    </row>
    <row r="116" spans="1:5" ht="12" customHeight="1">
      <c r="A116" s="377" t="s">
        <v>139</v>
      </c>
      <c r="B116" s="394" t="s">
        <v>434</v>
      </c>
      <c r="C116" s="415"/>
      <c r="D116" s="415"/>
      <c r="E116" s="398"/>
    </row>
    <row r="117" spans="1:5" ht="12" customHeight="1">
      <c r="A117" s="377" t="s">
        <v>140</v>
      </c>
      <c r="B117" s="394" t="s">
        <v>448</v>
      </c>
      <c r="C117" s="415"/>
      <c r="D117" s="415"/>
      <c r="E117" s="398"/>
    </row>
    <row r="118" spans="1:5" ht="12" customHeight="1">
      <c r="A118" s="377" t="s">
        <v>141</v>
      </c>
      <c r="B118" s="394" t="s">
        <v>449</v>
      </c>
      <c r="C118" s="415"/>
      <c r="D118" s="415"/>
      <c r="E118" s="398"/>
    </row>
    <row r="119" spans="1:5" s="441" customFormat="1" ht="12" customHeight="1">
      <c r="A119" s="377" t="s">
        <v>450</v>
      </c>
      <c r="B119" s="394" t="s">
        <v>437</v>
      </c>
      <c r="C119" s="415"/>
      <c r="D119" s="415"/>
      <c r="E119" s="398"/>
    </row>
    <row r="120" spans="1:5" ht="12" customHeight="1">
      <c r="A120" s="377" t="s">
        <v>451</v>
      </c>
      <c r="B120" s="394" t="s">
        <v>452</v>
      </c>
      <c r="C120" s="415"/>
      <c r="D120" s="415"/>
      <c r="E120" s="398"/>
    </row>
    <row r="121" spans="1:5" ht="12" customHeight="1" thickBot="1">
      <c r="A121" s="375" t="s">
        <v>453</v>
      </c>
      <c r="B121" s="394" t="s">
        <v>454</v>
      </c>
      <c r="C121" s="417"/>
      <c r="D121" s="417"/>
      <c r="E121" s="400"/>
    </row>
    <row r="122" spans="1:5" ht="12" customHeight="1" thickBot="1">
      <c r="A122" s="382" t="s">
        <v>9</v>
      </c>
      <c r="B122" s="390" t="s">
        <v>455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61</v>
      </c>
      <c r="B123" s="371" t="s">
        <v>46</v>
      </c>
      <c r="C123" s="416"/>
      <c r="D123" s="416"/>
      <c r="E123" s="399"/>
    </row>
    <row r="124" spans="1:5" ht="12" customHeight="1" thickBot="1">
      <c r="A124" s="378" t="s">
        <v>62</v>
      </c>
      <c r="B124" s="374" t="s">
        <v>47</v>
      </c>
      <c r="C124" s="417"/>
      <c r="D124" s="417"/>
      <c r="E124" s="400"/>
    </row>
    <row r="125" spans="1:5" ht="12" customHeight="1" thickBot="1">
      <c r="A125" s="382" t="s">
        <v>10</v>
      </c>
      <c r="B125" s="390" t="s">
        <v>456</v>
      </c>
      <c r="C125" s="414">
        <f>+C92+C108+C122</f>
        <v>0</v>
      </c>
      <c r="D125" s="414">
        <f>+D92+D108+D122</f>
        <v>0</v>
      </c>
      <c r="E125" s="397">
        <f>+E92+E108+E122</f>
        <v>0</v>
      </c>
    </row>
    <row r="126" spans="1:5" ht="12" customHeight="1" thickBot="1">
      <c r="A126" s="382" t="s">
        <v>11</v>
      </c>
      <c r="B126" s="390" t="s">
        <v>457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65</v>
      </c>
      <c r="B127" s="371" t="s">
        <v>458</v>
      </c>
      <c r="C127" s="415"/>
      <c r="D127" s="415"/>
      <c r="E127" s="398"/>
    </row>
    <row r="128" spans="1:5" ht="12" customHeight="1">
      <c r="A128" s="377" t="s">
        <v>66</v>
      </c>
      <c r="B128" s="371" t="s">
        <v>459</v>
      </c>
      <c r="C128" s="415"/>
      <c r="D128" s="415"/>
      <c r="E128" s="398"/>
    </row>
    <row r="129" spans="1:5" ht="12" customHeight="1" thickBot="1">
      <c r="A129" s="375" t="s">
        <v>67</v>
      </c>
      <c r="B129" s="369" t="s">
        <v>460</v>
      </c>
      <c r="C129" s="415"/>
      <c r="D129" s="415"/>
      <c r="E129" s="398"/>
    </row>
    <row r="130" spans="1:5" ht="12" customHeight="1" thickBot="1">
      <c r="A130" s="382" t="s">
        <v>12</v>
      </c>
      <c r="B130" s="390" t="s">
        <v>461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68</v>
      </c>
      <c r="B131" s="371" t="s">
        <v>462</v>
      </c>
      <c r="C131" s="415"/>
      <c r="D131" s="415"/>
      <c r="E131" s="398"/>
    </row>
    <row r="132" spans="1:5" ht="12" customHeight="1">
      <c r="A132" s="377" t="s">
        <v>69</v>
      </c>
      <c r="B132" s="371" t="s">
        <v>463</v>
      </c>
      <c r="C132" s="415"/>
      <c r="D132" s="415"/>
      <c r="E132" s="398"/>
    </row>
    <row r="133" spans="1:5" ht="12" customHeight="1">
      <c r="A133" s="377" t="s">
        <v>358</v>
      </c>
      <c r="B133" s="371" t="s">
        <v>464</v>
      </c>
      <c r="C133" s="415"/>
      <c r="D133" s="415"/>
      <c r="E133" s="398"/>
    </row>
    <row r="134" spans="1:5" ht="12" customHeight="1" thickBot="1">
      <c r="A134" s="375" t="s">
        <v>360</v>
      </c>
      <c r="B134" s="369" t="s">
        <v>465</v>
      </c>
      <c r="C134" s="415"/>
      <c r="D134" s="415"/>
      <c r="E134" s="398"/>
    </row>
    <row r="135" spans="1:5" ht="12" customHeight="1" thickBot="1">
      <c r="A135" s="382" t="s">
        <v>13</v>
      </c>
      <c r="B135" s="390" t="s">
        <v>466</v>
      </c>
      <c r="C135" s="420">
        <f>+C136+C137+C138+C139</f>
        <v>0</v>
      </c>
      <c r="D135" s="420">
        <f>+D136+D137+D138+D139</f>
        <v>0</v>
      </c>
      <c r="E135" s="433">
        <f>+E136+E137+E138+E139</f>
        <v>0</v>
      </c>
    </row>
    <row r="136" spans="1:5" ht="12" customHeight="1">
      <c r="A136" s="377" t="s">
        <v>70</v>
      </c>
      <c r="B136" s="371" t="s">
        <v>467</v>
      </c>
      <c r="C136" s="415"/>
      <c r="D136" s="415"/>
      <c r="E136" s="398"/>
    </row>
    <row r="137" spans="1:5" ht="12" customHeight="1">
      <c r="A137" s="377" t="s">
        <v>71</v>
      </c>
      <c r="B137" s="371" t="s">
        <v>468</v>
      </c>
      <c r="C137" s="415"/>
      <c r="D137" s="415"/>
      <c r="E137" s="398"/>
    </row>
    <row r="138" spans="1:5" ht="12" customHeight="1">
      <c r="A138" s="377" t="s">
        <v>367</v>
      </c>
      <c r="B138" s="371" t="s">
        <v>469</v>
      </c>
      <c r="C138" s="415"/>
      <c r="D138" s="415"/>
      <c r="E138" s="398"/>
    </row>
    <row r="139" spans="1:5" ht="12" customHeight="1" thickBot="1">
      <c r="A139" s="375" t="s">
        <v>369</v>
      </c>
      <c r="B139" s="369" t="s">
        <v>470</v>
      </c>
      <c r="C139" s="415"/>
      <c r="D139" s="415"/>
      <c r="E139" s="398"/>
    </row>
    <row r="140" spans="1:9" ht="15" customHeight="1" thickBot="1">
      <c r="A140" s="382" t="s">
        <v>14</v>
      </c>
      <c r="B140" s="390" t="s">
        <v>471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132</v>
      </c>
      <c r="B141" s="371" t="s">
        <v>472</v>
      </c>
      <c r="C141" s="415"/>
      <c r="D141" s="415"/>
      <c r="E141" s="398"/>
    </row>
    <row r="142" spans="1:5" ht="12.75" customHeight="1">
      <c r="A142" s="377" t="s">
        <v>133</v>
      </c>
      <c r="B142" s="371" t="s">
        <v>473</v>
      </c>
      <c r="C142" s="415"/>
      <c r="D142" s="415"/>
      <c r="E142" s="398"/>
    </row>
    <row r="143" spans="1:5" ht="12.75" customHeight="1">
      <c r="A143" s="377" t="s">
        <v>161</v>
      </c>
      <c r="B143" s="371" t="s">
        <v>474</v>
      </c>
      <c r="C143" s="415"/>
      <c r="D143" s="415"/>
      <c r="E143" s="398"/>
    </row>
    <row r="144" spans="1:5" ht="12.75" customHeight="1" thickBot="1">
      <c r="A144" s="377" t="s">
        <v>375</v>
      </c>
      <c r="B144" s="371" t="s">
        <v>475</v>
      </c>
      <c r="C144" s="415"/>
      <c r="D144" s="415"/>
      <c r="E144" s="398"/>
    </row>
    <row r="145" spans="1:5" ht="16.5" thickBot="1">
      <c r="A145" s="382" t="s">
        <v>15</v>
      </c>
      <c r="B145" s="390" t="s">
        <v>476</v>
      </c>
      <c r="C145" s="364">
        <f>+C126+C130+C135+C140</f>
        <v>0</v>
      </c>
      <c r="D145" s="364">
        <f>+D126+D130+D135+D140</f>
        <v>0</v>
      </c>
      <c r="E145" s="365">
        <f>+E126+E130+E135+E140</f>
        <v>0</v>
      </c>
    </row>
    <row r="146" spans="1:5" ht="16.5" thickBot="1">
      <c r="A146" s="407" t="s">
        <v>16</v>
      </c>
      <c r="B146" s="410" t="s">
        <v>477</v>
      </c>
      <c r="C146" s="364">
        <f>+C125+C145</f>
        <v>0</v>
      </c>
      <c r="D146" s="364">
        <f>+D125+D145</f>
        <v>0</v>
      </c>
      <c r="E146" s="365">
        <f>+E125+E145</f>
        <v>0</v>
      </c>
    </row>
    <row r="148" spans="1:5" ht="18.75" customHeight="1">
      <c r="A148" s="688" t="s">
        <v>478</v>
      </c>
      <c r="B148" s="688"/>
      <c r="C148" s="688"/>
      <c r="D148" s="688"/>
      <c r="E148" s="688"/>
    </row>
    <row r="149" spans="1:5" ht="13.5" customHeight="1" thickBot="1">
      <c r="A149" s="392" t="s">
        <v>114</v>
      </c>
      <c r="B149" s="392"/>
      <c r="C149" s="422"/>
      <c r="E149" s="409" t="s">
        <v>160</v>
      </c>
    </row>
    <row r="150" spans="1:5" ht="21.75" thickBot="1">
      <c r="A150" s="382">
        <v>1</v>
      </c>
      <c r="B150" s="385" t="s">
        <v>479</v>
      </c>
      <c r="C150" s="408">
        <f>+C61-C125</f>
        <v>0</v>
      </c>
      <c r="D150" s="408">
        <f>+D61-D125</f>
        <v>0</v>
      </c>
      <c r="E150" s="408">
        <f>+E61-E125</f>
        <v>0</v>
      </c>
    </row>
    <row r="151" spans="1:5" ht="21.75" thickBot="1">
      <c r="A151" s="382" t="s">
        <v>8</v>
      </c>
      <c r="B151" s="385" t="s">
        <v>480</v>
      </c>
      <c r="C151" s="408">
        <f>+C84-C145</f>
        <v>0</v>
      </c>
      <c r="D151" s="408">
        <f>+D84-D145</f>
        <v>0</v>
      </c>
      <c r="E151" s="408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1" customFormat="1" ht="12.75" customHeight="1">
      <c r="C161" s="412"/>
      <c r="D161" s="412"/>
      <c r="E161" s="412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Nagyar Község Önkormányzat
2015. ÉVI ZÁRSZÁMADÁS
ÖNKÉNT VÁLLALT FELADATAINAK MÉRLEGE
&amp;R&amp;"Times New Roman CE,Félkövér dőlt"&amp;11 1.3. melléklet a 4/2016. (V.11.)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02">
      <selection activeCell="E138" sqref="E138"/>
    </sheetView>
  </sheetViews>
  <sheetFormatPr defaultColWidth="9.00390625" defaultRowHeight="12.75"/>
  <cols>
    <col min="1" max="1" width="71.125" style="248" customWidth="1"/>
    <col min="2" max="2" width="6.125" style="263" customWidth="1"/>
    <col min="3" max="3" width="18.00390625" style="660" customWidth="1"/>
    <col min="4" max="16384" width="9.375" style="660" customWidth="1"/>
  </cols>
  <sheetData>
    <row r="1" spans="1:3" ht="32.25" customHeight="1">
      <c r="A1" s="810" t="s">
        <v>299</v>
      </c>
      <c r="B1" s="810"/>
      <c r="C1" s="810"/>
    </row>
    <row r="2" spans="1:3" ht="15.75">
      <c r="A2" s="811" t="str">
        <f>+CONCATENATE(LEFT(ÖSSZEFÜGGÉSEK!A4,4),". év")</f>
        <v>2015. év</v>
      </c>
      <c r="B2" s="811"/>
      <c r="C2" s="811"/>
    </row>
    <row r="4" spans="2:3" ht="13.5" thickBot="1">
      <c r="B4" s="812" t="s">
        <v>254</v>
      </c>
      <c r="C4" s="812"/>
    </row>
    <row r="5" spans="1:3" s="249" customFormat="1" ht="31.5" customHeight="1">
      <c r="A5" s="813" t="s">
        <v>300</v>
      </c>
      <c r="B5" s="815" t="s">
        <v>256</v>
      </c>
      <c r="C5" s="817" t="s">
        <v>301</v>
      </c>
    </row>
    <row r="6" spans="1:3" s="249" customFormat="1" ht="12.75">
      <c r="A6" s="814"/>
      <c r="B6" s="816"/>
      <c r="C6" s="818"/>
    </row>
    <row r="7" spans="1:3" s="253" customFormat="1" ht="13.5" thickBot="1">
      <c r="A7" s="250" t="s">
        <v>424</v>
      </c>
      <c r="B7" s="251" t="s">
        <v>425</v>
      </c>
      <c r="C7" s="252" t="s">
        <v>426</v>
      </c>
    </row>
    <row r="8" spans="1:3" ht="15.75" customHeight="1">
      <c r="A8" s="645" t="s">
        <v>663</v>
      </c>
      <c r="B8" s="254" t="s">
        <v>261</v>
      </c>
      <c r="C8" s="255">
        <v>966148</v>
      </c>
    </row>
    <row r="9" spans="1:3" ht="15.75" customHeight="1">
      <c r="A9" s="645" t="s">
        <v>664</v>
      </c>
      <c r="B9" s="256" t="s">
        <v>262</v>
      </c>
      <c r="C9" s="255"/>
    </row>
    <row r="10" spans="1:3" ht="15.75" customHeight="1">
      <c r="A10" s="645" t="s">
        <v>665</v>
      </c>
      <c r="B10" s="256" t="s">
        <v>263</v>
      </c>
      <c r="C10" s="255">
        <v>17242</v>
      </c>
    </row>
    <row r="11" spans="1:3" ht="15.75" customHeight="1">
      <c r="A11" s="645" t="s">
        <v>666</v>
      </c>
      <c r="B11" s="256" t="s">
        <v>264</v>
      </c>
      <c r="C11" s="257">
        <v>-287349</v>
      </c>
    </row>
    <row r="12" spans="1:3" ht="15.75" customHeight="1">
      <c r="A12" s="645" t="s">
        <v>667</v>
      </c>
      <c r="B12" s="256" t="s">
        <v>265</v>
      </c>
      <c r="C12" s="257"/>
    </row>
    <row r="13" spans="1:3" ht="15.75" customHeight="1">
      <c r="A13" s="645" t="s">
        <v>668</v>
      </c>
      <c r="B13" s="256" t="s">
        <v>266</v>
      </c>
      <c r="C13" s="257">
        <v>-17032</v>
      </c>
    </row>
    <row r="14" spans="1:3" ht="15.75" customHeight="1">
      <c r="A14" s="645" t="s">
        <v>669</v>
      </c>
      <c r="B14" s="256" t="s">
        <v>267</v>
      </c>
      <c r="C14" s="258">
        <f>+C8+C9+C10+C11+C12+C13</f>
        <v>679009</v>
      </c>
    </row>
    <row r="15" spans="1:3" ht="15.75" customHeight="1">
      <c r="A15" s="645" t="s">
        <v>736</v>
      </c>
      <c r="B15" s="256" t="s">
        <v>268</v>
      </c>
      <c r="C15" s="661">
        <v>15335</v>
      </c>
    </row>
    <row r="16" spans="1:3" ht="15.75" customHeight="1">
      <c r="A16" s="645" t="s">
        <v>670</v>
      </c>
      <c r="B16" s="256" t="s">
        <v>269</v>
      </c>
      <c r="C16" s="257">
        <v>2002</v>
      </c>
    </row>
    <row r="17" spans="1:3" ht="15.75" customHeight="1">
      <c r="A17" s="645" t="s">
        <v>671</v>
      </c>
      <c r="B17" s="256" t="s">
        <v>16</v>
      </c>
      <c r="C17" s="257">
        <v>18</v>
      </c>
    </row>
    <row r="18" spans="1:3" ht="15.75" customHeight="1">
      <c r="A18" s="645" t="s">
        <v>672</v>
      </c>
      <c r="B18" s="256" t="s">
        <v>17</v>
      </c>
      <c r="C18" s="258">
        <f>+C15+C16+C17</f>
        <v>17355</v>
      </c>
    </row>
    <row r="19" spans="1:3" s="662" customFormat="1" ht="15.75" customHeight="1">
      <c r="A19" s="645" t="s">
        <v>673</v>
      </c>
      <c r="B19" s="256" t="s">
        <v>18</v>
      </c>
      <c r="C19" s="257"/>
    </row>
    <row r="20" spans="1:3" ht="15.75" customHeight="1">
      <c r="A20" s="645" t="s">
        <v>674</v>
      </c>
      <c r="B20" s="256" t="s">
        <v>19</v>
      </c>
      <c r="C20" s="257">
        <v>7480</v>
      </c>
    </row>
    <row r="21" spans="1:3" ht="15.75" customHeight="1" thickBot="1">
      <c r="A21" s="259" t="s">
        <v>675</v>
      </c>
      <c r="B21" s="260" t="s">
        <v>20</v>
      </c>
      <c r="C21" s="261">
        <f>+C14+C18+C19+C20</f>
        <v>703844</v>
      </c>
    </row>
    <row r="22" spans="1:5" ht="15.75">
      <c r="A22" s="655"/>
      <c r="B22" s="658"/>
      <c r="C22" s="656"/>
      <c r="D22" s="656"/>
      <c r="E22" s="656"/>
    </row>
    <row r="23" spans="1:5" ht="15.75">
      <c r="A23" s="655"/>
      <c r="B23" s="658"/>
      <c r="C23" s="656"/>
      <c r="D23" s="656"/>
      <c r="E23" s="656"/>
    </row>
    <row r="24" spans="1:5" ht="15.75">
      <c r="A24" s="658"/>
      <c r="B24" s="658"/>
      <c r="C24" s="656"/>
      <c r="D24" s="656"/>
      <c r="E24" s="656"/>
    </row>
    <row r="25" spans="1:5" ht="15.75">
      <c r="A25" s="809"/>
      <c r="B25" s="809"/>
      <c r="C25" s="809"/>
      <c r="D25" s="663"/>
      <c r="E25" s="663"/>
    </row>
    <row r="26" spans="1:5" ht="15.75">
      <c r="A26" s="809"/>
      <c r="B26" s="809"/>
      <c r="C26" s="809"/>
      <c r="D26" s="663"/>
      <c r="E26" s="663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dőlt"Kömörő Község Önkormányzat&amp;R&amp;"Times New Roman CE,Félkövér dőlt"7.2. tájékoztató tábla a 6/2016. (IV.27.)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09">
      <selection activeCell="E138" sqref="E138"/>
    </sheetView>
  </sheetViews>
  <sheetFormatPr defaultColWidth="12.00390625" defaultRowHeight="12.75"/>
  <cols>
    <col min="1" max="1" width="58.875" style="241" customWidth="1"/>
    <col min="2" max="2" width="6.875" style="241" customWidth="1"/>
    <col min="3" max="3" width="17.125" style="241" customWidth="1"/>
    <col min="4" max="4" width="19.125" style="241" customWidth="1"/>
    <col min="5" max="16384" width="12.00390625" style="241" customWidth="1"/>
  </cols>
  <sheetData>
    <row r="1" spans="1:4" ht="48" customHeight="1">
      <c r="A1" s="819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820"/>
      <c r="C1" s="820"/>
      <c r="D1" s="820"/>
    </row>
    <row r="2" ht="16.5" thickBot="1"/>
    <row r="3" spans="1:4" ht="43.5" customHeight="1" thickBot="1">
      <c r="A3" s="667" t="s">
        <v>53</v>
      </c>
      <c r="B3" s="357" t="s">
        <v>256</v>
      </c>
      <c r="C3" s="668" t="s">
        <v>302</v>
      </c>
      <c r="D3" s="669" t="s">
        <v>303</v>
      </c>
    </row>
    <row r="4" spans="1:4" ht="16.5" thickBot="1">
      <c r="A4" s="264" t="s">
        <v>424</v>
      </c>
      <c r="B4" s="265" t="s">
        <v>425</v>
      </c>
      <c r="C4" s="265" t="s">
        <v>426</v>
      </c>
      <c r="D4" s="266" t="s">
        <v>427</v>
      </c>
    </row>
    <row r="5" spans="1:4" ht="15.75" customHeight="1">
      <c r="A5" s="275" t="s">
        <v>704</v>
      </c>
      <c r="B5" s="268" t="s">
        <v>7</v>
      </c>
      <c r="C5" s="269"/>
      <c r="D5" s="270"/>
    </row>
    <row r="6" spans="1:4" ht="15.75" customHeight="1">
      <c r="A6" s="275" t="s">
        <v>705</v>
      </c>
      <c r="B6" s="272" t="s">
        <v>8</v>
      </c>
      <c r="C6" s="273"/>
      <c r="D6" s="274"/>
    </row>
    <row r="7" spans="1:4" ht="15.75" customHeight="1">
      <c r="A7" s="275" t="s">
        <v>706</v>
      </c>
      <c r="B7" s="272" t="s">
        <v>9</v>
      </c>
      <c r="C7" s="273"/>
      <c r="D7" s="274"/>
    </row>
    <row r="8" spans="1:4" ht="15.75" customHeight="1" thickBot="1">
      <c r="A8" s="276" t="s">
        <v>707</v>
      </c>
      <c r="B8" s="277" t="s">
        <v>10</v>
      </c>
      <c r="C8" s="278"/>
      <c r="D8" s="279"/>
    </row>
    <row r="9" spans="1:4" ht="15.75" customHeight="1" thickBot="1">
      <c r="A9" s="671" t="s">
        <v>708</v>
      </c>
      <c r="B9" s="672" t="s">
        <v>11</v>
      </c>
      <c r="C9" s="673"/>
      <c r="D9" s="674">
        <f>+D10+D11+D12+D13</f>
        <v>0</v>
      </c>
    </row>
    <row r="10" spans="1:4" ht="15.75" customHeight="1">
      <c r="A10" s="670" t="s">
        <v>709</v>
      </c>
      <c r="B10" s="268" t="s">
        <v>12</v>
      </c>
      <c r="C10" s="269"/>
      <c r="D10" s="270"/>
    </row>
    <row r="11" spans="1:4" ht="15.75" customHeight="1">
      <c r="A11" s="275" t="s">
        <v>710</v>
      </c>
      <c r="B11" s="272" t="s">
        <v>13</v>
      </c>
      <c r="C11" s="273"/>
      <c r="D11" s="274"/>
    </row>
    <row r="12" spans="1:4" ht="15.75" customHeight="1">
      <c r="A12" s="275" t="s">
        <v>711</v>
      </c>
      <c r="B12" s="272" t="s">
        <v>14</v>
      </c>
      <c r="C12" s="273"/>
      <c r="D12" s="274"/>
    </row>
    <row r="13" spans="1:4" ht="15.75" customHeight="1" thickBot="1">
      <c r="A13" s="276" t="s">
        <v>712</v>
      </c>
      <c r="B13" s="277" t="s">
        <v>15</v>
      </c>
      <c r="C13" s="278"/>
      <c r="D13" s="279"/>
    </row>
    <row r="14" spans="1:4" ht="15.75" customHeight="1" thickBot="1">
      <c r="A14" s="671" t="s">
        <v>713</v>
      </c>
      <c r="B14" s="672" t="s">
        <v>16</v>
      </c>
      <c r="C14" s="673"/>
      <c r="D14" s="674">
        <f>+D15+D16+D17</f>
        <v>0</v>
      </c>
    </row>
    <row r="15" spans="1:4" ht="15.75" customHeight="1">
      <c r="A15" s="670" t="s">
        <v>714</v>
      </c>
      <c r="B15" s="268" t="s">
        <v>17</v>
      </c>
      <c r="C15" s="269"/>
      <c r="D15" s="270"/>
    </row>
    <row r="16" spans="1:4" ht="15.75" customHeight="1">
      <c r="A16" s="275" t="s">
        <v>715</v>
      </c>
      <c r="B16" s="272" t="s">
        <v>18</v>
      </c>
      <c r="C16" s="273"/>
      <c r="D16" s="274"/>
    </row>
    <row r="17" spans="1:4" ht="15.75" customHeight="1" thickBot="1">
      <c r="A17" s="276" t="s">
        <v>716</v>
      </c>
      <c r="B17" s="277" t="s">
        <v>19</v>
      </c>
      <c r="C17" s="278"/>
      <c r="D17" s="279"/>
    </row>
    <row r="18" spans="1:4" ht="15.75" customHeight="1" thickBot="1">
      <c r="A18" s="671" t="s">
        <v>722</v>
      </c>
      <c r="B18" s="672" t="s">
        <v>20</v>
      </c>
      <c r="C18" s="673"/>
      <c r="D18" s="674">
        <f>+D19+D20+D21</f>
        <v>0</v>
      </c>
    </row>
    <row r="19" spans="1:4" ht="15.75" customHeight="1">
      <c r="A19" s="670" t="s">
        <v>717</v>
      </c>
      <c r="B19" s="268" t="s">
        <v>21</v>
      </c>
      <c r="C19" s="269"/>
      <c r="D19" s="270"/>
    </row>
    <row r="20" spans="1:4" ht="15.75" customHeight="1">
      <c r="A20" s="275" t="s">
        <v>718</v>
      </c>
      <c r="B20" s="272" t="s">
        <v>22</v>
      </c>
      <c r="C20" s="273"/>
      <c r="D20" s="274"/>
    </row>
    <row r="21" spans="1:4" ht="15.75" customHeight="1">
      <c r="A21" s="275" t="s">
        <v>719</v>
      </c>
      <c r="B21" s="272" t="s">
        <v>23</v>
      </c>
      <c r="C21" s="273"/>
      <c r="D21" s="274"/>
    </row>
    <row r="22" spans="1:4" ht="15.75" customHeight="1">
      <c r="A22" s="275" t="s">
        <v>720</v>
      </c>
      <c r="B22" s="272" t="s">
        <v>24</v>
      </c>
      <c r="C22" s="273"/>
      <c r="D22" s="274"/>
    </row>
    <row r="23" spans="1:4" ht="15.75" customHeight="1">
      <c r="A23" s="275"/>
      <c r="B23" s="272" t="s">
        <v>25</v>
      </c>
      <c r="C23" s="273"/>
      <c r="D23" s="274"/>
    </row>
    <row r="24" spans="1:4" ht="15.75" customHeight="1">
      <c r="A24" s="275"/>
      <c r="B24" s="272" t="s">
        <v>26</v>
      </c>
      <c r="C24" s="273"/>
      <c r="D24" s="274"/>
    </row>
    <row r="25" spans="1:4" ht="15.75" customHeight="1">
      <c r="A25" s="275"/>
      <c r="B25" s="272" t="s">
        <v>27</v>
      </c>
      <c r="C25" s="273"/>
      <c r="D25" s="274"/>
    </row>
    <row r="26" spans="1:4" ht="15.75" customHeight="1">
      <c r="A26" s="275"/>
      <c r="B26" s="272" t="s">
        <v>28</v>
      </c>
      <c r="C26" s="273"/>
      <c r="D26" s="274"/>
    </row>
    <row r="27" spans="1:4" ht="15.75" customHeight="1">
      <c r="A27" s="275"/>
      <c r="B27" s="272" t="s">
        <v>29</v>
      </c>
      <c r="C27" s="273"/>
      <c r="D27" s="274"/>
    </row>
    <row r="28" spans="1:4" ht="15.75" customHeight="1">
      <c r="A28" s="275"/>
      <c r="B28" s="272" t="s">
        <v>30</v>
      </c>
      <c r="C28" s="273"/>
      <c r="D28" s="274"/>
    </row>
    <row r="29" spans="1:4" ht="15.75" customHeight="1">
      <c r="A29" s="275"/>
      <c r="B29" s="272" t="s">
        <v>31</v>
      </c>
      <c r="C29" s="273"/>
      <c r="D29" s="274"/>
    </row>
    <row r="30" spans="1:4" ht="15.75" customHeight="1">
      <c r="A30" s="275"/>
      <c r="B30" s="272" t="s">
        <v>32</v>
      </c>
      <c r="C30" s="273"/>
      <c r="D30" s="274"/>
    </row>
    <row r="31" spans="1:4" ht="15.75" customHeight="1">
      <c r="A31" s="275"/>
      <c r="B31" s="272" t="s">
        <v>33</v>
      </c>
      <c r="C31" s="273"/>
      <c r="D31" s="274"/>
    </row>
    <row r="32" spans="1:4" ht="15.75" customHeight="1">
      <c r="A32" s="275"/>
      <c r="B32" s="272" t="s">
        <v>34</v>
      </c>
      <c r="C32" s="273"/>
      <c r="D32" s="274"/>
    </row>
    <row r="33" spans="1:4" ht="15.75" customHeight="1">
      <c r="A33" s="275"/>
      <c r="B33" s="272" t="s">
        <v>35</v>
      </c>
      <c r="C33" s="273"/>
      <c r="D33" s="274"/>
    </row>
    <row r="34" spans="1:4" ht="15.75" customHeight="1">
      <c r="A34" s="275"/>
      <c r="B34" s="272" t="s">
        <v>92</v>
      </c>
      <c r="C34" s="273"/>
      <c r="D34" s="274"/>
    </row>
    <row r="35" spans="1:4" ht="15.75" customHeight="1">
      <c r="A35" s="275"/>
      <c r="B35" s="272" t="s">
        <v>191</v>
      </c>
      <c r="C35" s="273"/>
      <c r="D35" s="274"/>
    </row>
    <row r="36" spans="1:4" ht="15.75" customHeight="1">
      <c r="A36" s="275"/>
      <c r="B36" s="272" t="s">
        <v>252</v>
      </c>
      <c r="C36" s="273"/>
      <c r="D36" s="274"/>
    </row>
    <row r="37" spans="1:4" ht="15.75" customHeight="1" thickBot="1">
      <c r="A37" s="276"/>
      <c r="B37" s="277" t="s">
        <v>253</v>
      </c>
      <c r="C37" s="278"/>
      <c r="D37" s="279"/>
    </row>
    <row r="38" spans="1:6" ht="15.75" customHeight="1" thickBot="1">
      <c r="A38" s="821" t="s">
        <v>721</v>
      </c>
      <c r="B38" s="822"/>
      <c r="C38" s="280"/>
      <c r="D38" s="674">
        <f>+D5+D6+D7+D8+D9+D14+D18+D22+D23+D24+D25+D26+D27+D28+D29+D30+D31+D32+D33+D34+D35+D36+D37</f>
        <v>0</v>
      </c>
      <c r="F38" s="281"/>
    </row>
    <row r="39" ht="15.75">
      <c r="A39" s="675" t="s">
        <v>723</v>
      </c>
    </row>
    <row r="40" spans="1:4" ht="15.75">
      <c r="A40" s="245"/>
      <c r="B40" s="246"/>
      <c r="C40" s="823"/>
      <c r="D40" s="823"/>
    </row>
    <row r="41" spans="1:4" ht="15.75">
      <c r="A41" s="245"/>
      <c r="B41" s="246"/>
      <c r="C41" s="247"/>
      <c r="D41" s="247"/>
    </row>
    <row r="42" spans="1:4" ht="15.75">
      <c r="A42" s="246"/>
      <c r="B42" s="246"/>
      <c r="C42" s="823"/>
      <c r="D42" s="823"/>
    </row>
    <row r="43" spans="1:2" ht="15.75">
      <c r="A43" s="262"/>
      <c r="B43" s="262"/>
    </row>
    <row r="44" spans="1:3" ht="15.75">
      <c r="A44" s="262"/>
      <c r="B44" s="262"/>
      <c r="C44" s="262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……/2016. (……)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09">
      <selection activeCell="E138" sqref="E138"/>
    </sheetView>
  </sheetViews>
  <sheetFormatPr defaultColWidth="12.00390625" defaultRowHeight="12.75"/>
  <cols>
    <col min="1" max="1" width="56.125" style="241" customWidth="1"/>
    <col min="2" max="2" width="6.875" style="241" customWidth="1"/>
    <col min="3" max="3" width="17.125" style="241" customWidth="1"/>
    <col min="4" max="4" width="19.125" style="241" customWidth="1"/>
    <col min="5" max="16384" width="12.00390625" style="241" customWidth="1"/>
  </cols>
  <sheetData>
    <row r="1" spans="1:4" ht="48.75" customHeight="1">
      <c r="A1" s="824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2015.</v>
      </c>
      <c r="B1" s="825"/>
      <c r="C1" s="825"/>
      <c r="D1" s="825"/>
    </row>
    <row r="2" ht="16.5" thickBot="1"/>
    <row r="3" spans="1:4" ht="64.5" thickBot="1">
      <c r="A3" s="676" t="s">
        <v>53</v>
      </c>
      <c r="B3" s="357" t="s">
        <v>256</v>
      </c>
      <c r="C3" s="677" t="s">
        <v>724</v>
      </c>
      <c r="D3" s="678" t="s">
        <v>303</v>
      </c>
    </row>
    <row r="4" spans="1:4" ht="16.5" thickBot="1">
      <c r="A4" s="282" t="s">
        <v>424</v>
      </c>
      <c r="B4" s="283" t="s">
        <v>425</v>
      </c>
      <c r="C4" s="283" t="s">
        <v>426</v>
      </c>
      <c r="D4" s="284" t="s">
        <v>427</v>
      </c>
    </row>
    <row r="5" spans="1:4" ht="15.75" customHeight="1">
      <c r="A5" s="271" t="s">
        <v>725</v>
      </c>
      <c r="B5" s="268" t="s">
        <v>7</v>
      </c>
      <c r="C5" s="269"/>
      <c r="D5" s="270"/>
    </row>
    <row r="6" spans="1:4" ht="15.75" customHeight="1">
      <c r="A6" s="271" t="s">
        <v>726</v>
      </c>
      <c r="B6" s="272" t="s">
        <v>8</v>
      </c>
      <c r="C6" s="273"/>
      <c r="D6" s="274">
        <v>2643</v>
      </c>
    </row>
    <row r="7" spans="1:4" ht="15.75" customHeight="1" thickBot="1">
      <c r="A7" s="679" t="s">
        <v>727</v>
      </c>
      <c r="B7" s="277" t="s">
        <v>9</v>
      </c>
      <c r="C7" s="278"/>
      <c r="D7" s="279"/>
    </row>
    <row r="8" spans="1:4" ht="15.75" customHeight="1" thickBot="1">
      <c r="A8" s="671" t="s">
        <v>728</v>
      </c>
      <c r="B8" s="672" t="s">
        <v>10</v>
      </c>
      <c r="C8" s="673"/>
      <c r="D8" s="674">
        <f>+D5+D6+D7</f>
        <v>2643</v>
      </c>
    </row>
    <row r="9" spans="1:4" ht="15.75" customHeight="1">
      <c r="A9" s="267" t="s">
        <v>729</v>
      </c>
      <c r="B9" s="268" t="s">
        <v>11</v>
      </c>
      <c r="C9" s="269"/>
      <c r="D9" s="270"/>
    </row>
    <row r="10" spans="1:4" ht="15.75" customHeight="1">
      <c r="A10" s="271" t="s">
        <v>730</v>
      </c>
      <c r="B10" s="272" t="s">
        <v>12</v>
      </c>
      <c r="C10" s="273"/>
      <c r="D10" s="274"/>
    </row>
    <row r="11" spans="1:4" ht="15.75" customHeight="1">
      <c r="A11" s="271" t="s">
        <v>731</v>
      </c>
      <c r="B11" s="272" t="s">
        <v>13</v>
      </c>
      <c r="C11" s="273"/>
      <c r="D11" s="274"/>
    </row>
    <row r="12" spans="1:4" ht="15.75" customHeight="1">
      <c r="A12" s="271" t="s">
        <v>732</v>
      </c>
      <c r="B12" s="272" t="s">
        <v>14</v>
      </c>
      <c r="C12" s="273"/>
      <c r="D12" s="274"/>
    </row>
    <row r="13" spans="1:4" ht="15.75" customHeight="1" thickBot="1">
      <c r="A13" s="679" t="s">
        <v>733</v>
      </c>
      <c r="B13" s="277" t="s">
        <v>15</v>
      </c>
      <c r="C13" s="278"/>
      <c r="D13" s="279">
        <v>17355</v>
      </c>
    </row>
    <row r="14" spans="1:4" ht="15.75" customHeight="1" thickBot="1">
      <c r="A14" s="671" t="s">
        <v>734</v>
      </c>
      <c r="B14" s="672" t="s">
        <v>16</v>
      </c>
      <c r="C14" s="680"/>
      <c r="D14" s="674">
        <f>+D9+D10+D11+D12+D13</f>
        <v>17355</v>
      </c>
    </row>
    <row r="15" spans="1:4" ht="15.75" customHeight="1">
      <c r="A15" s="267"/>
      <c r="B15" s="268" t="s">
        <v>17</v>
      </c>
      <c r="C15" s="269"/>
      <c r="D15" s="270"/>
    </row>
    <row r="16" spans="1:4" ht="15.75" customHeight="1">
      <c r="A16" s="271"/>
      <c r="B16" s="272" t="s">
        <v>18</v>
      </c>
      <c r="C16" s="273"/>
      <c r="D16" s="274"/>
    </row>
    <row r="17" spans="1:4" ht="15.75" customHeight="1">
      <c r="A17" s="271"/>
      <c r="B17" s="272" t="s">
        <v>19</v>
      </c>
      <c r="C17" s="273"/>
      <c r="D17" s="274"/>
    </row>
    <row r="18" spans="1:4" ht="15.75" customHeight="1">
      <c r="A18" s="271"/>
      <c r="B18" s="272" t="s">
        <v>20</v>
      </c>
      <c r="C18" s="273"/>
      <c r="D18" s="274"/>
    </row>
    <row r="19" spans="1:4" ht="15.75" customHeight="1">
      <c r="A19" s="271"/>
      <c r="B19" s="272" t="s">
        <v>21</v>
      </c>
      <c r="C19" s="273"/>
      <c r="D19" s="274"/>
    </row>
    <row r="20" spans="1:4" ht="15.75" customHeight="1">
      <c r="A20" s="271"/>
      <c r="B20" s="272" t="s">
        <v>22</v>
      </c>
      <c r="C20" s="273"/>
      <c r="D20" s="274"/>
    </row>
    <row r="21" spans="1:4" ht="15.75" customHeight="1">
      <c r="A21" s="271"/>
      <c r="B21" s="272" t="s">
        <v>23</v>
      </c>
      <c r="C21" s="273"/>
      <c r="D21" s="274"/>
    </row>
    <row r="22" spans="1:4" ht="15.75" customHeight="1">
      <c r="A22" s="271"/>
      <c r="B22" s="272" t="s">
        <v>24</v>
      </c>
      <c r="C22" s="273"/>
      <c r="D22" s="274"/>
    </row>
    <row r="23" spans="1:4" ht="15.75" customHeight="1">
      <c r="A23" s="271"/>
      <c r="B23" s="272" t="s">
        <v>25</v>
      </c>
      <c r="C23" s="273"/>
      <c r="D23" s="274"/>
    </row>
    <row r="24" spans="1:4" ht="15.75" customHeight="1">
      <c r="A24" s="271"/>
      <c r="B24" s="272" t="s">
        <v>26</v>
      </c>
      <c r="C24" s="273"/>
      <c r="D24" s="274"/>
    </row>
    <row r="25" spans="1:4" ht="15.75" customHeight="1">
      <c r="A25" s="271"/>
      <c r="B25" s="272" t="s">
        <v>27</v>
      </c>
      <c r="C25" s="273"/>
      <c r="D25" s="274"/>
    </row>
    <row r="26" spans="1:4" ht="15.75" customHeight="1">
      <c r="A26" s="271"/>
      <c r="B26" s="272" t="s">
        <v>28</v>
      </c>
      <c r="C26" s="273"/>
      <c r="D26" s="274"/>
    </row>
    <row r="27" spans="1:4" ht="15.75" customHeight="1">
      <c r="A27" s="271"/>
      <c r="B27" s="272" t="s">
        <v>29</v>
      </c>
      <c r="C27" s="273"/>
      <c r="D27" s="274"/>
    </row>
    <row r="28" spans="1:4" ht="15.75" customHeight="1">
      <c r="A28" s="271"/>
      <c r="B28" s="272" t="s">
        <v>30</v>
      </c>
      <c r="C28" s="273"/>
      <c r="D28" s="274"/>
    </row>
    <row r="29" spans="1:4" ht="15.75" customHeight="1">
      <c r="A29" s="271"/>
      <c r="B29" s="272" t="s">
        <v>31</v>
      </c>
      <c r="C29" s="273"/>
      <c r="D29" s="274"/>
    </row>
    <row r="30" spans="1:4" ht="15.75" customHeight="1">
      <c r="A30" s="271"/>
      <c r="B30" s="272" t="s">
        <v>32</v>
      </c>
      <c r="C30" s="273"/>
      <c r="D30" s="274"/>
    </row>
    <row r="31" spans="1:4" ht="15.75" customHeight="1">
      <c r="A31" s="271"/>
      <c r="B31" s="272" t="s">
        <v>33</v>
      </c>
      <c r="C31" s="273"/>
      <c r="D31" s="274"/>
    </row>
    <row r="32" spans="1:4" ht="15.75" customHeight="1">
      <c r="A32" s="271"/>
      <c r="B32" s="272" t="s">
        <v>34</v>
      </c>
      <c r="C32" s="273"/>
      <c r="D32" s="274"/>
    </row>
    <row r="33" spans="1:4" ht="15.75" customHeight="1">
      <c r="A33" s="271"/>
      <c r="B33" s="272" t="s">
        <v>35</v>
      </c>
      <c r="C33" s="273"/>
      <c r="D33" s="274"/>
    </row>
    <row r="34" spans="1:4" ht="15.75" customHeight="1">
      <c r="A34" s="271"/>
      <c r="B34" s="272" t="s">
        <v>92</v>
      </c>
      <c r="C34" s="273"/>
      <c r="D34" s="274"/>
    </row>
    <row r="35" spans="1:4" ht="15.75" customHeight="1">
      <c r="A35" s="271"/>
      <c r="B35" s="272" t="s">
        <v>191</v>
      </c>
      <c r="C35" s="273"/>
      <c r="D35" s="274"/>
    </row>
    <row r="36" spans="1:4" ht="15.75" customHeight="1">
      <c r="A36" s="271"/>
      <c r="B36" s="272" t="s">
        <v>252</v>
      </c>
      <c r="C36" s="273"/>
      <c r="D36" s="274"/>
    </row>
    <row r="37" spans="1:4" ht="15.75" customHeight="1" thickBot="1">
      <c r="A37" s="285"/>
      <c r="B37" s="286" t="s">
        <v>253</v>
      </c>
      <c r="C37" s="287"/>
      <c r="D37" s="288"/>
    </row>
    <row r="38" spans="1:6" ht="15.75" customHeight="1" thickBot="1">
      <c r="A38" s="826" t="s">
        <v>735</v>
      </c>
      <c r="B38" s="827"/>
      <c r="C38" s="280"/>
      <c r="D38" s="674">
        <f>+D8+D14+SUM(D15:D37)</f>
        <v>19998</v>
      </c>
      <c r="F38" s="289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dőlt"Kömörő Község Önkormányzat&amp;R&amp;"Times New Roman,Félkövér dőlt"7.4. tájékoztató tábla a 6/2016. (IV.27.)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02">
      <selection activeCell="E138" sqref="E138"/>
    </sheetView>
  </sheetViews>
  <sheetFormatPr defaultColWidth="9.00390625" defaultRowHeight="12.75"/>
  <cols>
    <col min="1" max="1" width="9.375" style="317" customWidth="1"/>
    <col min="2" max="2" width="58.375" style="317" customWidth="1"/>
    <col min="3" max="5" width="25.00390625" style="317" customWidth="1"/>
    <col min="6" max="6" width="5.50390625" style="317" customWidth="1"/>
    <col min="7" max="16384" width="9.375" style="317" customWidth="1"/>
  </cols>
  <sheetData>
    <row r="1" spans="1:6" ht="12.75">
      <c r="A1" s="318"/>
      <c r="F1" s="831" t="str">
        <f>+CONCATENATE("8. tájékoztató tábla a ......../",LEFT(ÖSSZEFÜGGÉSEK!A4,4)+1,". (........) önkormányzati rendelethez")</f>
        <v>8. tájékoztató tábla a ......../2016. (........) önkormányzati rendelethez</v>
      </c>
    </row>
    <row r="2" spans="1:6" ht="33" customHeight="1">
      <c r="A2" s="828" t="str">
        <f>+CONCATENATE("A Kömörő Önkormányzat tulajdonában álló gazdálkodó szervezetek működéséből származó",CHAR(10),"kötelezettségek és részesedések alakulása a ",LEFT(ÖSSZEFÜGGÉSEK!A4,4),". évben")</f>
        <v>A Kömörő Önkormányzat tulajdonában álló gazdálkodó szervezetek működéséből származó
kötelezettségek és részesedések alakulása a 2015. évben</v>
      </c>
      <c r="B2" s="828"/>
      <c r="C2" s="828"/>
      <c r="D2" s="828"/>
      <c r="E2" s="828"/>
      <c r="F2" s="831"/>
    </row>
    <row r="3" spans="1:6" ht="16.5" thickBot="1">
      <c r="A3" s="319"/>
      <c r="F3" s="831"/>
    </row>
    <row r="4" spans="1:6" ht="79.5" thickBot="1">
      <c r="A4" s="320" t="s">
        <v>256</v>
      </c>
      <c r="B4" s="321" t="s">
        <v>304</v>
      </c>
      <c r="C4" s="321" t="s">
        <v>305</v>
      </c>
      <c r="D4" s="321" t="s">
        <v>306</v>
      </c>
      <c r="E4" s="322" t="s">
        <v>307</v>
      </c>
      <c r="F4" s="831"/>
    </row>
    <row r="5" spans="1:6" ht="15.75">
      <c r="A5" s="323" t="s">
        <v>7</v>
      </c>
      <c r="B5" s="327"/>
      <c r="C5" s="330"/>
      <c r="D5" s="333"/>
      <c r="E5" s="337"/>
      <c r="F5" s="831"/>
    </row>
    <row r="6" spans="1:6" ht="15.75">
      <c r="A6" s="324" t="s">
        <v>8</v>
      </c>
      <c r="B6" s="328"/>
      <c r="C6" s="331"/>
      <c r="D6" s="334"/>
      <c r="E6" s="338"/>
      <c r="F6" s="831"/>
    </row>
    <row r="7" spans="1:6" ht="15.75">
      <c r="A7" s="324" t="s">
        <v>9</v>
      </c>
      <c r="B7" s="328"/>
      <c r="C7" s="331"/>
      <c r="D7" s="334"/>
      <c r="E7" s="338"/>
      <c r="F7" s="831"/>
    </row>
    <row r="8" spans="1:6" ht="15.75">
      <c r="A8" s="324" t="s">
        <v>10</v>
      </c>
      <c r="B8" s="328"/>
      <c r="C8" s="331"/>
      <c r="D8" s="334"/>
      <c r="E8" s="338"/>
      <c r="F8" s="831"/>
    </row>
    <row r="9" spans="1:6" ht="15.75">
      <c r="A9" s="324" t="s">
        <v>11</v>
      </c>
      <c r="B9" s="328"/>
      <c r="C9" s="331"/>
      <c r="D9" s="334"/>
      <c r="E9" s="338"/>
      <c r="F9" s="831"/>
    </row>
    <row r="10" spans="1:6" ht="15.75">
      <c r="A10" s="324" t="s">
        <v>12</v>
      </c>
      <c r="B10" s="328"/>
      <c r="C10" s="331"/>
      <c r="D10" s="334"/>
      <c r="E10" s="338"/>
      <c r="F10" s="831"/>
    </row>
    <row r="11" spans="1:6" ht="15.75">
      <c r="A11" s="324" t="s">
        <v>13</v>
      </c>
      <c r="B11" s="328"/>
      <c r="C11" s="331"/>
      <c r="D11" s="334"/>
      <c r="E11" s="338"/>
      <c r="F11" s="831"/>
    </row>
    <row r="12" spans="1:6" ht="15.75">
      <c r="A12" s="324" t="s">
        <v>14</v>
      </c>
      <c r="B12" s="328"/>
      <c r="C12" s="331"/>
      <c r="D12" s="334"/>
      <c r="E12" s="338"/>
      <c r="F12" s="831"/>
    </row>
    <row r="13" spans="1:6" ht="15.75">
      <c r="A13" s="324" t="s">
        <v>15</v>
      </c>
      <c r="B13" s="328"/>
      <c r="C13" s="331"/>
      <c r="D13" s="334"/>
      <c r="E13" s="338"/>
      <c r="F13" s="831"/>
    </row>
    <row r="14" spans="1:6" ht="15.75">
      <c r="A14" s="324" t="s">
        <v>16</v>
      </c>
      <c r="B14" s="328"/>
      <c r="C14" s="331"/>
      <c r="D14" s="334"/>
      <c r="E14" s="338"/>
      <c r="F14" s="831"/>
    </row>
    <row r="15" spans="1:6" ht="15.75">
      <c r="A15" s="324" t="s">
        <v>17</v>
      </c>
      <c r="B15" s="328"/>
      <c r="C15" s="331"/>
      <c r="D15" s="334"/>
      <c r="E15" s="338"/>
      <c r="F15" s="831"/>
    </row>
    <row r="16" spans="1:6" ht="15.75">
      <c r="A16" s="324" t="s">
        <v>18</v>
      </c>
      <c r="B16" s="328"/>
      <c r="C16" s="331"/>
      <c r="D16" s="334"/>
      <c r="E16" s="338"/>
      <c r="F16" s="831"/>
    </row>
    <row r="17" spans="1:6" ht="15.75">
      <c r="A17" s="324" t="s">
        <v>19</v>
      </c>
      <c r="B17" s="328"/>
      <c r="C17" s="331"/>
      <c r="D17" s="334"/>
      <c r="E17" s="338"/>
      <c r="F17" s="831"/>
    </row>
    <row r="18" spans="1:6" ht="15.75">
      <c r="A18" s="324" t="s">
        <v>20</v>
      </c>
      <c r="B18" s="328"/>
      <c r="C18" s="331"/>
      <c r="D18" s="334"/>
      <c r="E18" s="338"/>
      <c r="F18" s="831"/>
    </row>
    <row r="19" spans="1:6" ht="15.75">
      <c r="A19" s="324" t="s">
        <v>21</v>
      </c>
      <c r="B19" s="328"/>
      <c r="C19" s="331"/>
      <c r="D19" s="334"/>
      <c r="E19" s="338"/>
      <c r="F19" s="831"/>
    </row>
    <row r="20" spans="1:6" ht="15.75">
      <c r="A20" s="324" t="s">
        <v>22</v>
      </c>
      <c r="B20" s="328"/>
      <c r="C20" s="331"/>
      <c r="D20" s="334"/>
      <c r="E20" s="338"/>
      <c r="F20" s="831"/>
    </row>
    <row r="21" spans="1:6" ht="16.5" thickBot="1">
      <c r="A21" s="325" t="s">
        <v>23</v>
      </c>
      <c r="B21" s="329"/>
      <c r="C21" s="332"/>
      <c r="D21" s="335"/>
      <c r="E21" s="339"/>
      <c r="F21" s="831"/>
    </row>
    <row r="22" spans="1:6" ht="16.5" thickBot="1">
      <c r="A22" s="829" t="s">
        <v>308</v>
      </c>
      <c r="B22" s="830"/>
      <c r="C22" s="326"/>
      <c r="D22" s="336">
        <f>IF(SUM(D5:D21)=0,"",SUM(D5:D21))</f>
      </c>
      <c r="E22" s="340">
        <f>IF(SUM(E5:E21)=0,"",SUM(E5:E21))</f>
      </c>
      <c r="F22" s="831"/>
    </row>
    <row r="23" ht="15.75">
      <c r="A23" s="319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E138" sqref="E138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90" t="str">
        <f>+CONCATENATE("9. sz. tájékoztató tábla a 6/",LEFT(ÖSSZEFÜGGÉSEK!A4,4)+1,".(IV.27.)  önkormányzati rendelethez")</f>
        <v>9. sz. tájékoztató tábla a 6/2016.(IV.27.)  önkormányzati rendelethez</v>
      </c>
    </row>
    <row r="2" spans="1:3" ht="14.25">
      <c r="A2" s="291"/>
      <c r="B2" s="291"/>
      <c r="C2" s="291"/>
    </row>
    <row r="3" spans="1:3" ht="33.75" customHeight="1">
      <c r="A3" s="832" t="s">
        <v>309</v>
      </c>
      <c r="B3" s="832"/>
      <c r="C3" s="832"/>
    </row>
    <row r="4" ht="13.5" thickBot="1">
      <c r="C4" s="292"/>
    </row>
    <row r="5" spans="1:3" s="296" customFormat="1" ht="43.5" customHeight="1" thickBot="1">
      <c r="A5" s="293" t="s">
        <v>5</v>
      </c>
      <c r="B5" s="294" t="s">
        <v>53</v>
      </c>
      <c r="C5" s="295" t="s">
        <v>310</v>
      </c>
    </row>
    <row r="6" spans="1:3" ht="28.5" customHeight="1">
      <c r="A6" s="297" t="s">
        <v>7</v>
      </c>
      <c r="B6" s="298" t="str">
        <f>+CONCATENATE("Pénzkészlet ",LEFT(ÖSSZEFÜGGÉSEK!A4,4),". január 1-jén",CHAR(10),"ebből:")</f>
        <v>Pénzkészlet 2015. január 1-jén
ebből:</v>
      </c>
      <c r="C6" s="299">
        <f>C7+C8</f>
        <v>24420</v>
      </c>
    </row>
    <row r="7" spans="1:3" ht="18" customHeight="1">
      <c r="A7" s="300" t="s">
        <v>8</v>
      </c>
      <c r="B7" s="301" t="s">
        <v>311</v>
      </c>
      <c r="C7" s="302">
        <v>23845</v>
      </c>
    </row>
    <row r="8" spans="1:3" ht="18" customHeight="1">
      <c r="A8" s="300" t="s">
        <v>9</v>
      </c>
      <c r="B8" s="301" t="s">
        <v>312</v>
      </c>
      <c r="C8" s="302">
        <v>575</v>
      </c>
    </row>
    <row r="9" spans="1:3" ht="18" customHeight="1">
      <c r="A9" s="300" t="s">
        <v>10</v>
      </c>
      <c r="B9" s="303" t="s">
        <v>313</v>
      </c>
      <c r="C9" s="302">
        <v>184448</v>
      </c>
    </row>
    <row r="10" spans="1:3" ht="18" customHeight="1">
      <c r="A10" s="304" t="s">
        <v>11</v>
      </c>
      <c r="B10" s="305" t="s">
        <v>314</v>
      </c>
      <c r="C10" s="306">
        <v>179315</v>
      </c>
    </row>
    <row r="11" spans="1:3" ht="18" customHeight="1" thickBot="1">
      <c r="A11" s="310" t="s">
        <v>12</v>
      </c>
      <c r="B11" s="682" t="s">
        <v>748</v>
      </c>
      <c r="C11" s="312">
        <v>-7260</v>
      </c>
    </row>
    <row r="12" spans="1:3" ht="25.5" customHeight="1">
      <c r="A12" s="307" t="s">
        <v>13</v>
      </c>
      <c r="B12" s="308" t="str">
        <f>+CONCATENATE("Záró pénzkészlet ",LEFT(ÖSSZEFÜGGÉSEK!A4,4),". december 31-én",CHAR(10),"ebből:")</f>
        <v>Záró pénzkészlet 2015. december 31-én
ebből:</v>
      </c>
      <c r="C12" s="309">
        <f>C6+C9-C10+C11</f>
        <v>22293</v>
      </c>
    </row>
    <row r="13" spans="1:3" ht="18" customHeight="1">
      <c r="A13" s="300" t="s">
        <v>14</v>
      </c>
      <c r="B13" s="301" t="s">
        <v>311</v>
      </c>
      <c r="C13" s="302">
        <v>21723</v>
      </c>
    </row>
    <row r="14" spans="1:3" ht="18" customHeight="1" thickBot="1">
      <c r="A14" s="310" t="s">
        <v>15</v>
      </c>
      <c r="B14" s="311" t="s">
        <v>312</v>
      </c>
      <c r="C14" s="312">
        <v>570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138" sqref="E1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138" sqref="E138"/>
    </sheetView>
  </sheetViews>
  <sheetFormatPr defaultColWidth="9.00390625" defaultRowHeight="12.75"/>
  <cols>
    <col min="1" max="1" width="9.50390625" style="411" customWidth="1"/>
    <col min="2" max="2" width="60.875" style="411" customWidth="1"/>
    <col min="3" max="5" width="15.875" style="412" customWidth="1"/>
    <col min="6" max="16384" width="9.375" style="422" customWidth="1"/>
  </cols>
  <sheetData>
    <row r="1" spans="1:5" ht="15.75" customHeight="1">
      <c r="A1" s="689" t="s">
        <v>4</v>
      </c>
      <c r="B1" s="689"/>
      <c r="C1" s="689"/>
      <c r="D1" s="689"/>
      <c r="E1" s="689"/>
    </row>
    <row r="2" spans="1:5" ht="15.75" customHeight="1" thickBot="1">
      <c r="A2" s="46" t="s">
        <v>112</v>
      </c>
      <c r="B2" s="46"/>
      <c r="C2" s="409"/>
      <c r="D2" s="409"/>
      <c r="E2" s="409" t="s">
        <v>160</v>
      </c>
    </row>
    <row r="3" spans="1:5" ht="15.75" customHeight="1">
      <c r="A3" s="690" t="s">
        <v>60</v>
      </c>
      <c r="B3" s="692" t="s">
        <v>6</v>
      </c>
      <c r="C3" s="694" t="str">
        <f>+'1.1.sz.mell.'!C3:E3</f>
        <v>2015. évi</v>
      </c>
      <c r="D3" s="694"/>
      <c r="E3" s="695"/>
    </row>
    <row r="4" spans="1:5" ht="37.5" customHeight="1" thickBot="1">
      <c r="A4" s="691"/>
      <c r="B4" s="693"/>
      <c r="C4" s="48" t="s">
        <v>182</v>
      </c>
      <c r="D4" s="48" t="s">
        <v>187</v>
      </c>
      <c r="E4" s="49" t="s">
        <v>188</v>
      </c>
    </row>
    <row r="5" spans="1:5" s="423" customFormat="1" ht="12" customHeight="1" thickBot="1">
      <c r="A5" s="387" t="s">
        <v>424</v>
      </c>
      <c r="B5" s="388" t="s">
        <v>425</v>
      </c>
      <c r="C5" s="388" t="s">
        <v>426</v>
      </c>
      <c r="D5" s="388" t="s">
        <v>427</v>
      </c>
      <c r="E5" s="434" t="s">
        <v>428</v>
      </c>
    </row>
    <row r="6" spans="1:5" s="424" customFormat="1" ht="12" customHeight="1" thickBot="1">
      <c r="A6" s="382" t="s">
        <v>7</v>
      </c>
      <c r="B6" s="383" t="s">
        <v>316</v>
      </c>
      <c r="C6" s="414">
        <f>SUM(C7:C12)</f>
        <v>0</v>
      </c>
      <c r="D6" s="414">
        <f>SUM(D7:D12)</f>
        <v>0</v>
      </c>
      <c r="E6" s="397">
        <f>SUM(E7:E12)</f>
        <v>0</v>
      </c>
    </row>
    <row r="7" spans="1:5" s="424" customFormat="1" ht="12" customHeight="1">
      <c r="A7" s="377" t="s">
        <v>72</v>
      </c>
      <c r="B7" s="425" t="s">
        <v>317</v>
      </c>
      <c r="C7" s="416"/>
      <c r="D7" s="416"/>
      <c r="E7" s="399"/>
    </row>
    <row r="8" spans="1:5" s="424" customFormat="1" ht="12" customHeight="1">
      <c r="A8" s="376" t="s">
        <v>73</v>
      </c>
      <c r="B8" s="426" t="s">
        <v>318</v>
      </c>
      <c r="C8" s="415"/>
      <c r="D8" s="415"/>
      <c r="E8" s="398"/>
    </row>
    <row r="9" spans="1:5" s="424" customFormat="1" ht="12" customHeight="1">
      <c r="A9" s="376" t="s">
        <v>74</v>
      </c>
      <c r="B9" s="426" t="s">
        <v>319</v>
      </c>
      <c r="C9" s="415"/>
      <c r="D9" s="415"/>
      <c r="E9" s="398"/>
    </row>
    <row r="10" spans="1:5" s="424" customFormat="1" ht="12" customHeight="1">
      <c r="A10" s="376" t="s">
        <v>75</v>
      </c>
      <c r="B10" s="426" t="s">
        <v>320</v>
      </c>
      <c r="C10" s="415"/>
      <c r="D10" s="415"/>
      <c r="E10" s="398"/>
    </row>
    <row r="11" spans="1:5" s="424" customFormat="1" ht="12" customHeight="1">
      <c r="A11" s="376" t="s">
        <v>108</v>
      </c>
      <c r="B11" s="426" t="s">
        <v>321</v>
      </c>
      <c r="C11" s="415"/>
      <c r="D11" s="415"/>
      <c r="E11" s="398"/>
    </row>
    <row r="12" spans="1:5" s="424" customFormat="1" ht="12" customHeight="1" thickBot="1">
      <c r="A12" s="378" t="s">
        <v>76</v>
      </c>
      <c r="B12" s="427" t="s">
        <v>322</v>
      </c>
      <c r="C12" s="417"/>
      <c r="D12" s="417"/>
      <c r="E12" s="400"/>
    </row>
    <row r="13" spans="1:5" s="424" customFormat="1" ht="12" customHeight="1" thickBot="1">
      <c r="A13" s="382" t="s">
        <v>8</v>
      </c>
      <c r="B13" s="404" t="s">
        <v>323</v>
      </c>
      <c r="C13" s="414">
        <f>SUM(C14:C18)</f>
        <v>0</v>
      </c>
      <c r="D13" s="414">
        <f>SUM(D14:D18)</f>
        <v>0</v>
      </c>
      <c r="E13" s="397">
        <f>SUM(E14:E18)</f>
        <v>0</v>
      </c>
    </row>
    <row r="14" spans="1:5" s="424" customFormat="1" ht="12" customHeight="1">
      <c r="A14" s="377" t="s">
        <v>78</v>
      </c>
      <c r="B14" s="425" t="s">
        <v>324</v>
      </c>
      <c r="C14" s="416"/>
      <c r="D14" s="416"/>
      <c r="E14" s="399"/>
    </row>
    <row r="15" spans="1:5" s="424" customFormat="1" ht="12" customHeight="1">
      <c r="A15" s="376" t="s">
        <v>79</v>
      </c>
      <c r="B15" s="426" t="s">
        <v>325</v>
      </c>
      <c r="C15" s="415"/>
      <c r="D15" s="415"/>
      <c r="E15" s="398"/>
    </row>
    <row r="16" spans="1:5" s="424" customFormat="1" ht="12" customHeight="1">
      <c r="A16" s="376" t="s">
        <v>80</v>
      </c>
      <c r="B16" s="426" t="s">
        <v>326</v>
      </c>
      <c r="C16" s="415"/>
      <c r="D16" s="415"/>
      <c r="E16" s="398"/>
    </row>
    <row r="17" spans="1:5" s="424" customFormat="1" ht="12" customHeight="1">
      <c r="A17" s="376" t="s">
        <v>81</v>
      </c>
      <c r="B17" s="426" t="s">
        <v>327</v>
      </c>
      <c r="C17" s="415"/>
      <c r="D17" s="415"/>
      <c r="E17" s="398"/>
    </row>
    <row r="18" spans="1:5" s="424" customFormat="1" ht="12" customHeight="1">
      <c r="A18" s="376" t="s">
        <v>82</v>
      </c>
      <c r="B18" s="426" t="s">
        <v>328</v>
      </c>
      <c r="C18" s="415"/>
      <c r="D18" s="415"/>
      <c r="E18" s="398"/>
    </row>
    <row r="19" spans="1:5" s="424" customFormat="1" ht="12" customHeight="1" thickBot="1">
      <c r="A19" s="378" t="s">
        <v>89</v>
      </c>
      <c r="B19" s="427" t="s">
        <v>329</v>
      </c>
      <c r="C19" s="417"/>
      <c r="D19" s="417"/>
      <c r="E19" s="400"/>
    </row>
    <row r="20" spans="1:5" s="424" customFormat="1" ht="12" customHeight="1" thickBot="1">
      <c r="A20" s="382" t="s">
        <v>9</v>
      </c>
      <c r="B20" s="383" t="s">
        <v>330</v>
      </c>
      <c r="C20" s="414">
        <f>SUM(C21:C25)</f>
        <v>0</v>
      </c>
      <c r="D20" s="414">
        <f>SUM(D21:D25)</f>
        <v>0</v>
      </c>
      <c r="E20" s="397">
        <f>SUM(E21:E25)</f>
        <v>0</v>
      </c>
    </row>
    <row r="21" spans="1:5" s="424" customFormat="1" ht="12" customHeight="1">
      <c r="A21" s="377" t="s">
        <v>61</v>
      </c>
      <c r="B21" s="425" t="s">
        <v>331</v>
      </c>
      <c r="C21" s="416"/>
      <c r="D21" s="416"/>
      <c r="E21" s="399"/>
    </row>
    <row r="22" spans="1:5" s="424" customFormat="1" ht="12" customHeight="1">
      <c r="A22" s="376" t="s">
        <v>62</v>
      </c>
      <c r="B22" s="426" t="s">
        <v>332</v>
      </c>
      <c r="C22" s="415"/>
      <c r="D22" s="415"/>
      <c r="E22" s="398"/>
    </row>
    <row r="23" spans="1:5" s="424" customFormat="1" ht="12" customHeight="1">
      <c r="A23" s="376" t="s">
        <v>63</v>
      </c>
      <c r="B23" s="426" t="s">
        <v>333</v>
      </c>
      <c r="C23" s="415"/>
      <c r="D23" s="415"/>
      <c r="E23" s="398"/>
    </row>
    <row r="24" spans="1:5" s="424" customFormat="1" ht="12" customHeight="1">
      <c r="A24" s="376" t="s">
        <v>64</v>
      </c>
      <c r="B24" s="426" t="s">
        <v>334</v>
      </c>
      <c r="C24" s="415"/>
      <c r="D24" s="415"/>
      <c r="E24" s="398"/>
    </row>
    <row r="25" spans="1:5" s="424" customFormat="1" ht="12" customHeight="1">
      <c r="A25" s="376" t="s">
        <v>122</v>
      </c>
      <c r="B25" s="426" t="s">
        <v>335</v>
      </c>
      <c r="C25" s="415"/>
      <c r="D25" s="415"/>
      <c r="E25" s="398"/>
    </row>
    <row r="26" spans="1:5" s="424" customFormat="1" ht="12" customHeight="1" thickBot="1">
      <c r="A26" s="378" t="s">
        <v>123</v>
      </c>
      <c r="B26" s="427" t="s">
        <v>336</v>
      </c>
      <c r="C26" s="417"/>
      <c r="D26" s="417"/>
      <c r="E26" s="400"/>
    </row>
    <row r="27" spans="1:5" s="424" customFormat="1" ht="12" customHeight="1" thickBot="1">
      <c r="A27" s="382" t="s">
        <v>124</v>
      </c>
      <c r="B27" s="383" t="s">
        <v>740</v>
      </c>
      <c r="C27" s="420">
        <f>SUM(C28:C33)</f>
        <v>0</v>
      </c>
      <c r="D27" s="420">
        <f>SUM(D28:D33)</f>
        <v>0</v>
      </c>
      <c r="E27" s="433">
        <f>SUM(E28:E33)</f>
        <v>0</v>
      </c>
    </row>
    <row r="28" spans="1:5" s="424" customFormat="1" ht="12" customHeight="1">
      <c r="A28" s="377" t="s">
        <v>337</v>
      </c>
      <c r="B28" s="425" t="s">
        <v>744</v>
      </c>
      <c r="C28" s="416"/>
      <c r="D28" s="416">
        <f>+D29+D30</f>
        <v>0</v>
      </c>
      <c r="E28" s="399">
        <f>+E29+E30</f>
        <v>0</v>
      </c>
    </row>
    <row r="29" spans="1:5" s="424" customFormat="1" ht="12" customHeight="1">
      <c r="A29" s="376" t="s">
        <v>338</v>
      </c>
      <c r="B29" s="426" t="s">
        <v>745</v>
      </c>
      <c r="C29" s="415"/>
      <c r="D29" s="415"/>
      <c r="E29" s="398"/>
    </row>
    <row r="30" spans="1:5" s="424" customFormat="1" ht="12" customHeight="1">
      <c r="A30" s="376" t="s">
        <v>339</v>
      </c>
      <c r="B30" s="426" t="s">
        <v>746</v>
      </c>
      <c r="C30" s="415"/>
      <c r="D30" s="415"/>
      <c r="E30" s="398"/>
    </row>
    <row r="31" spans="1:5" s="424" customFormat="1" ht="12" customHeight="1">
      <c r="A31" s="376" t="s">
        <v>741</v>
      </c>
      <c r="B31" s="426" t="s">
        <v>747</v>
      </c>
      <c r="C31" s="415"/>
      <c r="D31" s="415"/>
      <c r="E31" s="398"/>
    </row>
    <row r="32" spans="1:5" s="424" customFormat="1" ht="12" customHeight="1">
      <c r="A32" s="376" t="s">
        <v>742</v>
      </c>
      <c r="B32" s="426" t="s">
        <v>340</v>
      </c>
      <c r="C32" s="415"/>
      <c r="D32" s="415"/>
      <c r="E32" s="398"/>
    </row>
    <row r="33" spans="1:5" s="424" customFormat="1" ht="12" customHeight="1" thickBot="1">
      <c r="A33" s="378" t="s">
        <v>743</v>
      </c>
      <c r="B33" s="406" t="s">
        <v>341</v>
      </c>
      <c r="C33" s="417"/>
      <c r="D33" s="417"/>
      <c r="E33" s="400"/>
    </row>
    <row r="34" spans="1:5" s="424" customFormat="1" ht="12" customHeight="1" thickBot="1">
      <c r="A34" s="382" t="s">
        <v>11</v>
      </c>
      <c r="B34" s="383" t="s">
        <v>342</v>
      </c>
      <c r="C34" s="414">
        <f>SUM(C35:C44)</f>
        <v>0</v>
      </c>
      <c r="D34" s="414">
        <f>SUM(D35:D44)</f>
        <v>0</v>
      </c>
      <c r="E34" s="397">
        <f>SUM(E35:E44)</f>
        <v>0</v>
      </c>
    </row>
    <row r="35" spans="1:5" s="424" customFormat="1" ht="12" customHeight="1">
      <c r="A35" s="377" t="s">
        <v>65</v>
      </c>
      <c r="B35" s="425" t="s">
        <v>343</v>
      </c>
      <c r="C35" s="416"/>
      <c r="D35" s="416"/>
      <c r="E35" s="399"/>
    </row>
    <row r="36" spans="1:5" s="424" customFormat="1" ht="12" customHeight="1">
      <c r="A36" s="376" t="s">
        <v>66</v>
      </c>
      <c r="B36" s="426" t="s">
        <v>344</v>
      </c>
      <c r="C36" s="415"/>
      <c r="D36" s="415"/>
      <c r="E36" s="398"/>
    </row>
    <row r="37" spans="1:5" s="424" customFormat="1" ht="12" customHeight="1">
      <c r="A37" s="376" t="s">
        <v>67</v>
      </c>
      <c r="B37" s="426" t="s">
        <v>345</v>
      </c>
      <c r="C37" s="415"/>
      <c r="D37" s="415"/>
      <c r="E37" s="398"/>
    </row>
    <row r="38" spans="1:5" s="424" customFormat="1" ht="12" customHeight="1">
      <c r="A38" s="376" t="s">
        <v>126</v>
      </c>
      <c r="B38" s="426" t="s">
        <v>346</v>
      </c>
      <c r="C38" s="415"/>
      <c r="D38" s="415"/>
      <c r="E38" s="398"/>
    </row>
    <row r="39" spans="1:5" s="424" customFormat="1" ht="12" customHeight="1">
      <c r="A39" s="376" t="s">
        <v>127</v>
      </c>
      <c r="B39" s="426" t="s">
        <v>347</v>
      </c>
      <c r="C39" s="415"/>
      <c r="D39" s="415"/>
      <c r="E39" s="398"/>
    </row>
    <row r="40" spans="1:5" s="424" customFormat="1" ht="12" customHeight="1">
      <c r="A40" s="376" t="s">
        <v>128</v>
      </c>
      <c r="B40" s="426" t="s">
        <v>348</v>
      </c>
      <c r="C40" s="415"/>
      <c r="D40" s="415"/>
      <c r="E40" s="398"/>
    </row>
    <row r="41" spans="1:5" s="424" customFormat="1" ht="12" customHeight="1">
      <c r="A41" s="376" t="s">
        <v>129</v>
      </c>
      <c r="B41" s="426" t="s">
        <v>349</v>
      </c>
      <c r="C41" s="415"/>
      <c r="D41" s="415"/>
      <c r="E41" s="398"/>
    </row>
    <row r="42" spans="1:5" s="424" customFormat="1" ht="12" customHeight="1">
      <c r="A42" s="376" t="s">
        <v>130</v>
      </c>
      <c r="B42" s="426" t="s">
        <v>350</v>
      </c>
      <c r="C42" s="415"/>
      <c r="D42" s="415"/>
      <c r="E42" s="398"/>
    </row>
    <row r="43" spans="1:5" s="424" customFormat="1" ht="12" customHeight="1">
      <c r="A43" s="376" t="s">
        <v>351</v>
      </c>
      <c r="B43" s="426" t="s">
        <v>352</v>
      </c>
      <c r="C43" s="418"/>
      <c r="D43" s="418"/>
      <c r="E43" s="401"/>
    </row>
    <row r="44" spans="1:5" s="424" customFormat="1" ht="12" customHeight="1" thickBot="1">
      <c r="A44" s="378" t="s">
        <v>353</v>
      </c>
      <c r="B44" s="427" t="s">
        <v>354</v>
      </c>
      <c r="C44" s="419"/>
      <c r="D44" s="419"/>
      <c r="E44" s="402"/>
    </row>
    <row r="45" spans="1:5" s="424" customFormat="1" ht="12" customHeight="1" thickBot="1">
      <c r="A45" s="382" t="s">
        <v>12</v>
      </c>
      <c r="B45" s="383" t="s">
        <v>355</v>
      </c>
      <c r="C45" s="414">
        <f>SUM(C46:C50)</f>
        <v>0</v>
      </c>
      <c r="D45" s="414">
        <f>SUM(D46:D50)</f>
        <v>0</v>
      </c>
      <c r="E45" s="397">
        <f>SUM(E46:E50)</f>
        <v>0</v>
      </c>
    </row>
    <row r="46" spans="1:5" s="424" customFormat="1" ht="12" customHeight="1">
      <c r="A46" s="377" t="s">
        <v>68</v>
      </c>
      <c r="B46" s="425" t="s">
        <v>356</v>
      </c>
      <c r="C46" s="435"/>
      <c r="D46" s="435"/>
      <c r="E46" s="403"/>
    </row>
    <row r="47" spans="1:5" s="424" customFormat="1" ht="12" customHeight="1">
      <c r="A47" s="376" t="s">
        <v>69</v>
      </c>
      <c r="B47" s="426" t="s">
        <v>357</v>
      </c>
      <c r="C47" s="418"/>
      <c r="D47" s="418"/>
      <c r="E47" s="401"/>
    </row>
    <row r="48" spans="1:5" s="424" customFormat="1" ht="12" customHeight="1">
      <c r="A48" s="376" t="s">
        <v>358</v>
      </c>
      <c r="B48" s="426" t="s">
        <v>359</v>
      </c>
      <c r="C48" s="418"/>
      <c r="D48" s="418"/>
      <c r="E48" s="401"/>
    </row>
    <row r="49" spans="1:5" s="424" customFormat="1" ht="12" customHeight="1">
      <c r="A49" s="376" t="s">
        <v>360</v>
      </c>
      <c r="B49" s="426" t="s">
        <v>361</v>
      </c>
      <c r="C49" s="418"/>
      <c r="D49" s="418"/>
      <c r="E49" s="401"/>
    </row>
    <row r="50" spans="1:5" s="424" customFormat="1" ht="12" customHeight="1" thickBot="1">
      <c r="A50" s="378" t="s">
        <v>362</v>
      </c>
      <c r="B50" s="427" t="s">
        <v>363</v>
      </c>
      <c r="C50" s="419"/>
      <c r="D50" s="419"/>
      <c r="E50" s="402"/>
    </row>
    <row r="51" spans="1:5" s="424" customFormat="1" ht="17.25" customHeight="1" thickBot="1">
      <c r="A51" s="382" t="s">
        <v>131</v>
      </c>
      <c r="B51" s="383" t="s">
        <v>364</v>
      </c>
      <c r="C51" s="414">
        <f>SUM(C52:C54)</f>
        <v>0</v>
      </c>
      <c r="D51" s="414">
        <f>SUM(D52:D54)</f>
        <v>0</v>
      </c>
      <c r="E51" s="397">
        <f>SUM(E52:E54)</f>
        <v>0</v>
      </c>
    </row>
    <row r="52" spans="1:5" s="424" customFormat="1" ht="12" customHeight="1">
      <c r="A52" s="377" t="s">
        <v>70</v>
      </c>
      <c r="B52" s="425" t="s">
        <v>365</v>
      </c>
      <c r="C52" s="416"/>
      <c r="D52" s="416"/>
      <c r="E52" s="399"/>
    </row>
    <row r="53" spans="1:5" s="424" customFormat="1" ht="12" customHeight="1">
      <c r="A53" s="376" t="s">
        <v>71</v>
      </c>
      <c r="B53" s="426" t="s">
        <v>366</v>
      </c>
      <c r="C53" s="415"/>
      <c r="D53" s="415"/>
      <c r="E53" s="398"/>
    </row>
    <row r="54" spans="1:5" s="424" customFormat="1" ht="12" customHeight="1">
      <c r="A54" s="376" t="s">
        <v>367</v>
      </c>
      <c r="B54" s="426" t="s">
        <v>368</v>
      </c>
      <c r="C54" s="415"/>
      <c r="D54" s="415"/>
      <c r="E54" s="398"/>
    </row>
    <row r="55" spans="1:5" s="424" customFormat="1" ht="12" customHeight="1" thickBot="1">
      <c r="A55" s="378" t="s">
        <v>369</v>
      </c>
      <c r="B55" s="427" t="s">
        <v>370</v>
      </c>
      <c r="C55" s="417"/>
      <c r="D55" s="417"/>
      <c r="E55" s="400"/>
    </row>
    <row r="56" spans="1:5" s="424" customFormat="1" ht="12" customHeight="1" thickBot="1">
      <c r="A56" s="382" t="s">
        <v>14</v>
      </c>
      <c r="B56" s="404" t="s">
        <v>371</v>
      </c>
      <c r="C56" s="414">
        <f>SUM(C57:C59)</f>
        <v>0</v>
      </c>
      <c r="D56" s="414">
        <f>SUM(D57:D59)</f>
        <v>0</v>
      </c>
      <c r="E56" s="397">
        <f>SUM(E57:E59)</f>
        <v>0</v>
      </c>
    </row>
    <row r="57" spans="1:5" s="424" customFormat="1" ht="12" customHeight="1">
      <c r="A57" s="377" t="s">
        <v>132</v>
      </c>
      <c r="B57" s="425" t="s">
        <v>372</v>
      </c>
      <c r="C57" s="418"/>
      <c r="D57" s="418"/>
      <c r="E57" s="401"/>
    </row>
    <row r="58" spans="1:5" s="424" customFormat="1" ht="12" customHeight="1">
      <c r="A58" s="376" t="s">
        <v>133</v>
      </c>
      <c r="B58" s="426" t="s">
        <v>373</v>
      </c>
      <c r="C58" s="418"/>
      <c r="D58" s="418"/>
      <c r="E58" s="401"/>
    </row>
    <row r="59" spans="1:5" s="424" customFormat="1" ht="12" customHeight="1">
      <c r="A59" s="376" t="s">
        <v>161</v>
      </c>
      <c r="B59" s="426" t="s">
        <v>374</v>
      </c>
      <c r="C59" s="418"/>
      <c r="D59" s="418"/>
      <c r="E59" s="401"/>
    </row>
    <row r="60" spans="1:5" s="424" customFormat="1" ht="12" customHeight="1" thickBot="1">
      <c r="A60" s="378" t="s">
        <v>375</v>
      </c>
      <c r="B60" s="427" t="s">
        <v>376</v>
      </c>
      <c r="C60" s="418"/>
      <c r="D60" s="418"/>
      <c r="E60" s="401"/>
    </row>
    <row r="61" spans="1:5" s="424" customFormat="1" ht="12" customHeight="1" thickBot="1">
      <c r="A61" s="382" t="s">
        <v>15</v>
      </c>
      <c r="B61" s="383" t="s">
        <v>377</v>
      </c>
      <c r="C61" s="420">
        <f>+C6+C13+C20+C27+C34+C45+C51+C56</f>
        <v>0</v>
      </c>
      <c r="D61" s="420">
        <f>+D6+D13+D20+D27+D34+D45+D51+D56</f>
        <v>0</v>
      </c>
      <c r="E61" s="433">
        <f>+E6+E13+E20+E27+E34+E45+E51+E56</f>
        <v>0</v>
      </c>
    </row>
    <row r="62" spans="1:5" s="424" customFormat="1" ht="12" customHeight="1" thickBot="1">
      <c r="A62" s="436" t="s">
        <v>378</v>
      </c>
      <c r="B62" s="404" t="s">
        <v>379</v>
      </c>
      <c r="C62" s="414">
        <f>+C63+C64+C65</f>
        <v>0</v>
      </c>
      <c r="D62" s="414">
        <f>+D63+D64+D65</f>
        <v>0</v>
      </c>
      <c r="E62" s="397">
        <f>+E63+E64+E65</f>
        <v>0</v>
      </c>
    </row>
    <row r="63" spans="1:5" s="424" customFormat="1" ht="12" customHeight="1">
      <c r="A63" s="377" t="s">
        <v>380</v>
      </c>
      <c r="B63" s="425" t="s">
        <v>381</v>
      </c>
      <c r="C63" s="418"/>
      <c r="D63" s="418"/>
      <c r="E63" s="401"/>
    </row>
    <row r="64" spans="1:5" s="424" customFormat="1" ht="12" customHeight="1">
      <c r="A64" s="376" t="s">
        <v>382</v>
      </c>
      <c r="B64" s="426" t="s">
        <v>383</v>
      </c>
      <c r="C64" s="418"/>
      <c r="D64" s="418"/>
      <c r="E64" s="401"/>
    </row>
    <row r="65" spans="1:5" s="424" customFormat="1" ht="12" customHeight="1" thickBot="1">
      <c r="A65" s="378" t="s">
        <v>384</v>
      </c>
      <c r="B65" s="362" t="s">
        <v>429</v>
      </c>
      <c r="C65" s="418"/>
      <c r="D65" s="418"/>
      <c r="E65" s="401"/>
    </row>
    <row r="66" spans="1:5" s="424" customFormat="1" ht="12" customHeight="1" thickBot="1">
      <c r="A66" s="436" t="s">
        <v>386</v>
      </c>
      <c r="B66" s="404" t="s">
        <v>387</v>
      </c>
      <c r="C66" s="414">
        <f>+C67+C68+C69+C70</f>
        <v>0</v>
      </c>
      <c r="D66" s="414">
        <f>+D67+D68+D69+D70</f>
        <v>0</v>
      </c>
      <c r="E66" s="397">
        <f>+E67+E68+E69+E70</f>
        <v>0</v>
      </c>
    </row>
    <row r="67" spans="1:5" s="424" customFormat="1" ht="13.5" customHeight="1">
      <c r="A67" s="377" t="s">
        <v>109</v>
      </c>
      <c r="B67" s="425" t="s">
        <v>388</v>
      </c>
      <c r="C67" s="418"/>
      <c r="D67" s="418"/>
      <c r="E67" s="401"/>
    </row>
    <row r="68" spans="1:5" s="424" customFormat="1" ht="12" customHeight="1">
      <c r="A68" s="376" t="s">
        <v>110</v>
      </c>
      <c r="B68" s="426" t="s">
        <v>389</v>
      </c>
      <c r="C68" s="418"/>
      <c r="D68" s="418"/>
      <c r="E68" s="401"/>
    </row>
    <row r="69" spans="1:5" s="424" customFormat="1" ht="12" customHeight="1">
      <c r="A69" s="376" t="s">
        <v>390</v>
      </c>
      <c r="B69" s="426" t="s">
        <v>391</v>
      </c>
      <c r="C69" s="418"/>
      <c r="D69" s="418"/>
      <c r="E69" s="401"/>
    </row>
    <row r="70" spans="1:5" s="424" customFormat="1" ht="12" customHeight="1" thickBot="1">
      <c r="A70" s="378" t="s">
        <v>392</v>
      </c>
      <c r="B70" s="427" t="s">
        <v>393</v>
      </c>
      <c r="C70" s="418"/>
      <c r="D70" s="418"/>
      <c r="E70" s="401"/>
    </row>
    <row r="71" spans="1:5" s="424" customFormat="1" ht="12" customHeight="1" thickBot="1">
      <c r="A71" s="436" t="s">
        <v>394</v>
      </c>
      <c r="B71" s="404" t="s">
        <v>395</v>
      </c>
      <c r="C71" s="414">
        <f>+C72+C73</f>
        <v>0</v>
      </c>
      <c r="D71" s="414">
        <f>+D72+D73</f>
        <v>0</v>
      </c>
      <c r="E71" s="397">
        <f>+E72+E73</f>
        <v>0</v>
      </c>
    </row>
    <row r="72" spans="1:5" s="424" customFormat="1" ht="12" customHeight="1">
      <c r="A72" s="377" t="s">
        <v>396</v>
      </c>
      <c r="B72" s="425" t="s">
        <v>397</v>
      </c>
      <c r="C72" s="418"/>
      <c r="D72" s="418"/>
      <c r="E72" s="401"/>
    </row>
    <row r="73" spans="1:5" s="424" customFormat="1" ht="12" customHeight="1" thickBot="1">
      <c r="A73" s="378" t="s">
        <v>398</v>
      </c>
      <c r="B73" s="427" t="s">
        <v>399</v>
      </c>
      <c r="C73" s="418"/>
      <c r="D73" s="418"/>
      <c r="E73" s="401"/>
    </row>
    <row r="74" spans="1:5" s="424" customFormat="1" ht="12" customHeight="1" thickBot="1">
      <c r="A74" s="436" t="s">
        <v>400</v>
      </c>
      <c r="B74" s="404" t="s">
        <v>401</v>
      </c>
      <c r="C74" s="414">
        <f>+C75+C76+C77</f>
        <v>0</v>
      </c>
      <c r="D74" s="414">
        <f>+D75+D76+D77</f>
        <v>0</v>
      </c>
      <c r="E74" s="397">
        <f>+E75+E76+E77</f>
        <v>0</v>
      </c>
    </row>
    <row r="75" spans="1:5" s="424" customFormat="1" ht="12" customHeight="1">
      <c r="A75" s="377" t="s">
        <v>402</v>
      </c>
      <c r="B75" s="425" t="s">
        <v>403</v>
      </c>
      <c r="C75" s="418"/>
      <c r="D75" s="418"/>
      <c r="E75" s="401"/>
    </row>
    <row r="76" spans="1:5" s="424" customFormat="1" ht="12" customHeight="1">
      <c r="A76" s="376" t="s">
        <v>404</v>
      </c>
      <c r="B76" s="426" t="s">
        <v>405</v>
      </c>
      <c r="C76" s="418"/>
      <c r="D76" s="418"/>
      <c r="E76" s="401"/>
    </row>
    <row r="77" spans="1:5" s="424" customFormat="1" ht="12" customHeight="1" thickBot="1">
      <c r="A77" s="378" t="s">
        <v>406</v>
      </c>
      <c r="B77" s="406" t="s">
        <v>407</v>
      </c>
      <c r="C77" s="418"/>
      <c r="D77" s="418"/>
      <c r="E77" s="401"/>
    </row>
    <row r="78" spans="1:5" s="424" customFormat="1" ht="12" customHeight="1" thickBot="1">
      <c r="A78" s="436" t="s">
        <v>408</v>
      </c>
      <c r="B78" s="404" t="s">
        <v>409</v>
      </c>
      <c r="C78" s="414">
        <f>+C79+C80+C81+C82</f>
        <v>0</v>
      </c>
      <c r="D78" s="414">
        <f>+D79+D80+D81+D82</f>
        <v>0</v>
      </c>
      <c r="E78" s="397">
        <f>+E79+E80+E81+E82</f>
        <v>0</v>
      </c>
    </row>
    <row r="79" spans="1:5" s="424" customFormat="1" ht="12" customHeight="1">
      <c r="A79" s="428" t="s">
        <v>410</v>
      </c>
      <c r="B79" s="425" t="s">
        <v>411</v>
      </c>
      <c r="C79" s="418"/>
      <c r="D79" s="418"/>
      <c r="E79" s="401"/>
    </row>
    <row r="80" spans="1:5" s="424" customFormat="1" ht="12" customHeight="1">
      <c r="A80" s="429" t="s">
        <v>412</v>
      </c>
      <c r="B80" s="426" t="s">
        <v>413</v>
      </c>
      <c r="C80" s="418"/>
      <c r="D80" s="418"/>
      <c r="E80" s="401"/>
    </row>
    <row r="81" spans="1:5" s="424" customFormat="1" ht="12" customHeight="1">
      <c r="A81" s="429" t="s">
        <v>414</v>
      </c>
      <c r="B81" s="426" t="s">
        <v>415</v>
      </c>
      <c r="C81" s="418"/>
      <c r="D81" s="418"/>
      <c r="E81" s="401"/>
    </row>
    <row r="82" spans="1:5" s="424" customFormat="1" ht="12" customHeight="1" thickBot="1">
      <c r="A82" s="437" t="s">
        <v>416</v>
      </c>
      <c r="B82" s="406" t="s">
        <v>417</v>
      </c>
      <c r="C82" s="418"/>
      <c r="D82" s="418"/>
      <c r="E82" s="401"/>
    </row>
    <row r="83" spans="1:5" s="424" customFormat="1" ht="12" customHeight="1" thickBot="1">
      <c r="A83" s="436" t="s">
        <v>418</v>
      </c>
      <c r="B83" s="404" t="s">
        <v>419</v>
      </c>
      <c r="C83" s="439"/>
      <c r="D83" s="439"/>
      <c r="E83" s="440"/>
    </row>
    <row r="84" spans="1:5" s="424" customFormat="1" ht="12" customHeight="1" thickBot="1">
      <c r="A84" s="436" t="s">
        <v>420</v>
      </c>
      <c r="B84" s="360" t="s">
        <v>421</v>
      </c>
      <c r="C84" s="420">
        <f>+C62+C66+C71+C74+C78+C83</f>
        <v>0</v>
      </c>
      <c r="D84" s="420">
        <f>+D62+D66+D71+D74+D78+D83</f>
        <v>0</v>
      </c>
      <c r="E84" s="433">
        <f>+E62+E66+E71+E74+E78+E83</f>
        <v>0</v>
      </c>
    </row>
    <row r="85" spans="1:5" s="424" customFormat="1" ht="12" customHeight="1" thickBot="1">
      <c r="A85" s="438" t="s">
        <v>422</v>
      </c>
      <c r="B85" s="363" t="s">
        <v>423</v>
      </c>
      <c r="C85" s="420">
        <f>+C61+C84</f>
        <v>0</v>
      </c>
      <c r="D85" s="420">
        <f>+D61+D84</f>
        <v>0</v>
      </c>
      <c r="E85" s="433">
        <f>+E61+E84</f>
        <v>0</v>
      </c>
    </row>
    <row r="86" spans="1:5" s="424" customFormat="1" ht="12" customHeight="1">
      <c r="A86" s="358"/>
      <c r="B86" s="358"/>
      <c r="C86" s="359"/>
      <c r="D86" s="359"/>
      <c r="E86" s="359"/>
    </row>
    <row r="87" spans="1:5" ht="16.5" customHeight="1">
      <c r="A87" s="689" t="s">
        <v>36</v>
      </c>
      <c r="B87" s="689"/>
      <c r="C87" s="689"/>
      <c r="D87" s="689"/>
      <c r="E87" s="689"/>
    </row>
    <row r="88" spans="1:5" s="430" customFormat="1" ht="16.5" customHeight="1" thickBot="1">
      <c r="A88" s="47" t="s">
        <v>113</v>
      </c>
      <c r="B88" s="47"/>
      <c r="C88" s="391"/>
      <c r="D88" s="391"/>
      <c r="E88" s="391" t="s">
        <v>160</v>
      </c>
    </row>
    <row r="89" spans="1:5" s="430" customFormat="1" ht="16.5" customHeight="1">
      <c r="A89" s="690" t="s">
        <v>60</v>
      </c>
      <c r="B89" s="692" t="s">
        <v>181</v>
      </c>
      <c r="C89" s="694" t="str">
        <f>+C3</f>
        <v>2015. évi</v>
      </c>
      <c r="D89" s="694"/>
      <c r="E89" s="695"/>
    </row>
    <row r="90" spans="1:5" ht="37.5" customHeight="1" thickBot="1">
      <c r="A90" s="691"/>
      <c r="B90" s="693"/>
      <c r="C90" s="48" t="s">
        <v>182</v>
      </c>
      <c r="D90" s="48" t="s">
        <v>187</v>
      </c>
      <c r="E90" s="49" t="s">
        <v>188</v>
      </c>
    </row>
    <row r="91" spans="1:5" s="423" customFormat="1" ht="12" customHeight="1" thickBot="1">
      <c r="A91" s="387" t="s">
        <v>424</v>
      </c>
      <c r="B91" s="388" t="s">
        <v>425</v>
      </c>
      <c r="C91" s="388" t="s">
        <v>426</v>
      </c>
      <c r="D91" s="388" t="s">
        <v>427</v>
      </c>
      <c r="E91" s="389" t="s">
        <v>428</v>
      </c>
    </row>
    <row r="92" spans="1:5" ht="12" customHeight="1" thickBot="1">
      <c r="A92" s="384" t="s">
        <v>7</v>
      </c>
      <c r="B92" s="386" t="s">
        <v>430</v>
      </c>
      <c r="C92" s="413">
        <f>SUM(C93:C97)</f>
        <v>0</v>
      </c>
      <c r="D92" s="413">
        <f>SUM(D93:D97)</f>
        <v>0</v>
      </c>
      <c r="E92" s="368">
        <f>SUM(E93:E97)</f>
        <v>0</v>
      </c>
    </row>
    <row r="93" spans="1:5" ht="12" customHeight="1">
      <c r="A93" s="379" t="s">
        <v>72</v>
      </c>
      <c r="B93" s="372" t="s">
        <v>37</v>
      </c>
      <c r="C93" s="99"/>
      <c r="D93" s="99"/>
      <c r="E93" s="367"/>
    </row>
    <row r="94" spans="1:5" ht="12" customHeight="1">
      <c r="A94" s="376" t="s">
        <v>73</v>
      </c>
      <c r="B94" s="370" t="s">
        <v>134</v>
      </c>
      <c r="C94" s="415"/>
      <c r="D94" s="415"/>
      <c r="E94" s="398"/>
    </row>
    <row r="95" spans="1:5" ht="12" customHeight="1">
      <c r="A95" s="376" t="s">
        <v>74</v>
      </c>
      <c r="B95" s="370" t="s">
        <v>101</v>
      </c>
      <c r="C95" s="417"/>
      <c r="D95" s="417"/>
      <c r="E95" s="400"/>
    </row>
    <row r="96" spans="1:5" ht="12" customHeight="1">
      <c r="A96" s="376" t="s">
        <v>75</v>
      </c>
      <c r="B96" s="373" t="s">
        <v>135</v>
      </c>
      <c r="C96" s="417"/>
      <c r="D96" s="417"/>
      <c r="E96" s="400"/>
    </row>
    <row r="97" spans="1:5" ht="12" customHeight="1">
      <c r="A97" s="376" t="s">
        <v>84</v>
      </c>
      <c r="B97" s="381" t="s">
        <v>136</v>
      </c>
      <c r="C97" s="417"/>
      <c r="D97" s="417"/>
      <c r="E97" s="400"/>
    </row>
    <row r="98" spans="1:5" ht="12" customHeight="1">
      <c r="A98" s="376" t="s">
        <v>76</v>
      </c>
      <c r="B98" s="370" t="s">
        <v>431</v>
      </c>
      <c r="C98" s="417"/>
      <c r="D98" s="417"/>
      <c r="E98" s="400"/>
    </row>
    <row r="99" spans="1:5" ht="12" customHeight="1">
      <c r="A99" s="376" t="s">
        <v>77</v>
      </c>
      <c r="B99" s="393" t="s">
        <v>432</v>
      </c>
      <c r="C99" s="417"/>
      <c r="D99" s="417"/>
      <c r="E99" s="400"/>
    </row>
    <row r="100" spans="1:5" ht="12" customHeight="1">
      <c r="A100" s="376" t="s">
        <v>85</v>
      </c>
      <c r="B100" s="394" t="s">
        <v>433</v>
      </c>
      <c r="C100" s="417"/>
      <c r="D100" s="417"/>
      <c r="E100" s="400"/>
    </row>
    <row r="101" spans="1:5" ht="12" customHeight="1">
      <c r="A101" s="376" t="s">
        <v>86</v>
      </c>
      <c r="B101" s="394" t="s">
        <v>434</v>
      </c>
      <c r="C101" s="417"/>
      <c r="D101" s="417"/>
      <c r="E101" s="400"/>
    </row>
    <row r="102" spans="1:5" ht="12" customHeight="1">
      <c r="A102" s="376" t="s">
        <v>87</v>
      </c>
      <c r="B102" s="393" t="s">
        <v>435</v>
      </c>
      <c r="C102" s="417"/>
      <c r="D102" s="417"/>
      <c r="E102" s="400"/>
    </row>
    <row r="103" spans="1:5" ht="12" customHeight="1">
      <c r="A103" s="376" t="s">
        <v>88</v>
      </c>
      <c r="B103" s="393" t="s">
        <v>436</v>
      </c>
      <c r="C103" s="417"/>
      <c r="D103" s="417"/>
      <c r="E103" s="400"/>
    </row>
    <row r="104" spans="1:5" ht="12" customHeight="1">
      <c r="A104" s="376" t="s">
        <v>90</v>
      </c>
      <c r="B104" s="394" t="s">
        <v>437</v>
      </c>
      <c r="C104" s="417"/>
      <c r="D104" s="417"/>
      <c r="E104" s="400"/>
    </row>
    <row r="105" spans="1:5" ht="12" customHeight="1">
      <c r="A105" s="375" t="s">
        <v>137</v>
      </c>
      <c r="B105" s="395" t="s">
        <v>438</v>
      </c>
      <c r="C105" s="417"/>
      <c r="D105" s="417"/>
      <c r="E105" s="400"/>
    </row>
    <row r="106" spans="1:5" ht="12" customHeight="1">
      <c r="A106" s="376" t="s">
        <v>439</v>
      </c>
      <c r="B106" s="395" t="s">
        <v>440</v>
      </c>
      <c r="C106" s="417"/>
      <c r="D106" s="417"/>
      <c r="E106" s="400"/>
    </row>
    <row r="107" spans="1:5" ht="12" customHeight="1" thickBot="1">
      <c r="A107" s="380" t="s">
        <v>441</v>
      </c>
      <c r="B107" s="396" t="s">
        <v>442</v>
      </c>
      <c r="C107" s="100"/>
      <c r="D107" s="100"/>
      <c r="E107" s="361"/>
    </row>
    <row r="108" spans="1:5" ht="12" customHeight="1" thickBot="1">
      <c r="A108" s="382" t="s">
        <v>8</v>
      </c>
      <c r="B108" s="385" t="s">
        <v>443</v>
      </c>
      <c r="C108" s="414">
        <f>+C109+C111+C113</f>
        <v>0</v>
      </c>
      <c r="D108" s="414">
        <f>+D109+D111+D113</f>
        <v>0</v>
      </c>
      <c r="E108" s="397">
        <f>+E109+E111+E113</f>
        <v>0</v>
      </c>
    </row>
    <row r="109" spans="1:5" ht="12" customHeight="1">
      <c r="A109" s="377" t="s">
        <v>78</v>
      </c>
      <c r="B109" s="370" t="s">
        <v>159</v>
      </c>
      <c r="C109" s="416"/>
      <c r="D109" s="416"/>
      <c r="E109" s="399"/>
    </row>
    <row r="110" spans="1:5" ht="12" customHeight="1">
      <c r="A110" s="377" t="s">
        <v>79</v>
      </c>
      <c r="B110" s="374" t="s">
        <v>444</v>
      </c>
      <c r="C110" s="416"/>
      <c r="D110" s="416"/>
      <c r="E110" s="399"/>
    </row>
    <row r="111" spans="1:5" ht="15.75">
      <c r="A111" s="377" t="s">
        <v>80</v>
      </c>
      <c r="B111" s="374" t="s">
        <v>138</v>
      </c>
      <c r="C111" s="415"/>
      <c r="D111" s="415"/>
      <c r="E111" s="398"/>
    </row>
    <row r="112" spans="1:5" ht="12" customHeight="1">
      <c r="A112" s="377" t="s">
        <v>81</v>
      </c>
      <c r="B112" s="374" t="s">
        <v>445</v>
      </c>
      <c r="C112" s="415"/>
      <c r="D112" s="415"/>
      <c r="E112" s="398"/>
    </row>
    <row r="113" spans="1:5" ht="12" customHeight="1">
      <c r="A113" s="377" t="s">
        <v>82</v>
      </c>
      <c r="B113" s="406" t="s">
        <v>162</v>
      </c>
      <c r="C113" s="415"/>
      <c r="D113" s="415"/>
      <c r="E113" s="398"/>
    </row>
    <row r="114" spans="1:5" ht="21.75" customHeight="1">
      <c r="A114" s="377" t="s">
        <v>89</v>
      </c>
      <c r="B114" s="405" t="s">
        <v>446</v>
      </c>
      <c r="C114" s="415"/>
      <c r="D114" s="415"/>
      <c r="E114" s="398"/>
    </row>
    <row r="115" spans="1:5" ht="24" customHeight="1">
      <c r="A115" s="377" t="s">
        <v>91</v>
      </c>
      <c r="B115" s="421" t="s">
        <v>447</v>
      </c>
      <c r="C115" s="415"/>
      <c r="D115" s="415"/>
      <c r="E115" s="398"/>
    </row>
    <row r="116" spans="1:5" ht="12" customHeight="1">
      <c r="A116" s="377" t="s">
        <v>139</v>
      </c>
      <c r="B116" s="394" t="s">
        <v>434</v>
      </c>
      <c r="C116" s="415"/>
      <c r="D116" s="415"/>
      <c r="E116" s="398"/>
    </row>
    <row r="117" spans="1:5" ht="12" customHeight="1">
      <c r="A117" s="377" t="s">
        <v>140</v>
      </c>
      <c r="B117" s="394" t="s">
        <v>448</v>
      </c>
      <c r="C117" s="415"/>
      <c r="D117" s="415"/>
      <c r="E117" s="398"/>
    </row>
    <row r="118" spans="1:5" ht="12" customHeight="1">
      <c r="A118" s="377" t="s">
        <v>141</v>
      </c>
      <c r="B118" s="394" t="s">
        <v>449</v>
      </c>
      <c r="C118" s="415"/>
      <c r="D118" s="415"/>
      <c r="E118" s="398"/>
    </row>
    <row r="119" spans="1:5" s="441" customFormat="1" ht="12" customHeight="1">
      <c r="A119" s="377" t="s">
        <v>450</v>
      </c>
      <c r="B119" s="394" t="s">
        <v>437</v>
      </c>
      <c r="C119" s="415"/>
      <c r="D119" s="415"/>
      <c r="E119" s="398"/>
    </row>
    <row r="120" spans="1:5" ht="12" customHeight="1">
      <c r="A120" s="377" t="s">
        <v>451</v>
      </c>
      <c r="B120" s="394" t="s">
        <v>452</v>
      </c>
      <c r="C120" s="415"/>
      <c r="D120" s="415"/>
      <c r="E120" s="398"/>
    </row>
    <row r="121" spans="1:5" ht="12" customHeight="1" thickBot="1">
      <c r="A121" s="375" t="s">
        <v>453</v>
      </c>
      <c r="B121" s="394" t="s">
        <v>454</v>
      </c>
      <c r="C121" s="417"/>
      <c r="D121" s="417"/>
      <c r="E121" s="400"/>
    </row>
    <row r="122" spans="1:5" ht="12" customHeight="1" thickBot="1">
      <c r="A122" s="382" t="s">
        <v>9</v>
      </c>
      <c r="B122" s="390" t="s">
        <v>455</v>
      </c>
      <c r="C122" s="414">
        <f>+C123+C124</f>
        <v>0</v>
      </c>
      <c r="D122" s="414">
        <f>+D123+D124</f>
        <v>0</v>
      </c>
      <c r="E122" s="397">
        <f>+E123+E124</f>
        <v>0</v>
      </c>
    </row>
    <row r="123" spans="1:5" ht="12" customHeight="1">
      <c r="A123" s="377" t="s">
        <v>61</v>
      </c>
      <c r="B123" s="371" t="s">
        <v>46</v>
      </c>
      <c r="C123" s="416"/>
      <c r="D123" s="416"/>
      <c r="E123" s="399"/>
    </row>
    <row r="124" spans="1:5" ht="12" customHeight="1" thickBot="1">
      <c r="A124" s="378" t="s">
        <v>62</v>
      </c>
      <c r="B124" s="374" t="s">
        <v>47</v>
      </c>
      <c r="C124" s="417"/>
      <c r="D124" s="417"/>
      <c r="E124" s="400"/>
    </row>
    <row r="125" spans="1:5" ht="12" customHeight="1" thickBot="1">
      <c r="A125" s="382" t="s">
        <v>10</v>
      </c>
      <c r="B125" s="390" t="s">
        <v>456</v>
      </c>
      <c r="C125" s="414">
        <f>+C92+C108+C122</f>
        <v>0</v>
      </c>
      <c r="D125" s="414">
        <f>+D92+D108+D122</f>
        <v>0</v>
      </c>
      <c r="E125" s="397">
        <f>+E92+E108+E122</f>
        <v>0</v>
      </c>
    </row>
    <row r="126" spans="1:5" ht="12" customHeight="1" thickBot="1">
      <c r="A126" s="382" t="s">
        <v>11</v>
      </c>
      <c r="B126" s="390" t="s">
        <v>457</v>
      </c>
      <c r="C126" s="414">
        <f>+C127+C128+C129</f>
        <v>0</v>
      </c>
      <c r="D126" s="414">
        <f>+D127+D128+D129</f>
        <v>0</v>
      </c>
      <c r="E126" s="397">
        <f>+E127+E128+E129</f>
        <v>0</v>
      </c>
    </row>
    <row r="127" spans="1:5" ht="12" customHeight="1">
      <c r="A127" s="377" t="s">
        <v>65</v>
      </c>
      <c r="B127" s="371" t="s">
        <v>458</v>
      </c>
      <c r="C127" s="415"/>
      <c r="D127" s="415"/>
      <c r="E127" s="398"/>
    </row>
    <row r="128" spans="1:5" ht="12" customHeight="1">
      <c r="A128" s="377" t="s">
        <v>66</v>
      </c>
      <c r="B128" s="371" t="s">
        <v>459</v>
      </c>
      <c r="C128" s="415"/>
      <c r="D128" s="415"/>
      <c r="E128" s="398"/>
    </row>
    <row r="129" spans="1:5" ht="12" customHeight="1" thickBot="1">
      <c r="A129" s="375" t="s">
        <v>67</v>
      </c>
      <c r="B129" s="369" t="s">
        <v>460</v>
      </c>
      <c r="C129" s="415"/>
      <c r="D129" s="415"/>
      <c r="E129" s="398"/>
    </row>
    <row r="130" spans="1:5" ht="12" customHeight="1" thickBot="1">
      <c r="A130" s="382" t="s">
        <v>12</v>
      </c>
      <c r="B130" s="390" t="s">
        <v>461</v>
      </c>
      <c r="C130" s="414">
        <f>+C131+C132+C134+C133</f>
        <v>0</v>
      </c>
      <c r="D130" s="414">
        <f>+D131+D132+D134+D133</f>
        <v>0</v>
      </c>
      <c r="E130" s="397">
        <f>+E131+E132+E134+E133</f>
        <v>0</v>
      </c>
    </row>
    <row r="131" spans="1:5" ht="12" customHeight="1">
      <c r="A131" s="377" t="s">
        <v>68</v>
      </c>
      <c r="B131" s="371" t="s">
        <v>462</v>
      </c>
      <c r="C131" s="415"/>
      <c r="D131" s="415"/>
      <c r="E131" s="398"/>
    </row>
    <row r="132" spans="1:5" ht="12" customHeight="1">
      <c r="A132" s="377" t="s">
        <v>69</v>
      </c>
      <c r="B132" s="371" t="s">
        <v>463</v>
      </c>
      <c r="C132" s="415"/>
      <c r="D132" s="415"/>
      <c r="E132" s="398"/>
    </row>
    <row r="133" spans="1:5" ht="12" customHeight="1">
      <c r="A133" s="377" t="s">
        <v>358</v>
      </c>
      <c r="B133" s="371" t="s">
        <v>464</v>
      </c>
      <c r="C133" s="415"/>
      <c r="D133" s="415"/>
      <c r="E133" s="398"/>
    </row>
    <row r="134" spans="1:5" ht="12" customHeight="1" thickBot="1">
      <c r="A134" s="375" t="s">
        <v>360</v>
      </c>
      <c r="B134" s="369" t="s">
        <v>465</v>
      </c>
      <c r="C134" s="415"/>
      <c r="D134" s="415"/>
      <c r="E134" s="398"/>
    </row>
    <row r="135" spans="1:5" ht="12" customHeight="1" thickBot="1">
      <c r="A135" s="382" t="s">
        <v>13</v>
      </c>
      <c r="B135" s="390" t="s">
        <v>466</v>
      </c>
      <c r="C135" s="420">
        <f>+C136+C137+C138+C139</f>
        <v>0</v>
      </c>
      <c r="D135" s="420">
        <f>+D136+D137+D138+D139</f>
        <v>0</v>
      </c>
      <c r="E135" s="433">
        <f>+E136+E137+E138+E139</f>
        <v>0</v>
      </c>
    </row>
    <row r="136" spans="1:5" ht="12" customHeight="1">
      <c r="A136" s="377" t="s">
        <v>70</v>
      </c>
      <c r="B136" s="371" t="s">
        <v>467</v>
      </c>
      <c r="C136" s="415"/>
      <c r="D136" s="415"/>
      <c r="E136" s="398"/>
    </row>
    <row r="137" spans="1:5" ht="12" customHeight="1">
      <c r="A137" s="377" t="s">
        <v>71</v>
      </c>
      <c r="B137" s="371" t="s">
        <v>468</v>
      </c>
      <c r="C137" s="415"/>
      <c r="D137" s="415"/>
      <c r="E137" s="398"/>
    </row>
    <row r="138" spans="1:5" ht="12" customHeight="1">
      <c r="A138" s="377" t="s">
        <v>367</v>
      </c>
      <c r="B138" s="371" t="s">
        <v>469</v>
      </c>
      <c r="C138" s="415"/>
      <c r="D138" s="415"/>
      <c r="E138" s="398"/>
    </row>
    <row r="139" spans="1:5" ht="12" customHeight="1" thickBot="1">
      <c r="A139" s="375" t="s">
        <v>369</v>
      </c>
      <c r="B139" s="369" t="s">
        <v>470</v>
      </c>
      <c r="C139" s="415"/>
      <c r="D139" s="415"/>
      <c r="E139" s="398"/>
    </row>
    <row r="140" spans="1:9" ht="15" customHeight="1" thickBot="1">
      <c r="A140" s="382" t="s">
        <v>14</v>
      </c>
      <c r="B140" s="390" t="s">
        <v>471</v>
      </c>
      <c r="C140" s="101">
        <f>+C141+C142+C143+C144</f>
        <v>0</v>
      </c>
      <c r="D140" s="101">
        <f>+D141+D142+D143+D144</f>
        <v>0</v>
      </c>
      <c r="E140" s="366">
        <f>+E141+E142+E143+E144</f>
        <v>0</v>
      </c>
      <c r="F140" s="431"/>
      <c r="G140" s="432"/>
      <c r="H140" s="432"/>
      <c r="I140" s="432"/>
    </row>
    <row r="141" spans="1:5" s="424" customFormat="1" ht="12.75" customHeight="1">
      <c r="A141" s="377" t="s">
        <v>132</v>
      </c>
      <c r="B141" s="371" t="s">
        <v>472</v>
      </c>
      <c r="C141" s="415"/>
      <c r="D141" s="415"/>
      <c r="E141" s="398"/>
    </row>
    <row r="142" spans="1:5" ht="12.75" customHeight="1">
      <c r="A142" s="377" t="s">
        <v>133</v>
      </c>
      <c r="B142" s="371" t="s">
        <v>473</v>
      </c>
      <c r="C142" s="415"/>
      <c r="D142" s="415"/>
      <c r="E142" s="398"/>
    </row>
    <row r="143" spans="1:5" ht="12.75" customHeight="1">
      <c r="A143" s="377" t="s">
        <v>161</v>
      </c>
      <c r="B143" s="371" t="s">
        <v>474</v>
      </c>
      <c r="C143" s="415"/>
      <c r="D143" s="415"/>
      <c r="E143" s="398"/>
    </row>
    <row r="144" spans="1:5" ht="12.75" customHeight="1" thickBot="1">
      <c r="A144" s="377" t="s">
        <v>375</v>
      </c>
      <c r="B144" s="371" t="s">
        <v>475</v>
      </c>
      <c r="C144" s="415"/>
      <c r="D144" s="415"/>
      <c r="E144" s="398"/>
    </row>
    <row r="145" spans="1:5" ht="16.5" thickBot="1">
      <c r="A145" s="382" t="s">
        <v>15</v>
      </c>
      <c r="B145" s="390" t="s">
        <v>476</v>
      </c>
      <c r="C145" s="364">
        <f>+C126+C130+C135+C140</f>
        <v>0</v>
      </c>
      <c r="D145" s="364">
        <f>+D126+D130+D135+D140</f>
        <v>0</v>
      </c>
      <c r="E145" s="365">
        <f>+E126+E130+E135+E140</f>
        <v>0</v>
      </c>
    </row>
    <row r="146" spans="1:5" ht="16.5" thickBot="1">
      <c r="A146" s="407" t="s">
        <v>16</v>
      </c>
      <c r="B146" s="410" t="s">
        <v>477</v>
      </c>
      <c r="C146" s="364">
        <f>+C125+C145</f>
        <v>0</v>
      </c>
      <c r="D146" s="364">
        <f>+D125+D145</f>
        <v>0</v>
      </c>
      <c r="E146" s="365">
        <f>+E125+E145</f>
        <v>0</v>
      </c>
    </row>
    <row r="148" spans="1:5" ht="18.75" customHeight="1">
      <c r="A148" s="688" t="s">
        <v>478</v>
      </c>
      <c r="B148" s="688"/>
      <c r="C148" s="688"/>
      <c r="D148" s="688"/>
      <c r="E148" s="688"/>
    </row>
    <row r="149" spans="1:5" ht="13.5" customHeight="1" thickBot="1">
      <c r="A149" s="392" t="s">
        <v>114</v>
      </c>
      <c r="B149" s="392"/>
      <c r="C149" s="422"/>
      <c r="E149" s="409" t="s">
        <v>160</v>
      </c>
    </row>
    <row r="150" spans="1:5" ht="21.75" thickBot="1">
      <c r="A150" s="382">
        <v>1</v>
      </c>
      <c r="B150" s="385" t="s">
        <v>479</v>
      </c>
      <c r="C150" s="408">
        <f>+C61-C125</f>
        <v>0</v>
      </c>
      <c r="D150" s="408">
        <f>+D61-D125</f>
        <v>0</v>
      </c>
      <c r="E150" s="408">
        <f>+E61-E125</f>
        <v>0</v>
      </c>
    </row>
    <row r="151" spans="1:5" ht="21.75" thickBot="1">
      <c r="A151" s="382" t="s">
        <v>8</v>
      </c>
      <c r="B151" s="385" t="s">
        <v>480</v>
      </c>
      <c r="C151" s="408">
        <f>+C84-C145</f>
        <v>0</v>
      </c>
      <c r="D151" s="408">
        <f>+D84-D145</f>
        <v>0</v>
      </c>
      <c r="E151" s="408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1" customFormat="1" ht="12.75" customHeight="1">
      <c r="C161" s="412"/>
      <c r="D161" s="412"/>
      <c r="E161" s="412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Nagyar Község Önkormányzat
2015. ÉVI ZÁRSZÁMADÁS
ÁLLAMIGAZGATÁSI FELADATOK MÉRLEGE
&amp;R&amp;"Times New Roman CE,Félkövér dőlt"&amp;11 1.4. melléklet a 4/2016. (V.11.)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C13">
      <selection activeCell="I27" sqref="I27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4" t="s">
        <v>118</v>
      </c>
      <c r="C1" s="455"/>
      <c r="D1" s="455"/>
      <c r="E1" s="455"/>
      <c r="F1" s="455"/>
      <c r="G1" s="455"/>
      <c r="H1" s="455"/>
      <c r="I1" s="455"/>
      <c r="J1" s="698" t="str">
        <f>+CONCATENATE("2.1. melléklet a 4/",LEFT('1.1.sz.mell.'!C3,4)+1,". (V.11.) önkormányzati rendelethez")</f>
        <v>2.1. melléklet a 4/2016. (V.11.) önkormányzati rendelethez</v>
      </c>
    </row>
    <row r="2" spans="7:10" ht="14.25" thickBot="1">
      <c r="G2" s="40"/>
      <c r="H2" s="40"/>
      <c r="I2" s="40" t="s">
        <v>52</v>
      </c>
      <c r="J2" s="698"/>
    </row>
    <row r="3" spans="1:10" ht="18" customHeight="1" thickBot="1">
      <c r="A3" s="696" t="s">
        <v>60</v>
      </c>
      <c r="B3" s="482" t="s">
        <v>43</v>
      </c>
      <c r="C3" s="483"/>
      <c r="D3" s="483"/>
      <c r="E3" s="483"/>
      <c r="F3" s="482" t="s">
        <v>44</v>
      </c>
      <c r="G3" s="484"/>
      <c r="H3" s="484"/>
      <c r="I3" s="484"/>
      <c r="J3" s="698"/>
    </row>
    <row r="4" spans="1:10" s="456" customFormat="1" ht="35.25" customHeight="1" thickBot="1">
      <c r="A4" s="697"/>
      <c r="B4" s="28" t="s">
        <v>53</v>
      </c>
      <c r="C4" s="29" t="str">
        <f>+CONCATENATE(LEFT('1.1.sz.mell.'!C3,4),". évi eredeti előirányzat")</f>
        <v>2015. évi eredeti előirányzat</v>
      </c>
      <c r="D4" s="442" t="str">
        <f>+CONCATENATE(LEFT('1.1.sz.mell.'!C3,4),". évi módosított előirányzat")</f>
        <v>2015. évi módosított előirányzat</v>
      </c>
      <c r="E4" s="29" t="str">
        <f>+CONCATENATE(LEFT('1.1.sz.mell.'!C3,4),". évi teljesítés")</f>
        <v>2015. évi teljesítés</v>
      </c>
      <c r="F4" s="28" t="s">
        <v>53</v>
      </c>
      <c r="G4" s="29" t="str">
        <f>+C4</f>
        <v>2015. évi eredeti előirányzat</v>
      </c>
      <c r="H4" s="442" t="str">
        <f>+D4</f>
        <v>2015. évi módosított előirányzat</v>
      </c>
      <c r="I4" s="472" t="str">
        <f>+E4</f>
        <v>2015. évi teljesítés</v>
      </c>
      <c r="J4" s="698"/>
    </row>
    <row r="5" spans="1:10" s="457" customFormat="1" ht="12" customHeight="1" thickBot="1">
      <c r="A5" s="485" t="s">
        <v>424</v>
      </c>
      <c r="B5" s="486" t="s">
        <v>425</v>
      </c>
      <c r="C5" s="487" t="s">
        <v>426</v>
      </c>
      <c r="D5" s="487" t="s">
        <v>427</v>
      </c>
      <c r="E5" s="487" t="s">
        <v>428</v>
      </c>
      <c r="F5" s="486" t="s">
        <v>505</v>
      </c>
      <c r="G5" s="487" t="s">
        <v>506</v>
      </c>
      <c r="H5" s="487" t="s">
        <v>507</v>
      </c>
      <c r="I5" s="488" t="s">
        <v>508</v>
      </c>
      <c r="J5" s="698"/>
    </row>
    <row r="6" spans="1:10" ht="15" customHeight="1">
      <c r="A6" s="458" t="s">
        <v>7</v>
      </c>
      <c r="B6" s="459" t="s">
        <v>481</v>
      </c>
      <c r="C6" s="445">
        <v>61657</v>
      </c>
      <c r="D6" s="445">
        <v>65493</v>
      </c>
      <c r="E6" s="445">
        <v>65493</v>
      </c>
      <c r="F6" s="459" t="s">
        <v>54</v>
      </c>
      <c r="G6" s="445">
        <v>65280</v>
      </c>
      <c r="H6" s="445">
        <v>86065</v>
      </c>
      <c r="I6" s="451">
        <v>86065</v>
      </c>
      <c r="J6" s="698"/>
    </row>
    <row r="7" spans="1:10" ht="15" customHeight="1">
      <c r="A7" s="460" t="s">
        <v>8</v>
      </c>
      <c r="B7" s="461" t="s">
        <v>482</v>
      </c>
      <c r="C7" s="446">
        <v>0</v>
      </c>
      <c r="D7" s="446">
        <v>83859</v>
      </c>
      <c r="E7" s="446">
        <v>83859</v>
      </c>
      <c r="F7" s="461" t="s">
        <v>134</v>
      </c>
      <c r="G7" s="446">
        <v>20579</v>
      </c>
      <c r="H7" s="446">
        <v>14558</v>
      </c>
      <c r="I7" s="452">
        <v>14558</v>
      </c>
      <c r="J7" s="698"/>
    </row>
    <row r="8" spans="1:10" ht="15" customHeight="1">
      <c r="A8" s="460" t="s">
        <v>9</v>
      </c>
      <c r="B8" s="461" t="s">
        <v>483</v>
      </c>
      <c r="C8" s="446"/>
      <c r="D8" s="446"/>
      <c r="E8" s="446"/>
      <c r="F8" s="461" t="s">
        <v>165</v>
      </c>
      <c r="G8" s="446">
        <v>28861</v>
      </c>
      <c r="H8" s="446">
        <v>39007</v>
      </c>
      <c r="I8" s="452">
        <v>39007</v>
      </c>
      <c r="J8" s="698"/>
    </row>
    <row r="9" spans="1:10" ht="15" customHeight="1">
      <c r="A9" s="460" t="s">
        <v>10</v>
      </c>
      <c r="B9" s="461" t="s">
        <v>125</v>
      </c>
      <c r="C9" s="446">
        <v>2250</v>
      </c>
      <c r="D9" s="446">
        <v>5117</v>
      </c>
      <c r="E9" s="446">
        <v>5117</v>
      </c>
      <c r="F9" s="461" t="s">
        <v>135</v>
      </c>
      <c r="G9" s="446">
        <v>15418</v>
      </c>
      <c r="H9" s="446">
        <v>14489</v>
      </c>
      <c r="I9" s="452">
        <v>14489</v>
      </c>
      <c r="J9" s="698"/>
    </row>
    <row r="10" spans="1:10" ht="15" customHeight="1">
      <c r="A10" s="460" t="s">
        <v>11</v>
      </c>
      <c r="B10" s="462" t="s">
        <v>484</v>
      </c>
      <c r="C10" s="446"/>
      <c r="D10" s="446"/>
      <c r="E10" s="446"/>
      <c r="F10" s="461" t="s">
        <v>136</v>
      </c>
      <c r="G10" s="446">
        <v>0</v>
      </c>
      <c r="H10" s="446">
        <v>1449</v>
      </c>
      <c r="I10" s="452">
        <v>1449</v>
      </c>
      <c r="J10" s="698"/>
    </row>
    <row r="11" spans="1:10" ht="15" customHeight="1">
      <c r="A11" s="460" t="s">
        <v>12</v>
      </c>
      <c r="B11" s="461" t="s">
        <v>676</v>
      </c>
      <c r="C11" s="447"/>
      <c r="D11" s="447"/>
      <c r="E11" s="447"/>
      <c r="F11" s="461" t="s">
        <v>38</v>
      </c>
      <c r="G11" s="446"/>
      <c r="H11" s="446"/>
      <c r="I11" s="452"/>
      <c r="J11" s="698"/>
    </row>
    <row r="12" spans="1:10" ht="15" customHeight="1">
      <c r="A12" s="460" t="s">
        <v>13</v>
      </c>
      <c r="B12" s="461" t="s">
        <v>354</v>
      </c>
      <c r="C12" s="446">
        <v>2482</v>
      </c>
      <c r="D12" s="446">
        <v>9471</v>
      </c>
      <c r="E12" s="446">
        <v>9471</v>
      </c>
      <c r="F12" s="7"/>
      <c r="G12" s="446"/>
      <c r="H12" s="446"/>
      <c r="I12" s="452"/>
      <c r="J12" s="698"/>
    </row>
    <row r="13" spans="1:10" ht="15" customHeight="1">
      <c r="A13" s="460" t="s">
        <v>14</v>
      </c>
      <c r="B13" s="7"/>
      <c r="C13" s="446"/>
      <c r="D13" s="446"/>
      <c r="E13" s="446"/>
      <c r="F13" s="7"/>
      <c r="G13" s="446"/>
      <c r="H13" s="446"/>
      <c r="I13" s="452"/>
      <c r="J13" s="698"/>
    </row>
    <row r="14" spans="1:10" ht="15" customHeight="1">
      <c r="A14" s="460" t="s">
        <v>15</v>
      </c>
      <c r="B14" s="471"/>
      <c r="C14" s="447"/>
      <c r="D14" s="447"/>
      <c r="E14" s="447"/>
      <c r="F14" s="7"/>
      <c r="G14" s="446"/>
      <c r="H14" s="446"/>
      <c r="I14" s="452"/>
      <c r="J14" s="698"/>
    </row>
    <row r="15" spans="1:10" ht="15" customHeight="1">
      <c r="A15" s="460" t="s">
        <v>16</v>
      </c>
      <c r="B15" s="7"/>
      <c r="C15" s="446"/>
      <c r="D15" s="446"/>
      <c r="E15" s="446"/>
      <c r="F15" s="7"/>
      <c r="G15" s="446"/>
      <c r="H15" s="446"/>
      <c r="I15" s="452"/>
      <c r="J15" s="698"/>
    </row>
    <row r="16" spans="1:10" ht="15" customHeight="1">
      <c r="A16" s="460" t="s">
        <v>17</v>
      </c>
      <c r="B16" s="7"/>
      <c r="C16" s="446"/>
      <c r="D16" s="446"/>
      <c r="E16" s="446"/>
      <c r="F16" s="7"/>
      <c r="G16" s="446"/>
      <c r="H16" s="446"/>
      <c r="I16" s="452"/>
      <c r="J16" s="698"/>
    </row>
    <row r="17" spans="1:10" ht="15" customHeight="1" thickBot="1">
      <c r="A17" s="460" t="s">
        <v>18</v>
      </c>
      <c r="B17" s="13"/>
      <c r="C17" s="448"/>
      <c r="D17" s="448"/>
      <c r="E17" s="448"/>
      <c r="F17" s="7"/>
      <c r="G17" s="448"/>
      <c r="H17" s="448"/>
      <c r="I17" s="453"/>
      <c r="J17" s="698"/>
    </row>
    <row r="18" spans="1:10" ht="17.25" customHeight="1" thickBot="1">
      <c r="A18" s="463" t="s">
        <v>19</v>
      </c>
      <c r="B18" s="444" t="s">
        <v>485</v>
      </c>
      <c r="C18" s="449">
        <f>+C6+C7+C9+C10+C12+C13+C14+C15+C16+C17</f>
        <v>66389</v>
      </c>
      <c r="D18" s="449">
        <f>+D6+D7+D9+D10+D12+D13+D14+D15+D16+D17</f>
        <v>163940</v>
      </c>
      <c r="E18" s="449">
        <f>+E6+E7+E9+E10+E12+E13+E14+E15+E16+E17</f>
        <v>163940</v>
      </c>
      <c r="F18" s="444" t="s">
        <v>492</v>
      </c>
      <c r="G18" s="449">
        <f>SUM(G6:G17)</f>
        <v>130138</v>
      </c>
      <c r="H18" s="449">
        <f>SUM(H6:H17)</f>
        <v>155568</v>
      </c>
      <c r="I18" s="449">
        <f>SUM(I6:I17)</f>
        <v>155568</v>
      </c>
      <c r="J18" s="698"/>
    </row>
    <row r="19" spans="1:10" ht="15" customHeight="1">
      <c r="A19" s="464" t="s">
        <v>20</v>
      </c>
      <c r="B19" s="465" t="s">
        <v>486</v>
      </c>
      <c r="C19" s="41">
        <f>+C20+C21+C22+C23</f>
        <v>0</v>
      </c>
      <c r="D19" s="41">
        <v>1528</v>
      </c>
      <c r="E19" s="41">
        <v>1528</v>
      </c>
      <c r="F19" s="466" t="s">
        <v>142</v>
      </c>
      <c r="G19" s="450"/>
      <c r="H19" s="450"/>
      <c r="I19" s="450"/>
      <c r="J19" s="698"/>
    </row>
    <row r="20" spans="1:10" ht="15" customHeight="1">
      <c r="A20" s="467" t="s">
        <v>21</v>
      </c>
      <c r="B20" s="466" t="s">
        <v>157</v>
      </c>
      <c r="C20" s="443"/>
      <c r="D20" s="443"/>
      <c r="E20" s="443"/>
      <c r="F20" s="466" t="s">
        <v>493</v>
      </c>
      <c r="G20" s="443"/>
      <c r="H20" s="443"/>
      <c r="I20" s="443"/>
      <c r="J20" s="698"/>
    </row>
    <row r="21" spans="1:10" ht="15" customHeight="1">
      <c r="A21" s="467" t="s">
        <v>22</v>
      </c>
      <c r="B21" s="466" t="s">
        <v>158</v>
      </c>
      <c r="C21" s="443"/>
      <c r="D21" s="443"/>
      <c r="E21" s="443"/>
      <c r="F21" s="466" t="s">
        <v>116</v>
      </c>
      <c r="G21" s="443"/>
      <c r="H21" s="443">
        <v>0</v>
      </c>
      <c r="I21" s="443"/>
      <c r="J21" s="698"/>
    </row>
    <row r="22" spans="1:10" ht="15" customHeight="1">
      <c r="A22" s="467" t="s">
        <v>23</v>
      </c>
      <c r="B22" s="466" t="s">
        <v>163</v>
      </c>
      <c r="C22" s="443"/>
      <c r="D22" s="443"/>
      <c r="E22" s="443"/>
      <c r="F22" s="466" t="s">
        <v>117</v>
      </c>
      <c r="G22" s="443"/>
      <c r="H22" s="443"/>
      <c r="I22" s="443"/>
      <c r="J22" s="698"/>
    </row>
    <row r="23" spans="1:10" ht="15" customHeight="1">
      <c r="A23" s="467" t="s">
        <v>24</v>
      </c>
      <c r="B23" s="466" t="s">
        <v>164</v>
      </c>
      <c r="C23" s="443"/>
      <c r="D23" s="443">
        <v>1528</v>
      </c>
      <c r="E23" s="443">
        <v>1528</v>
      </c>
      <c r="F23" s="465" t="s">
        <v>166</v>
      </c>
      <c r="G23" s="443"/>
      <c r="H23" s="443">
        <v>0</v>
      </c>
      <c r="I23" s="443"/>
      <c r="J23" s="698"/>
    </row>
    <row r="24" spans="1:10" ht="15" customHeight="1">
      <c r="A24" s="467" t="s">
        <v>25</v>
      </c>
      <c r="B24" s="466" t="s">
        <v>487</v>
      </c>
      <c r="C24" s="468">
        <f>+C25+C26</f>
        <v>0</v>
      </c>
      <c r="D24" s="468">
        <f>+D25+D26</f>
        <v>0</v>
      </c>
      <c r="E24" s="468">
        <f>+E25+E26</f>
        <v>0</v>
      </c>
      <c r="F24" s="466" t="s">
        <v>143</v>
      </c>
      <c r="G24" s="443"/>
      <c r="H24" s="443"/>
      <c r="I24" s="443"/>
      <c r="J24" s="698"/>
    </row>
    <row r="25" spans="1:10" ht="15" customHeight="1">
      <c r="A25" s="464" t="s">
        <v>26</v>
      </c>
      <c r="B25" s="465" t="s">
        <v>488</v>
      </c>
      <c r="C25" s="450"/>
      <c r="D25" s="450"/>
      <c r="E25" s="450"/>
      <c r="F25" s="459" t="s">
        <v>144</v>
      </c>
      <c r="G25" s="450"/>
      <c r="H25" s="450"/>
      <c r="I25" s="450"/>
      <c r="J25" s="698"/>
    </row>
    <row r="26" spans="1:10" ht="15" customHeight="1" thickBot="1">
      <c r="A26" s="467" t="s">
        <v>27</v>
      </c>
      <c r="B26" s="466" t="s">
        <v>489</v>
      </c>
      <c r="C26" s="443"/>
      <c r="D26" s="443"/>
      <c r="E26" s="443"/>
      <c r="F26" s="687" t="s">
        <v>752</v>
      </c>
      <c r="G26" s="443"/>
      <c r="H26" s="443">
        <v>927</v>
      </c>
      <c r="I26" s="443">
        <v>927</v>
      </c>
      <c r="J26" s="698"/>
    </row>
    <row r="27" spans="1:10" ht="17.25" customHeight="1" thickBot="1">
      <c r="A27" s="463" t="s">
        <v>28</v>
      </c>
      <c r="B27" s="444" t="s">
        <v>490</v>
      </c>
      <c r="C27" s="449">
        <f>+C19+C24</f>
        <v>0</v>
      </c>
      <c r="D27" s="449">
        <f>+D19+D24</f>
        <v>1528</v>
      </c>
      <c r="E27" s="449">
        <f>+E19+E24</f>
        <v>1528</v>
      </c>
      <c r="F27" s="444" t="s">
        <v>494</v>
      </c>
      <c r="G27" s="449">
        <f>SUM(G19:G26)</f>
        <v>0</v>
      </c>
      <c r="H27" s="449">
        <f>SUM(H19:H26)</f>
        <v>927</v>
      </c>
      <c r="I27" s="449">
        <f>SUM(I19:I26)</f>
        <v>927</v>
      </c>
      <c r="J27" s="698"/>
    </row>
    <row r="28" spans="1:10" ht="17.25" customHeight="1" thickBot="1">
      <c r="A28" s="463" t="s">
        <v>29</v>
      </c>
      <c r="B28" s="469" t="s">
        <v>491</v>
      </c>
      <c r="C28" s="102">
        <f>+C18+C27</f>
        <v>66389</v>
      </c>
      <c r="D28" s="102">
        <f>+D18+D27</f>
        <v>165468</v>
      </c>
      <c r="E28" s="470">
        <f>+E18+E27</f>
        <v>165468</v>
      </c>
      <c r="F28" s="469" t="s">
        <v>495</v>
      </c>
      <c r="G28" s="102">
        <f>+G18+G27</f>
        <v>130138</v>
      </c>
      <c r="H28" s="102">
        <f>+H18+H27</f>
        <v>156495</v>
      </c>
      <c r="I28" s="102">
        <f>+I18+I27</f>
        <v>156495</v>
      </c>
      <c r="J28" s="698"/>
    </row>
    <row r="29" spans="1:10" ht="17.25" customHeight="1" thickBot="1">
      <c r="A29" s="463" t="s">
        <v>30</v>
      </c>
      <c r="B29" s="469" t="s">
        <v>120</v>
      </c>
      <c r="C29" s="102">
        <f>IF(C18-G18&lt;0,G18-C18,"-")</f>
        <v>63749</v>
      </c>
      <c r="D29" s="102" t="str">
        <f>IF(D18-H18&lt;0,H18-D18,"-")</f>
        <v>-</v>
      </c>
      <c r="E29" s="470" t="str">
        <f>IF(E18-I18&lt;0,I18-E18,"-")</f>
        <v>-</v>
      </c>
      <c r="F29" s="469" t="s">
        <v>121</v>
      </c>
      <c r="G29" s="102" t="str">
        <f>IF(C18-G18&gt;0,C18-G18,"-")</f>
        <v>-</v>
      </c>
      <c r="H29" s="102">
        <f>IF(D18-H18&gt;0,D18-H18,"-")</f>
        <v>8372</v>
      </c>
      <c r="I29" s="102">
        <f>IF(E18-I18&gt;0,E18-I18,"-")</f>
        <v>8372</v>
      </c>
      <c r="J29" s="698"/>
    </row>
    <row r="30" spans="1:10" ht="17.25" customHeight="1" thickBot="1">
      <c r="A30" s="463" t="s">
        <v>31</v>
      </c>
      <c r="B30" s="469" t="s">
        <v>167</v>
      </c>
      <c r="C30" s="102">
        <f>IF(C28-G28&lt;0,G28-C28,"-")</f>
        <v>63749</v>
      </c>
      <c r="D30" s="102" t="str">
        <f>IF(D28-H28&lt;0,H28-D28,"-")</f>
        <v>-</v>
      </c>
      <c r="E30" s="470" t="str">
        <f>IF(E28-I28&lt;0,I28-E28,"-")</f>
        <v>-</v>
      </c>
      <c r="F30" s="469" t="s">
        <v>168</v>
      </c>
      <c r="G30" s="102" t="str">
        <f>IF(C28-G28&gt;0,C28-G28,"-")</f>
        <v>-</v>
      </c>
      <c r="H30" s="102">
        <f>IF(D28-H28&gt;0,D28-H28,"-")</f>
        <v>8973</v>
      </c>
      <c r="I30" s="102">
        <f>IF(E28-I28&gt;0,E28-I28,"-")</f>
        <v>8973</v>
      </c>
      <c r="J30" s="698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F29" sqref="F29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4" t="s">
        <v>119</v>
      </c>
      <c r="C1" s="455"/>
      <c r="D1" s="455"/>
      <c r="E1" s="455"/>
      <c r="F1" s="455"/>
      <c r="G1" s="455"/>
      <c r="H1" s="455"/>
      <c r="I1" s="455"/>
      <c r="J1" s="701" t="str">
        <f>+CONCATENATE("2.2. melléklet a 4/",LEFT('1.1.sz.mell.'!C3,4)+1,". (V.11.) önkormányzati rendelethez")</f>
        <v>2.2. melléklet a 4/2016. (V.11.) önkormányzati rendelethez</v>
      </c>
    </row>
    <row r="2" spans="7:10" ht="14.25" thickBot="1">
      <c r="G2" s="40"/>
      <c r="H2" s="40"/>
      <c r="I2" s="40" t="s">
        <v>52</v>
      </c>
      <c r="J2" s="701"/>
    </row>
    <row r="3" spans="1:10" ht="24" customHeight="1" thickBot="1">
      <c r="A3" s="699" t="s">
        <v>60</v>
      </c>
      <c r="B3" s="482" t="s">
        <v>43</v>
      </c>
      <c r="C3" s="483"/>
      <c r="D3" s="483"/>
      <c r="E3" s="483"/>
      <c r="F3" s="482" t="s">
        <v>44</v>
      </c>
      <c r="G3" s="484"/>
      <c r="H3" s="484"/>
      <c r="I3" s="484"/>
      <c r="J3" s="701"/>
    </row>
    <row r="4" spans="1:10" s="456" customFormat="1" ht="35.25" customHeight="1" thickBot="1">
      <c r="A4" s="700"/>
      <c r="B4" s="28" t="s">
        <v>53</v>
      </c>
      <c r="C4" s="29" t="str">
        <f>+'2.1.sz.mell  '!C4</f>
        <v>2015. évi eredeti előirányzat</v>
      </c>
      <c r="D4" s="442" t="str">
        <f>+'2.1.sz.mell  '!D4</f>
        <v>2015. évi módosított előirányzat</v>
      </c>
      <c r="E4" s="29" t="str">
        <f>+'2.1.sz.mell  '!E4</f>
        <v>2015. évi teljesítés</v>
      </c>
      <c r="F4" s="28" t="s">
        <v>53</v>
      </c>
      <c r="G4" s="29" t="str">
        <f>+'2.1.sz.mell  '!C4</f>
        <v>2015. évi eredeti előirányzat</v>
      </c>
      <c r="H4" s="442" t="str">
        <f>+'2.1.sz.mell  '!D4</f>
        <v>2015. évi módosított előirányzat</v>
      </c>
      <c r="I4" s="472" t="str">
        <f>+'2.1.sz.mell  '!E4</f>
        <v>2015. évi teljesítés</v>
      </c>
      <c r="J4" s="701"/>
    </row>
    <row r="5" spans="1:10" s="456" customFormat="1" ht="13.5" thickBot="1">
      <c r="A5" s="485" t="s">
        <v>424</v>
      </c>
      <c r="B5" s="486" t="s">
        <v>425</v>
      </c>
      <c r="C5" s="487" t="s">
        <v>426</v>
      </c>
      <c r="D5" s="487" t="s">
        <v>427</v>
      </c>
      <c r="E5" s="487" t="s">
        <v>428</v>
      </c>
      <c r="F5" s="486" t="s">
        <v>505</v>
      </c>
      <c r="G5" s="487" t="s">
        <v>506</v>
      </c>
      <c r="H5" s="487" t="s">
        <v>507</v>
      </c>
      <c r="I5" s="488" t="s">
        <v>508</v>
      </c>
      <c r="J5" s="701"/>
    </row>
    <row r="6" spans="1:10" ht="12.75" customHeight="1">
      <c r="A6" s="458" t="s">
        <v>7</v>
      </c>
      <c r="B6" s="459" t="s">
        <v>496</v>
      </c>
      <c r="C6" s="445"/>
      <c r="D6" s="445"/>
      <c r="E6" s="445"/>
      <c r="F6" s="459" t="s">
        <v>159</v>
      </c>
      <c r="G6" s="445">
        <v>0</v>
      </c>
      <c r="H6" s="445">
        <v>15609</v>
      </c>
      <c r="I6" s="451">
        <v>15609</v>
      </c>
      <c r="J6" s="701"/>
    </row>
    <row r="7" spans="1:10" ht="12.75">
      <c r="A7" s="460" t="s">
        <v>8</v>
      </c>
      <c r="B7" s="461" t="s">
        <v>497</v>
      </c>
      <c r="C7" s="446"/>
      <c r="D7" s="446"/>
      <c r="E7" s="446"/>
      <c r="F7" s="461" t="s">
        <v>509</v>
      </c>
      <c r="G7" s="446"/>
      <c r="H7" s="446"/>
      <c r="I7" s="452"/>
      <c r="J7" s="701"/>
    </row>
    <row r="8" spans="1:10" ht="12.75" customHeight="1">
      <c r="A8" s="460" t="s">
        <v>9</v>
      </c>
      <c r="B8" s="461" t="s">
        <v>498</v>
      </c>
      <c r="C8" s="446">
        <v>64503</v>
      </c>
      <c r="D8" s="446">
        <v>8862</v>
      </c>
      <c r="E8" s="446">
        <v>8862</v>
      </c>
      <c r="F8" s="461" t="s">
        <v>138</v>
      </c>
      <c r="G8" s="446">
        <v>38207</v>
      </c>
      <c r="H8" s="446">
        <v>25223</v>
      </c>
      <c r="I8" s="452">
        <v>25223</v>
      </c>
      <c r="J8" s="701"/>
    </row>
    <row r="9" spans="1:10" ht="12.75" customHeight="1">
      <c r="A9" s="460" t="s">
        <v>10</v>
      </c>
      <c r="B9" s="461" t="s">
        <v>499</v>
      </c>
      <c r="C9" s="446"/>
      <c r="D9" s="446"/>
      <c r="E9" s="446"/>
      <c r="F9" s="461" t="s">
        <v>510</v>
      </c>
      <c r="G9" s="446"/>
      <c r="H9" s="446"/>
      <c r="I9" s="452"/>
      <c r="J9" s="701"/>
    </row>
    <row r="10" spans="1:10" ht="12.75" customHeight="1">
      <c r="A10" s="460" t="s">
        <v>11</v>
      </c>
      <c r="B10" s="461" t="s">
        <v>500</v>
      </c>
      <c r="C10" s="446"/>
      <c r="D10" s="446"/>
      <c r="E10" s="446"/>
      <c r="F10" s="461" t="s">
        <v>162</v>
      </c>
      <c r="G10" s="446"/>
      <c r="H10" s="446"/>
      <c r="I10" s="452"/>
      <c r="J10" s="701"/>
    </row>
    <row r="11" spans="1:10" ht="12.75" customHeight="1">
      <c r="A11" s="460" t="s">
        <v>12</v>
      </c>
      <c r="B11" s="461" t="s">
        <v>501</v>
      </c>
      <c r="C11" s="447"/>
      <c r="D11" s="447"/>
      <c r="E11" s="447"/>
      <c r="F11" s="503"/>
      <c r="G11" s="446"/>
      <c r="H11" s="446"/>
      <c r="I11" s="452"/>
      <c r="J11" s="701"/>
    </row>
    <row r="12" spans="1:10" ht="12.75" customHeight="1">
      <c r="A12" s="460" t="s">
        <v>13</v>
      </c>
      <c r="B12" s="7"/>
      <c r="C12" s="446"/>
      <c r="D12" s="446"/>
      <c r="E12" s="446"/>
      <c r="F12" s="503"/>
      <c r="G12" s="446"/>
      <c r="H12" s="446"/>
      <c r="I12" s="452"/>
      <c r="J12" s="701"/>
    </row>
    <row r="13" spans="1:10" ht="12.75" customHeight="1">
      <c r="A13" s="460" t="s">
        <v>14</v>
      </c>
      <c r="B13" s="7"/>
      <c r="C13" s="446"/>
      <c r="D13" s="446"/>
      <c r="E13" s="446"/>
      <c r="F13" s="504"/>
      <c r="G13" s="446"/>
      <c r="H13" s="446"/>
      <c r="I13" s="452"/>
      <c r="J13" s="701"/>
    </row>
    <row r="14" spans="1:10" ht="12.75" customHeight="1">
      <c r="A14" s="460" t="s">
        <v>15</v>
      </c>
      <c r="B14" s="501"/>
      <c r="C14" s="447"/>
      <c r="D14" s="447"/>
      <c r="E14" s="447"/>
      <c r="F14" s="503"/>
      <c r="G14" s="446"/>
      <c r="H14" s="446"/>
      <c r="I14" s="452"/>
      <c r="J14" s="701"/>
    </row>
    <row r="15" spans="1:10" ht="12.75">
      <c r="A15" s="460" t="s">
        <v>16</v>
      </c>
      <c r="B15" s="7"/>
      <c r="C15" s="447"/>
      <c r="D15" s="447"/>
      <c r="E15" s="447"/>
      <c r="F15" s="503"/>
      <c r="G15" s="446"/>
      <c r="H15" s="446"/>
      <c r="I15" s="452"/>
      <c r="J15" s="701"/>
    </row>
    <row r="16" spans="1:10" ht="12.75" customHeight="1" thickBot="1">
      <c r="A16" s="498" t="s">
        <v>17</v>
      </c>
      <c r="B16" s="502"/>
      <c r="C16" s="500"/>
      <c r="D16" s="109"/>
      <c r="E16" s="116"/>
      <c r="F16" s="499" t="s">
        <v>38</v>
      </c>
      <c r="G16" s="446"/>
      <c r="H16" s="446"/>
      <c r="I16" s="452"/>
      <c r="J16" s="701"/>
    </row>
    <row r="17" spans="1:10" ht="15.75" customHeight="1" thickBot="1">
      <c r="A17" s="463" t="s">
        <v>18</v>
      </c>
      <c r="B17" s="444" t="s">
        <v>502</v>
      </c>
      <c r="C17" s="449">
        <f>+C6+C8+C9+C11+C12+C13+C14+C15+C16</f>
        <v>64503</v>
      </c>
      <c r="D17" s="449">
        <f>+D6+D8+D9+D11+D12+D13+D14+D15+D16</f>
        <v>8862</v>
      </c>
      <c r="E17" s="449">
        <f>+E6+E8+E9+E11+E12+E13+E14+E15+E16</f>
        <v>8862</v>
      </c>
      <c r="F17" s="444" t="s">
        <v>511</v>
      </c>
      <c r="G17" s="449">
        <f>+G6+G8+G10+G11+G12+G13+G14+G15+G16</f>
        <v>38207</v>
      </c>
      <c r="H17" s="449">
        <f>+H6+H8+H10+H11+H12+H13+H14+H15+H16</f>
        <v>40832</v>
      </c>
      <c r="I17" s="481">
        <f>+I6+I8+I10+I11+I12+I13+I14+I15+I16</f>
        <v>40832</v>
      </c>
      <c r="J17" s="701"/>
    </row>
    <row r="18" spans="1:10" ht="12.75" customHeight="1">
      <c r="A18" s="458" t="s">
        <v>19</v>
      </c>
      <c r="B18" s="490" t="s">
        <v>180</v>
      </c>
      <c r="C18" s="497">
        <f>+C19+C20+C21+C22+C23</f>
        <v>37453</v>
      </c>
      <c r="D18" s="497">
        <f>+D19+D20+D21+D22+D23</f>
        <v>37453</v>
      </c>
      <c r="E18" s="497">
        <f>+E19+E20+E21+E22+E23</f>
        <v>37453</v>
      </c>
      <c r="F18" s="466" t="s">
        <v>142</v>
      </c>
      <c r="G18" s="104"/>
      <c r="H18" s="104"/>
      <c r="I18" s="476"/>
      <c r="J18" s="701"/>
    </row>
    <row r="19" spans="1:10" ht="12.75" customHeight="1">
      <c r="A19" s="460" t="s">
        <v>20</v>
      </c>
      <c r="B19" s="491" t="s">
        <v>169</v>
      </c>
      <c r="C19" s="443">
        <v>37453</v>
      </c>
      <c r="D19" s="443">
        <v>37453</v>
      </c>
      <c r="E19" s="443">
        <v>37453</v>
      </c>
      <c r="F19" s="466" t="s">
        <v>145</v>
      </c>
      <c r="G19" s="443"/>
      <c r="H19" s="443"/>
      <c r="I19" s="477"/>
      <c r="J19" s="701"/>
    </row>
    <row r="20" spans="1:10" ht="12.75" customHeight="1">
      <c r="A20" s="458" t="s">
        <v>21</v>
      </c>
      <c r="B20" s="491" t="s">
        <v>170</v>
      </c>
      <c r="C20" s="443"/>
      <c r="D20" s="443"/>
      <c r="E20" s="443"/>
      <c r="F20" s="466" t="s">
        <v>116</v>
      </c>
      <c r="G20" s="443"/>
      <c r="H20" s="443"/>
      <c r="I20" s="477"/>
      <c r="J20" s="701"/>
    </row>
    <row r="21" spans="1:10" ht="12.75" customHeight="1">
      <c r="A21" s="460" t="s">
        <v>22</v>
      </c>
      <c r="B21" s="491" t="s">
        <v>171</v>
      </c>
      <c r="C21" s="443"/>
      <c r="D21" s="443"/>
      <c r="E21" s="443"/>
      <c r="F21" s="466" t="s">
        <v>117</v>
      </c>
      <c r="G21" s="443"/>
      <c r="H21" s="443"/>
      <c r="I21" s="477"/>
      <c r="J21" s="701"/>
    </row>
    <row r="22" spans="1:10" ht="12.75" customHeight="1">
      <c r="A22" s="458" t="s">
        <v>23</v>
      </c>
      <c r="B22" s="491" t="s">
        <v>172</v>
      </c>
      <c r="C22" s="443"/>
      <c r="D22" s="443"/>
      <c r="E22" s="443"/>
      <c r="F22" s="465" t="s">
        <v>166</v>
      </c>
      <c r="G22" s="443"/>
      <c r="H22" s="443"/>
      <c r="I22" s="477"/>
      <c r="J22" s="701"/>
    </row>
    <row r="23" spans="1:10" ht="12.75" customHeight="1">
      <c r="A23" s="460" t="s">
        <v>24</v>
      </c>
      <c r="B23" s="492" t="s">
        <v>173</v>
      </c>
      <c r="C23" s="443"/>
      <c r="D23" s="443"/>
      <c r="E23" s="443"/>
      <c r="F23" s="466" t="s">
        <v>146</v>
      </c>
      <c r="G23" s="443"/>
      <c r="H23" s="443"/>
      <c r="I23" s="477"/>
      <c r="J23" s="701"/>
    </row>
    <row r="24" spans="1:10" ht="12.75" customHeight="1">
      <c r="A24" s="458" t="s">
        <v>25</v>
      </c>
      <c r="B24" s="493" t="s">
        <v>174</v>
      </c>
      <c r="C24" s="468">
        <f>+C25+C26+C27+C28+C29</f>
        <v>0</v>
      </c>
      <c r="D24" s="468">
        <f>+D25+D26+D27+D28+D29</f>
        <v>0</v>
      </c>
      <c r="E24" s="468">
        <f>+E25+E26+E27+E28+E29</f>
        <v>0</v>
      </c>
      <c r="F24" s="494" t="s">
        <v>144</v>
      </c>
      <c r="G24" s="443"/>
      <c r="H24" s="443"/>
      <c r="I24" s="477"/>
      <c r="J24" s="701"/>
    </row>
    <row r="25" spans="1:10" ht="12.75" customHeight="1">
      <c r="A25" s="460" t="s">
        <v>26</v>
      </c>
      <c r="B25" s="492" t="s">
        <v>175</v>
      </c>
      <c r="C25" s="443"/>
      <c r="D25" s="443"/>
      <c r="E25" s="443"/>
      <c r="F25" s="494" t="s">
        <v>512</v>
      </c>
      <c r="G25" s="443"/>
      <c r="H25" s="443"/>
      <c r="I25" s="477"/>
      <c r="J25" s="701"/>
    </row>
    <row r="26" spans="1:10" ht="12.75" customHeight="1">
      <c r="A26" s="458" t="s">
        <v>27</v>
      </c>
      <c r="B26" s="492" t="s">
        <v>176</v>
      </c>
      <c r="C26" s="443"/>
      <c r="D26" s="443"/>
      <c r="E26" s="443"/>
      <c r="F26" s="489"/>
      <c r="G26" s="443"/>
      <c r="H26" s="443"/>
      <c r="I26" s="477"/>
      <c r="J26" s="701"/>
    </row>
    <row r="27" spans="1:10" ht="12.75" customHeight="1">
      <c r="A27" s="460" t="s">
        <v>28</v>
      </c>
      <c r="B27" s="491" t="s">
        <v>177</v>
      </c>
      <c r="C27" s="443"/>
      <c r="D27" s="443"/>
      <c r="E27" s="443"/>
      <c r="F27" s="478"/>
      <c r="G27" s="443"/>
      <c r="H27" s="443"/>
      <c r="I27" s="477"/>
      <c r="J27" s="701"/>
    </row>
    <row r="28" spans="1:10" ht="12.75" customHeight="1">
      <c r="A28" s="458" t="s">
        <v>29</v>
      </c>
      <c r="B28" s="495" t="s">
        <v>178</v>
      </c>
      <c r="C28" s="443"/>
      <c r="D28" s="443"/>
      <c r="E28" s="443"/>
      <c r="F28" s="7"/>
      <c r="G28" s="443"/>
      <c r="H28" s="443"/>
      <c r="I28" s="477"/>
      <c r="J28" s="701"/>
    </row>
    <row r="29" spans="1:10" ht="12.75" customHeight="1" thickBot="1">
      <c r="A29" s="460" t="s">
        <v>30</v>
      </c>
      <c r="B29" s="496" t="s">
        <v>179</v>
      </c>
      <c r="C29" s="443"/>
      <c r="D29" s="443">
        <v>0</v>
      </c>
      <c r="E29" s="443">
        <v>0</v>
      </c>
      <c r="F29" s="478"/>
      <c r="G29" s="443"/>
      <c r="H29" s="443"/>
      <c r="I29" s="477"/>
      <c r="J29" s="701"/>
    </row>
    <row r="30" spans="1:10" ht="16.5" customHeight="1" thickBot="1">
      <c r="A30" s="463" t="s">
        <v>31</v>
      </c>
      <c r="B30" s="444" t="s">
        <v>503</v>
      </c>
      <c r="C30" s="449">
        <f>+C18+C24</f>
        <v>37453</v>
      </c>
      <c r="D30" s="449">
        <f>+D18+D24</f>
        <v>37453</v>
      </c>
      <c r="E30" s="449">
        <f>+E18+E24</f>
        <v>37453</v>
      </c>
      <c r="F30" s="444" t="s">
        <v>514</v>
      </c>
      <c r="G30" s="449">
        <f>SUM(G18:G29)</f>
        <v>0</v>
      </c>
      <c r="H30" s="449">
        <f>SUM(H18:H29)</f>
        <v>0</v>
      </c>
      <c r="I30" s="481">
        <f>SUM(I18:I29)</f>
        <v>0</v>
      </c>
      <c r="J30" s="701"/>
    </row>
    <row r="31" spans="1:10" ht="16.5" customHeight="1" thickBot="1">
      <c r="A31" s="463" t="s">
        <v>32</v>
      </c>
      <c r="B31" s="469" t="s">
        <v>504</v>
      </c>
      <c r="C31" s="102">
        <f>+C17+C30</f>
        <v>101956</v>
      </c>
      <c r="D31" s="102">
        <f>+D17+D30</f>
        <v>46315</v>
      </c>
      <c r="E31" s="470">
        <f>+E17+E30</f>
        <v>46315</v>
      </c>
      <c r="F31" s="469" t="s">
        <v>513</v>
      </c>
      <c r="G31" s="102">
        <f>+G17+G30</f>
        <v>38207</v>
      </c>
      <c r="H31" s="102">
        <f>+H17+H30</f>
        <v>40832</v>
      </c>
      <c r="I31" s="103">
        <f>+I17+I30</f>
        <v>40832</v>
      </c>
      <c r="J31" s="701"/>
    </row>
    <row r="32" spans="1:10" ht="16.5" customHeight="1" thickBot="1">
      <c r="A32" s="463" t="s">
        <v>33</v>
      </c>
      <c r="B32" s="469" t="s">
        <v>120</v>
      </c>
      <c r="C32" s="102" t="str">
        <f>IF(C17-G17&lt;0,G17-C17,"-")</f>
        <v>-</v>
      </c>
      <c r="D32" s="102">
        <f>IF(D17-H17&lt;0,H17-D17,"-")</f>
        <v>31970</v>
      </c>
      <c r="E32" s="470">
        <f>IF(E17-I17&lt;0,I17-E17,"-")</f>
        <v>31970</v>
      </c>
      <c r="F32" s="469" t="s">
        <v>121</v>
      </c>
      <c r="G32" s="102">
        <f>IF(C17-G17&gt;0,C17-G17,"-")</f>
        <v>26296</v>
      </c>
      <c r="H32" s="102" t="str">
        <f>IF(D17-H17&gt;0,D17-H17,"-")</f>
        <v>-</v>
      </c>
      <c r="I32" s="103" t="str">
        <f>IF(E17-I17&gt;0,E17-I17,"-")</f>
        <v>-</v>
      </c>
      <c r="J32" s="701"/>
    </row>
    <row r="33" spans="1:10" ht="16.5" customHeight="1" thickBot="1">
      <c r="A33" s="463" t="s">
        <v>34</v>
      </c>
      <c r="B33" s="469" t="s">
        <v>167</v>
      </c>
      <c r="C33" s="102" t="str">
        <f>IF(C26-G26&lt;0,G26-C26,"-")</f>
        <v>-</v>
      </c>
      <c r="D33" s="102" t="str">
        <f>IF(D26-H26&lt;0,H26-D26,"-")</f>
        <v>-</v>
      </c>
      <c r="E33" s="470" t="str">
        <f>IF(E26-I26&lt;0,I26-E26,"-")</f>
        <v>-</v>
      </c>
      <c r="F33" s="469" t="s">
        <v>168</v>
      </c>
      <c r="G33" s="102" t="str">
        <f>IF(C26-G26&gt;0,C26-G26,"-")</f>
        <v>-</v>
      </c>
      <c r="H33" s="102" t="str">
        <f>IF(D26-H26&gt;0,D26-H26,"-")</f>
        <v>-</v>
      </c>
      <c r="I33" s="103" t="str">
        <f>IF(E26-I26&gt;0,E26-I26,"-")</f>
        <v>-</v>
      </c>
      <c r="J33" s="701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22">
      <selection activeCell="E138" sqref="E138"/>
    </sheetView>
  </sheetViews>
  <sheetFormatPr defaultColWidth="9.00390625" defaultRowHeight="12.75"/>
  <cols>
    <col min="1" max="1" width="46.375" style="317" customWidth="1"/>
    <col min="2" max="2" width="13.875" style="317" customWidth="1"/>
    <col min="3" max="3" width="66.125" style="317" customWidth="1"/>
    <col min="4" max="5" width="13.875" style="317" customWidth="1"/>
    <col min="6" max="16384" width="9.375" style="317" customWidth="1"/>
  </cols>
  <sheetData>
    <row r="1" spans="1:5" ht="18.75">
      <c r="A1" s="505" t="s">
        <v>111</v>
      </c>
      <c r="E1" s="511" t="s">
        <v>115</v>
      </c>
    </row>
    <row r="3" spans="1:5" ht="12.75">
      <c r="A3" s="506"/>
      <c r="B3" s="512"/>
      <c r="C3" s="506"/>
      <c r="D3" s="513"/>
      <c r="E3" s="512"/>
    </row>
    <row r="4" spans="1:5" ht="15.75">
      <c r="A4" s="480" t="str">
        <f>+ÖSSZEFÜGGÉSEK!A4</f>
        <v>2015. évi eredeti előirányzat BEVÉTELEK</v>
      </c>
      <c r="B4" s="514"/>
      <c r="C4" s="507"/>
      <c r="D4" s="513"/>
      <c r="E4" s="512"/>
    </row>
    <row r="5" spans="1:5" ht="12.75">
      <c r="A5" s="506"/>
      <c r="B5" s="512"/>
      <c r="C5" s="506"/>
      <c r="D5" s="513"/>
      <c r="E5" s="512"/>
    </row>
    <row r="6" spans="1:5" ht="12.75">
      <c r="A6" s="506" t="s">
        <v>518</v>
      </c>
      <c r="B6" s="512">
        <f>+'1.1.sz.mell.'!C61</f>
        <v>130892</v>
      </c>
      <c r="C6" s="506" t="s">
        <v>519</v>
      </c>
      <c r="D6" s="513">
        <f>+'2.1.sz.mell  '!C18+'2.2.sz.mell  '!C17</f>
        <v>130892</v>
      </c>
      <c r="E6" s="512">
        <f>+B6-D6</f>
        <v>0</v>
      </c>
    </row>
    <row r="7" spans="1:5" ht="12.75">
      <c r="A7" s="506" t="s">
        <v>520</v>
      </c>
      <c r="B7" s="512">
        <f>+'1.1.sz.mell.'!C84</f>
        <v>37453</v>
      </c>
      <c r="C7" s="506" t="s">
        <v>521</v>
      </c>
      <c r="D7" s="513">
        <f>+'2.1.sz.mell  '!C27+'2.2.sz.mell  '!C30</f>
        <v>37453</v>
      </c>
      <c r="E7" s="512">
        <f>+B7-D7</f>
        <v>0</v>
      </c>
    </row>
    <row r="8" spans="1:5" ht="12.75">
      <c r="A8" s="506" t="s">
        <v>522</v>
      </c>
      <c r="B8" s="512">
        <f>+'1.1.sz.mell.'!C85</f>
        <v>168345</v>
      </c>
      <c r="C8" s="506" t="s">
        <v>523</v>
      </c>
      <c r="D8" s="513">
        <f>+'2.1.sz.mell  '!C28+'2.2.sz.mell  '!C31</f>
        <v>168345</v>
      </c>
      <c r="E8" s="512">
        <f>+B8-D8</f>
        <v>0</v>
      </c>
    </row>
    <row r="9" spans="1:5" ht="12.75">
      <c r="A9" s="506"/>
      <c r="B9" s="512"/>
      <c r="C9" s="506"/>
      <c r="D9" s="513"/>
      <c r="E9" s="512"/>
    </row>
    <row r="10" spans="1:5" ht="15.75">
      <c r="A10" s="480" t="str">
        <f>+ÖSSZEFÜGGÉSEK!A10</f>
        <v>2015. évi módosított előirányzat BEVÉTELEK</v>
      </c>
      <c r="B10" s="514"/>
      <c r="C10" s="507"/>
      <c r="D10" s="513"/>
      <c r="E10" s="512"/>
    </row>
    <row r="11" spans="1:5" ht="12.75">
      <c r="A11" s="506"/>
      <c r="B11" s="512"/>
      <c r="C11" s="506"/>
      <c r="D11" s="513"/>
      <c r="E11" s="512"/>
    </row>
    <row r="12" spans="1:5" ht="12.75">
      <c r="A12" s="506" t="s">
        <v>524</v>
      </c>
      <c r="B12" s="512">
        <f>+'1.1.sz.mell.'!D61</f>
        <v>172802</v>
      </c>
      <c r="C12" s="506" t="s">
        <v>530</v>
      </c>
      <c r="D12" s="513">
        <f>+'2.1.sz.mell  '!D18+'2.2.sz.mell  '!D17</f>
        <v>172802</v>
      </c>
      <c r="E12" s="512">
        <f>+B12-D12</f>
        <v>0</v>
      </c>
    </row>
    <row r="13" spans="1:5" ht="12.75">
      <c r="A13" s="506" t="s">
        <v>525</v>
      </c>
      <c r="B13" s="512">
        <f>+'1.1.sz.mell.'!D84</f>
        <v>38981</v>
      </c>
      <c r="C13" s="506" t="s">
        <v>531</v>
      </c>
      <c r="D13" s="513">
        <f>+'2.1.sz.mell  '!D27+'2.2.sz.mell  '!D30</f>
        <v>38981</v>
      </c>
      <c r="E13" s="512">
        <f>+B13-D13</f>
        <v>0</v>
      </c>
    </row>
    <row r="14" spans="1:5" ht="12.75">
      <c r="A14" s="506" t="s">
        <v>526</v>
      </c>
      <c r="B14" s="512">
        <f>+'1.1.sz.mell.'!D85</f>
        <v>211783</v>
      </c>
      <c r="C14" s="506" t="s">
        <v>532</v>
      </c>
      <c r="D14" s="513">
        <f>+'2.1.sz.mell  '!D28+'2.2.sz.mell  '!D31</f>
        <v>211783</v>
      </c>
      <c r="E14" s="512">
        <f>+B14-D14</f>
        <v>0</v>
      </c>
    </row>
    <row r="15" spans="1:5" ht="12.75">
      <c r="A15" s="506"/>
      <c r="B15" s="512"/>
      <c r="C15" s="506"/>
      <c r="D15" s="513"/>
      <c r="E15" s="512"/>
    </row>
    <row r="16" spans="1:5" ht="14.25">
      <c r="A16" s="515" t="str">
        <f>+ÖSSZEFÜGGÉSEK!A16</f>
        <v>2015. évi teljesítés BEVÉTELEK</v>
      </c>
      <c r="B16" s="479"/>
      <c r="C16" s="507"/>
      <c r="D16" s="513"/>
      <c r="E16" s="512"/>
    </row>
    <row r="17" spans="1:5" ht="12.75">
      <c r="A17" s="506"/>
      <c r="B17" s="512"/>
      <c r="C17" s="506"/>
      <c r="D17" s="513"/>
      <c r="E17" s="512"/>
    </row>
    <row r="18" spans="1:5" ht="12.75">
      <c r="A18" s="506" t="s">
        <v>527</v>
      </c>
      <c r="B18" s="512">
        <f>+'1.1.sz.mell.'!E61</f>
        <v>172802</v>
      </c>
      <c r="C18" s="506" t="s">
        <v>533</v>
      </c>
      <c r="D18" s="513">
        <f>+'2.1.sz.mell  '!E18+'2.2.sz.mell  '!E17</f>
        <v>172802</v>
      </c>
      <c r="E18" s="512">
        <f>+B18-D18</f>
        <v>0</v>
      </c>
    </row>
    <row r="19" spans="1:5" ht="12.75">
      <c r="A19" s="506" t="s">
        <v>528</v>
      </c>
      <c r="B19" s="512">
        <f>+'1.1.sz.mell.'!E84</f>
        <v>38981</v>
      </c>
      <c r="C19" s="506" t="s">
        <v>534</v>
      </c>
      <c r="D19" s="513">
        <f>+'2.1.sz.mell  '!E27+'2.2.sz.mell  '!E30</f>
        <v>38981</v>
      </c>
      <c r="E19" s="512">
        <f>+B19-D19</f>
        <v>0</v>
      </c>
    </row>
    <row r="20" spans="1:5" ht="12.75">
      <c r="A20" s="506" t="s">
        <v>529</v>
      </c>
      <c r="B20" s="512">
        <f>+'1.1.sz.mell.'!E85</f>
        <v>211783</v>
      </c>
      <c r="C20" s="506" t="s">
        <v>535</v>
      </c>
      <c r="D20" s="513">
        <f>+'2.1.sz.mell  '!E28+'2.2.sz.mell  '!E31</f>
        <v>211783</v>
      </c>
      <c r="E20" s="512">
        <f>+B20-D20</f>
        <v>0</v>
      </c>
    </row>
    <row r="21" spans="1:5" ht="12.75">
      <c r="A21" s="506"/>
      <c r="B21" s="512"/>
      <c r="C21" s="506"/>
      <c r="D21" s="513"/>
      <c r="E21" s="512"/>
    </row>
    <row r="22" spans="1:5" ht="15.75">
      <c r="A22" s="480" t="str">
        <f>+ÖSSZEFÜGGÉSEK!A22</f>
        <v>2015. évi eredeti előirányzat KIADÁSOK</v>
      </c>
      <c r="B22" s="514"/>
      <c r="C22" s="507"/>
      <c r="D22" s="513"/>
      <c r="E22" s="512"/>
    </row>
    <row r="23" spans="1:5" ht="12.75">
      <c r="A23" s="506"/>
      <c r="B23" s="512"/>
      <c r="C23" s="506"/>
      <c r="D23" s="513"/>
      <c r="E23" s="512"/>
    </row>
    <row r="24" spans="1:5" ht="12.75">
      <c r="A24" s="506" t="s">
        <v>536</v>
      </c>
      <c r="B24" s="512">
        <f>+'1.1.sz.mell.'!C125</f>
        <v>168345</v>
      </c>
      <c r="C24" s="506" t="s">
        <v>542</v>
      </c>
      <c r="D24" s="513">
        <f>+'2.1.sz.mell  '!G18+'2.2.sz.mell  '!G17</f>
        <v>168345</v>
      </c>
      <c r="E24" s="512">
        <f>+B24-D24</f>
        <v>0</v>
      </c>
    </row>
    <row r="25" spans="1:5" ht="12.75">
      <c r="A25" s="506" t="s">
        <v>515</v>
      </c>
      <c r="B25" s="512">
        <f>+'1.1.sz.mell.'!C145</f>
        <v>0</v>
      </c>
      <c r="C25" s="506" t="s">
        <v>543</v>
      </c>
      <c r="D25" s="513">
        <f>+'2.1.sz.mell  '!G27+'2.2.sz.mell  '!G30</f>
        <v>0</v>
      </c>
      <c r="E25" s="512">
        <f>+B25-D25</f>
        <v>0</v>
      </c>
    </row>
    <row r="26" spans="1:5" ht="12.75">
      <c r="A26" s="506" t="s">
        <v>537</v>
      </c>
      <c r="B26" s="512">
        <f>+'1.1.sz.mell.'!C146</f>
        <v>168345</v>
      </c>
      <c r="C26" s="506" t="s">
        <v>544</v>
      </c>
      <c r="D26" s="513">
        <f>+'2.1.sz.mell  '!G28+'2.2.sz.mell  '!G31</f>
        <v>168345</v>
      </c>
      <c r="E26" s="512">
        <f>+B26-D26</f>
        <v>0</v>
      </c>
    </row>
    <row r="27" spans="1:5" ht="12.75">
      <c r="A27" s="506"/>
      <c r="B27" s="512"/>
      <c r="C27" s="506"/>
      <c r="D27" s="513"/>
      <c r="E27" s="512"/>
    </row>
    <row r="28" spans="1:5" ht="15.75">
      <c r="A28" s="480" t="str">
        <f>+ÖSSZEFÜGGÉSEK!A28</f>
        <v>2015. évi módosított előirányzat KIADÁSOK</v>
      </c>
      <c r="B28" s="514"/>
      <c r="C28" s="507"/>
      <c r="D28" s="513"/>
      <c r="E28" s="512"/>
    </row>
    <row r="29" spans="1:5" ht="12.75">
      <c r="A29" s="506"/>
      <c r="B29" s="512"/>
      <c r="C29" s="506"/>
      <c r="D29" s="513"/>
      <c r="E29" s="512"/>
    </row>
    <row r="30" spans="1:5" ht="12.75">
      <c r="A30" s="506" t="s">
        <v>538</v>
      </c>
      <c r="B30" s="512">
        <f>+'1.1.sz.mell.'!D125</f>
        <v>196400</v>
      </c>
      <c r="C30" s="506" t="s">
        <v>549</v>
      </c>
      <c r="D30" s="513">
        <f>+'2.1.sz.mell  '!H18+'2.2.sz.mell  '!H17</f>
        <v>196400</v>
      </c>
      <c r="E30" s="512">
        <f>+B30-D30</f>
        <v>0</v>
      </c>
    </row>
    <row r="31" spans="1:5" ht="12.75">
      <c r="A31" s="506" t="s">
        <v>516</v>
      </c>
      <c r="B31" s="512">
        <f>+'1.1.sz.mell.'!D145</f>
        <v>927</v>
      </c>
      <c r="C31" s="506" t="s">
        <v>546</v>
      </c>
      <c r="D31" s="513">
        <f>+'2.1.sz.mell  '!H27+'2.2.sz.mell  '!H30</f>
        <v>927</v>
      </c>
      <c r="E31" s="512">
        <f>+B31-D31</f>
        <v>0</v>
      </c>
    </row>
    <row r="32" spans="1:5" ht="12.75">
      <c r="A32" s="506" t="s">
        <v>539</v>
      </c>
      <c r="B32" s="512">
        <f>+'1.1.sz.mell.'!D146</f>
        <v>197327</v>
      </c>
      <c r="C32" s="506" t="s">
        <v>545</v>
      </c>
      <c r="D32" s="513">
        <f>+'2.1.sz.mell  '!H28+'2.2.sz.mell  '!H31</f>
        <v>197327</v>
      </c>
      <c r="E32" s="512">
        <f>+B32-D32</f>
        <v>0</v>
      </c>
    </row>
    <row r="33" spans="1:5" ht="12.75">
      <c r="A33" s="506"/>
      <c r="B33" s="512"/>
      <c r="C33" s="506"/>
      <c r="D33" s="513"/>
      <c r="E33" s="512"/>
    </row>
    <row r="34" spans="1:5" ht="15.75">
      <c r="A34" s="510" t="str">
        <f>+ÖSSZEFÜGGÉSEK!A34</f>
        <v>2015. évi teljesítés KIADÁSOK</v>
      </c>
      <c r="B34" s="514"/>
      <c r="C34" s="507"/>
      <c r="D34" s="513"/>
      <c r="E34" s="512"/>
    </row>
    <row r="35" spans="1:5" ht="12.75">
      <c r="A35" s="506"/>
      <c r="B35" s="512"/>
      <c r="C35" s="506"/>
      <c r="D35" s="513"/>
      <c r="E35" s="512"/>
    </row>
    <row r="36" spans="1:5" ht="12.75">
      <c r="A36" s="506" t="s">
        <v>540</v>
      </c>
      <c r="B36" s="512">
        <f>+'1.1.sz.mell.'!E125</f>
        <v>196400</v>
      </c>
      <c r="C36" s="506" t="s">
        <v>550</v>
      </c>
      <c r="D36" s="513">
        <f>+'2.1.sz.mell  '!I18+'2.2.sz.mell  '!I17</f>
        <v>196400</v>
      </c>
      <c r="E36" s="512">
        <f>+B36-D36</f>
        <v>0</v>
      </c>
    </row>
    <row r="37" spans="1:5" ht="12.75">
      <c r="A37" s="506" t="s">
        <v>517</v>
      </c>
      <c r="B37" s="512">
        <f>+'1.1.sz.mell.'!E145</f>
        <v>927</v>
      </c>
      <c r="C37" s="506" t="s">
        <v>548</v>
      </c>
      <c r="D37" s="513">
        <f>+'2.1.sz.mell  '!I27+'2.2.sz.mell  '!I30</f>
        <v>927</v>
      </c>
      <c r="E37" s="512">
        <f>+B37-D37</f>
        <v>0</v>
      </c>
    </row>
    <row r="38" spans="1:5" ht="12.75">
      <c r="A38" s="506" t="s">
        <v>541</v>
      </c>
      <c r="B38" s="512">
        <f>+'1.1.sz.mell.'!E146</f>
        <v>197327</v>
      </c>
      <c r="C38" s="506" t="s">
        <v>547</v>
      </c>
      <c r="D38" s="513">
        <f>+'2.1.sz.mell  '!I28+'2.2.sz.mell  '!I31</f>
        <v>197327</v>
      </c>
      <c r="E38" s="512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4">
      <selection activeCell="F8" sqref="F8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3" t="s">
        <v>1</v>
      </c>
      <c r="B1" s="703"/>
      <c r="C1" s="703"/>
      <c r="D1" s="703"/>
      <c r="E1" s="703"/>
      <c r="F1" s="703"/>
      <c r="G1" s="703"/>
      <c r="H1" s="704" t="str">
        <f>+CONCATENATE("3. melléklet a 4/",LEFT(ÖSSZEFÜGGÉSEK!A4,4)+1,". (V.11.) önkormányzati rendelethez")</f>
        <v>3. melléklet a 4/2016. (V.11.) önkormányzati rendelethez</v>
      </c>
    </row>
    <row r="2" spans="1:8" ht="22.5" customHeight="1" thickBot="1">
      <c r="A2" s="27"/>
      <c r="B2" s="10"/>
      <c r="C2" s="10"/>
      <c r="D2" s="10"/>
      <c r="E2" s="10"/>
      <c r="F2" s="702" t="s">
        <v>52</v>
      </c>
      <c r="G2" s="702"/>
      <c r="H2" s="704"/>
    </row>
    <row r="3" spans="1:8" s="6" customFormat="1" ht="50.25" customHeight="1" thickBot="1">
      <c r="A3" s="28" t="s">
        <v>56</v>
      </c>
      <c r="B3" s="29" t="s">
        <v>57</v>
      </c>
      <c r="C3" s="29" t="s">
        <v>58</v>
      </c>
      <c r="D3" s="29" t="str">
        <f>+CONCATENATE("Felhasználás ",LEFT(ÖSSZEFÜGGÉSEK!A4,4)-1,". XII.31-ig")</f>
        <v>Felhasználás 2014. XII.31-ig</v>
      </c>
      <c r="E3" s="29" t="str">
        <f>+CONCATENATE(LEFT(ÖSSZEFÜGGÉSEK!A4,4),". évi módosított előirányzat")</f>
        <v>2015. évi módosított előirányzat</v>
      </c>
      <c r="F3" s="106" t="str">
        <f>+CONCATENATE(LEFT(ÖSSZEFÜGGÉSEK!A4,4),". évi teljesítés")</f>
        <v>2015. évi teljesítés</v>
      </c>
      <c r="G3" s="105" t="str">
        <f>+CONCATENATE("Összes teljesítés ",LEFT(ÖSSZEFÜGGÉSEK!A4,4),". dec. 31-ig")</f>
        <v>Összes teljesítés 2015. dec. 31-ig</v>
      </c>
      <c r="H3" s="704"/>
    </row>
    <row r="4" spans="1:8" s="10" customFormat="1" ht="12" customHeight="1" thickBot="1">
      <c r="A4" s="473" t="s">
        <v>424</v>
      </c>
      <c r="B4" s="474" t="s">
        <v>425</v>
      </c>
      <c r="C4" s="474" t="s">
        <v>426</v>
      </c>
      <c r="D4" s="474" t="s">
        <v>427</v>
      </c>
      <c r="E4" s="474" t="s">
        <v>428</v>
      </c>
      <c r="F4" s="50" t="s">
        <v>505</v>
      </c>
      <c r="G4" s="475" t="s">
        <v>551</v>
      </c>
      <c r="H4" s="704"/>
    </row>
    <row r="5" spans="1:8" ht="15.75" customHeight="1">
      <c r="A5" s="7" t="s">
        <v>759</v>
      </c>
      <c r="B5" s="2">
        <v>15480</v>
      </c>
      <c r="C5" s="11">
        <v>2015</v>
      </c>
      <c r="D5" s="2"/>
      <c r="E5" s="2">
        <v>15480</v>
      </c>
      <c r="F5" s="51">
        <v>15480</v>
      </c>
      <c r="G5" s="52">
        <f>+D5+F5</f>
        <v>15480</v>
      </c>
      <c r="H5" s="704"/>
    </row>
    <row r="6" spans="1:8" ht="15.75" customHeight="1">
      <c r="A6" s="7"/>
      <c r="B6" s="2"/>
      <c r="C6" s="11"/>
      <c r="D6" s="2"/>
      <c r="E6" s="2"/>
      <c r="F6" s="51"/>
      <c r="G6" s="52">
        <f aca="true" t="shared" si="0" ref="G6:G23">+D6+F6</f>
        <v>0</v>
      </c>
      <c r="H6" s="704"/>
    </row>
    <row r="7" spans="1:8" ht="15.75" customHeight="1">
      <c r="A7" s="7"/>
      <c r="B7" s="2"/>
      <c r="C7" s="11"/>
      <c r="D7" s="2"/>
      <c r="E7" s="2"/>
      <c r="F7" s="51"/>
      <c r="G7" s="52">
        <f t="shared" si="0"/>
        <v>0</v>
      </c>
      <c r="H7" s="704"/>
    </row>
    <row r="8" spans="1:8" ht="15.75" customHeight="1">
      <c r="A8" s="12"/>
      <c r="B8" s="2"/>
      <c r="C8" s="11"/>
      <c r="D8" s="2"/>
      <c r="E8" s="2"/>
      <c r="F8" s="51"/>
      <c r="G8" s="52">
        <f t="shared" si="0"/>
        <v>0</v>
      </c>
      <c r="H8" s="704"/>
    </row>
    <row r="9" spans="1:8" ht="15.75" customHeight="1">
      <c r="A9" s="7"/>
      <c r="B9" s="2"/>
      <c r="C9" s="11"/>
      <c r="D9" s="2"/>
      <c r="E9" s="2"/>
      <c r="F9" s="51"/>
      <c r="G9" s="52">
        <f t="shared" si="0"/>
        <v>0</v>
      </c>
      <c r="H9" s="704"/>
    </row>
    <row r="10" spans="1:8" ht="15.75" customHeight="1">
      <c r="A10" s="12"/>
      <c r="B10" s="2"/>
      <c r="C10" s="11"/>
      <c r="D10" s="2"/>
      <c r="E10" s="2"/>
      <c r="F10" s="51"/>
      <c r="G10" s="52">
        <f t="shared" si="0"/>
        <v>0</v>
      </c>
      <c r="H10" s="704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704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704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704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704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704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704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704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704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704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704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704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704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704"/>
    </row>
    <row r="24" spans="1:8" s="17" customFormat="1" ht="18" customHeight="1" thickBot="1">
      <c r="A24" s="30" t="s">
        <v>55</v>
      </c>
      <c r="B24" s="15">
        <f>SUM(B5:B23)</f>
        <v>15480</v>
      </c>
      <c r="C24" s="22"/>
      <c r="D24" s="15">
        <f>SUM(D5:D23)</f>
        <v>0</v>
      </c>
      <c r="E24" s="15">
        <f>SUM(E5:E23)</f>
        <v>15480</v>
      </c>
      <c r="F24" s="15">
        <f>SUM(F5:F23)</f>
        <v>15480</v>
      </c>
      <c r="G24" s="16">
        <f>SUM(G5:G23)</f>
        <v>15480</v>
      </c>
      <c r="H24" s="704"/>
    </row>
    <row r="25" spans="6:8" ht="12.75">
      <c r="F25" s="17"/>
      <c r="G25" s="17"/>
      <c r="H25" s="664"/>
    </row>
    <row r="26" ht="12.75">
      <c r="H26" s="664"/>
    </row>
    <row r="27" ht="12.75">
      <c r="H27" s="664"/>
    </row>
    <row r="28" ht="12.75">
      <c r="H28" s="664"/>
    </row>
    <row r="29" ht="12.75">
      <c r="H29" s="664"/>
    </row>
    <row r="30" ht="12.75">
      <c r="H30" s="664"/>
    </row>
    <row r="31" ht="12.75">
      <c r="H31" s="664"/>
    </row>
    <row r="32" ht="12.75">
      <c r="H32" s="664"/>
    </row>
    <row r="33" ht="12.75">
      <c r="H33" s="664"/>
    </row>
  </sheetData>
  <sheetProtection sheet="1" objects="1" scenarios="1"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2016-05-09T15:02:10Z</cp:lastPrinted>
  <dcterms:created xsi:type="dcterms:W3CDTF">1999-10-30T10:30:45Z</dcterms:created>
  <dcterms:modified xsi:type="dcterms:W3CDTF">2016-06-03T07:05:06Z</dcterms:modified>
  <cp:category/>
  <cp:version/>
  <cp:contentType/>
  <cp:contentStatus/>
</cp:coreProperties>
</file>