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495" yWindow="-30" windowWidth="12120" windowHeight="6600" tabRatio="601" firstSheet="8" activeTab="27"/>
  </bookViews>
  <sheets>
    <sheet name="1" sheetId="109" r:id="rId1"/>
    <sheet name="2" sheetId="110" r:id="rId2"/>
    <sheet name="3" sheetId="100" r:id="rId3"/>
    <sheet name="4" sheetId="111" r:id="rId4"/>
    <sheet name="5" sheetId="102" r:id="rId5"/>
    <sheet name="5.a" sheetId="118" r:id="rId6"/>
    <sheet name="6" sheetId="103" r:id="rId7"/>
    <sheet name="6.a" sheetId="119" r:id="rId8"/>
    <sheet name="6.b" sheetId="120" r:id="rId9"/>
    <sheet name="7" sheetId="140" r:id="rId10"/>
    <sheet name="8" sheetId="141" r:id="rId11"/>
    <sheet name="9" sheetId="121" r:id="rId12"/>
    <sheet name="9.a" sheetId="122" r:id="rId13"/>
    <sheet name="10" sheetId="123" r:id="rId14"/>
    <sheet name="10a" sheetId="145" r:id="rId15"/>
    <sheet name="11" sheetId="125" r:id="rId16"/>
    <sheet name="12" sheetId="126" r:id="rId17"/>
    <sheet name="12a " sheetId="143" r:id="rId18"/>
    <sheet name="12b" sheetId="128" r:id="rId19"/>
    <sheet name="12c" sheetId="129" r:id="rId20"/>
    <sheet name="12d" sheetId="130" r:id="rId21"/>
    <sheet name="13" sheetId="131" r:id="rId22"/>
    <sheet name="14" sheetId="132" r:id="rId23"/>
    <sheet name="15" sheetId="134" r:id="rId24"/>
    <sheet name="16" sheetId="135" r:id="rId25"/>
    <sheet name="17" sheetId="136" r:id="rId26"/>
    <sheet name="18" sheetId="137" r:id="rId27"/>
    <sheet name="19" sheetId="142" r:id="rId28"/>
  </sheets>
  <definedNames>
    <definedName name="_xlnm.Print_Titles" localSheetId="13">'10'!$2:$2</definedName>
    <definedName name="_xlnm.Print_Titles" localSheetId="15">'11'!$2:$2</definedName>
    <definedName name="_xlnm.Print_Titles" localSheetId="16">'12'!$1:$3</definedName>
    <definedName name="_xlnm.Print_Titles" localSheetId="17">'12a '!$A:$C,'12a '!$2:$3</definedName>
    <definedName name="_xlnm.Print_Titles" localSheetId="18">'12b'!$1:$3</definedName>
    <definedName name="_xlnm.Print_Titles" localSheetId="19">'12c'!$1:$2</definedName>
    <definedName name="_xlnm.Print_Titles" localSheetId="21">'13'!$1:$3</definedName>
    <definedName name="_xlnm.Print_Titles" localSheetId="25">'17'!$1:$4</definedName>
    <definedName name="_xlnm.Print_Titles" localSheetId="26">'18'!$2:$2</definedName>
    <definedName name="_xlnm.Print_Titles" localSheetId="27">'19'!$1:$1</definedName>
    <definedName name="_xlnm.Print_Titles" localSheetId="2">'3'!$1:$2</definedName>
    <definedName name="_xlnm.Print_Titles" localSheetId="5">'5.a'!$1:$2</definedName>
    <definedName name="_xlnm.Print_Titles" localSheetId="7">'6.a'!$1:$2</definedName>
    <definedName name="_xlnm.Print_Titles" localSheetId="8">'6.b'!$1:$2</definedName>
    <definedName name="_xlnm.Print_Titles" localSheetId="11">'9'!$1:$1</definedName>
    <definedName name="_xlnm.Print_Titles" localSheetId="12">'9.a'!$1:$3</definedName>
    <definedName name="_xlnm.Print_Area" localSheetId="27">'19'!$A$1:$K$835</definedName>
    <definedName name="_xlnm.Print_Area" localSheetId="2">'3'!$A$1:$M$80</definedName>
    <definedName name="_xlnm.Print_Area" localSheetId="5">'5.a'!$A$1:$R$209</definedName>
    <definedName name="_xlnm.Print_Area" localSheetId="7">'6.a'!$A$1:$T$789</definedName>
  </definedNames>
  <calcPr calcId="114210" fullCalcOnLoad="1"/>
</workbook>
</file>

<file path=xl/calcChain.xml><?xml version="1.0" encoding="utf-8"?>
<calcChain xmlns="http://schemas.openxmlformats.org/spreadsheetml/2006/main">
  <c r="B9" i="145"/>
  <c r="B14"/>
  <c r="B19"/>
  <c r="B22"/>
  <c r="K18" i="136"/>
  <c r="J563" i="119"/>
  <c r="H111" i="118"/>
  <c r="N23" i="122"/>
  <c r="N25"/>
  <c r="N28"/>
  <c r="I5"/>
  <c r="I6"/>
  <c r="I7"/>
  <c r="I8"/>
  <c r="I9"/>
  <c r="I10"/>
  <c r="I11"/>
  <c r="I12"/>
  <c r="I13"/>
  <c r="I14"/>
  <c r="I15"/>
  <c r="I16"/>
  <c r="I17"/>
  <c r="I18"/>
  <c r="I19"/>
  <c r="I20"/>
  <c r="I21"/>
  <c r="I22"/>
  <c r="I24"/>
  <c r="J15" i="135"/>
  <c r="J18"/>
  <c r="P23" i="130"/>
  <c r="I4" i="143"/>
  <c r="I10"/>
  <c r="I7"/>
  <c r="I13"/>
  <c r="I22"/>
  <c r="I24"/>
  <c r="I16"/>
  <c r="I5"/>
  <c r="I6"/>
  <c r="D6"/>
  <c r="E6"/>
  <c r="F6"/>
  <c r="G6"/>
  <c r="H6"/>
  <c r="J6"/>
  <c r="K6"/>
  <c r="L6"/>
  <c r="N6"/>
  <c r="I34"/>
  <c r="O34"/>
  <c r="I8"/>
  <c r="D9"/>
  <c r="E9"/>
  <c r="F9"/>
  <c r="G9"/>
  <c r="H9"/>
  <c r="J9"/>
  <c r="K9"/>
  <c r="L9"/>
  <c r="N9"/>
  <c r="D10"/>
  <c r="E10"/>
  <c r="F10"/>
  <c r="F11"/>
  <c r="G10"/>
  <c r="G28"/>
  <c r="G19"/>
  <c r="H10"/>
  <c r="J10"/>
  <c r="J11"/>
  <c r="K10"/>
  <c r="K28"/>
  <c r="L10"/>
  <c r="N10"/>
  <c r="D11"/>
  <c r="E11"/>
  <c r="G11"/>
  <c r="H11"/>
  <c r="K11"/>
  <c r="L11"/>
  <c r="L12"/>
  <c r="N11"/>
  <c r="I14"/>
  <c r="D15"/>
  <c r="E15"/>
  <c r="F15"/>
  <c r="G15"/>
  <c r="H15"/>
  <c r="J15"/>
  <c r="K15"/>
  <c r="L15"/>
  <c r="N15"/>
  <c r="I17"/>
  <c r="D18"/>
  <c r="E18"/>
  <c r="F18"/>
  <c r="G18"/>
  <c r="H18"/>
  <c r="J18"/>
  <c r="K18"/>
  <c r="L18"/>
  <c r="M18"/>
  <c r="N18"/>
  <c r="D19"/>
  <c r="E19"/>
  <c r="F19"/>
  <c r="H19"/>
  <c r="H21"/>
  <c r="J19"/>
  <c r="K19"/>
  <c r="L19"/>
  <c r="L28"/>
  <c r="M19"/>
  <c r="M28"/>
  <c r="N19"/>
  <c r="D20"/>
  <c r="E20"/>
  <c r="F20"/>
  <c r="F21"/>
  <c r="G20"/>
  <c r="H20"/>
  <c r="J20"/>
  <c r="J21"/>
  <c r="J29"/>
  <c r="K20"/>
  <c r="L20"/>
  <c r="L21"/>
  <c r="M20"/>
  <c r="N20"/>
  <c r="D22"/>
  <c r="E22"/>
  <c r="F22"/>
  <c r="F24"/>
  <c r="G22"/>
  <c r="G23"/>
  <c r="H22"/>
  <c r="J22"/>
  <c r="J23"/>
  <c r="K22"/>
  <c r="K23"/>
  <c r="L22"/>
  <c r="M22"/>
  <c r="N22"/>
  <c r="N23"/>
  <c r="N24"/>
  <c r="D23"/>
  <c r="E23"/>
  <c r="E24"/>
  <c r="H23"/>
  <c r="L23"/>
  <c r="L24"/>
  <c r="M23"/>
  <c r="M24"/>
  <c r="D25"/>
  <c r="D26"/>
  <c r="E25"/>
  <c r="F25"/>
  <c r="G25"/>
  <c r="H25"/>
  <c r="H26"/>
  <c r="J25"/>
  <c r="K25"/>
  <c r="L25"/>
  <c r="L26"/>
  <c r="L27"/>
  <c r="M25"/>
  <c r="N25"/>
  <c r="E26"/>
  <c r="E27"/>
  <c r="F26"/>
  <c r="G26"/>
  <c r="G27"/>
  <c r="J26"/>
  <c r="K26"/>
  <c r="M26"/>
  <c r="N26"/>
  <c r="N27"/>
  <c r="I31"/>
  <c r="I32"/>
  <c r="D33"/>
  <c r="E33"/>
  <c r="F33"/>
  <c r="G33"/>
  <c r="H33"/>
  <c r="J33"/>
  <c r="K33"/>
  <c r="L33"/>
  <c r="N33"/>
  <c r="I35"/>
  <c r="O35"/>
  <c r="D36"/>
  <c r="E36"/>
  <c r="F36"/>
  <c r="G36"/>
  <c r="H36"/>
  <c r="J36"/>
  <c r="K36"/>
  <c r="L36"/>
  <c r="M36"/>
  <c r="N36"/>
  <c r="D37"/>
  <c r="D38"/>
  <c r="D39"/>
  <c r="E37"/>
  <c r="F37"/>
  <c r="G37"/>
  <c r="H37"/>
  <c r="H38"/>
  <c r="H39"/>
  <c r="J37"/>
  <c r="K37"/>
  <c r="L37"/>
  <c r="L38"/>
  <c r="N37"/>
  <c r="N39"/>
  <c r="N38"/>
  <c r="E38"/>
  <c r="F38"/>
  <c r="F39"/>
  <c r="G38"/>
  <c r="J38"/>
  <c r="J39"/>
  <c r="K38"/>
  <c r="K39"/>
  <c r="M39"/>
  <c r="D40"/>
  <c r="D46"/>
  <c r="D48"/>
  <c r="E40"/>
  <c r="F40"/>
  <c r="F43"/>
  <c r="F46"/>
  <c r="G40"/>
  <c r="G46"/>
  <c r="G43"/>
  <c r="H40"/>
  <c r="J40"/>
  <c r="J43"/>
  <c r="J45"/>
  <c r="K40"/>
  <c r="K46"/>
  <c r="K43"/>
  <c r="L40"/>
  <c r="M40"/>
  <c r="M46"/>
  <c r="N40"/>
  <c r="N41"/>
  <c r="D41"/>
  <c r="E41"/>
  <c r="E42"/>
  <c r="F41"/>
  <c r="F44"/>
  <c r="G41"/>
  <c r="H41"/>
  <c r="J41"/>
  <c r="J47"/>
  <c r="J44"/>
  <c r="K41"/>
  <c r="L41"/>
  <c r="D43"/>
  <c r="E43"/>
  <c r="H43"/>
  <c r="L43"/>
  <c r="M43"/>
  <c r="N43"/>
  <c r="D44"/>
  <c r="E44"/>
  <c r="E45"/>
  <c r="G44"/>
  <c r="H44"/>
  <c r="K44"/>
  <c r="L44"/>
  <c r="L45"/>
  <c r="M44"/>
  <c r="N44"/>
  <c r="E46"/>
  <c r="F31" i="131"/>
  <c r="G31"/>
  <c r="H31"/>
  <c r="E31"/>
  <c r="D834" i="142"/>
  <c r="E834"/>
  <c r="F834"/>
  <c r="K826"/>
  <c r="H824"/>
  <c r="K824"/>
  <c r="K820"/>
  <c r="K817"/>
  <c r="K816"/>
  <c r="K815"/>
  <c r="K814"/>
  <c r="K813"/>
  <c r="K812"/>
  <c r="K803"/>
  <c r="K797"/>
  <c r="K793"/>
  <c r="K792"/>
  <c r="K791"/>
  <c r="K790"/>
  <c r="T29" i="136"/>
  <c r="Q29"/>
  <c r="N29"/>
  <c r="K29"/>
  <c r="F29"/>
  <c r="H29"/>
  <c r="F22"/>
  <c r="H22"/>
  <c r="T22"/>
  <c r="Q21"/>
  <c r="Q22"/>
  <c r="N21"/>
  <c r="N22"/>
  <c r="K22"/>
  <c r="T21"/>
  <c r="K21"/>
  <c r="F21"/>
  <c r="H21"/>
  <c r="T20"/>
  <c r="Q20"/>
  <c r="N20"/>
  <c r="K20"/>
  <c r="F20"/>
  <c r="H20"/>
  <c r="T19"/>
  <c r="Q19"/>
  <c r="N19"/>
  <c r="K19"/>
  <c r="F19"/>
  <c r="H19"/>
  <c r="F18"/>
  <c r="H18"/>
  <c r="T18"/>
  <c r="Q18"/>
  <c r="N18"/>
  <c r="T17"/>
  <c r="T6"/>
  <c r="T23"/>
  <c r="T7"/>
  <c r="T8"/>
  <c r="T9"/>
  <c r="T10"/>
  <c r="T11"/>
  <c r="T12"/>
  <c r="T13"/>
  <c r="T14"/>
  <c r="T15"/>
  <c r="T16"/>
  <c r="T26"/>
  <c r="T27"/>
  <c r="T34"/>
  <c r="T28"/>
  <c r="T30"/>
  <c r="T31"/>
  <c r="T32"/>
  <c r="T33"/>
  <c r="Q17"/>
  <c r="N17"/>
  <c r="K17"/>
  <c r="K6"/>
  <c r="K7"/>
  <c r="K8"/>
  <c r="K9"/>
  <c r="K23"/>
  <c r="K10"/>
  <c r="K11"/>
  <c r="K12"/>
  <c r="K13"/>
  <c r="K14"/>
  <c r="K15"/>
  <c r="K16"/>
  <c r="K26"/>
  <c r="K34"/>
  <c r="K27"/>
  <c r="K28"/>
  <c r="K30"/>
  <c r="K31"/>
  <c r="K32"/>
  <c r="K33"/>
  <c r="F17"/>
  <c r="H17"/>
  <c r="Q16"/>
  <c r="N16"/>
  <c r="F16"/>
  <c r="H16"/>
  <c r="Q15"/>
  <c r="N15"/>
  <c r="F15"/>
  <c r="H15"/>
  <c r="Q14"/>
  <c r="N14"/>
  <c r="F14"/>
  <c r="H14"/>
  <c r="Q13"/>
  <c r="N13"/>
  <c r="F13"/>
  <c r="H13"/>
  <c r="Q12"/>
  <c r="N12"/>
  <c r="F12"/>
  <c r="H12"/>
  <c r="Q11"/>
  <c r="N11"/>
  <c r="F11"/>
  <c r="H11"/>
  <c r="Q10"/>
  <c r="N10"/>
  <c r="F10"/>
  <c r="H10"/>
  <c r="Q9"/>
  <c r="N9"/>
  <c r="F9"/>
  <c r="H9"/>
  <c r="Q8"/>
  <c r="N8"/>
  <c r="F8"/>
  <c r="H8"/>
  <c r="Q7"/>
  <c r="N7"/>
  <c r="F7"/>
  <c r="H7"/>
  <c r="Q6"/>
  <c r="N6"/>
  <c r="F6"/>
  <c r="H6"/>
  <c r="K3" i="14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H27"/>
  <c r="J27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H47"/>
  <c r="H94"/>
  <c r="J47"/>
  <c r="K48"/>
  <c r="K49"/>
  <c r="K50"/>
  <c r="E94"/>
  <c r="H51"/>
  <c r="K52"/>
  <c r="K53"/>
  <c r="K54"/>
  <c r="H55"/>
  <c r="I94"/>
  <c r="K56"/>
  <c r="K57"/>
  <c r="H58"/>
  <c r="K59"/>
  <c r="K60"/>
  <c r="K61"/>
  <c r="K62"/>
  <c r="H63"/>
  <c r="H80"/>
  <c r="K80"/>
  <c r="H87"/>
  <c r="H90"/>
  <c r="J63"/>
  <c r="J80"/>
  <c r="J87"/>
  <c r="K64"/>
  <c r="K65"/>
  <c r="K66"/>
  <c r="K67"/>
  <c r="K68"/>
  <c r="K69"/>
  <c r="K70"/>
  <c r="K71"/>
  <c r="K72"/>
  <c r="K73"/>
  <c r="K74"/>
  <c r="K75"/>
  <c r="K76"/>
  <c r="K77"/>
  <c r="K78"/>
  <c r="K79"/>
  <c r="K81"/>
  <c r="K82"/>
  <c r="K83"/>
  <c r="K84"/>
  <c r="K85"/>
  <c r="K86"/>
  <c r="K88"/>
  <c r="K89"/>
  <c r="K91"/>
  <c r="K92"/>
  <c r="K93"/>
  <c r="C94"/>
  <c r="K96"/>
  <c r="K97"/>
  <c r="H97"/>
  <c r="I97"/>
  <c r="J97"/>
  <c r="K99"/>
  <c r="K100"/>
  <c r="K101"/>
  <c r="K102"/>
  <c r="D182"/>
  <c r="D215"/>
  <c r="D787"/>
  <c r="D192"/>
  <c r="H103"/>
  <c r="J103"/>
  <c r="K104"/>
  <c r="K215"/>
  <c r="K105"/>
  <c r="K107"/>
  <c r="K108"/>
  <c r="K109"/>
  <c r="K110"/>
  <c r="K111"/>
  <c r="K112"/>
  <c r="K113"/>
  <c r="K114"/>
  <c r="K115"/>
  <c r="K116"/>
  <c r="K117"/>
  <c r="K118"/>
  <c r="K119"/>
  <c r="H120"/>
  <c r="J120"/>
  <c r="K121"/>
  <c r="K122"/>
  <c r="K123"/>
  <c r="K124"/>
  <c r="K125"/>
  <c r="K126"/>
  <c r="K127"/>
  <c r="K128"/>
  <c r="K129"/>
  <c r="H130"/>
  <c r="H135"/>
  <c r="H159"/>
  <c r="H215"/>
  <c r="H164"/>
  <c r="H180"/>
  <c r="H182"/>
  <c r="H189"/>
  <c r="H192"/>
  <c r="H203"/>
  <c r="H206"/>
  <c r="H209"/>
  <c r="H214"/>
  <c r="J130"/>
  <c r="K131"/>
  <c r="K132"/>
  <c r="K133"/>
  <c r="K134"/>
  <c r="J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J153"/>
  <c r="K154"/>
  <c r="K155"/>
  <c r="K156"/>
  <c r="K157"/>
  <c r="K158"/>
  <c r="G182"/>
  <c r="G215"/>
  <c r="G787"/>
  <c r="G192"/>
  <c r="J159"/>
  <c r="K160"/>
  <c r="K161"/>
  <c r="K162"/>
  <c r="K163"/>
  <c r="J164"/>
  <c r="K165"/>
  <c r="K166"/>
  <c r="K167"/>
  <c r="K168"/>
  <c r="K169"/>
  <c r="K170"/>
  <c r="K171"/>
  <c r="K172"/>
  <c r="K173"/>
  <c r="K174"/>
  <c r="K175"/>
  <c r="J176"/>
  <c r="K177"/>
  <c r="K178"/>
  <c r="K179"/>
  <c r="J180"/>
  <c r="K181"/>
  <c r="K182"/>
  <c r="B182"/>
  <c r="B192"/>
  <c r="B215"/>
  <c r="C182"/>
  <c r="C215"/>
  <c r="C787"/>
  <c r="C835"/>
  <c r="I182"/>
  <c r="J182"/>
  <c r="K183"/>
  <c r="K184"/>
  <c r="K185"/>
  <c r="K186"/>
  <c r="K187"/>
  <c r="K188"/>
  <c r="J189"/>
  <c r="K190"/>
  <c r="K192"/>
  <c r="C192"/>
  <c r="I192"/>
  <c r="J192"/>
  <c r="K193"/>
  <c r="K194"/>
  <c r="K195"/>
  <c r="K196"/>
  <c r="K197"/>
  <c r="K198"/>
  <c r="K199"/>
  <c r="K200"/>
  <c r="K201"/>
  <c r="K202"/>
  <c r="J203"/>
  <c r="K204"/>
  <c r="K205"/>
  <c r="J206"/>
  <c r="K207"/>
  <c r="K208"/>
  <c r="J209"/>
  <c r="K210"/>
  <c r="K211"/>
  <c r="K212"/>
  <c r="K213"/>
  <c r="J214"/>
  <c r="E215"/>
  <c r="K216"/>
  <c r="K217"/>
  <c r="H218"/>
  <c r="K218"/>
  <c r="J218"/>
  <c r="K219"/>
  <c r="K224"/>
  <c r="K225"/>
  <c r="K226"/>
  <c r="K227"/>
  <c r="K228"/>
  <c r="K229"/>
  <c r="K230"/>
  <c r="K231"/>
  <c r="K232"/>
  <c r="K233"/>
  <c r="K234"/>
  <c r="K235"/>
  <c r="K236"/>
  <c r="K237"/>
  <c r="B238"/>
  <c r="B268"/>
  <c r="J238"/>
  <c r="K239"/>
  <c r="K240"/>
  <c r="H241"/>
  <c r="H244"/>
  <c r="J241"/>
  <c r="K242"/>
  <c r="K243"/>
  <c r="I268"/>
  <c r="J244"/>
  <c r="K245"/>
  <c r="K246"/>
  <c r="K247"/>
  <c r="B248"/>
  <c r="C248"/>
  <c r="D248"/>
  <c r="E248"/>
  <c r="F248"/>
  <c r="G248"/>
  <c r="H248"/>
  <c r="I248"/>
  <c r="J248"/>
  <c r="K249"/>
  <c r="K250"/>
  <c r="K251"/>
  <c r="B252"/>
  <c r="C252"/>
  <c r="D252"/>
  <c r="E252"/>
  <c r="F252"/>
  <c r="G252"/>
  <c r="H252"/>
  <c r="I252"/>
  <c r="J252"/>
  <c r="K253"/>
  <c r="K254"/>
  <c r="K255"/>
  <c r="K256"/>
  <c r="K257"/>
  <c r="K258"/>
  <c r="K259"/>
  <c r="K260"/>
  <c r="K261"/>
  <c r="K262"/>
  <c r="K263"/>
  <c r="B264"/>
  <c r="C264"/>
  <c r="D264"/>
  <c r="E264"/>
  <c r="F264"/>
  <c r="G264"/>
  <c r="H264"/>
  <c r="I264"/>
  <c r="J264"/>
  <c r="K265"/>
  <c r="K267"/>
  <c r="B267"/>
  <c r="C267"/>
  <c r="D267"/>
  <c r="E267"/>
  <c r="F267"/>
  <c r="G267"/>
  <c r="H267"/>
  <c r="I267"/>
  <c r="J267"/>
  <c r="D268"/>
  <c r="E268"/>
  <c r="G268"/>
  <c r="K269"/>
  <c r="K270"/>
  <c r="K271"/>
  <c r="K272"/>
  <c r="K273"/>
  <c r="K274"/>
  <c r="K275"/>
  <c r="K276"/>
  <c r="K277"/>
  <c r="K278"/>
  <c r="K279"/>
  <c r="K280"/>
  <c r="K281"/>
  <c r="K282"/>
  <c r="K283"/>
  <c r="K284"/>
  <c r="H285"/>
  <c r="H323"/>
  <c r="H291"/>
  <c r="H317"/>
  <c r="J285"/>
  <c r="K286"/>
  <c r="K287"/>
  <c r="K288"/>
  <c r="K289"/>
  <c r="K290"/>
  <c r="J291"/>
  <c r="K292"/>
  <c r="K293"/>
  <c r="K294"/>
  <c r="K295"/>
  <c r="K296"/>
  <c r="K297"/>
  <c r="K298"/>
  <c r="K299"/>
  <c r="F317"/>
  <c r="F323"/>
  <c r="J299"/>
  <c r="K300"/>
  <c r="K301"/>
  <c r="K302"/>
  <c r="K303"/>
  <c r="K304"/>
  <c r="K305"/>
  <c r="K306"/>
  <c r="K307"/>
  <c r="K308"/>
  <c r="K309"/>
  <c r="K310"/>
  <c r="K311"/>
  <c r="K312"/>
  <c r="I323"/>
  <c r="J313"/>
  <c r="K314"/>
  <c r="K315"/>
  <c r="K316"/>
  <c r="J317"/>
  <c r="K318"/>
  <c r="K319"/>
  <c r="K320"/>
  <c r="K321"/>
  <c r="B323"/>
  <c r="C323"/>
  <c r="G323"/>
  <c r="K324"/>
  <c r="K325"/>
  <c r="K326"/>
  <c r="K327"/>
  <c r="K328"/>
  <c r="K329"/>
  <c r="K330"/>
  <c r="K332"/>
  <c r="K333"/>
  <c r="K334"/>
  <c r="K335"/>
  <c r="B336"/>
  <c r="C336"/>
  <c r="D336"/>
  <c r="E336"/>
  <c r="F336"/>
  <c r="G336"/>
  <c r="H336"/>
  <c r="I336"/>
  <c r="J336"/>
  <c r="K337"/>
  <c r="K338"/>
  <c r="K339"/>
  <c r="K340"/>
  <c r="G392"/>
  <c r="H341"/>
  <c r="J341"/>
  <c r="K342"/>
  <c r="K343"/>
  <c r="K344"/>
  <c r="K345"/>
  <c r="K346"/>
  <c r="K347"/>
  <c r="J347"/>
  <c r="K348"/>
  <c r="B349"/>
  <c r="C349"/>
  <c r="D349"/>
  <c r="E349"/>
  <c r="F349"/>
  <c r="G349"/>
  <c r="H349"/>
  <c r="I349"/>
  <c r="J349"/>
  <c r="K350"/>
  <c r="K351"/>
  <c r="K352"/>
  <c r="K353"/>
  <c r="H354"/>
  <c r="J354"/>
  <c r="K355"/>
  <c r="K356"/>
  <c r="K357"/>
  <c r="H358"/>
  <c r="K358"/>
  <c r="D392"/>
  <c r="J358"/>
  <c r="K359"/>
  <c r="K360"/>
  <c r="K361"/>
  <c r="K362"/>
  <c r="K363"/>
  <c r="K364"/>
  <c r="K365"/>
  <c r="K366"/>
  <c r="K367"/>
  <c r="K368"/>
  <c r="H369"/>
  <c r="K369"/>
  <c r="H371"/>
  <c r="K371"/>
  <c r="J369"/>
  <c r="K370"/>
  <c r="B392"/>
  <c r="J371"/>
  <c r="K372"/>
  <c r="K373"/>
  <c r="J374"/>
  <c r="K375"/>
  <c r="K376"/>
  <c r="K377"/>
  <c r="K378"/>
  <c r="K379"/>
  <c r="K380"/>
  <c r="K381"/>
  <c r="K382"/>
  <c r="B383"/>
  <c r="C383"/>
  <c r="D383"/>
  <c r="E383"/>
  <c r="F383"/>
  <c r="G383"/>
  <c r="H383"/>
  <c r="I383"/>
  <c r="J383"/>
  <c r="K384"/>
  <c r="K385"/>
  <c r="K386"/>
  <c r="K387"/>
  <c r="K388"/>
  <c r="K389"/>
  <c r="K390"/>
  <c r="K391"/>
  <c r="E392"/>
  <c r="I392"/>
  <c r="K393"/>
  <c r="J394"/>
  <c r="K394"/>
  <c r="K395"/>
  <c r="K396"/>
  <c r="K397"/>
  <c r="K398"/>
  <c r="B399"/>
  <c r="B433"/>
  <c r="C399"/>
  <c r="C433"/>
  <c r="D399"/>
  <c r="E399"/>
  <c r="E433"/>
  <c r="F399"/>
  <c r="G399"/>
  <c r="G433"/>
  <c r="H399"/>
  <c r="H412"/>
  <c r="K412"/>
  <c r="H426"/>
  <c r="H432"/>
  <c r="K432"/>
  <c r="I399"/>
  <c r="I433"/>
  <c r="J399"/>
  <c r="K401"/>
  <c r="K402"/>
  <c r="K403"/>
  <c r="K404"/>
  <c r="K406"/>
  <c r="K407"/>
  <c r="K408"/>
  <c r="K409"/>
  <c r="K410"/>
  <c r="K411"/>
  <c r="J412"/>
  <c r="K413"/>
  <c r="K414"/>
  <c r="K415"/>
  <c r="K416"/>
  <c r="K417"/>
  <c r="K418"/>
  <c r="K419"/>
  <c r="K420"/>
  <c r="K421"/>
  <c r="K422"/>
  <c r="K423"/>
  <c r="K424"/>
  <c r="K425"/>
  <c r="J426"/>
  <c r="K427"/>
  <c r="K428"/>
  <c r="K429"/>
  <c r="K430"/>
  <c r="K431"/>
  <c r="J432"/>
  <c r="K434"/>
  <c r="K435"/>
  <c r="K436"/>
  <c r="K437"/>
  <c r="K438"/>
  <c r="H439"/>
  <c r="K439"/>
  <c r="J439"/>
  <c r="K441"/>
  <c r="K442"/>
  <c r="K443"/>
  <c r="K444"/>
  <c r="H445"/>
  <c r="J445"/>
  <c r="K446"/>
  <c r="K447"/>
  <c r="K449"/>
  <c r="K450"/>
  <c r="K451"/>
  <c r="K452"/>
  <c r="K453"/>
  <c r="K454"/>
  <c r="K455"/>
  <c r="K456"/>
  <c r="H457"/>
  <c r="K457"/>
  <c r="J457"/>
  <c r="K458"/>
  <c r="C459"/>
  <c r="C509"/>
  <c r="H459"/>
  <c r="J459"/>
  <c r="K460"/>
  <c r="K461"/>
  <c r="K462"/>
  <c r="K463"/>
  <c r="K464"/>
  <c r="K465"/>
  <c r="K466"/>
  <c r="K467"/>
  <c r="K468"/>
  <c r="E509"/>
  <c r="H469"/>
  <c r="I509"/>
  <c r="J469"/>
  <c r="K470"/>
  <c r="K471"/>
  <c r="K472"/>
  <c r="K473"/>
  <c r="K474"/>
  <c r="K475"/>
  <c r="K477"/>
  <c r="K478"/>
  <c r="K479"/>
  <c r="K480"/>
  <c r="K481"/>
  <c r="K482"/>
  <c r="K483"/>
  <c r="K484"/>
  <c r="K485"/>
  <c r="K486"/>
  <c r="K487"/>
  <c r="K488"/>
  <c r="K489"/>
  <c r="J489"/>
  <c r="J499"/>
  <c r="K490"/>
  <c r="K491"/>
  <c r="K492"/>
  <c r="K493"/>
  <c r="K494"/>
  <c r="K495"/>
  <c r="K496"/>
  <c r="K497"/>
  <c r="K498"/>
  <c r="H499"/>
  <c r="H509"/>
  <c r="K500"/>
  <c r="K501"/>
  <c r="K502"/>
  <c r="K503"/>
  <c r="K504"/>
  <c r="K505"/>
  <c r="K506"/>
  <c r="K507"/>
  <c r="K508"/>
  <c r="G509"/>
  <c r="K510"/>
  <c r="K511"/>
  <c r="K512"/>
  <c r="K513"/>
  <c r="K514"/>
  <c r="K515"/>
  <c r="K516"/>
  <c r="K517"/>
  <c r="K518"/>
  <c r="B519"/>
  <c r="C519"/>
  <c r="D519"/>
  <c r="E519"/>
  <c r="F519"/>
  <c r="G519"/>
  <c r="H519"/>
  <c r="I519"/>
  <c r="J519"/>
  <c r="K520"/>
  <c r="K521"/>
  <c r="K522"/>
  <c r="C581"/>
  <c r="G581"/>
  <c r="J523"/>
  <c r="K523"/>
  <c r="K524"/>
  <c r="K525"/>
  <c r="K526"/>
  <c r="H527"/>
  <c r="J527"/>
  <c r="K528"/>
  <c r="K529"/>
  <c r="K531"/>
  <c r="K532"/>
  <c r="K533"/>
  <c r="K534"/>
  <c r="K535"/>
  <c r="K536"/>
  <c r="K537"/>
  <c r="K538"/>
  <c r="K539"/>
  <c r="B581"/>
  <c r="K540"/>
  <c r="J540"/>
  <c r="J546"/>
  <c r="J558"/>
  <c r="J573"/>
  <c r="J579"/>
  <c r="K541"/>
  <c r="K542"/>
  <c r="K543"/>
  <c r="K544"/>
  <c r="K545"/>
  <c r="K546"/>
  <c r="K547"/>
  <c r="B548"/>
  <c r="C548"/>
  <c r="D548"/>
  <c r="K548"/>
  <c r="J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H573"/>
  <c r="K575"/>
  <c r="K576"/>
  <c r="K577"/>
  <c r="K578"/>
  <c r="H579"/>
  <c r="K579"/>
  <c r="K580"/>
  <c r="D581"/>
  <c r="K582"/>
  <c r="K583"/>
  <c r="K584"/>
  <c r="K585"/>
  <c r="B591"/>
  <c r="B617"/>
  <c r="H586"/>
  <c r="K586"/>
  <c r="J586"/>
  <c r="K587"/>
  <c r="K588"/>
  <c r="K589"/>
  <c r="K590"/>
  <c r="C591"/>
  <c r="D591"/>
  <c r="E591"/>
  <c r="F591"/>
  <c r="G591"/>
  <c r="H591"/>
  <c r="I591"/>
  <c r="J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D617"/>
  <c r="E617"/>
  <c r="H612"/>
  <c r="H617"/>
  <c r="J612"/>
  <c r="J617"/>
  <c r="K613"/>
  <c r="K614"/>
  <c r="K615"/>
  <c r="K616"/>
  <c r="C617"/>
  <c r="F617"/>
  <c r="G617"/>
  <c r="I617"/>
  <c r="K618"/>
  <c r="K619"/>
  <c r="K620"/>
  <c r="K621"/>
  <c r="B622"/>
  <c r="B703"/>
  <c r="C622"/>
  <c r="D622"/>
  <c r="E622"/>
  <c r="F622"/>
  <c r="G622"/>
  <c r="H622"/>
  <c r="I622"/>
  <c r="J622"/>
  <c r="K623"/>
  <c r="K624"/>
  <c r="K625"/>
  <c r="H626"/>
  <c r="K626"/>
  <c r="J626"/>
  <c r="K627"/>
  <c r="K628"/>
  <c r="K629"/>
  <c r="K630"/>
  <c r="K631"/>
  <c r="K632"/>
  <c r="K633"/>
  <c r="K634"/>
  <c r="K635"/>
  <c r="K636"/>
  <c r="H637"/>
  <c r="J637"/>
  <c r="K638"/>
  <c r="K639"/>
  <c r="K640"/>
  <c r="K641"/>
  <c r="K642"/>
  <c r="H643"/>
  <c r="K643"/>
  <c r="J643"/>
  <c r="K644"/>
  <c r="K645"/>
  <c r="K646"/>
  <c r="K647"/>
  <c r="K648"/>
  <c r="D703"/>
  <c r="H649"/>
  <c r="K649"/>
  <c r="I678"/>
  <c r="I703"/>
  <c r="J649"/>
  <c r="K650"/>
  <c r="K651"/>
  <c r="K652"/>
  <c r="C653"/>
  <c r="H653"/>
  <c r="K653"/>
  <c r="J653"/>
  <c r="K654"/>
  <c r="K655"/>
  <c r="K656"/>
  <c r="F657"/>
  <c r="H657"/>
  <c r="K657"/>
  <c r="J657"/>
  <c r="K658"/>
  <c r="K659"/>
  <c r="K660"/>
  <c r="K661"/>
  <c r="K662"/>
  <c r="K663"/>
  <c r="K664"/>
  <c r="K665"/>
  <c r="K666"/>
  <c r="K667"/>
  <c r="K668"/>
  <c r="K669"/>
  <c r="K670"/>
  <c r="K671"/>
  <c r="K672"/>
  <c r="K673"/>
  <c r="H674"/>
  <c r="J674"/>
  <c r="K675"/>
  <c r="K676"/>
  <c r="K677"/>
  <c r="H678"/>
  <c r="K678"/>
  <c r="J678"/>
  <c r="K679"/>
  <c r="K680"/>
  <c r="K681"/>
  <c r="K682"/>
  <c r="K683"/>
  <c r="K684"/>
  <c r="K685"/>
  <c r="K686"/>
  <c r="K687"/>
  <c r="K688"/>
  <c r="K689"/>
  <c r="K690"/>
  <c r="K691"/>
  <c r="K692"/>
  <c r="H693"/>
  <c r="K693"/>
  <c r="J693"/>
  <c r="K694"/>
  <c r="K695"/>
  <c r="K696"/>
  <c r="K697"/>
  <c r="K698"/>
  <c r="K699"/>
  <c r="K700"/>
  <c r="K701"/>
  <c r="K702"/>
  <c r="J702"/>
  <c r="J703"/>
  <c r="G703"/>
  <c r="K704"/>
  <c r="K705"/>
  <c r="K706"/>
  <c r="K707"/>
  <c r="K708"/>
  <c r="K709"/>
  <c r="H710"/>
  <c r="K710"/>
  <c r="J710"/>
  <c r="K711"/>
  <c r="K712"/>
  <c r="K713"/>
  <c r="H714"/>
  <c r="K714"/>
  <c r="J714"/>
  <c r="K715"/>
  <c r="K716"/>
  <c r="K717"/>
  <c r="K718"/>
  <c r="K719"/>
  <c r="K720"/>
  <c r="K721"/>
  <c r="K722"/>
  <c r="K723"/>
  <c r="K724"/>
  <c r="K725"/>
  <c r="B786"/>
  <c r="H726"/>
  <c r="K726"/>
  <c r="J726"/>
  <c r="K727"/>
  <c r="K728"/>
  <c r="K729"/>
  <c r="K730"/>
  <c r="J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H749"/>
  <c r="K750"/>
  <c r="K751"/>
  <c r="H752"/>
  <c r="K752"/>
  <c r="J752"/>
  <c r="K753"/>
  <c r="K754"/>
  <c r="K755"/>
  <c r="H756"/>
  <c r="J756"/>
  <c r="K757"/>
  <c r="H758"/>
  <c r="K758"/>
  <c r="J758"/>
  <c r="K759"/>
  <c r="K760"/>
  <c r="K761"/>
  <c r="K762"/>
  <c r="K763"/>
  <c r="K765"/>
  <c r="K766"/>
  <c r="K767"/>
  <c r="K768"/>
  <c r="K769"/>
  <c r="K770"/>
  <c r="K771"/>
  <c r="H772"/>
  <c r="J772"/>
  <c r="K773"/>
  <c r="K774"/>
  <c r="K775"/>
  <c r="K776"/>
  <c r="K777"/>
  <c r="K778"/>
  <c r="K779"/>
  <c r="K780"/>
  <c r="K781"/>
  <c r="K782"/>
  <c r="K783"/>
  <c r="H784"/>
  <c r="J784"/>
  <c r="K785"/>
  <c r="D786"/>
  <c r="I786"/>
  <c r="K789"/>
  <c r="K794"/>
  <c r="K795"/>
  <c r="K796"/>
  <c r="K798"/>
  <c r="K799"/>
  <c r="K800"/>
  <c r="K801"/>
  <c r="K802"/>
  <c r="G804"/>
  <c r="H804"/>
  <c r="J804"/>
  <c r="K805"/>
  <c r="K806"/>
  <c r="K807"/>
  <c r="G808"/>
  <c r="G810"/>
  <c r="G821"/>
  <c r="G825"/>
  <c r="H808"/>
  <c r="J808"/>
  <c r="J834"/>
  <c r="J810"/>
  <c r="J821"/>
  <c r="J824"/>
  <c r="J825"/>
  <c r="J832"/>
  <c r="K809"/>
  <c r="C810"/>
  <c r="H810"/>
  <c r="H834"/>
  <c r="I810"/>
  <c r="I834"/>
  <c r="K811"/>
  <c r="K818"/>
  <c r="K819"/>
  <c r="H821"/>
  <c r="K822"/>
  <c r="K823"/>
  <c r="H825"/>
  <c r="K827"/>
  <c r="K828"/>
  <c r="K829"/>
  <c r="K830"/>
  <c r="K831"/>
  <c r="H832"/>
  <c r="M23" i="122"/>
  <c r="M25"/>
  <c r="M28"/>
  <c r="D7" i="109"/>
  <c r="D11"/>
  <c r="F28" i="110"/>
  <c r="F166" i="120"/>
  <c r="F165"/>
  <c r="F164"/>
  <c r="P5" i="103"/>
  <c r="J641" i="119"/>
  <c r="F3" i="132"/>
  <c r="F4"/>
  <c r="F5"/>
  <c r="F6"/>
  <c r="F7"/>
  <c r="F8"/>
  <c r="F9"/>
  <c r="F10"/>
  <c r="F11"/>
  <c r="F12"/>
  <c r="F13"/>
  <c r="F14"/>
  <c r="F15"/>
  <c r="F16"/>
  <c r="F17"/>
  <c r="F18"/>
  <c r="F19"/>
  <c r="F20"/>
  <c r="F2"/>
  <c r="O27" i="122"/>
  <c r="E27"/>
  <c r="B27"/>
  <c r="U19" i="121"/>
  <c r="W19"/>
  <c r="U20"/>
  <c r="W20"/>
  <c r="F163" i="120"/>
  <c r="F162"/>
  <c r="F161"/>
  <c r="F160"/>
  <c r="F159"/>
  <c r="F158"/>
  <c r="M14" i="118"/>
  <c r="L4" i="102"/>
  <c r="M39" i="118"/>
  <c r="M72"/>
  <c r="M103"/>
  <c r="M136"/>
  <c r="L8" i="102"/>
  <c r="M145" i="118"/>
  <c r="M192"/>
  <c r="M206"/>
  <c r="Q14"/>
  <c r="Q39"/>
  <c r="Q72"/>
  <c r="Q103"/>
  <c r="Q136"/>
  <c r="P8" i="102"/>
  <c r="Q145" i="118"/>
  <c r="Q192"/>
  <c r="Q206"/>
  <c r="N14"/>
  <c r="N39"/>
  <c r="M5" i="102"/>
  <c r="N72" i="118"/>
  <c r="M6" i="102"/>
  <c r="N103" i="118"/>
  <c r="M7" i="102"/>
  <c r="N136" i="118"/>
  <c r="M8" i="102"/>
  <c r="N145" i="118"/>
  <c r="M9" i="102"/>
  <c r="N192" i="118"/>
  <c r="M10" i="102"/>
  <c r="M11"/>
  <c r="N206" i="118"/>
  <c r="M12" i="102"/>
  <c r="R14" i="118"/>
  <c r="Q4" i="102"/>
  <c r="Q11"/>
  <c r="R39" i="118"/>
  <c r="Q5" i="102"/>
  <c r="R72" i="118"/>
  <c r="Q6" i="102"/>
  <c r="R103" i="118"/>
  <c r="R136"/>
  <c r="R145"/>
  <c r="Q9" i="102"/>
  <c r="R192" i="118"/>
  <c r="Q10" i="102"/>
  <c r="R206" i="118"/>
  <c r="Q12" i="102"/>
  <c r="E3" i="141"/>
  <c r="E4"/>
  <c r="F4"/>
  <c r="E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C21"/>
  <c r="D21"/>
  <c r="G21"/>
  <c r="K780" i="119"/>
  <c r="H21" i="141"/>
  <c r="I17" i="103"/>
  <c r="I21" i="141"/>
  <c r="J17" i="103"/>
  <c r="J21" i="141"/>
  <c r="K21"/>
  <c r="O780" i="119"/>
  <c r="L21" i="141"/>
  <c r="M21"/>
  <c r="Q780" i="119"/>
  <c r="N21" i="141"/>
  <c r="O21"/>
  <c r="E3" i="140"/>
  <c r="F3"/>
  <c r="E4"/>
  <c r="F4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C21"/>
  <c r="D21"/>
  <c r="G21"/>
  <c r="H21"/>
  <c r="I14" i="102"/>
  <c r="I21" i="140"/>
  <c r="J21"/>
  <c r="K21"/>
  <c r="L21"/>
  <c r="M21"/>
  <c r="O208" i="118"/>
  <c r="N21" i="140"/>
  <c r="Q208" i="118"/>
  <c r="O21" i="140"/>
  <c r="P21"/>
  <c r="C17" i="134"/>
  <c r="G148" i="120"/>
  <c r="G149"/>
  <c r="G150"/>
  <c r="G151"/>
  <c r="G152"/>
  <c r="G153"/>
  <c r="G154"/>
  <c r="G155"/>
  <c r="G82"/>
  <c r="G66"/>
  <c r="E166"/>
  <c r="G145"/>
  <c r="G144"/>
  <c r="G142"/>
  <c r="G141"/>
  <c r="G140"/>
  <c r="F139"/>
  <c r="E139"/>
  <c r="D139"/>
  <c r="D165"/>
  <c r="D158"/>
  <c r="E11"/>
  <c r="F11"/>
  <c r="D11"/>
  <c r="P19" i="137"/>
  <c r="L19"/>
  <c r="I19"/>
  <c r="F6" i="135"/>
  <c r="E6"/>
  <c r="C21" i="132"/>
  <c r="C22"/>
  <c r="F15" i="131"/>
  <c r="E15"/>
  <c r="R19" i="130"/>
  <c r="G19" i="129"/>
  <c r="H18"/>
  <c r="H19"/>
  <c r="G20" i="128"/>
  <c r="I20"/>
  <c r="V20" i="126"/>
  <c r="V22"/>
  <c r="V24"/>
  <c r="Q20"/>
  <c r="P20"/>
  <c r="O20"/>
  <c r="E20"/>
  <c r="E22"/>
  <c r="E24"/>
  <c r="H19" i="125"/>
  <c r="L19"/>
  <c r="N19" i="123"/>
  <c r="H19"/>
  <c r="K19"/>
  <c r="O21" i="122"/>
  <c r="E21"/>
  <c r="B21"/>
  <c r="U3" i="121"/>
  <c r="W3"/>
  <c r="U5"/>
  <c r="W5"/>
  <c r="U6"/>
  <c r="W6"/>
  <c r="U9"/>
  <c r="W9"/>
  <c r="U10"/>
  <c r="W10"/>
  <c r="U12"/>
  <c r="W12"/>
  <c r="U13"/>
  <c r="W13"/>
  <c r="U17"/>
  <c r="W17"/>
  <c r="U18"/>
  <c r="W18"/>
  <c r="U2"/>
  <c r="W2"/>
  <c r="T14"/>
  <c r="T11"/>
  <c r="T7"/>
  <c r="T4"/>
  <c r="T8"/>
  <c r="I3" i="137"/>
  <c r="L3"/>
  <c r="P3"/>
  <c r="I4"/>
  <c r="L4"/>
  <c r="P4"/>
  <c r="I5"/>
  <c r="L5"/>
  <c r="M5"/>
  <c r="Q5"/>
  <c r="P5"/>
  <c r="I6"/>
  <c r="L6"/>
  <c r="M6"/>
  <c r="Q6"/>
  <c r="P6"/>
  <c r="I7"/>
  <c r="L7"/>
  <c r="P7"/>
  <c r="I8"/>
  <c r="L8"/>
  <c r="P8"/>
  <c r="I9"/>
  <c r="L9"/>
  <c r="M9"/>
  <c r="P9"/>
  <c r="I10"/>
  <c r="L10"/>
  <c r="P10"/>
  <c r="I11"/>
  <c r="L11"/>
  <c r="M11"/>
  <c r="Q11"/>
  <c r="P11"/>
  <c r="I12"/>
  <c r="L12"/>
  <c r="P12"/>
  <c r="I13"/>
  <c r="L13"/>
  <c r="P13"/>
  <c r="I14"/>
  <c r="M14"/>
  <c r="Q14"/>
  <c r="L14"/>
  <c r="P14"/>
  <c r="I15"/>
  <c r="L15"/>
  <c r="M15"/>
  <c r="Q15"/>
  <c r="P15"/>
  <c r="I16"/>
  <c r="L16"/>
  <c r="P16"/>
  <c r="I17"/>
  <c r="L17"/>
  <c r="P17"/>
  <c r="I18"/>
  <c r="L18"/>
  <c r="P18"/>
  <c r="I20"/>
  <c r="L20"/>
  <c r="P20"/>
  <c r="B21"/>
  <c r="B23"/>
  <c r="C21"/>
  <c r="C23"/>
  <c r="D21"/>
  <c r="D23"/>
  <c r="E21"/>
  <c r="E23"/>
  <c r="F21"/>
  <c r="F23"/>
  <c r="G21"/>
  <c r="G23"/>
  <c r="H21"/>
  <c r="H23"/>
  <c r="J21"/>
  <c r="J23"/>
  <c r="K21"/>
  <c r="K23"/>
  <c r="N21"/>
  <c r="N23"/>
  <c r="O21"/>
  <c r="O23"/>
  <c r="I22"/>
  <c r="L22"/>
  <c r="M22"/>
  <c r="Q22"/>
  <c r="P22"/>
  <c r="C23" i="136"/>
  <c r="D23"/>
  <c r="D35"/>
  <c r="E23"/>
  <c r="E35"/>
  <c r="E34"/>
  <c r="G23"/>
  <c r="G35"/>
  <c r="G34"/>
  <c r="I23"/>
  <c r="J23"/>
  <c r="J35"/>
  <c r="J34"/>
  <c r="L23"/>
  <c r="L35"/>
  <c r="M23"/>
  <c r="O23"/>
  <c r="P23"/>
  <c r="R23"/>
  <c r="R34"/>
  <c r="S23"/>
  <c r="F26"/>
  <c r="H26"/>
  <c r="N26"/>
  <c r="Q26"/>
  <c r="F27"/>
  <c r="H27"/>
  <c r="N27"/>
  <c r="Q27"/>
  <c r="F28"/>
  <c r="H28"/>
  <c r="N28"/>
  <c r="Q28"/>
  <c r="Q34"/>
  <c r="Q35"/>
  <c r="F30"/>
  <c r="H30"/>
  <c r="N30"/>
  <c r="Q30"/>
  <c r="F31"/>
  <c r="H31"/>
  <c r="N31"/>
  <c r="Q31"/>
  <c r="F32"/>
  <c r="H32"/>
  <c r="N32"/>
  <c r="Q32"/>
  <c r="F33"/>
  <c r="H33"/>
  <c r="N33"/>
  <c r="N34"/>
  <c r="Q33"/>
  <c r="C34"/>
  <c r="C35"/>
  <c r="D34"/>
  <c r="I34"/>
  <c r="I35"/>
  <c r="L34"/>
  <c r="M34"/>
  <c r="O34"/>
  <c r="P34"/>
  <c r="P35"/>
  <c r="S34"/>
  <c r="G6" i="135"/>
  <c r="H6"/>
  <c r="I6"/>
  <c r="J6"/>
  <c r="K6"/>
  <c r="L6"/>
  <c r="E18"/>
  <c r="G18"/>
  <c r="H18"/>
  <c r="I18"/>
  <c r="B7" i="134"/>
  <c r="B17"/>
  <c r="D21" i="132"/>
  <c r="D22"/>
  <c r="E21"/>
  <c r="E22"/>
  <c r="F22"/>
  <c r="G15" i="131"/>
  <c r="G32"/>
  <c r="H15"/>
  <c r="H32"/>
  <c r="R3" i="130"/>
  <c r="R6"/>
  <c r="R4"/>
  <c r="R5"/>
  <c r="R7"/>
  <c r="R8"/>
  <c r="R9"/>
  <c r="R10"/>
  <c r="R11"/>
  <c r="R12"/>
  <c r="R13"/>
  <c r="R14"/>
  <c r="R15"/>
  <c r="R16"/>
  <c r="R17"/>
  <c r="R18"/>
  <c r="R20"/>
  <c r="C21"/>
  <c r="C23"/>
  <c r="E21"/>
  <c r="E23"/>
  <c r="G21"/>
  <c r="G23"/>
  <c r="I21"/>
  <c r="I23"/>
  <c r="K21"/>
  <c r="K23"/>
  <c r="M21"/>
  <c r="M23"/>
  <c r="O21"/>
  <c r="O23"/>
  <c r="Q21"/>
  <c r="Q23"/>
  <c r="R22"/>
  <c r="G3" i="129"/>
  <c r="H3"/>
  <c r="G4"/>
  <c r="H4"/>
  <c r="G5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G20"/>
  <c r="H20"/>
  <c r="B21"/>
  <c r="B23"/>
  <c r="C21"/>
  <c r="C23"/>
  <c r="D21"/>
  <c r="E21"/>
  <c r="E23"/>
  <c r="F21"/>
  <c r="F23"/>
  <c r="G22"/>
  <c r="H22"/>
  <c r="G4" i="128"/>
  <c r="I4"/>
  <c r="G5"/>
  <c r="I5"/>
  <c r="G6"/>
  <c r="I6"/>
  <c r="G7"/>
  <c r="I7"/>
  <c r="G8"/>
  <c r="I8"/>
  <c r="G9"/>
  <c r="I9"/>
  <c r="G10"/>
  <c r="I10"/>
  <c r="G11"/>
  <c r="I11"/>
  <c r="G12"/>
  <c r="I12"/>
  <c r="G13"/>
  <c r="I13"/>
  <c r="G14"/>
  <c r="I14"/>
  <c r="G15"/>
  <c r="I15"/>
  <c r="G16"/>
  <c r="I16"/>
  <c r="G17"/>
  <c r="I17"/>
  <c r="G18"/>
  <c r="I18"/>
  <c r="G19"/>
  <c r="I19"/>
  <c r="G21"/>
  <c r="I21"/>
  <c r="B22"/>
  <c r="B24"/>
  <c r="C22"/>
  <c r="C24"/>
  <c r="D22"/>
  <c r="D24"/>
  <c r="E22"/>
  <c r="E24"/>
  <c r="F22"/>
  <c r="H22"/>
  <c r="H24"/>
  <c r="G23"/>
  <c r="I23"/>
  <c r="E4" i="126"/>
  <c r="O4"/>
  <c r="P4"/>
  <c r="Q4"/>
  <c r="V4"/>
  <c r="E5"/>
  <c r="O5"/>
  <c r="P5"/>
  <c r="Q5"/>
  <c r="V5"/>
  <c r="E6"/>
  <c r="O6"/>
  <c r="P6"/>
  <c r="Q6"/>
  <c r="V6"/>
  <c r="E7"/>
  <c r="O7"/>
  <c r="P7"/>
  <c r="Q7"/>
  <c r="V7"/>
  <c r="E8"/>
  <c r="O8"/>
  <c r="P8"/>
  <c r="Q8"/>
  <c r="V8"/>
  <c r="E9"/>
  <c r="O9"/>
  <c r="P9"/>
  <c r="Q9"/>
  <c r="V9"/>
  <c r="E10"/>
  <c r="O10"/>
  <c r="P10"/>
  <c r="Q10"/>
  <c r="V10"/>
  <c r="E11"/>
  <c r="O11"/>
  <c r="P11"/>
  <c r="Q11"/>
  <c r="V11"/>
  <c r="E12"/>
  <c r="O12"/>
  <c r="P12"/>
  <c r="Q12"/>
  <c r="V12"/>
  <c r="E13"/>
  <c r="O13"/>
  <c r="P13"/>
  <c r="Q13"/>
  <c r="V13"/>
  <c r="E14"/>
  <c r="E15"/>
  <c r="E16"/>
  <c r="E17"/>
  <c r="E18"/>
  <c r="E19"/>
  <c r="E21"/>
  <c r="E23"/>
  <c r="O14"/>
  <c r="P14"/>
  <c r="Q14"/>
  <c r="V14"/>
  <c r="O15"/>
  <c r="P15"/>
  <c r="Q15"/>
  <c r="Q22"/>
  <c r="Q24"/>
  <c r="V15"/>
  <c r="O16"/>
  <c r="P16"/>
  <c r="Q16"/>
  <c r="R16"/>
  <c r="V16"/>
  <c r="O17"/>
  <c r="P17"/>
  <c r="Q17"/>
  <c r="V17"/>
  <c r="O18"/>
  <c r="P18"/>
  <c r="Q18"/>
  <c r="R18"/>
  <c r="V18"/>
  <c r="O19"/>
  <c r="P19"/>
  <c r="Q19"/>
  <c r="R19"/>
  <c r="V19"/>
  <c r="O21"/>
  <c r="P21"/>
  <c r="Q21"/>
  <c r="R21"/>
  <c r="V21"/>
  <c r="B22"/>
  <c r="B24"/>
  <c r="C22"/>
  <c r="C24"/>
  <c r="D22"/>
  <c r="D24"/>
  <c r="F22"/>
  <c r="F24"/>
  <c r="G22"/>
  <c r="G24"/>
  <c r="H22"/>
  <c r="H24"/>
  <c r="I22"/>
  <c r="I24"/>
  <c r="J22"/>
  <c r="J24"/>
  <c r="K22"/>
  <c r="K24"/>
  <c r="L22"/>
  <c r="L24"/>
  <c r="M22"/>
  <c r="M24"/>
  <c r="N22"/>
  <c r="N24"/>
  <c r="S22"/>
  <c r="S24"/>
  <c r="T22"/>
  <c r="T24"/>
  <c r="U22"/>
  <c r="U24"/>
  <c r="O23"/>
  <c r="P23"/>
  <c r="Q23"/>
  <c r="V23"/>
  <c r="H3" i="125"/>
  <c r="H4"/>
  <c r="L4"/>
  <c r="H5"/>
  <c r="H6"/>
  <c r="L6"/>
  <c r="H7"/>
  <c r="L7"/>
  <c r="H8"/>
  <c r="L8"/>
  <c r="H9"/>
  <c r="L9"/>
  <c r="H10"/>
  <c r="L10"/>
  <c r="H11"/>
  <c r="H12"/>
  <c r="L12"/>
  <c r="H13"/>
  <c r="L13"/>
  <c r="H14"/>
  <c r="L14"/>
  <c r="H15"/>
  <c r="L15"/>
  <c r="H16"/>
  <c r="L16"/>
  <c r="H17"/>
  <c r="L17"/>
  <c r="H18"/>
  <c r="L18"/>
  <c r="H20"/>
  <c r="L20"/>
  <c r="B21"/>
  <c r="B23"/>
  <c r="C21"/>
  <c r="C23"/>
  <c r="D21"/>
  <c r="D23"/>
  <c r="E21"/>
  <c r="E23"/>
  <c r="F21"/>
  <c r="F23"/>
  <c r="G21"/>
  <c r="G23"/>
  <c r="I21"/>
  <c r="I23"/>
  <c r="J21"/>
  <c r="J23"/>
  <c r="K21"/>
  <c r="K23"/>
  <c r="H22"/>
  <c r="L22"/>
  <c r="H3" i="123"/>
  <c r="K3"/>
  <c r="S3"/>
  <c r="N3"/>
  <c r="H4"/>
  <c r="K4"/>
  <c r="S4"/>
  <c r="N4"/>
  <c r="H5"/>
  <c r="K5"/>
  <c r="S5"/>
  <c r="N5"/>
  <c r="N6"/>
  <c r="N7"/>
  <c r="N8"/>
  <c r="N9"/>
  <c r="N10"/>
  <c r="N11"/>
  <c r="N12"/>
  <c r="N13"/>
  <c r="N14"/>
  <c r="S14"/>
  <c r="N15"/>
  <c r="N16"/>
  <c r="N17"/>
  <c r="N18"/>
  <c r="N20"/>
  <c r="N22"/>
  <c r="H6"/>
  <c r="K6"/>
  <c r="S6"/>
  <c r="H7"/>
  <c r="K7"/>
  <c r="S7"/>
  <c r="H8"/>
  <c r="K8"/>
  <c r="S8"/>
  <c r="H9"/>
  <c r="K9"/>
  <c r="S9"/>
  <c r="H10"/>
  <c r="K10"/>
  <c r="H11"/>
  <c r="K11"/>
  <c r="H12"/>
  <c r="K12"/>
  <c r="S12"/>
  <c r="H13"/>
  <c r="H14"/>
  <c r="K14"/>
  <c r="H15"/>
  <c r="K15"/>
  <c r="S15"/>
  <c r="H16"/>
  <c r="K16"/>
  <c r="S16"/>
  <c r="H17"/>
  <c r="K17"/>
  <c r="H18"/>
  <c r="K18"/>
  <c r="H20"/>
  <c r="K20"/>
  <c r="B21"/>
  <c r="B23"/>
  <c r="C21"/>
  <c r="C23"/>
  <c r="D21"/>
  <c r="D23"/>
  <c r="E21"/>
  <c r="E23"/>
  <c r="F21"/>
  <c r="F23"/>
  <c r="I21"/>
  <c r="I23"/>
  <c r="J21"/>
  <c r="J23"/>
  <c r="L21"/>
  <c r="L23"/>
  <c r="M21"/>
  <c r="M23"/>
  <c r="O21"/>
  <c r="O23"/>
  <c r="P21"/>
  <c r="P23"/>
  <c r="Q21"/>
  <c r="Q23"/>
  <c r="R21"/>
  <c r="R23"/>
  <c r="H22"/>
  <c r="K22"/>
  <c r="S22"/>
  <c r="B5" i="122"/>
  <c r="E5"/>
  <c r="O5"/>
  <c r="H5"/>
  <c r="B6"/>
  <c r="E6"/>
  <c r="O6"/>
  <c r="B7"/>
  <c r="E7"/>
  <c r="O7"/>
  <c r="H7"/>
  <c r="B8"/>
  <c r="E8"/>
  <c r="O8"/>
  <c r="B9"/>
  <c r="E9"/>
  <c r="O9"/>
  <c r="B10"/>
  <c r="E10"/>
  <c r="O10"/>
  <c r="B11"/>
  <c r="E11"/>
  <c r="O11"/>
  <c r="B12"/>
  <c r="E12"/>
  <c r="O12"/>
  <c r="H12"/>
  <c r="B13"/>
  <c r="E13"/>
  <c r="O13"/>
  <c r="B14"/>
  <c r="E14"/>
  <c r="O14"/>
  <c r="B15"/>
  <c r="E15"/>
  <c r="O15"/>
  <c r="H15"/>
  <c r="B16"/>
  <c r="E16"/>
  <c r="O16"/>
  <c r="B17"/>
  <c r="E17"/>
  <c r="O17"/>
  <c r="B18"/>
  <c r="E18"/>
  <c r="O18"/>
  <c r="B19"/>
  <c r="E19"/>
  <c r="O19"/>
  <c r="H19"/>
  <c r="B20"/>
  <c r="E20"/>
  <c r="O20"/>
  <c r="H20"/>
  <c r="B22"/>
  <c r="E22"/>
  <c r="E24"/>
  <c r="O22"/>
  <c r="C23"/>
  <c r="C25"/>
  <c r="C28"/>
  <c r="D23"/>
  <c r="D25"/>
  <c r="D28"/>
  <c r="F23"/>
  <c r="F25"/>
  <c r="F28"/>
  <c r="G23"/>
  <c r="G25"/>
  <c r="G28"/>
  <c r="J23"/>
  <c r="J25"/>
  <c r="J28"/>
  <c r="K23"/>
  <c r="K25"/>
  <c r="K28"/>
  <c r="L23"/>
  <c r="L25"/>
  <c r="L28"/>
  <c r="P23"/>
  <c r="P25"/>
  <c r="P28"/>
  <c r="Q23"/>
  <c r="Q25"/>
  <c r="Q28"/>
  <c r="R23"/>
  <c r="R25"/>
  <c r="R28"/>
  <c r="B24"/>
  <c r="O24"/>
  <c r="H24"/>
  <c r="C4" i="121"/>
  <c r="D4"/>
  <c r="E4"/>
  <c r="E8"/>
  <c r="F4"/>
  <c r="F8"/>
  <c r="G4"/>
  <c r="H4"/>
  <c r="I4"/>
  <c r="I7"/>
  <c r="I8"/>
  <c r="I16"/>
  <c r="J4"/>
  <c r="K4"/>
  <c r="K7"/>
  <c r="K11"/>
  <c r="K15"/>
  <c r="K14"/>
  <c r="L4"/>
  <c r="L7"/>
  <c r="M4"/>
  <c r="M8"/>
  <c r="N4"/>
  <c r="N8"/>
  <c r="N7"/>
  <c r="N11"/>
  <c r="N15"/>
  <c r="N14"/>
  <c r="O4"/>
  <c r="O7"/>
  <c r="O8"/>
  <c r="P4"/>
  <c r="Q4"/>
  <c r="R4"/>
  <c r="R7"/>
  <c r="S4"/>
  <c r="S8"/>
  <c r="V4"/>
  <c r="C7"/>
  <c r="U7"/>
  <c r="W7"/>
  <c r="D7"/>
  <c r="E7"/>
  <c r="F7"/>
  <c r="G7"/>
  <c r="H7"/>
  <c r="H8"/>
  <c r="J7"/>
  <c r="M7"/>
  <c r="P7"/>
  <c r="P8"/>
  <c r="Q7"/>
  <c r="S7"/>
  <c r="V7"/>
  <c r="C11"/>
  <c r="D11"/>
  <c r="D15"/>
  <c r="E11"/>
  <c r="E15"/>
  <c r="E16"/>
  <c r="F11"/>
  <c r="F15"/>
  <c r="F14"/>
  <c r="G11"/>
  <c r="G15"/>
  <c r="H11"/>
  <c r="I11"/>
  <c r="I15"/>
  <c r="I14"/>
  <c r="J11"/>
  <c r="J14"/>
  <c r="L11"/>
  <c r="M11"/>
  <c r="M14"/>
  <c r="M15"/>
  <c r="O11"/>
  <c r="O14"/>
  <c r="O15"/>
  <c r="P11"/>
  <c r="Q11"/>
  <c r="R11"/>
  <c r="S11"/>
  <c r="S14"/>
  <c r="V11"/>
  <c r="V15"/>
  <c r="V14"/>
  <c r="C14"/>
  <c r="U14"/>
  <c r="W14"/>
  <c r="D14"/>
  <c r="E14"/>
  <c r="G14"/>
  <c r="H14"/>
  <c r="L14"/>
  <c r="P14"/>
  <c r="Q14"/>
  <c r="R14"/>
  <c r="R15"/>
  <c r="M70" i="100"/>
  <c r="M71"/>
  <c r="M72"/>
  <c r="M73"/>
  <c r="M74"/>
  <c r="M75"/>
  <c r="M76"/>
  <c r="M77"/>
  <c r="L78"/>
  <c r="D159" i="120"/>
  <c r="D160"/>
  <c r="D163"/>
  <c r="D161"/>
  <c r="D162"/>
  <c r="D164"/>
  <c r="D19"/>
  <c r="D27"/>
  <c r="D35"/>
  <c r="D43"/>
  <c r="D51"/>
  <c r="D59"/>
  <c r="D67"/>
  <c r="D75"/>
  <c r="D83"/>
  <c r="D91"/>
  <c r="D99"/>
  <c r="D107"/>
  <c r="D115"/>
  <c r="D123"/>
  <c r="D131"/>
  <c r="D147"/>
  <c r="E131"/>
  <c r="D3"/>
  <c r="E3"/>
  <c r="F3"/>
  <c r="G4"/>
  <c r="G5"/>
  <c r="G6"/>
  <c r="G8"/>
  <c r="G9"/>
  <c r="G10"/>
  <c r="G12"/>
  <c r="G13"/>
  <c r="G14"/>
  <c r="G16"/>
  <c r="G17"/>
  <c r="G18"/>
  <c r="E19"/>
  <c r="G19"/>
  <c r="F19"/>
  <c r="G20"/>
  <c r="G21"/>
  <c r="G22"/>
  <c r="G24"/>
  <c r="G25"/>
  <c r="G26"/>
  <c r="E27"/>
  <c r="G27"/>
  <c r="F27"/>
  <c r="G28"/>
  <c r="G29"/>
  <c r="G30"/>
  <c r="G33"/>
  <c r="G34"/>
  <c r="E35"/>
  <c r="G35"/>
  <c r="F35"/>
  <c r="G36"/>
  <c r="G37"/>
  <c r="G38"/>
  <c r="G40"/>
  <c r="G41"/>
  <c r="E43"/>
  <c r="G43"/>
  <c r="F43"/>
  <c r="G44"/>
  <c r="G45"/>
  <c r="G46"/>
  <c r="G48"/>
  <c r="G49"/>
  <c r="E51"/>
  <c r="G51"/>
  <c r="F51"/>
  <c r="G52"/>
  <c r="G53"/>
  <c r="G54"/>
  <c r="G57"/>
  <c r="E59"/>
  <c r="F59"/>
  <c r="G59"/>
  <c r="G60"/>
  <c r="G61"/>
  <c r="G62"/>
  <c r="G64"/>
  <c r="G65"/>
  <c r="E67"/>
  <c r="F67"/>
  <c r="G68"/>
  <c r="G69"/>
  <c r="G70"/>
  <c r="G72"/>
  <c r="G73"/>
  <c r="E75"/>
  <c r="F75"/>
  <c r="G75"/>
  <c r="G76"/>
  <c r="G77"/>
  <c r="G78"/>
  <c r="G80"/>
  <c r="G81"/>
  <c r="E83"/>
  <c r="F83"/>
  <c r="G83"/>
  <c r="G84"/>
  <c r="G85"/>
  <c r="G86"/>
  <c r="G89"/>
  <c r="E91"/>
  <c r="F91"/>
  <c r="G92"/>
  <c r="G93"/>
  <c r="G94"/>
  <c r="G96"/>
  <c r="G97"/>
  <c r="E99"/>
  <c r="F99"/>
  <c r="G100"/>
  <c r="G101"/>
  <c r="G102"/>
  <c r="G104"/>
  <c r="G105"/>
  <c r="E107"/>
  <c r="F107"/>
  <c r="G107"/>
  <c r="G108"/>
  <c r="G109"/>
  <c r="G110"/>
  <c r="G112"/>
  <c r="G113"/>
  <c r="E115"/>
  <c r="F115"/>
  <c r="G115"/>
  <c r="G116"/>
  <c r="G117"/>
  <c r="G118"/>
  <c r="G121"/>
  <c r="E123"/>
  <c r="F123"/>
  <c r="G124"/>
  <c r="G125"/>
  <c r="G126"/>
  <c r="G129"/>
  <c r="F131"/>
  <c r="G131"/>
  <c r="G132"/>
  <c r="G133"/>
  <c r="G134"/>
  <c r="G136"/>
  <c r="G137"/>
  <c r="G156"/>
  <c r="F13" i="103"/>
  <c r="L778" i="119"/>
  <c r="I15" i="103"/>
  <c r="H15"/>
  <c r="J15"/>
  <c r="K15"/>
  <c r="L15"/>
  <c r="M15"/>
  <c r="N15"/>
  <c r="O15"/>
  <c r="P15"/>
  <c r="Q15"/>
  <c r="F15"/>
  <c r="M778" i="119"/>
  <c r="N778"/>
  <c r="O778"/>
  <c r="P778"/>
  <c r="Q778"/>
  <c r="R778"/>
  <c r="S778"/>
  <c r="T778"/>
  <c r="K778"/>
  <c r="I778"/>
  <c r="H778"/>
  <c r="J640"/>
  <c r="J630"/>
  <c r="L514"/>
  <c r="L616"/>
  <c r="I9" i="103"/>
  <c r="M514" i="119"/>
  <c r="M616"/>
  <c r="J9" i="103"/>
  <c r="N514" i="119"/>
  <c r="N616"/>
  <c r="K9" i="103"/>
  <c r="O514" i="119"/>
  <c r="O616"/>
  <c r="L9" i="103"/>
  <c r="P514" i="119"/>
  <c r="P616"/>
  <c r="M9" i="103"/>
  <c r="Q514" i="119"/>
  <c r="Q616"/>
  <c r="N9" i="103"/>
  <c r="R514" i="119"/>
  <c r="R616"/>
  <c r="O9" i="103"/>
  <c r="S514" i="119"/>
  <c r="S616"/>
  <c r="P9" i="103"/>
  <c r="T514" i="119"/>
  <c r="T616"/>
  <c r="K514"/>
  <c r="K616"/>
  <c r="H9" i="103"/>
  <c r="Q9"/>
  <c r="F9"/>
  <c r="G9"/>
  <c r="H514" i="119"/>
  <c r="H616"/>
  <c r="J615"/>
  <c r="J131"/>
  <c r="I11" i="102"/>
  <c r="K11"/>
  <c r="L11"/>
  <c r="N11"/>
  <c r="O11"/>
  <c r="P11"/>
  <c r="H11"/>
  <c r="K192" i="118"/>
  <c r="J10" i="102"/>
  <c r="K19" i="100"/>
  <c r="K23"/>
  <c r="M23"/>
  <c r="K25"/>
  <c r="K26"/>
  <c r="K27"/>
  <c r="M27"/>
  <c r="K36"/>
  <c r="K37"/>
  <c r="M37"/>
  <c r="K38"/>
  <c r="K40"/>
  <c r="M40"/>
  <c r="K41"/>
  <c r="K42"/>
  <c r="M42"/>
  <c r="K43"/>
  <c r="M43"/>
  <c r="K44"/>
  <c r="K78"/>
  <c r="K45"/>
  <c r="K47"/>
  <c r="M47"/>
  <c r="K48"/>
  <c r="M48"/>
  <c r="K50"/>
  <c r="M50"/>
  <c r="F10" i="110"/>
  <c r="J7" i="119"/>
  <c r="J8"/>
  <c r="J9"/>
  <c r="J11"/>
  <c r="J12"/>
  <c r="J14"/>
  <c r="J15"/>
  <c r="J16"/>
  <c r="J17"/>
  <c r="J18"/>
  <c r="J20"/>
  <c r="J21"/>
  <c r="J24"/>
  <c r="J25"/>
  <c r="J26"/>
  <c r="J28"/>
  <c r="J29"/>
  <c r="J30"/>
  <c r="J31"/>
  <c r="J33"/>
  <c r="J35"/>
  <c r="J39"/>
  <c r="J40"/>
  <c r="J42"/>
  <c r="J46"/>
  <c r="G47"/>
  <c r="G53"/>
  <c r="H47"/>
  <c r="H53"/>
  <c r="I47"/>
  <c r="K47"/>
  <c r="K53"/>
  <c r="H5" i="103"/>
  <c r="L47" i="119"/>
  <c r="L53"/>
  <c r="I5" i="103"/>
  <c r="M47" i="119"/>
  <c r="M53"/>
  <c r="J5" i="103"/>
  <c r="N47" i="119"/>
  <c r="N53"/>
  <c r="K5" i="103"/>
  <c r="O47" i="119"/>
  <c r="O53"/>
  <c r="P47"/>
  <c r="P53"/>
  <c r="M5" i="103"/>
  <c r="Q47" i="119"/>
  <c r="Q53"/>
  <c r="R47"/>
  <c r="R53"/>
  <c r="S47"/>
  <c r="T47"/>
  <c r="T53"/>
  <c r="Q5" i="103"/>
  <c r="J49" i="119"/>
  <c r="J51"/>
  <c r="J52"/>
  <c r="J57"/>
  <c r="J58"/>
  <c r="J59"/>
  <c r="J63"/>
  <c r="J68"/>
  <c r="J69"/>
  <c r="J70"/>
  <c r="J71"/>
  <c r="J72"/>
  <c r="J73"/>
  <c r="J75"/>
  <c r="J77"/>
  <c r="J79"/>
  <c r="J80"/>
  <c r="J81"/>
  <c r="J82"/>
  <c r="J83"/>
  <c r="J84"/>
  <c r="J85"/>
  <c r="J86"/>
  <c r="J87"/>
  <c r="J88"/>
  <c r="J89"/>
  <c r="J90"/>
  <c r="J91"/>
  <c r="J92"/>
  <c r="J94"/>
  <c r="J95"/>
  <c r="J96"/>
  <c r="J97"/>
  <c r="J99"/>
  <c r="J100"/>
  <c r="J101"/>
  <c r="J102"/>
  <c r="J103"/>
  <c r="J104"/>
  <c r="J105"/>
  <c r="J107"/>
  <c r="J108"/>
  <c r="J110"/>
  <c r="J113"/>
  <c r="J115"/>
  <c r="J117"/>
  <c r="J118"/>
  <c r="J120"/>
  <c r="J122"/>
  <c r="J124"/>
  <c r="J125"/>
  <c r="J127"/>
  <c r="J129"/>
  <c r="J134"/>
  <c r="J135"/>
  <c r="J136"/>
  <c r="J138"/>
  <c r="J139"/>
  <c r="J140"/>
  <c r="J141"/>
  <c r="J143"/>
  <c r="J144"/>
  <c r="J145"/>
  <c r="J146"/>
  <c r="J147"/>
  <c r="J148"/>
  <c r="J149"/>
  <c r="J150"/>
  <c r="J151"/>
  <c r="J152"/>
  <c r="J154"/>
  <c r="J155"/>
  <c r="J156"/>
  <c r="J157"/>
  <c r="J158"/>
  <c r="J159"/>
  <c r="J160"/>
  <c r="J161"/>
  <c r="J162"/>
  <c r="J163"/>
  <c r="J164"/>
  <c r="J165"/>
  <c r="J166"/>
  <c r="J167"/>
  <c r="J168"/>
  <c r="J169"/>
  <c r="J171"/>
  <c r="J172"/>
  <c r="J173"/>
  <c r="G174"/>
  <c r="G243"/>
  <c r="H174"/>
  <c r="H243"/>
  <c r="I174"/>
  <c r="K174"/>
  <c r="K243"/>
  <c r="L174"/>
  <c r="L243"/>
  <c r="M174"/>
  <c r="M243"/>
  <c r="J6" i="103"/>
  <c r="N174" i="119"/>
  <c r="N243"/>
  <c r="O174"/>
  <c r="O243"/>
  <c r="O779"/>
  <c r="O781"/>
  <c r="L6" i="103"/>
  <c r="P174" i="119"/>
  <c r="P243"/>
  <c r="M6" i="103"/>
  <c r="Q174" i="119"/>
  <c r="Q243"/>
  <c r="N6" i="103"/>
  <c r="R174" i="119"/>
  <c r="R243"/>
  <c r="O6" i="103"/>
  <c r="S174" i="119"/>
  <c r="S243"/>
  <c r="P6" i="103"/>
  <c r="T174" i="119"/>
  <c r="T243"/>
  <c r="Q6" i="103"/>
  <c r="J178" i="119"/>
  <c r="J179"/>
  <c r="J180"/>
  <c r="J181"/>
  <c r="J182"/>
  <c r="J183"/>
  <c r="J184"/>
  <c r="J185"/>
  <c r="J186"/>
  <c r="J188"/>
  <c r="J189"/>
  <c r="J190"/>
  <c r="J191"/>
  <c r="J192"/>
  <c r="J193"/>
  <c r="J195"/>
  <c r="J196"/>
  <c r="J197"/>
  <c r="J198"/>
  <c r="J200"/>
  <c r="J201"/>
  <c r="J202"/>
  <c r="J203"/>
  <c r="J205"/>
  <c r="J206"/>
  <c r="J207"/>
  <c r="J208"/>
  <c r="J209"/>
  <c r="J210"/>
  <c r="J212"/>
  <c r="J213"/>
  <c r="J214"/>
  <c r="J215"/>
  <c r="J218"/>
  <c r="J220"/>
  <c r="J221"/>
  <c r="J222"/>
  <c r="J223"/>
  <c r="J224"/>
  <c r="J225"/>
  <c r="J227"/>
  <c r="J228"/>
  <c r="J229"/>
  <c r="J231"/>
  <c r="J232"/>
  <c r="J233"/>
  <c r="J234"/>
  <c r="J235"/>
  <c r="J236"/>
  <c r="J237"/>
  <c r="J238"/>
  <c r="J239"/>
  <c r="J240"/>
  <c r="J241"/>
  <c r="J242"/>
  <c r="J246"/>
  <c r="J247"/>
  <c r="J248"/>
  <c r="J249"/>
  <c r="J250"/>
  <c r="G251"/>
  <c r="G260"/>
  <c r="H251"/>
  <c r="I251"/>
  <c r="K251"/>
  <c r="K260"/>
  <c r="H7" i="103"/>
  <c r="L251" i="119"/>
  <c r="L260"/>
  <c r="I7" i="103"/>
  <c r="M251" i="119"/>
  <c r="M260"/>
  <c r="J7" i="103"/>
  <c r="N251" i="119"/>
  <c r="N260"/>
  <c r="K7" i="103"/>
  <c r="O251" i="119"/>
  <c r="O260"/>
  <c r="L17" i="103"/>
  <c r="P251" i="119"/>
  <c r="P260"/>
  <c r="M7" i="103"/>
  <c r="Q251" i="119"/>
  <c r="Q260"/>
  <c r="N7" i="103"/>
  <c r="R251" i="119"/>
  <c r="R260"/>
  <c r="O7" i="103"/>
  <c r="S251" i="119"/>
  <c r="S260"/>
  <c r="T251"/>
  <c r="T260"/>
  <c r="Q7" i="103"/>
  <c r="J253" i="119"/>
  <c r="J256"/>
  <c r="J257"/>
  <c r="J258"/>
  <c r="J259"/>
  <c r="J263"/>
  <c r="J264"/>
  <c r="J265"/>
  <c r="J266"/>
  <c r="J267"/>
  <c r="J268"/>
  <c r="J269"/>
  <c r="J270"/>
  <c r="J271"/>
  <c r="J272"/>
  <c r="J273"/>
  <c r="J274"/>
  <c r="J275"/>
  <c r="J276"/>
  <c r="J278"/>
  <c r="J279"/>
  <c r="J280"/>
  <c r="J281"/>
  <c r="J282"/>
  <c r="J285"/>
  <c r="J286"/>
  <c r="J288"/>
  <c r="J289"/>
  <c r="J290"/>
  <c r="J291"/>
  <c r="J292"/>
  <c r="J293"/>
  <c r="J296"/>
  <c r="J298"/>
  <c r="J300"/>
  <c r="J301"/>
  <c r="J302"/>
  <c r="J303"/>
  <c r="J304"/>
  <c r="J305"/>
  <c r="J306"/>
  <c r="J307"/>
  <c r="J308"/>
  <c r="J309"/>
  <c r="J310"/>
  <c r="J311"/>
  <c r="J312"/>
  <c r="J313"/>
  <c r="J315"/>
  <c r="J317"/>
  <c r="J318"/>
  <c r="J319"/>
  <c r="J320"/>
  <c r="J321"/>
  <c r="J323"/>
  <c r="J325"/>
  <c r="J327"/>
  <c r="J328"/>
  <c r="J329"/>
  <c r="J330"/>
  <c r="J332"/>
  <c r="J334"/>
  <c r="J336"/>
  <c r="J338"/>
  <c r="J341"/>
  <c r="G342"/>
  <c r="G506"/>
  <c r="H342"/>
  <c r="I342"/>
  <c r="K342"/>
  <c r="K506"/>
  <c r="H8" i="103"/>
  <c r="I8"/>
  <c r="J8"/>
  <c r="K8"/>
  <c r="L8"/>
  <c r="M8"/>
  <c r="N8"/>
  <c r="O8"/>
  <c r="P8"/>
  <c r="Q8"/>
  <c r="F8"/>
  <c r="L342" i="119"/>
  <c r="L506"/>
  <c r="M342"/>
  <c r="M506"/>
  <c r="N342"/>
  <c r="N506"/>
  <c r="O342"/>
  <c r="O506"/>
  <c r="P342"/>
  <c r="P506"/>
  <c r="Q342"/>
  <c r="Q506"/>
  <c r="R342"/>
  <c r="R506"/>
  <c r="S342"/>
  <c r="S506"/>
  <c r="T342"/>
  <c r="T506"/>
  <c r="J345"/>
  <c r="J346"/>
  <c r="J347"/>
  <c r="J348"/>
  <c r="J350"/>
  <c r="J352"/>
  <c r="J353"/>
  <c r="J355"/>
  <c r="J356"/>
  <c r="J358"/>
  <c r="J359"/>
  <c r="J360"/>
  <c r="J362"/>
  <c r="J363"/>
  <c r="J364"/>
  <c r="J365"/>
  <c r="J367"/>
  <c r="J368"/>
  <c r="J369"/>
  <c r="J371"/>
  <c r="J372"/>
  <c r="J374"/>
  <c r="J378"/>
  <c r="J379"/>
  <c r="J380"/>
  <c r="J382"/>
  <c r="J384"/>
  <c r="J385"/>
  <c r="J386"/>
  <c r="J387"/>
  <c r="J388"/>
  <c r="J389"/>
  <c r="J390"/>
  <c r="J392"/>
  <c r="J393"/>
  <c r="J394"/>
  <c r="J395"/>
  <c r="J396"/>
  <c r="J397"/>
  <c r="J398"/>
  <c r="J399"/>
  <c r="J400"/>
  <c r="J401"/>
  <c r="J402"/>
  <c r="J403"/>
  <c r="J404"/>
  <c r="J405"/>
  <c r="J406"/>
  <c r="J407"/>
  <c r="J410"/>
  <c r="J411"/>
  <c r="J412"/>
  <c r="J413"/>
  <c r="J414"/>
  <c r="J415"/>
  <c r="J417"/>
  <c r="J418"/>
  <c r="J419"/>
  <c r="J420"/>
  <c r="J422"/>
  <c r="J423"/>
  <c r="J424"/>
  <c r="J425"/>
  <c r="J426"/>
  <c r="J427"/>
  <c r="J428"/>
  <c r="J429"/>
  <c r="J430"/>
  <c r="J431"/>
  <c r="J432"/>
  <c r="J433"/>
  <c r="J434"/>
  <c r="J435"/>
  <c r="J436"/>
  <c r="J438"/>
  <c r="J439"/>
  <c r="J440"/>
  <c r="J441"/>
  <c r="J442"/>
  <c r="J443"/>
  <c r="J444"/>
  <c r="J445"/>
  <c r="J446"/>
  <c r="J447"/>
  <c r="J448"/>
  <c r="J450"/>
  <c r="J451"/>
  <c r="J453"/>
  <c r="J454"/>
  <c r="J456"/>
  <c r="J457"/>
  <c r="J458"/>
  <c r="J459"/>
  <c r="J460"/>
  <c r="J461"/>
  <c r="J462"/>
  <c r="J465"/>
  <c r="J466"/>
  <c r="J467"/>
  <c r="J468"/>
  <c r="J469"/>
  <c r="J470"/>
  <c r="J472"/>
  <c r="J473"/>
  <c r="J474"/>
  <c r="J476"/>
  <c r="J477"/>
  <c r="J478"/>
  <c r="J479"/>
  <c r="J480"/>
  <c r="J483"/>
  <c r="J484"/>
  <c r="J485"/>
  <c r="J486"/>
  <c r="J488"/>
  <c r="J490"/>
  <c r="J492"/>
  <c r="J493"/>
  <c r="J494"/>
  <c r="J495"/>
  <c r="J496"/>
  <c r="J497"/>
  <c r="J499"/>
  <c r="J500"/>
  <c r="J501"/>
  <c r="J503"/>
  <c r="J504"/>
  <c r="J509"/>
  <c r="J511"/>
  <c r="J512"/>
  <c r="J513"/>
  <c r="G514"/>
  <c r="G616"/>
  <c r="I514"/>
  <c r="I616"/>
  <c r="J517"/>
  <c r="J518"/>
  <c r="J519"/>
  <c r="J521"/>
  <c r="J522"/>
  <c r="J523"/>
  <c r="J524"/>
  <c r="J527"/>
  <c r="J528"/>
  <c r="J529"/>
  <c r="J530"/>
  <c r="J532"/>
  <c r="J533"/>
  <c r="J534"/>
  <c r="J535"/>
  <c r="J536"/>
  <c r="J537"/>
  <c r="J538"/>
  <c r="J543"/>
  <c r="J544"/>
  <c r="J546"/>
  <c r="J547"/>
  <c r="J548"/>
  <c r="J549"/>
  <c r="J551"/>
  <c r="J552"/>
  <c r="J553"/>
  <c r="J554"/>
  <c r="J556"/>
  <c r="J557"/>
  <c r="J558"/>
  <c r="J559"/>
  <c r="J561"/>
  <c r="J565"/>
  <c r="J566"/>
  <c r="J567"/>
  <c r="J568"/>
  <c r="J569"/>
  <c r="J570"/>
  <c r="J571"/>
  <c r="J573"/>
  <c r="J574"/>
  <c r="J575"/>
  <c r="J576"/>
  <c r="J577"/>
  <c r="J578"/>
  <c r="J579"/>
  <c r="J580"/>
  <c r="J581"/>
  <c r="J582"/>
  <c r="J583"/>
  <c r="J584"/>
  <c r="J585"/>
  <c r="J586"/>
  <c r="J587"/>
  <c r="J591"/>
  <c r="J592"/>
  <c r="J593"/>
  <c r="J596"/>
  <c r="J598"/>
  <c r="J599"/>
  <c r="J600"/>
  <c r="J601"/>
  <c r="J602"/>
  <c r="J603"/>
  <c r="J604"/>
  <c r="J605"/>
  <c r="J606"/>
  <c r="J609"/>
  <c r="J610"/>
  <c r="J611"/>
  <c r="J613"/>
  <c r="J614"/>
  <c r="J619"/>
  <c r="J620"/>
  <c r="J621"/>
  <c r="J622"/>
  <c r="J623"/>
  <c r="J624"/>
  <c r="J625"/>
  <c r="J626"/>
  <c r="J627"/>
  <c r="J628"/>
  <c r="J629"/>
  <c r="G633"/>
  <c r="G651"/>
  <c r="H633"/>
  <c r="I633"/>
  <c r="I651"/>
  <c r="K633"/>
  <c r="K651"/>
  <c r="H10" i="103"/>
  <c r="L633" i="119"/>
  <c r="L651"/>
  <c r="I10" i="103"/>
  <c r="M633" i="119"/>
  <c r="M651"/>
  <c r="J10" i="103"/>
  <c r="N633" i="119"/>
  <c r="N651"/>
  <c r="K10" i="103"/>
  <c r="O633" i="119"/>
  <c r="O651"/>
  <c r="L10" i="103"/>
  <c r="P633" i="119"/>
  <c r="P651"/>
  <c r="M10" i="103"/>
  <c r="Q633" i="119"/>
  <c r="Q651"/>
  <c r="N10" i="103"/>
  <c r="R633" i="119"/>
  <c r="R651"/>
  <c r="S651"/>
  <c r="P10" i="103"/>
  <c r="T633" i="119"/>
  <c r="T651"/>
  <c r="J635"/>
  <c r="J636"/>
  <c r="J637"/>
  <c r="J638"/>
  <c r="J639"/>
  <c r="J643"/>
  <c r="J644"/>
  <c r="J645"/>
  <c r="J647"/>
  <c r="J648"/>
  <c r="J649"/>
  <c r="J650"/>
  <c r="J654"/>
  <c r="J655"/>
  <c r="J656"/>
  <c r="J658"/>
  <c r="J659"/>
  <c r="J660"/>
  <c r="J661"/>
  <c r="J663"/>
  <c r="J664"/>
  <c r="G665"/>
  <c r="G670"/>
  <c r="H665"/>
  <c r="H670"/>
  <c r="I665"/>
  <c r="K665"/>
  <c r="K670"/>
  <c r="H11" i="103"/>
  <c r="L665" i="119"/>
  <c r="L670"/>
  <c r="I11" i="103"/>
  <c r="M665" i="119"/>
  <c r="M670"/>
  <c r="J11" i="103"/>
  <c r="N665" i="119"/>
  <c r="N670"/>
  <c r="K11" i="103"/>
  <c r="O665" i="119"/>
  <c r="O670"/>
  <c r="L11" i="103"/>
  <c r="P665" i="119"/>
  <c r="P670"/>
  <c r="M11" i="103"/>
  <c r="Q665" i="119"/>
  <c r="Q670"/>
  <c r="N11" i="103"/>
  <c r="R665" i="119"/>
  <c r="R670"/>
  <c r="O11" i="103"/>
  <c r="S670" i="119"/>
  <c r="P11" i="103"/>
  <c r="T665" i="119"/>
  <c r="T670"/>
  <c r="Q11" i="103"/>
  <c r="J667" i="119"/>
  <c r="J669"/>
  <c r="J673"/>
  <c r="J674"/>
  <c r="J676"/>
  <c r="J677"/>
  <c r="J678"/>
  <c r="J679"/>
  <c r="J681"/>
  <c r="J683"/>
  <c r="J685"/>
  <c r="J687"/>
  <c r="J688"/>
  <c r="J690"/>
  <c r="J692"/>
  <c r="J694"/>
  <c r="J695"/>
  <c r="J697"/>
  <c r="J699"/>
  <c r="J702"/>
  <c r="J704"/>
  <c r="J706"/>
  <c r="G707"/>
  <c r="G710"/>
  <c r="H707"/>
  <c r="H710"/>
  <c r="I707"/>
  <c r="I710"/>
  <c r="J710"/>
  <c r="K707"/>
  <c r="K710"/>
  <c r="H12" i="103"/>
  <c r="L707" i="119"/>
  <c r="L710"/>
  <c r="I12" i="103"/>
  <c r="M707" i="119"/>
  <c r="M710"/>
  <c r="J12" i="103"/>
  <c r="N707" i="119"/>
  <c r="N710"/>
  <c r="K12" i="103"/>
  <c r="O707" i="119"/>
  <c r="O710"/>
  <c r="L12" i="103"/>
  <c r="P707" i="119"/>
  <c r="P710"/>
  <c r="M12" i="103"/>
  <c r="Q707" i="119"/>
  <c r="Q710"/>
  <c r="N12" i="103"/>
  <c r="R707" i="119"/>
  <c r="R710"/>
  <c r="O12" i="103"/>
  <c r="S707" i="119"/>
  <c r="S710"/>
  <c r="T707"/>
  <c r="T710"/>
  <c r="Q12" i="103"/>
  <c r="J715" i="119"/>
  <c r="J716"/>
  <c r="J717"/>
  <c r="J718"/>
  <c r="J719"/>
  <c r="J720"/>
  <c r="J721"/>
  <c r="J722"/>
  <c r="J723"/>
  <c r="J724"/>
  <c r="J725"/>
  <c r="J726"/>
  <c r="J727"/>
  <c r="J729"/>
  <c r="J730"/>
  <c r="J732"/>
  <c r="J734"/>
  <c r="J735"/>
  <c r="J736"/>
  <c r="J738"/>
  <c r="J740"/>
  <c r="J741"/>
  <c r="J742"/>
  <c r="J744"/>
  <c r="G745"/>
  <c r="G749"/>
  <c r="H745"/>
  <c r="H749"/>
  <c r="I745"/>
  <c r="K745"/>
  <c r="K749"/>
  <c r="H14" i="103"/>
  <c r="L745" i="119"/>
  <c r="L749"/>
  <c r="I14" i="103"/>
  <c r="M745" i="119"/>
  <c r="M749"/>
  <c r="J14" i="103"/>
  <c r="N745" i="119"/>
  <c r="N749"/>
  <c r="O745"/>
  <c r="O749"/>
  <c r="L14" i="103"/>
  <c r="P745" i="119"/>
  <c r="P749"/>
  <c r="M14" i="103"/>
  <c r="Q745" i="119"/>
  <c r="Q749"/>
  <c r="N14" i="103"/>
  <c r="R745" i="119"/>
  <c r="R749"/>
  <c r="S745"/>
  <c r="S749"/>
  <c r="P14" i="103"/>
  <c r="T745" i="119"/>
  <c r="T749"/>
  <c r="Q14" i="103"/>
  <c r="J747" i="119"/>
  <c r="J748"/>
  <c r="J751"/>
  <c r="J754"/>
  <c r="J755"/>
  <c r="J756"/>
  <c r="J757"/>
  <c r="J761"/>
  <c r="J771"/>
  <c r="J774"/>
  <c r="J775"/>
  <c r="G778"/>
  <c r="H7" i="118"/>
  <c r="H10"/>
  <c r="H11"/>
  <c r="H12"/>
  <c r="E14"/>
  <c r="F14"/>
  <c r="G14"/>
  <c r="I14"/>
  <c r="H4" i="102"/>
  <c r="P4"/>
  <c r="P5"/>
  <c r="P6"/>
  <c r="P7"/>
  <c r="P9"/>
  <c r="P10"/>
  <c r="P12"/>
  <c r="P13"/>
  <c r="P14"/>
  <c r="P15"/>
  <c r="J14" i="118"/>
  <c r="I4" i="102"/>
  <c r="K14" i="118"/>
  <c r="J4" i="102"/>
  <c r="L14" i="118"/>
  <c r="K4" i="102"/>
  <c r="K5"/>
  <c r="K6"/>
  <c r="K7"/>
  <c r="K8"/>
  <c r="K9"/>
  <c r="K10"/>
  <c r="K12"/>
  <c r="K13"/>
  <c r="K14"/>
  <c r="K15"/>
  <c r="O14" i="118"/>
  <c r="P14"/>
  <c r="H17"/>
  <c r="H19"/>
  <c r="H21"/>
  <c r="H23"/>
  <c r="H26"/>
  <c r="H27"/>
  <c r="H28"/>
  <c r="H30"/>
  <c r="H31"/>
  <c r="H32"/>
  <c r="H34"/>
  <c r="H36"/>
  <c r="H38"/>
  <c r="E39"/>
  <c r="F39"/>
  <c r="G39"/>
  <c r="H39"/>
  <c r="I39"/>
  <c r="H5" i="102"/>
  <c r="J39" i="118"/>
  <c r="K39"/>
  <c r="J5" i="102"/>
  <c r="L39" i="118"/>
  <c r="L136"/>
  <c r="L72"/>
  <c r="L103"/>
  <c r="L145"/>
  <c r="L192"/>
  <c r="L206"/>
  <c r="L5" i="102"/>
  <c r="O39" i="118"/>
  <c r="N5" i="102"/>
  <c r="P39" i="118"/>
  <c r="O5" i="102"/>
  <c r="H42" i="118"/>
  <c r="H43"/>
  <c r="H44"/>
  <c r="H45"/>
  <c r="H47"/>
  <c r="H48"/>
  <c r="H49"/>
  <c r="H51"/>
  <c r="H52"/>
  <c r="H53"/>
  <c r="H55"/>
  <c r="H56"/>
  <c r="H57"/>
  <c r="H59"/>
  <c r="H60"/>
  <c r="H63"/>
  <c r="H65"/>
  <c r="H66"/>
  <c r="H67"/>
  <c r="H68"/>
  <c r="E72"/>
  <c r="F72"/>
  <c r="H72"/>
  <c r="G72"/>
  <c r="I72"/>
  <c r="L6" i="102"/>
  <c r="L7"/>
  <c r="L9"/>
  <c r="L10"/>
  <c r="L12"/>
  <c r="L13"/>
  <c r="L14"/>
  <c r="L15"/>
  <c r="J72" i="118"/>
  <c r="I6" i="102"/>
  <c r="K72" i="118"/>
  <c r="J6" i="102"/>
  <c r="O72" i="118"/>
  <c r="N6" i="102"/>
  <c r="P72" i="118"/>
  <c r="H75"/>
  <c r="H76"/>
  <c r="H78"/>
  <c r="H79"/>
  <c r="H80"/>
  <c r="H83"/>
  <c r="H84"/>
  <c r="H86"/>
  <c r="H88"/>
  <c r="H89"/>
  <c r="H90"/>
  <c r="H91"/>
  <c r="H93"/>
  <c r="H94"/>
  <c r="H98"/>
  <c r="H99"/>
  <c r="H100"/>
  <c r="H101"/>
  <c r="E103"/>
  <c r="E136"/>
  <c r="E145"/>
  <c r="E192"/>
  <c r="E206"/>
  <c r="F103"/>
  <c r="F136"/>
  <c r="F207"/>
  <c r="F209"/>
  <c r="F145"/>
  <c r="H145"/>
  <c r="F192"/>
  <c r="F206"/>
  <c r="G103"/>
  <c r="H103"/>
  <c r="I103"/>
  <c r="H7" i="102"/>
  <c r="J103" i="118"/>
  <c r="I7" i="102"/>
  <c r="K103" i="118"/>
  <c r="J7" i="102"/>
  <c r="O103" i="118"/>
  <c r="N7" i="102"/>
  <c r="P103" i="118"/>
  <c r="O7" i="102"/>
  <c r="H106" i="118"/>
  <c r="H107"/>
  <c r="H108"/>
  <c r="H109"/>
  <c r="H110"/>
  <c r="H115"/>
  <c r="H117"/>
  <c r="H118"/>
  <c r="H119"/>
  <c r="H120"/>
  <c r="H122"/>
  <c r="H123"/>
  <c r="H126"/>
  <c r="H132"/>
  <c r="H134"/>
  <c r="G136"/>
  <c r="H136"/>
  <c r="I136"/>
  <c r="H8" i="102"/>
  <c r="J136" i="118"/>
  <c r="I8" i="102"/>
  <c r="K136" i="118"/>
  <c r="J8" i="102"/>
  <c r="N8"/>
  <c r="O8"/>
  <c r="Q8"/>
  <c r="F8"/>
  <c r="O136" i="118"/>
  <c r="P136"/>
  <c r="H139"/>
  <c r="H140"/>
  <c r="H141"/>
  <c r="H142"/>
  <c r="H143"/>
  <c r="H144"/>
  <c r="G145"/>
  <c r="I145"/>
  <c r="H9" i="102"/>
  <c r="J145" i="118"/>
  <c r="I9" i="102"/>
  <c r="K145" i="118"/>
  <c r="K207"/>
  <c r="K208"/>
  <c r="K209"/>
  <c r="O145"/>
  <c r="N9" i="102"/>
  <c r="P145" i="118"/>
  <c r="H148"/>
  <c r="H150"/>
  <c r="H152"/>
  <c r="H153"/>
  <c r="H154"/>
  <c r="H155"/>
  <c r="H156"/>
  <c r="H157"/>
  <c r="H160"/>
  <c r="H161"/>
  <c r="H162"/>
  <c r="H163"/>
  <c r="H164"/>
  <c r="H165"/>
  <c r="H168"/>
  <c r="H169"/>
  <c r="H170"/>
  <c r="H171"/>
  <c r="H172"/>
  <c r="H173"/>
  <c r="H176"/>
  <c r="H177"/>
  <c r="H179"/>
  <c r="H181"/>
  <c r="H182"/>
  <c r="H184"/>
  <c r="H187"/>
  <c r="G192"/>
  <c r="I192"/>
  <c r="H10" i="102"/>
  <c r="J192" i="118"/>
  <c r="I10" i="102"/>
  <c r="O192" i="118"/>
  <c r="P192"/>
  <c r="O10" i="102"/>
  <c r="G196" i="118"/>
  <c r="K196"/>
  <c r="J11" i="102"/>
  <c r="H199" i="118"/>
  <c r="H201"/>
  <c r="H202"/>
  <c r="H203"/>
  <c r="H205"/>
  <c r="G206"/>
  <c r="H206"/>
  <c r="I206"/>
  <c r="H12" i="102"/>
  <c r="J206" i="118"/>
  <c r="I12" i="102"/>
  <c r="K206" i="118"/>
  <c r="J12" i="102"/>
  <c r="O206" i="118"/>
  <c r="N12" i="102"/>
  <c r="P206" i="118"/>
  <c r="O12" i="102"/>
  <c r="D16" i="103"/>
  <c r="D18"/>
  <c r="E16"/>
  <c r="E18"/>
  <c r="D13" i="102"/>
  <c r="D15"/>
  <c r="E13"/>
  <c r="E15"/>
  <c r="F5" i="111"/>
  <c r="F6"/>
  <c r="F7"/>
  <c r="F8"/>
  <c r="F9"/>
  <c r="C10"/>
  <c r="D10"/>
  <c r="E10"/>
  <c r="D14"/>
  <c r="F11"/>
  <c r="F12"/>
  <c r="F13"/>
  <c r="C14"/>
  <c r="C15"/>
  <c r="C17"/>
  <c r="E14"/>
  <c r="F16"/>
  <c r="F19" i="100"/>
  <c r="M20"/>
  <c r="F23"/>
  <c r="M24"/>
  <c r="F25"/>
  <c r="M25"/>
  <c r="F26"/>
  <c r="F27"/>
  <c r="M28"/>
  <c r="M29"/>
  <c r="M32"/>
  <c r="M33"/>
  <c r="M35"/>
  <c r="F36"/>
  <c r="M36"/>
  <c r="F37"/>
  <c r="F38"/>
  <c r="M38"/>
  <c r="F40"/>
  <c r="F41"/>
  <c r="F42"/>
  <c r="F43"/>
  <c r="F44"/>
  <c r="F45"/>
  <c r="M45"/>
  <c r="F47"/>
  <c r="F48"/>
  <c r="F50"/>
  <c r="M51"/>
  <c r="M52"/>
  <c r="M55"/>
  <c r="M56"/>
  <c r="M58"/>
  <c r="M59"/>
  <c r="F60"/>
  <c r="M60"/>
  <c r="M61"/>
  <c r="M62"/>
  <c r="M65"/>
  <c r="M67"/>
  <c r="M68"/>
  <c r="M69"/>
  <c r="F5" i="110"/>
  <c r="F6"/>
  <c r="F7"/>
  <c r="F8"/>
  <c r="F9"/>
  <c r="F11"/>
  <c r="C12"/>
  <c r="D12"/>
  <c r="E12"/>
  <c r="E16"/>
  <c r="D16"/>
  <c r="E24"/>
  <c r="F24"/>
  <c r="D24"/>
  <c r="E31"/>
  <c r="E36"/>
  <c r="F36"/>
  <c r="E44"/>
  <c r="F44"/>
  <c r="D31"/>
  <c r="D36"/>
  <c r="D37"/>
  <c r="D45"/>
  <c r="F14"/>
  <c r="F15"/>
  <c r="C16"/>
  <c r="F18"/>
  <c r="F20"/>
  <c r="F21"/>
  <c r="F22"/>
  <c r="F23"/>
  <c r="C24"/>
  <c r="C37"/>
  <c r="C45"/>
  <c r="F25"/>
  <c r="F27"/>
  <c r="F29"/>
  <c r="F30"/>
  <c r="C31"/>
  <c r="F32"/>
  <c r="F34"/>
  <c r="F35"/>
  <c r="C36"/>
  <c r="F40"/>
  <c r="F41"/>
  <c r="F43"/>
  <c r="C44"/>
  <c r="D44"/>
  <c r="E3" i="109"/>
  <c r="K3"/>
  <c r="E4"/>
  <c r="K4"/>
  <c r="E5"/>
  <c r="K5"/>
  <c r="E6"/>
  <c r="K6"/>
  <c r="B7"/>
  <c r="B11"/>
  <c r="C7"/>
  <c r="C11"/>
  <c r="C18"/>
  <c r="C24"/>
  <c r="C25"/>
  <c r="K7"/>
  <c r="H8"/>
  <c r="H11"/>
  <c r="H25"/>
  <c r="H20"/>
  <c r="H24"/>
  <c r="I8"/>
  <c r="I11"/>
  <c r="I20"/>
  <c r="J8"/>
  <c r="E9"/>
  <c r="K9"/>
  <c r="E13"/>
  <c r="K13"/>
  <c r="E14"/>
  <c r="K14"/>
  <c r="E15"/>
  <c r="K15"/>
  <c r="E16"/>
  <c r="K16"/>
  <c r="E17"/>
  <c r="K17"/>
  <c r="B18"/>
  <c r="B24"/>
  <c r="D18"/>
  <c r="D24"/>
  <c r="E24"/>
  <c r="K18"/>
  <c r="K19"/>
  <c r="E20"/>
  <c r="J20"/>
  <c r="J24"/>
  <c r="E21"/>
  <c r="E22"/>
  <c r="E165" i="120"/>
  <c r="G165"/>
  <c r="E164"/>
  <c r="G164"/>
  <c r="E163"/>
  <c r="G163"/>
  <c r="E162"/>
  <c r="G162"/>
  <c r="E161"/>
  <c r="G161"/>
  <c r="E160"/>
  <c r="E158"/>
  <c r="G158"/>
  <c r="E159"/>
  <c r="G159"/>
  <c r="F147"/>
  <c r="G147"/>
  <c r="E147"/>
  <c r="G166"/>
  <c r="H21" i="122"/>
  <c r="F21" i="132"/>
  <c r="M3" i="137"/>
  <c r="Q3"/>
  <c r="M19" i="100"/>
  <c r="G91" i="120"/>
  <c r="R8" i="126"/>
  <c r="R5"/>
  <c r="F157" i="120"/>
  <c r="Q8" i="121"/>
  <c r="S19" i="123"/>
  <c r="R11" i="126"/>
  <c r="R9"/>
  <c r="M12" i="137"/>
  <c r="Q12"/>
  <c r="M19"/>
  <c r="Q19"/>
  <c r="M10"/>
  <c r="Q10"/>
  <c r="J208" i="118"/>
  <c r="I208"/>
  <c r="L208"/>
  <c r="M208"/>
  <c r="I243" i="119"/>
  <c r="C8" i="121"/>
  <c r="C16"/>
  <c r="D23" i="129"/>
  <c r="G23"/>
  <c r="N780" i="119"/>
  <c r="K17" i="103"/>
  <c r="H17"/>
  <c r="M17"/>
  <c r="N17"/>
  <c r="O17"/>
  <c r="F17"/>
  <c r="G17"/>
  <c r="F3" i="141"/>
  <c r="N14" i="102"/>
  <c r="M41" i="100"/>
  <c r="G67" i="120"/>
  <c r="G3"/>
  <c r="J14" i="102"/>
  <c r="H14"/>
  <c r="M207" i="118"/>
  <c r="M780" i="119"/>
  <c r="R10" i="126"/>
  <c r="F32" i="131"/>
  <c r="L780" i="119"/>
  <c r="P780"/>
  <c r="R780"/>
  <c r="I780"/>
  <c r="J780"/>
  <c r="Q7" i="102"/>
  <c r="L3" i="125"/>
  <c r="G21" i="129"/>
  <c r="H17" i="122"/>
  <c r="G123" i="120"/>
  <c r="T15" i="121"/>
  <c r="K63" i="142"/>
  <c r="F94"/>
  <c r="K426"/>
  <c r="F433"/>
  <c r="K341"/>
  <c r="K374"/>
  <c r="C392"/>
  <c r="F786"/>
  <c r="I215"/>
  <c r="I787"/>
  <c r="I835"/>
  <c r="H13" i="122"/>
  <c r="S17" i="123"/>
  <c r="K244" i="142"/>
  <c r="D94"/>
  <c r="D835"/>
  <c r="D323"/>
  <c r="D433"/>
  <c r="D509"/>
  <c r="E786"/>
  <c r="F703"/>
  <c r="F581"/>
  <c r="F509"/>
  <c r="K285"/>
  <c r="K323"/>
  <c r="K291"/>
  <c r="K313"/>
  <c r="K832"/>
  <c r="K825"/>
  <c r="K772"/>
  <c r="G786"/>
  <c r="C786"/>
  <c r="K731"/>
  <c r="K756"/>
  <c r="K784"/>
  <c r="K674"/>
  <c r="I581"/>
  <c r="E581"/>
  <c r="K469"/>
  <c r="J392"/>
  <c r="F392"/>
  <c r="J323"/>
  <c r="E323"/>
  <c r="E703"/>
  <c r="J268"/>
  <c r="K808"/>
  <c r="K821"/>
  <c r="K637"/>
  <c r="K445"/>
  <c r="K238"/>
  <c r="K268"/>
  <c r="K241"/>
  <c r="F268"/>
  <c r="K87"/>
  <c r="B94"/>
  <c r="B509"/>
  <c r="B787"/>
  <c r="B835"/>
  <c r="K55"/>
  <c r="K58"/>
  <c r="K90"/>
  <c r="J786"/>
  <c r="K622"/>
  <c r="K612"/>
  <c r="K617"/>
  <c r="K573"/>
  <c r="K499"/>
  <c r="K336"/>
  <c r="C268"/>
  <c r="G94"/>
  <c r="O35" i="136"/>
  <c r="C703" i="142"/>
  <c r="K459"/>
  <c r="K509"/>
  <c r="I260" i="119"/>
  <c r="J260"/>
  <c r="O14" i="143"/>
  <c r="I23"/>
  <c r="I20"/>
  <c r="I41"/>
  <c r="M4" i="102"/>
  <c r="M13"/>
  <c r="Q207" i="118"/>
  <c r="Q209"/>
  <c r="K13" i="123"/>
  <c r="S13"/>
  <c r="M8" i="137"/>
  <c r="Q8"/>
  <c r="O4" i="102"/>
  <c r="I670" i="119"/>
  <c r="J670"/>
  <c r="H9" i="122"/>
  <c r="G29" i="143"/>
  <c r="G30"/>
  <c r="G21"/>
  <c r="S18" i="123"/>
  <c r="R20" i="126"/>
  <c r="C834" i="142"/>
  <c r="K252"/>
  <c r="G47" i="143"/>
  <c r="G48"/>
  <c r="G42"/>
  <c r="E39"/>
  <c r="L29"/>
  <c r="L30"/>
  <c r="K804" i="142"/>
  <c r="H581"/>
  <c r="K527"/>
  <c r="K581"/>
  <c r="J433"/>
  <c r="K248"/>
  <c r="O31" i="143"/>
  <c r="I33"/>
  <c r="K21"/>
  <c r="J28"/>
  <c r="O8"/>
  <c r="I11"/>
  <c r="I26"/>
  <c r="I9"/>
  <c r="K591" i="142"/>
  <c r="G12" i="143"/>
  <c r="J42"/>
  <c r="F42"/>
  <c r="F28"/>
  <c r="N46"/>
  <c r="L42"/>
  <c r="L46"/>
  <c r="F31" i="110"/>
  <c r="F47" i="143"/>
  <c r="F48"/>
  <c r="F45"/>
  <c r="L5" i="103"/>
  <c r="M26" i="100"/>
  <c r="P15" i="121"/>
  <c r="R7" i="126"/>
  <c r="R6"/>
  <c r="S15" i="121"/>
  <c r="Q9" i="137"/>
  <c r="J94" i="142"/>
  <c r="J835"/>
  <c r="H506" i="119"/>
  <c r="J514"/>
  <c r="J616"/>
  <c r="J778"/>
  <c r="L5" i="125"/>
  <c r="K349" i="142"/>
  <c r="E21" i="143"/>
  <c r="E28"/>
  <c r="D12"/>
  <c r="D29"/>
  <c r="M47"/>
  <c r="M45"/>
  <c r="H45"/>
  <c r="H46"/>
  <c r="H29"/>
  <c r="O36"/>
  <c r="M20" i="137"/>
  <c r="Q20"/>
  <c r="M13"/>
  <c r="Q13"/>
  <c r="J24" i="143"/>
  <c r="K317" i="142"/>
  <c r="E47" i="143"/>
  <c r="E48"/>
  <c r="K29"/>
  <c r="K30"/>
  <c r="S35" i="136"/>
  <c r="M35"/>
  <c r="O10" i="103"/>
  <c r="L21" i="137"/>
  <c r="L23"/>
  <c r="H21" i="129"/>
  <c r="H651" i="119"/>
  <c r="J651"/>
  <c r="J665"/>
  <c r="Q15" i="121"/>
  <c r="I749" i="119"/>
  <c r="J749"/>
  <c r="R4" i="126"/>
  <c r="Q16" i="121"/>
  <c r="R35" i="136"/>
  <c r="K383" i="142"/>
  <c r="K27" i="143"/>
  <c r="D24"/>
  <c r="D21"/>
  <c r="D28"/>
  <c r="D30"/>
  <c r="O7"/>
  <c r="I25"/>
  <c r="K354" i="142"/>
  <c r="K392"/>
  <c r="D45" i="143"/>
  <c r="H18" i="122"/>
  <c r="J581" i="142"/>
  <c r="H24" i="143"/>
  <c r="O16"/>
  <c r="I18"/>
  <c r="H10" i="122"/>
  <c r="O5" i="143"/>
  <c r="O41"/>
  <c r="O4"/>
  <c r="Q10" i="103"/>
  <c r="F10"/>
  <c r="G10"/>
  <c r="G8" i="121"/>
  <c r="O22" i="126"/>
  <c r="O24"/>
  <c r="H15" i="121"/>
  <c r="N16"/>
  <c r="E23" i="122"/>
  <c r="E25"/>
  <c r="E28"/>
  <c r="R23" i="126"/>
  <c r="M78" i="100"/>
  <c r="R13" i="126"/>
  <c r="N47" i="143"/>
  <c r="N48"/>
  <c r="N45"/>
  <c r="G39"/>
  <c r="O32"/>
  <c r="O33"/>
  <c r="I38"/>
  <c r="N28"/>
  <c r="N21"/>
  <c r="H27"/>
  <c r="M48"/>
  <c r="L39"/>
  <c r="G24"/>
  <c r="M21"/>
  <c r="M29"/>
  <c r="M30"/>
  <c r="I29"/>
  <c r="I12"/>
  <c r="O9" i="102"/>
  <c r="S11" i="123"/>
  <c r="R207" i="118"/>
  <c r="R209"/>
  <c r="J215" i="142"/>
  <c r="J787"/>
  <c r="K51"/>
  <c r="H28" i="143"/>
  <c r="H12"/>
  <c r="N5" i="103"/>
  <c r="O11" i="143"/>
  <c r="N4" i="102"/>
  <c r="H14" i="118"/>
  <c r="C15" i="121"/>
  <c r="H14" i="122"/>
  <c r="I506" i="119"/>
  <c r="J506"/>
  <c r="J342"/>
  <c r="J30" i="143"/>
  <c r="E12"/>
  <c r="E29"/>
  <c r="E30"/>
  <c r="F12"/>
  <c r="F29"/>
  <c r="F30"/>
  <c r="P12" i="103"/>
  <c r="E7" i="109"/>
  <c r="H6" i="102"/>
  <c r="O5" i="103"/>
  <c r="F5"/>
  <c r="L8" i="121"/>
  <c r="K8"/>
  <c r="K16"/>
  <c r="S20" i="123"/>
  <c r="K519" i="142"/>
  <c r="K12" i="143"/>
  <c r="J633" i="119"/>
  <c r="J8" i="121"/>
  <c r="J16"/>
  <c r="L15"/>
  <c r="L16"/>
  <c r="R8"/>
  <c r="R16"/>
  <c r="M16" i="137"/>
  <c r="Q16"/>
  <c r="M7"/>
  <c r="Q7"/>
  <c r="K264" i="142"/>
  <c r="L47" i="143"/>
  <c r="L48"/>
  <c r="N42"/>
  <c r="N29"/>
  <c r="N30"/>
  <c r="N12"/>
  <c r="R12" i="126"/>
  <c r="J509" i="142"/>
  <c r="F23" i="136"/>
  <c r="E11" i="109"/>
  <c r="J243" i="119"/>
  <c r="D25" i="109"/>
  <c r="E25"/>
  <c r="L11" i="125"/>
  <c r="F24" i="128"/>
  <c r="G22"/>
  <c r="F5" i="141"/>
  <c r="K399" i="142"/>
  <c r="I23" i="122"/>
  <c r="I25"/>
  <c r="I28"/>
  <c r="K42" i="143"/>
  <c r="F7" i="102"/>
  <c r="G7"/>
  <c r="J707" i="119"/>
  <c r="K6" i="103"/>
  <c r="F11" i="102"/>
  <c r="P22" i="126"/>
  <c r="P24"/>
  <c r="I27" i="143"/>
  <c r="M209" i="118"/>
  <c r="F78" i="100"/>
  <c r="J47" i="119"/>
  <c r="I53"/>
  <c r="J53"/>
  <c r="I6" i="103"/>
  <c r="J15" i="121"/>
  <c r="T779" i="119"/>
  <c r="T781"/>
  <c r="H260"/>
  <c r="F16" i="110"/>
  <c r="P7" i="103"/>
  <c r="L7"/>
  <c r="H433" i="142"/>
  <c r="G45" i="143"/>
  <c r="J174" i="119"/>
  <c r="H23" i="129"/>
  <c r="G139" i="120"/>
  <c r="H23" i="136"/>
  <c r="M27" i="143"/>
  <c r="D27"/>
  <c r="K24"/>
  <c r="R14" i="126"/>
  <c r="H268" i="142"/>
  <c r="N23" i="136"/>
  <c r="N35"/>
  <c r="D47" i="143"/>
  <c r="H42"/>
  <c r="H47"/>
  <c r="H48"/>
  <c r="I22" i="128"/>
  <c r="I24"/>
  <c r="G24"/>
  <c r="F12" i="102"/>
  <c r="G12"/>
  <c r="O23" i="122"/>
  <c r="O25"/>
  <c r="O28"/>
  <c r="H6"/>
  <c r="R21" i="130"/>
  <c r="R23"/>
  <c r="H779" i="119"/>
  <c r="H781"/>
  <c r="S779"/>
  <c r="S781"/>
  <c r="O12" i="143"/>
  <c r="J9" i="102"/>
  <c r="F9"/>
  <c r="G9"/>
  <c r="T16" i="121"/>
  <c r="K14" i="103"/>
  <c r="F11"/>
  <c r="G11"/>
  <c r="G8" i="102"/>
  <c r="H21" i="125"/>
  <c r="H23"/>
  <c r="O10" i="143"/>
  <c r="O43"/>
  <c r="K8" i="109"/>
  <c r="J11"/>
  <c r="H192" i="118"/>
  <c r="G207"/>
  <c r="H21" i="123"/>
  <c r="H23"/>
  <c r="M779" i="119"/>
  <c r="M781"/>
  <c r="O23" i="143"/>
  <c r="O6"/>
  <c r="J13" i="102"/>
  <c r="J15"/>
  <c r="H6" i="103"/>
  <c r="H16"/>
  <c r="H18"/>
  <c r="G8"/>
  <c r="V8" i="121"/>
  <c r="V16"/>
  <c r="H11" i="122"/>
  <c r="D157" i="120"/>
  <c r="F16" i="121"/>
  <c r="U4"/>
  <c r="W4"/>
  <c r="K45" i="143"/>
  <c r="K47"/>
  <c r="K48"/>
  <c r="G15" i="103"/>
  <c r="S10" i="123"/>
  <c r="P21" i="137"/>
  <c r="P23"/>
  <c r="B23" i="122"/>
  <c r="B25"/>
  <c r="B28"/>
  <c r="R17" i="126"/>
  <c r="M17" i="137"/>
  <c r="Q17"/>
  <c r="J12" i="143"/>
  <c r="B25" i="145"/>
  <c r="I21" i="137"/>
  <c r="I23"/>
  <c r="G11" i="120"/>
  <c r="Q23" i="136"/>
  <c r="H16" i="122"/>
  <c r="H8"/>
  <c r="F6" i="103"/>
  <c r="G6"/>
  <c r="J25" i="109"/>
  <c r="K35" i="136"/>
  <c r="G5" i="103"/>
  <c r="H35" i="136"/>
  <c r="G160" i="120"/>
  <c r="E157"/>
  <c r="G157"/>
  <c r="Q16" i="103"/>
  <c r="Q18"/>
  <c r="P16"/>
  <c r="P18"/>
  <c r="I16"/>
  <c r="I18"/>
  <c r="K703" i="142"/>
  <c r="T35" i="136"/>
  <c r="H207" i="118"/>
  <c r="K16" i="103"/>
  <c r="K18"/>
  <c r="N10" i="102"/>
  <c r="N13"/>
  <c r="N15"/>
  <c r="B25" i="109"/>
  <c r="F12" i="110"/>
  <c r="E37"/>
  <c r="F14" i="111"/>
  <c r="E15"/>
  <c r="F10"/>
  <c r="D15"/>
  <c r="D17"/>
  <c r="F12" i="103"/>
  <c r="G12"/>
  <c r="F7"/>
  <c r="G7"/>
  <c r="S21" i="123"/>
  <c r="S23"/>
  <c r="Q13" i="102"/>
  <c r="Q15"/>
  <c r="E787" i="142"/>
  <c r="E835"/>
  <c r="K433"/>
  <c r="K787"/>
  <c r="F10" i="102"/>
  <c r="G10"/>
  <c r="I5"/>
  <c r="J207" i="118"/>
  <c r="J209"/>
  <c r="H13" i="102"/>
  <c r="H15"/>
  <c r="O14" i="103"/>
  <c r="F14"/>
  <c r="R779" i="119"/>
  <c r="R781"/>
  <c r="H16" i="121"/>
  <c r="I779" i="119"/>
  <c r="O16" i="103"/>
  <c r="O18"/>
  <c r="U15" i="121"/>
  <c r="W15"/>
  <c r="O9" i="143"/>
  <c r="O25"/>
  <c r="H30"/>
  <c r="I24" i="109"/>
  <c r="K24"/>
  <c r="K20"/>
  <c r="O207" i="118"/>
  <c r="O209"/>
  <c r="O6" i="102"/>
  <c r="F6"/>
  <c r="G6"/>
  <c r="P207" i="118"/>
  <c r="P209"/>
  <c r="L16" i="103"/>
  <c r="L18"/>
  <c r="O16" i="121"/>
  <c r="D42" i="143"/>
  <c r="P779" i="119"/>
  <c r="P781"/>
  <c r="E21" i="141"/>
  <c r="F21"/>
  <c r="O13" i="143"/>
  <c r="K47" i="142"/>
  <c r="K94"/>
  <c r="M44" i="100"/>
  <c r="K810" i="142"/>
  <c r="K834"/>
  <c r="I37" i="143"/>
  <c r="I39"/>
  <c r="J27"/>
  <c r="K11" i="109"/>
  <c r="O38" i="143"/>
  <c r="K21" i="123"/>
  <c r="K23"/>
  <c r="Q779" i="119"/>
  <c r="Q781"/>
  <c r="F4" i="102"/>
  <c r="N16" i="103"/>
  <c r="N18"/>
  <c r="G16" i="121"/>
  <c r="I43" i="143"/>
  <c r="N207" i="118"/>
  <c r="I15" i="143"/>
  <c r="F787" i="142"/>
  <c r="F835"/>
  <c r="H786"/>
  <c r="J745" i="119"/>
  <c r="E207" i="118"/>
  <c r="E209"/>
  <c r="J16" i="103"/>
  <c r="J18"/>
  <c r="K786" i="142"/>
  <c r="H703"/>
  <c r="O37" i="143"/>
  <c r="N208" i="118"/>
  <c r="G208"/>
  <c r="M14" i="102"/>
  <c r="F14"/>
  <c r="G14"/>
  <c r="K779" i="119"/>
  <c r="K781"/>
  <c r="L779"/>
  <c r="L781"/>
  <c r="N779"/>
  <c r="N781"/>
  <c r="I207" i="118"/>
  <c r="I209"/>
  <c r="I19" i="143"/>
  <c r="E21" i="140"/>
  <c r="F21"/>
  <c r="L207" i="118"/>
  <c r="L209"/>
  <c r="U11" i="121"/>
  <c r="W11"/>
  <c r="G834" i="142"/>
  <c r="G835"/>
  <c r="H392"/>
  <c r="H787"/>
  <c r="H835"/>
  <c r="F34" i="136"/>
  <c r="F35"/>
  <c r="I36" i="143"/>
  <c r="I40"/>
  <c r="E18" i="109"/>
  <c r="M16" i="103"/>
  <c r="M18"/>
  <c r="P16" i="121"/>
  <c r="S16"/>
  <c r="M16"/>
  <c r="D8"/>
  <c r="L21" i="125"/>
  <c r="L23"/>
  <c r="J251" i="119"/>
  <c r="R15" i="126"/>
  <c r="R22"/>
  <c r="R24"/>
  <c r="H34" i="136"/>
  <c r="I44" i="143"/>
  <c r="I45"/>
  <c r="O17"/>
  <c r="H22" i="122"/>
  <c r="H23"/>
  <c r="H25"/>
  <c r="H28"/>
  <c r="G779" i="119"/>
  <c r="G781"/>
  <c r="G99" i="120"/>
  <c r="N21" i="123"/>
  <c r="N23"/>
  <c r="J46" i="143"/>
  <c r="J48"/>
  <c r="M18" i="137"/>
  <c r="Q18"/>
  <c r="M4"/>
  <c r="E32" i="131"/>
  <c r="F27" i="143"/>
  <c r="H208" i="118"/>
  <c r="G209"/>
  <c r="H209"/>
  <c r="G14" i="103"/>
  <c r="F16"/>
  <c r="K835" i="142"/>
  <c r="O39" i="143"/>
  <c r="O22"/>
  <c r="O24"/>
  <c r="O40"/>
  <c r="O19"/>
  <c r="O28"/>
  <c r="O15"/>
  <c r="I47"/>
  <c r="F15" i="111"/>
  <c r="E17"/>
  <c r="F17"/>
  <c r="O18" i="143"/>
  <c r="O44"/>
  <c r="O20"/>
  <c r="O26"/>
  <c r="O27"/>
  <c r="I46"/>
  <c r="I42"/>
  <c r="I28"/>
  <c r="I30"/>
  <c r="I21"/>
  <c r="N209" i="118"/>
  <c r="G4" i="102"/>
  <c r="I25" i="109"/>
  <c r="K25"/>
  <c r="O13" i="102"/>
  <c r="O15"/>
  <c r="M15"/>
  <c r="Q4" i="137"/>
  <c r="Q21"/>
  <c r="Q23"/>
  <c r="M21"/>
  <c r="M23"/>
  <c r="E45" i="110"/>
  <c r="F45"/>
  <c r="F37"/>
  <c r="D16" i="121"/>
  <c r="U16"/>
  <c r="W16"/>
  <c r="U8"/>
  <c r="W8"/>
  <c r="J779" i="119"/>
  <c r="I781"/>
  <c r="J781"/>
  <c r="I13" i="102"/>
  <c r="I15"/>
  <c r="F5"/>
  <c r="G5"/>
  <c r="F13"/>
  <c r="O21" i="143"/>
  <c r="O29"/>
  <c r="O30"/>
  <c r="O46"/>
  <c r="O42"/>
  <c r="G16" i="103"/>
  <c r="F18"/>
  <c r="G18"/>
  <c r="O45" i="143"/>
  <c r="O47"/>
  <c r="O48"/>
  <c r="I48"/>
  <c r="F15" i="102"/>
  <c r="G15"/>
  <c r="G13"/>
</calcChain>
</file>

<file path=xl/sharedStrings.xml><?xml version="1.0" encoding="utf-8"?>
<sst xmlns="http://schemas.openxmlformats.org/spreadsheetml/2006/main" count="3612" uniqueCount="2323">
  <si>
    <t>ZTE Stadion pályavilágításához kapcsolódó kapacitásbővítés költsége és trafó áthelyezés</t>
  </si>
  <si>
    <t xml:space="preserve"> ITP projektek engedélyes terv készítésével kapcsolatos kiadások</t>
  </si>
  <si>
    <t>Labdarúgó stadion fejlesztési munkái</t>
  </si>
  <si>
    <t>Kötelezettség vállalással terhelt maradvány</t>
  </si>
  <si>
    <t>2. Települési önk.által fenntartott előadó-művészeti szervezetek támogatása</t>
  </si>
  <si>
    <t>Állami hozzájárulás összesen:</t>
  </si>
  <si>
    <t>Személyi juttatások</t>
  </si>
  <si>
    <t>Munkaadókat terhelő járulékok és szociális hj. adó</t>
  </si>
  <si>
    <t xml:space="preserve">Dologi kiadások </t>
  </si>
  <si>
    <t>Egyéb működési célú kiadások</t>
  </si>
  <si>
    <t>013320 Köztemető-fenntartás és működtetés</t>
  </si>
  <si>
    <t xml:space="preserve"> - ifjúsági rendezvények</t>
  </si>
  <si>
    <t>Működési költségvetés összesen:</t>
  </si>
  <si>
    <t>Beruházások</t>
  </si>
  <si>
    <t>Felújítások</t>
  </si>
  <si>
    <t>Felhalmozási költségvetés összesen:</t>
  </si>
  <si>
    <t>Önkormányzat kiadásai összesen</t>
  </si>
  <si>
    <t xml:space="preserve">Körzeti megbízotti iroda céljára ingatlan vásárlás </t>
  </si>
  <si>
    <t>7.a./1</t>
  </si>
  <si>
    <t>Közhatalmi bevételek</t>
  </si>
  <si>
    <t xml:space="preserve"> - hóeltakarítás, sikosságmentesítés</t>
  </si>
  <si>
    <t xml:space="preserve"> - Ökováros  egyéb kiadások</t>
  </si>
  <si>
    <t>066010 Zöldterület-kezelés</t>
  </si>
  <si>
    <t xml:space="preserve"> - közterületek, önk-i ingatlanok zöldfelület gazdálkodása</t>
  </si>
  <si>
    <t xml:space="preserve"> - ZG 3 termálkút üzemeltetése</t>
  </si>
  <si>
    <t xml:space="preserve"> - Aquaparkba kisértékű eszközök beszerzése</t>
  </si>
  <si>
    <t xml:space="preserve"> - védett síremlékek rendbetétele</t>
  </si>
  <si>
    <t xml:space="preserve"> - villamosenergia vásárlás</t>
  </si>
  <si>
    <t xml:space="preserve"> - ünnepi díszkivilágítás szerelés és bővítés</t>
  </si>
  <si>
    <t xml:space="preserve"> - közvilágítási hálózat karbantartása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</si>
  <si>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</si>
  <si>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</si>
  <si>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</si>
  <si>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</si>
  <si>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</si>
  <si>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Csapadékvízelvezetéssel, vízrendezésekkel kapcsolatos tervezési díjak</t>
  </si>
  <si>
    <t>Pintér M. u. - Lőrincz b. u. és Püspöki G. u. közötti szakaszának csapadékvízelvezetése</t>
  </si>
  <si>
    <t>Domb alja u. szennyvízelvezetés és úthelyreállítás I.ütem</t>
  </si>
  <si>
    <t>A Centrum tér és az Ady mozi melletti terület csapadékvízelvezetése</t>
  </si>
  <si>
    <t>Avas árok és a Bíró M. utcai vasúti áteresz felújítása</t>
  </si>
  <si>
    <t>Vagyonkezelésre a Zalavíznek nem átadott szennyvízcsatornák felújítása</t>
  </si>
  <si>
    <t>Önkormányzati erdő ápolási, felújítási munkálatainak elvégzése</t>
  </si>
  <si>
    <t>Göcseji úti köztemető ravatalozójának padozat cseréje, felújítása</t>
  </si>
  <si>
    <t>Új köztemető ravatalozó tetőfelújítás</t>
  </si>
  <si>
    <t>Olasz hősi temető sírhelyek felújítása</t>
  </si>
  <si>
    <t>Berzsenyi-Stadion utcai tömbbelsőben és környékén járda felújítás és zöldfelület rendezés</t>
  </si>
  <si>
    <t>Magánerős szennyvízcsatorna bekötések</t>
  </si>
  <si>
    <t>Ivóvíz beruházások</t>
  </si>
  <si>
    <t>Információs táblák pótlása, kihelyezése</t>
  </si>
  <si>
    <t>9./5</t>
  </si>
  <si>
    <t>9./6</t>
  </si>
  <si>
    <t>I. Helyi önkormányzatok működésének általános támogatása</t>
  </si>
  <si>
    <t>Vagyoni típusú adók (építményadó, magánszemélyek kommunális adója)</t>
  </si>
  <si>
    <t xml:space="preserve"> - építményadó és kommunális adó bevétele</t>
  </si>
  <si>
    <t>II. Települési önkormányzatok egyes köznevelési feladatainak támogatása</t>
  </si>
  <si>
    <t xml:space="preserve"> - építéshatósági eljárási bírság</t>
  </si>
  <si>
    <t xml:space="preserve"> Építéshatósági feladatok</t>
  </si>
  <si>
    <t>1. Óvodapedagógusok és az óvodapedagógusok nevelő munkáját közvetlenül segítők bértámogatása</t>
  </si>
  <si>
    <t>1./8</t>
  </si>
  <si>
    <t>Göcseji úti temető ravatalozó épület felújítása</t>
  </si>
  <si>
    <t>Tervez.alapegység</t>
  </si>
  <si>
    <t>1./6</t>
  </si>
  <si>
    <t>1./7</t>
  </si>
  <si>
    <t>III. Települési önkormányzatok szociális és gyermekjóléti feladatainak támogatása</t>
  </si>
  <si>
    <t>3. Egyes szociális és gyermekjóléti feladatok támogatása</t>
  </si>
  <si>
    <t xml:space="preserve">     3.ae) (1) kiegészítő tám. Társult formában történő ellátás esetén családsegítés</t>
  </si>
  <si>
    <t xml:space="preserve">     3.ae) (2) kiegészítő tám. Társult formában történő ellátás esetén gyermekjóléti szolgálat</t>
  </si>
  <si>
    <t xml:space="preserve">  a) Szociális és gyermekjóléti alapszolgáltatások általános feladatai</t>
  </si>
  <si>
    <t xml:space="preserve">   b) Gyermekjóléti Központ </t>
  </si>
  <si>
    <t xml:space="preserve">   c) Szociális étkeztetés</t>
  </si>
  <si>
    <t xml:space="preserve">   d) Házi segítségnyújtás</t>
  </si>
  <si>
    <t xml:space="preserve">   f) Időskorúak nappali intézményi  ellátása</t>
  </si>
  <si>
    <t>Egyéb finanszírozási kiadás</t>
  </si>
  <si>
    <t>Beruházási kiadások:</t>
  </si>
  <si>
    <t>1.) Működési célú támogatások államháztartáson belülről</t>
  </si>
  <si>
    <t>2.) Közhatalmi bevételek</t>
  </si>
  <si>
    <t>3.) Működési bevételek</t>
  </si>
  <si>
    <t>4.) Működési célú átvett pénzeszközök</t>
  </si>
  <si>
    <t xml:space="preserve"> Finanszírozási bevételek</t>
  </si>
  <si>
    <t>5.) Előző év költségvetési maradványának igénybevétele</t>
  </si>
  <si>
    <t>Egészségügyi és humánigazgatási feladatok</t>
  </si>
  <si>
    <t>Oktatási feladatok</t>
  </si>
  <si>
    <t>Kulturális és ifjúsági feladatok</t>
  </si>
  <si>
    <t>feladat jellege</t>
  </si>
  <si>
    <t>3./4</t>
  </si>
  <si>
    <t>Önkormányzat</t>
  </si>
  <si>
    <t>Költségvetési szervek</t>
  </si>
  <si>
    <t>Felhalmozási bevételek</t>
  </si>
  <si>
    <t xml:space="preserve">Önkormányzat </t>
  </si>
  <si>
    <t>Ebergényben sportpálya és pihenőpark kialakítása</t>
  </si>
  <si>
    <t xml:space="preserve">Vasútfejlesztés </t>
  </si>
  <si>
    <t>Belvárosrehabilitáció II.ütemének előkészítő munkái</t>
  </si>
  <si>
    <t>9.a/2</t>
  </si>
  <si>
    <t>Építési telek kialakítása, közművesítése (Flórián u. , Andráshida ) Lakásalap</t>
  </si>
  <si>
    <t>Elővásárlási jog gyakorlásával történő lakóingatlan vásárlása (Lakásalap)</t>
  </si>
  <si>
    <t>1.a/1</t>
  </si>
  <si>
    <t>2./4</t>
  </si>
  <si>
    <t>Adventi megújulás felhalmozási célú pe.átadás a Kvártélyház Kft. részére</t>
  </si>
  <si>
    <t>Részesedések értékesítése</t>
  </si>
  <si>
    <t xml:space="preserve"> - átmenetileg nehéz helyzetbe került polgárok részére nyújtott kölcsön törlesztése (Lakásalap)</t>
  </si>
  <si>
    <t xml:space="preserve"> - társasházak felújításához nyújtott kölcsön törlesztése (Lakásalap)</t>
  </si>
  <si>
    <t xml:space="preserve"> - lakásalap  maradványának bevonása</t>
  </si>
  <si>
    <t xml:space="preserve">Zalaegerszegi Tájékozódási Futó Club </t>
  </si>
  <si>
    <t>gazdasági társaságok összesen:</t>
  </si>
  <si>
    <t>Sportcentrumban felépülő 111 x 72 m méretű műfüves labdarúgó pálya építés pályázati önerő és egyéb feladatok</t>
  </si>
  <si>
    <t>9./8</t>
  </si>
  <si>
    <t>9./9</t>
  </si>
  <si>
    <t>Duális képzőközpont kialakítása</t>
  </si>
  <si>
    <t>9./7</t>
  </si>
  <si>
    <t xml:space="preserve"> - Szennyvíztársulástól átvett víziközmű vagyon felújításához pénzeszköz átvétel a Szennyvíztársulástól</t>
  </si>
  <si>
    <t>16.</t>
  </si>
  <si>
    <t xml:space="preserve"> - ápolási díj méltányossági alapon</t>
  </si>
  <si>
    <t>1./10</t>
  </si>
  <si>
    <t>011130 Önkorm. és önkorm. hivatal. jogalk. és ált.ig.tev.</t>
  </si>
  <si>
    <t>098010 Oktatás igazgatása</t>
  </si>
  <si>
    <t>082091 Közművelődés - közösségi és társ. részvétel fejleszt.</t>
  </si>
  <si>
    <t>Önkormányzat összesen költségvetési szervek nélkül</t>
  </si>
  <si>
    <t>6.b/16</t>
  </si>
  <si>
    <t>Szociális városrehabilitáció területszerzés, -rendezés, bontás</t>
  </si>
  <si>
    <t>Intézményi fejlesztések előkészítési munkái (tervezési, bonyolítási,  műszaki ellenőrzési díjak és kivitelezés)</t>
  </si>
  <si>
    <t>Szociális és igazgatási fa. kiadásai összesen:</t>
  </si>
  <si>
    <t>Humánigazgatási feladatok működési kiadásai:</t>
  </si>
  <si>
    <t>Jogi és igazgatási feladatok:</t>
  </si>
  <si>
    <t>Természettudományos oktatás eszközrendszerének és módszertanának fejlesztése a Kölcsey F. Gimnáziumban TÁMOP 3.1.3.-11/2-2012-0023</t>
  </si>
  <si>
    <t>1.a/5</t>
  </si>
  <si>
    <t>1.a/6</t>
  </si>
  <si>
    <t xml:space="preserve">Bekeháza temető környezetének rendezése, temetőt megközelítő út kialakítása </t>
  </si>
  <si>
    <t>Fenyő utca útépítés, közműfejlesztés, bővítés</t>
  </si>
  <si>
    <t>Pályázati műszaki előkészítés</t>
  </si>
  <si>
    <t xml:space="preserve"> - Labdarúgó Stadion fejlesztéséhez költségvetési támogatás és áfa visszaigénylés</t>
  </si>
  <si>
    <t xml:space="preserve"> - új közrendvédelmi rendelettel kapcsolatos kiadások</t>
  </si>
  <si>
    <t>Sportcsarnok belső felújításához pénzeszköz átadás az Egerszeg Sport és Turizmus Kft.részére</t>
  </si>
  <si>
    <t>10./2.</t>
  </si>
  <si>
    <t>Önkormányzati Fejlesztési Iroda kialakítása</t>
  </si>
  <si>
    <t>9./10</t>
  </si>
  <si>
    <t>Szállodafejlesztés előkészítése</t>
  </si>
  <si>
    <t>4./45.</t>
  </si>
  <si>
    <t>Főiskola területén útfelújítások</t>
  </si>
  <si>
    <t xml:space="preserve">6./6. </t>
  </si>
  <si>
    <t>Volt MMIK tervezési feladatok</t>
  </si>
  <si>
    <t>Temetői fejlesztések, felújítások</t>
  </si>
  <si>
    <t>2./3</t>
  </si>
  <si>
    <t>Art mozi fűtéskorszerűsítés, külső ajtók felújítása</t>
  </si>
  <si>
    <t>6./7.</t>
  </si>
  <si>
    <t>Új uszoda tervezés</t>
  </si>
  <si>
    <t>6. Szociális ágazati pótlék</t>
  </si>
  <si>
    <t>1. i) könyvtári érdekeltségnövelő támogatás</t>
  </si>
  <si>
    <t>100 %-os támogatottságú pályázatok előkészítésének költségei</t>
  </si>
  <si>
    <t>Városrehabilitáció II. ütem folytatása Lakásalapból</t>
  </si>
  <si>
    <t>Önkormányzat összesen költségetési szervek nélkül</t>
  </si>
  <si>
    <t>Vízelvezetési problémák megoldása Botfán</t>
  </si>
  <si>
    <t>Vízelvezetési problémák megoldása Zalabesenyőben</t>
  </si>
  <si>
    <t>Kovács K. tér buszmegálló járdaburkolat felújítás</t>
  </si>
  <si>
    <t>1.a./1</t>
  </si>
  <si>
    <t xml:space="preserve">Összefogás Botfáért Egyesület </t>
  </si>
  <si>
    <t xml:space="preserve">Összefogás Egyesület Pózva </t>
  </si>
  <si>
    <t xml:space="preserve">Válicka Citera Barátok Egyesülete </t>
  </si>
  <si>
    <t>082061 Múzeumi gyűjteményi tevékenység</t>
  </si>
  <si>
    <t xml:space="preserve"> - múzeumok szakmai támogatása</t>
  </si>
  <si>
    <t>1./1/8</t>
  </si>
  <si>
    <t>Balesetveszélyes Landorhegyi óvodamennyezet felújítása</t>
  </si>
  <si>
    <t>1./1/9</t>
  </si>
  <si>
    <t>Andráshidai új óvoda építéséhez villamos energia vételezése</t>
  </si>
  <si>
    <t>1./2./10.</t>
  </si>
  <si>
    <t>Liszt F.Tagiskola szennyvíz- és csapadékcsatorna felújítása</t>
  </si>
  <si>
    <t>1./2./11.</t>
  </si>
  <si>
    <t>Liszt iskola multifunkcionális terem kialakításához pe. átadás</t>
  </si>
  <si>
    <t>1./3./3</t>
  </si>
  <si>
    <t>Ady Endre Általános Iskola,Gimnázium épületének energetikai korszerűsítése KEOP-5.7.0 előkészítő munkák</t>
  </si>
  <si>
    <t>1./3./4</t>
  </si>
  <si>
    <t>Kölcsey Ferenc Gimnázium és a Landorhegyi óvoda épületeinek energetikei korszerűsítése KEOP-5.7.0 előkészítő munkái</t>
  </si>
  <si>
    <t>2./5</t>
  </si>
  <si>
    <t>"Fiatalok" című köztéri alkotás megvalósítása</t>
  </si>
  <si>
    <t>2./6</t>
  </si>
  <si>
    <t>Városi Hangverseny- és kiállítóterem vizesblokk felújítás</t>
  </si>
  <si>
    <t>3./1./5</t>
  </si>
  <si>
    <t>Idősek Otthona melegítő konyha átalakítási munkái</t>
  </si>
  <si>
    <t>3./1./6</t>
  </si>
  <si>
    <t>Idősek Otthona gyengeáramú rendszer kialakítása</t>
  </si>
  <si>
    <t>3./1./7</t>
  </si>
  <si>
    <t>Zárda Utcai Időskorúak Otthonáért Alapítvány részére eszközbeszerzés támogatása</t>
  </si>
  <si>
    <t>Sportcsarnok kazánházi épületrész ablakcsere munkái</t>
  </si>
  <si>
    <t>Judo terem kialakítási munkái</t>
  </si>
  <si>
    <t xml:space="preserve"> Mindszenty emlékkert kialakításához pénzeszköz átadás a Jézus Szíve Ferences Plébánia részére</t>
  </si>
  <si>
    <t xml:space="preserve"> Egerszegi Sport és Turizmus Kft. részére pe. átadás pavilonok vásárlása céljára</t>
  </si>
  <si>
    <t xml:space="preserve"> - hatósági, szakhatósági feladatok</t>
  </si>
  <si>
    <t xml:space="preserve"> - fedett fürdő jegyár kompenzáció</t>
  </si>
  <si>
    <t xml:space="preserve"> -új köztemető ivóvízrendszerének hibaelhárítása</t>
  </si>
  <si>
    <t>1./12.</t>
  </si>
  <si>
    <t>Szentmártoni u. csapadékcsatorna építése</t>
  </si>
  <si>
    <t>Andráshidai Idősek Otthona, valamint a háziorvosi rendelő közműveinek felújítása</t>
  </si>
  <si>
    <t>Nyugati vízműhöz tartozó hálózatra történő rácsatlakozás támogatása</t>
  </si>
  <si>
    <t>4./46</t>
  </si>
  <si>
    <t>4./47.</t>
  </si>
  <si>
    <t>Köztársaság úti kerékpárút burkolat felújítása</t>
  </si>
  <si>
    <t>4./48.</t>
  </si>
  <si>
    <t>Juhász Gyula utca csomópont aszfaltozása</t>
  </si>
  <si>
    <t>4./49.</t>
  </si>
  <si>
    <t>Batsányi J.u.páratlan oldali járda felújítás és víztelenítés</t>
  </si>
  <si>
    <t>4./50.</t>
  </si>
  <si>
    <t>Lőrinc barát u.parkoló burkolat felújítása</t>
  </si>
  <si>
    <t>4./51.</t>
  </si>
  <si>
    <t>Pipahegyi út magánerős útépítés</t>
  </si>
  <si>
    <t>4./52.</t>
  </si>
  <si>
    <t>Mártírok u. 6-8. sz. épület előtti járda felújítása</t>
  </si>
  <si>
    <t>4./53.</t>
  </si>
  <si>
    <t>Köztársaság u.(Erkel F.-Fejér Gy.) szennyvízcsatorna rekonstrukciót követő fél pályáa útburkolat helyeállítás</t>
  </si>
  <si>
    <t>5./18.</t>
  </si>
  <si>
    <t>Göcseji úti Standfürdő területére játszótéri eszközök beszerzése, telepítése</t>
  </si>
  <si>
    <t>5./19.</t>
  </si>
  <si>
    <t>Becsali úti kereszt gyártása és elhelyezése</t>
  </si>
  <si>
    <t>1./7.</t>
  </si>
  <si>
    <t>Egyéb vizíközmű fejlesztéssel kapcsolatos feladatok</t>
  </si>
  <si>
    <t>1./9.</t>
  </si>
  <si>
    <t>Nefelejcs-Kabók u. szennyvízelvezetés</t>
  </si>
  <si>
    <t>2./4.</t>
  </si>
  <si>
    <t>Magasbük településrész ivóvízellátás</t>
  </si>
  <si>
    <t>2./5.</t>
  </si>
  <si>
    <t>Szőlőhegyi u. ivóvízhálózat problémák megoldása</t>
  </si>
  <si>
    <t>2./6.</t>
  </si>
  <si>
    <t>121602-121603</t>
  </si>
  <si>
    <t xml:space="preserve">  (2) Mesterpedagógus kategóriába sorolt óvodapedagógusok kiegészítő támogatása</t>
  </si>
  <si>
    <t>Teljesítés %-a a módosított előirányzathoz viszonyítva</t>
  </si>
  <si>
    <t xml:space="preserve">    Óvodaműködtetés támogatása  4 hóra</t>
  </si>
  <si>
    <t>2. Óvodaműködtetési támogatás   8 hóra</t>
  </si>
  <si>
    <t>Zalaegerszegi Városfejlesztő Zrt. Belvárosi Társasház hitelfelvételhez készfizető kezesség (007/K/2014)</t>
  </si>
  <si>
    <t>153/2013</t>
  </si>
  <si>
    <t>Jegybanki alapkamat + 4%</t>
  </si>
  <si>
    <t>A lakáscélú állami támogatásokról szóló külön jogszabály szerinti pályázati önrész finanszírozása (egycsatornás gyűjtőkémények felújítása) Lakásalapból</t>
  </si>
  <si>
    <t>Jogi és közig.feladatok</t>
  </si>
  <si>
    <t>Magánerős útépítések támogatása</t>
  </si>
  <si>
    <t>Rendezési tervek</t>
  </si>
  <si>
    <t>1.</t>
  </si>
  <si>
    <t>Közvilágítás és egyéb közmű beruházások</t>
  </si>
  <si>
    <t>Parkok, terek, játszóterek</t>
  </si>
  <si>
    <t>Hitel-, kölcsönfelvétel áht-n kívülről</t>
  </si>
  <si>
    <t>4./25</t>
  </si>
  <si>
    <t xml:space="preserve"> Petőfi Iskolában vizesblokk felújítás II. üteme</t>
  </si>
  <si>
    <t>Általános tartalék</t>
  </si>
  <si>
    <t>4./26</t>
  </si>
  <si>
    <t>4./27</t>
  </si>
  <si>
    <t>4./28</t>
  </si>
  <si>
    <t>4./29</t>
  </si>
  <si>
    <t>4./30</t>
  </si>
  <si>
    <t>4./31</t>
  </si>
  <si>
    <t>4./32</t>
  </si>
  <si>
    <t>4./33</t>
  </si>
  <si>
    <t>4./34</t>
  </si>
  <si>
    <t>4./35</t>
  </si>
  <si>
    <t>4./36</t>
  </si>
  <si>
    <t>4./37</t>
  </si>
  <si>
    <t>4./38</t>
  </si>
  <si>
    <t>4./39</t>
  </si>
  <si>
    <t>4./40</t>
  </si>
  <si>
    <t>Belvárosi zöldfelület és játszótér felújítások</t>
  </si>
  <si>
    <t>Költségvetési szervek felújítási kerete (Vis maior)</t>
  </si>
  <si>
    <t>1.) Költségvetési szervek kiadásai</t>
  </si>
  <si>
    <t>Rádió frekvencia vásárlására pe. átadás a Zalaegerszegi Televízió Kft. részére</t>
  </si>
  <si>
    <t xml:space="preserve"> - Flórián u.19. melletti önkormányzati területek rendbetétele</t>
  </si>
  <si>
    <t xml:space="preserve"> - "Pannon -Tudás-Park" TÁMOP 4.2.1.C-14/1/Konv-2015-0006 projekt</t>
  </si>
  <si>
    <t>B34</t>
  </si>
  <si>
    <t xml:space="preserve"> - gondozási díj</t>
  </si>
  <si>
    <t xml:space="preserve"> - adósságkezelési lakásfenntartási támogatás</t>
  </si>
  <si>
    <t xml:space="preserve"> - adósságkezelési szolgáltatás</t>
  </si>
  <si>
    <t xml:space="preserve"> - méltányossági közgyógyellátás</t>
  </si>
  <si>
    <t xml:space="preserve"> - egyéb szociális feladat</t>
  </si>
  <si>
    <t xml:space="preserve"> - Városi Fedett uszoda műk.  támogatása</t>
  </si>
  <si>
    <t xml:space="preserve">6./5. </t>
  </si>
  <si>
    <t>Elektromos töltőhely burkolat építés</t>
  </si>
  <si>
    <t>2.) Önkormányzat szakosztályainak  kiadásai</t>
  </si>
  <si>
    <t>8./1.</t>
  </si>
  <si>
    <t xml:space="preserve">         ebből: költségvetési szervek</t>
  </si>
  <si>
    <t>ÖNKORMÁNYZAT ÖSSZESEN:</t>
  </si>
  <si>
    <t>Hozzájárulás jogcíme</t>
  </si>
  <si>
    <t>létszám</t>
  </si>
  <si>
    <t>mutató</t>
  </si>
  <si>
    <t>Normatíva     Ft/fő</t>
  </si>
  <si>
    <t>Hozzájárulás       ezer Ft-ban</t>
  </si>
  <si>
    <t>Városüzemelési feladatok összesen:</t>
  </si>
  <si>
    <t>Építéshatósági feladatok</t>
  </si>
  <si>
    <t>1./4</t>
  </si>
  <si>
    <t>1./5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</si>
  <si>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</si>
  <si>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</si>
  <si>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</si>
  <si>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</si>
  <si>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</si>
  <si>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</si>
  <si>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</si>
  <si>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</si>
  <si>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</si>
  <si>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1./1</t>
  </si>
  <si>
    <t>1./2</t>
  </si>
  <si>
    <t>1./3</t>
  </si>
  <si>
    <t>2.</t>
  </si>
  <si>
    <t>2./1</t>
  </si>
  <si>
    <t>3.</t>
  </si>
  <si>
    <t>4.</t>
  </si>
  <si>
    <t>5.</t>
  </si>
  <si>
    <t>6.</t>
  </si>
  <si>
    <t>3./1</t>
  </si>
  <si>
    <t>3./2</t>
  </si>
  <si>
    <t>Út-járda parkoló beruházások</t>
  </si>
  <si>
    <t>4./1</t>
  </si>
  <si>
    <t>4./2</t>
  </si>
  <si>
    <t>4./3</t>
  </si>
  <si>
    <t>4./4</t>
  </si>
  <si>
    <t>4./5</t>
  </si>
  <si>
    <t>4./6</t>
  </si>
  <si>
    <t>4./7</t>
  </si>
  <si>
    <t>számított hozzájárulás</t>
  </si>
  <si>
    <t>1.a) önkormányzati hivatal működésénak támogatása</t>
  </si>
  <si>
    <t>1.a) önkormányzati hivatal működésénak támogatása - beszámítás után</t>
  </si>
  <si>
    <t>1.b) település-üzemeltetéshez kapcsolódó feladataellátás támogatása</t>
  </si>
  <si>
    <t xml:space="preserve">1.b) település-üzemeltetéshez kapcsolódó feladataellátás támogatása - beszámítás után </t>
  </si>
  <si>
    <t>1.c) egyéb kötelező önkormányzati feladatok támogatása</t>
  </si>
  <si>
    <t>1.c) egyéb kötelező önkormányzati feladatok támogatása - beszámítás után</t>
  </si>
  <si>
    <t xml:space="preserve">  - óvodapedagógusok átlagbérének és közterheinek elismert összege 8 hó</t>
  </si>
  <si>
    <t xml:space="preserve">  - óvodapedagógusok átlagbérének és közterheinek elismert összege 4 hó</t>
  </si>
  <si>
    <t xml:space="preserve">  - pótlólagos tám. 2014. őszi béremeléshez</t>
  </si>
  <si>
    <t>Zala-Depo Kft. hitelfelvételéhez készfizető kezesség (1-1-14-4900-003-5)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</si>
  <si>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</si>
  <si>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</si>
  <si>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Maradvány forrássa</t>
  </si>
  <si>
    <t>Kötelezettséggel terhelt maradvány összesen:</t>
  </si>
  <si>
    <t>Szabad maradvány összesen</t>
  </si>
  <si>
    <t>Szabad maradvány</t>
  </si>
  <si>
    <t>Bevételi többlet</t>
  </si>
  <si>
    <t>Kiadási meg- takarítás</t>
  </si>
  <si>
    <t>működési célú</t>
  </si>
  <si>
    <t>felhalmozási célú</t>
  </si>
  <si>
    <t>Működési célú</t>
  </si>
  <si>
    <t>Felhalmozási célú</t>
  </si>
  <si>
    <t>összesen</t>
  </si>
  <si>
    <t>eredeti költségvetésben behozott összeg</t>
  </si>
  <si>
    <t>állami támogatások elszámolásából adódó visszafizetések</t>
  </si>
  <si>
    <t>egyéb szabad maradvány</t>
  </si>
  <si>
    <t>Alaptevékenység maradványa költségvetési szervek összesen:</t>
  </si>
  <si>
    <t>Alaptevékenység maradványa önkormányzat összesen:</t>
  </si>
  <si>
    <t>A/I</t>
  </si>
  <si>
    <t>A/II/1</t>
  </si>
  <si>
    <t>A/II/2</t>
  </si>
  <si>
    <t>A/II/3</t>
  </si>
  <si>
    <t>A/II/4</t>
  </si>
  <si>
    <t>A/II/5</t>
  </si>
  <si>
    <t>A/II</t>
  </si>
  <si>
    <t>A/III</t>
  </si>
  <si>
    <t>A/IV</t>
  </si>
  <si>
    <t>A</t>
  </si>
  <si>
    <t>B/I</t>
  </si>
  <si>
    <t>B/II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</si>
  <si>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</si>
  <si>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</si>
  <si>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</si>
  <si>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</si>
  <si>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</si>
  <si>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</si>
  <si>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</si>
  <si>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</si>
  <si>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Tenyész
állatok</t>
  </si>
  <si>
    <t>Beruházások, felújítások</t>
  </si>
  <si>
    <t>Tárgyi eszközök értékhelyesbítése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</si>
  <si>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</si>
  <si>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</si>
  <si>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</si>
  <si>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</si>
  <si>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</si>
  <si>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</si>
  <si>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</si>
  <si>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PÉNZESZKÖZÖK</t>
  </si>
  <si>
    <t>KÖVETELÉSEK</t>
  </si>
  <si>
    <t>EGYÉB SAJÁTOS ESZKÖZOLDALI ELSZÁMOLÁSOK</t>
  </si>
  <si>
    <t>AKTÍV IDŐBELI ELHATÁROLÁSOK</t>
  </si>
  <si>
    <t>Egyesített Bölcsődék</t>
  </si>
  <si>
    <t>Egészségügyi Alapellátás</t>
  </si>
  <si>
    <t xml:space="preserve"> Zalaegerszegi Belvárosi I. sz.Óvoda</t>
  </si>
  <si>
    <t xml:space="preserve"> Zalaegerszegi Belvárosi  II.sz.Óvoda</t>
  </si>
  <si>
    <t xml:space="preserve"> Zalaegerszegi Landorhegyi Óvoda</t>
  </si>
  <si>
    <t>Zalaegerszegi Városrészek MKK</t>
  </si>
  <si>
    <t xml:space="preserve"> Tourinform Iroda</t>
  </si>
  <si>
    <t>Városi Sportlét. Gond.</t>
  </si>
  <si>
    <t>Önkormányzat össz:</t>
  </si>
  <si>
    <t>összeg</t>
  </si>
  <si>
    <t>5.a/4</t>
  </si>
  <si>
    <t>5.a/5</t>
  </si>
  <si>
    <t>Vízelvezetési problémák megoldása Páterdombon</t>
  </si>
  <si>
    <t>Társasházi felúj.alap átadása LÉSZ Kft. részére (Széchenyi tér 4-6.)</t>
  </si>
  <si>
    <t xml:space="preserve"> - közterületi reklám bevétel</t>
  </si>
  <si>
    <t xml:space="preserve"> - közterületfelügyeleti bírság</t>
  </si>
  <si>
    <t xml:space="preserve"> - közterület használati díj </t>
  </si>
  <si>
    <t xml:space="preserve"> - közterületi reklám </t>
  </si>
  <si>
    <t>Kossuth L.u. 45.  felújítás</t>
  </si>
  <si>
    <t xml:space="preserve"> - fa értékesítés bevétele</t>
  </si>
  <si>
    <t xml:space="preserve"> - erdészeti szakirányítás</t>
  </si>
  <si>
    <t>1./9</t>
  </si>
  <si>
    <t>Önkormányzati tulajdonú ingatlanok szennyvízbekötései</t>
  </si>
  <si>
    <t>Zalaegerszeg szennyvíz-elvezetés és tisztítás fejlesztése</t>
  </si>
  <si>
    <t>Közvilágítás kiépítése ellátatlan területen</t>
  </si>
  <si>
    <t>3.a/1</t>
  </si>
  <si>
    <t>Tervek készítése, műszaki ellenőrzések és egyéb hatósági díjak</t>
  </si>
  <si>
    <t>Buszváró létesítése Kaszaházán</t>
  </si>
  <si>
    <t>Szent András park és játszótér fejlesztésének folytatása</t>
  </si>
  <si>
    <t>5./5</t>
  </si>
  <si>
    <t>5./6</t>
  </si>
  <si>
    <t>5./7</t>
  </si>
  <si>
    <t>5./8</t>
  </si>
  <si>
    <t>Idősek Otthona mögötti tömbbelső parkoló-zöldsáv megújítás</t>
  </si>
  <si>
    <t>5./9</t>
  </si>
  <si>
    <t>Sport feladatok</t>
  </si>
  <si>
    <t>081043 Iskolai, diáksport-tevékenység és támogatása</t>
  </si>
  <si>
    <t xml:space="preserve"> - alapfokú versenyek rendezése és  támogatása</t>
  </si>
  <si>
    <t>5./10</t>
  </si>
  <si>
    <t>5./11</t>
  </si>
  <si>
    <t>5./12</t>
  </si>
  <si>
    <t>5./13</t>
  </si>
  <si>
    <t>5./14</t>
  </si>
  <si>
    <t>Csillagközi óvoda udvar parkosítás, füvesítés</t>
  </si>
  <si>
    <t>5./15</t>
  </si>
  <si>
    <t>Izsák Általános Iskola melletti sportlétesítmények és környezetének fejlesztése, parkosítás</t>
  </si>
  <si>
    <t>Pénzügyi lebonyolítás összesen:</t>
  </si>
  <si>
    <t>Cím szám</t>
  </si>
  <si>
    <t>Alcím szám</t>
  </si>
  <si>
    <t>Belvárosi járdák felújítása</t>
  </si>
  <si>
    <r>
      <t xml:space="preserve">"Új esély " program </t>
    </r>
    <r>
      <rPr>
        <sz val="10"/>
        <rFont val="Times New Roman"/>
        <family val="1"/>
        <charset val="238"/>
      </rPr>
      <t>ÁROP-1.A.3-2014-2014-0078 *</t>
    </r>
  </si>
  <si>
    <r>
      <t xml:space="preserve">Fotovoltaikus rendszer kialakítása a Polgármesteri Hivatalban </t>
    </r>
    <r>
      <rPr>
        <sz val="10"/>
        <rFont val="Times New Roman"/>
        <family val="1"/>
        <charset val="238"/>
      </rPr>
      <t>KEOP-4.10.0/N/14-2014-0118 *</t>
    </r>
  </si>
  <si>
    <r>
      <t xml:space="preserve">"Pannon-Tudás-Park"  </t>
    </r>
    <r>
      <rPr>
        <sz val="10"/>
        <rFont val="Times New Roman"/>
        <family val="1"/>
        <charset val="238"/>
      </rPr>
      <t>TÁMOP 4.2.1C-14/1/Konv-2015-0006 *</t>
    </r>
  </si>
  <si>
    <t>* A kiadási adatok tartalmazzák a hivatali közreműködéshez kapcsolódóan elszámolható személyi juttatásokat is.</t>
  </si>
  <si>
    <t xml:space="preserve">előző évek </t>
  </si>
  <si>
    <t>előző évek</t>
  </si>
  <si>
    <t>Tervezett adatok (E Ft)</t>
  </si>
  <si>
    <t>Tényadatok (E Ft)</t>
  </si>
  <si>
    <t>Bodza u. burkolat felújítás</t>
  </si>
  <si>
    <t>Bozsoki u. járdaburkolat felújítás III. ütem</t>
  </si>
  <si>
    <t xml:space="preserve">Tesco körforgalom gyalogátkelő és járdakapcsolat kialakítás </t>
  </si>
  <si>
    <t>Kaszaházi u. ÉNY-i balesetveszélyes járda felújítása</t>
  </si>
  <si>
    <t>Ságodi u. járdafelújításának folytatása a Paperdő u. kereszteződésétől</t>
  </si>
  <si>
    <t>Belvárosi járda felújítás</t>
  </si>
  <si>
    <t>Járdaszakaszok lokális felújítása Páterdombon</t>
  </si>
  <si>
    <t xml:space="preserve">Landorhegyi út – Madách út összekötő lépcső felújítása II. ütem </t>
  </si>
  <si>
    <t>Szent László utca és környéke, járdafelújítások</t>
  </si>
  <si>
    <t>Göcseji úti járda (Deák F. Szakközépiskola környezetében) felújítása</t>
  </si>
  <si>
    <t>Göcseji Pataki F. u. 23-31 járda felújítás, akadálymentesítés</t>
  </si>
  <si>
    <t>Csillagközi Óvodát és autóbuszmegállót összekötő járda építés</t>
  </si>
  <si>
    <t>Tomori P. u. -Zrínyi út felőli járdafelújítás</t>
  </si>
  <si>
    <t>Olajmunkás u. járdaburkolat felújítás</t>
  </si>
  <si>
    <t>Ifjúság u. 13/4 járda akadálymentesítés</t>
  </si>
  <si>
    <t>4.a/8</t>
  </si>
  <si>
    <t>4.a/9</t>
  </si>
  <si>
    <t>4.a/10</t>
  </si>
  <si>
    <t>4.a/11</t>
  </si>
  <si>
    <t>4.a/12</t>
  </si>
  <si>
    <t>Madách u. – Landorhegyi u. 37– 51. sz. társasházakat összekötő lépcső felújítása</t>
  </si>
  <si>
    <t>4.a/13</t>
  </si>
  <si>
    <t>4.a/14</t>
  </si>
  <si>
    <t>Berzsenyi u. 11.sz. rámpa</t>
  </si>
  <si>
    <t>4.a/15</t>
  </si>
  <si>
    <t>Közösségi tér fejlesztés Vorhotán</t>
  </si>
  <si>
    <t xml:space="preserve">Közösségi térfejlesztése Újhegyen </t>
  </si>
  <si>
    <t>Bevételek:</t>
  </si>
  <si>
    <t xml:space="preserve"> önkormányzat költségvetési bevételei:</t>
  </si>
  <si>
    <t xml:space="preserve"> önkormányzat finanszírozási bevételei:</t>
  </si>
  <si>
    <t>önkormányzat bevételei:</t>
  </si>
  <si>
    <t xml:space="preserve">        - maradvány igénybevétele</t>
  </si>
  <si>
    <t>Kiadások:</t>
  </si>
  <si>
    <t xml:space="preserve"> önkormányzat költségvetési kiadásai:</t>
  </si>
  <si>
    <t xml:space="preserve"> önkormányzat finanszírozási kiadásai: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</si>
  <si>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</si>
  <si>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</si>
  <si>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</si>
  <si>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</si>
  <si>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</si>
  <si>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</si>
  <si>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</si>
  <si>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</si>
  <si>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</si>
  <si>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</si>
  <si>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</si>
  <si>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</si>
  <si>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</si>
  <si>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Egyéb eszközök induláskori értéke és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</si>
  <si>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</si>
  <si>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</si>
  <si>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</si>
  <si>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</si>
  <si>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</si>
  <si>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</si>
  <si>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</si>
  <si>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Keresztury VMK</t>
  </si>
  <si>
    <t>Koncesszóba, vagyonkezelésbe adott eszközök</t>
  </si>
  <si>
    <t>Koncesszóba, vagyonkezelésbe adott   eszközök nettó értékvált. össz.</t>
  </si>
  <si>
    <t>Ingatlanok és kapcsolódó vagyoni értékű jogok</t>
  </si>
  <si>
    <t>Beruházások és felújítások</t>
  </si>
  <si>
    <t>Tárgyi eszközök összesen</t>
  </si>
  <si>
    <t>Bruttó érték tárgyévi növ.</t>
  </si>
  <si>
    <t>Berzsenyi utcai tízemeletesek közötti parkfejlesztés illetve egyéb beruházás</t>
  </si>
  <si>
    <t>Önkormányzati erdő telepítése</t>
  </si>
  <si>
    <t>Gyepmesteri feladatok ellátásához anyag -eszközigény biztosítása</t>
  </si>
  <si>
    <t>Bozsoki horhos partfal stabilizációk</t>
  </si>
  <si>
    <t>9.a/3</t>
  </si>
  <si>
    <t>063020 Víztermelés, -kezelés, -ellátás</t>
  </si>
  <si>
    <t>6.) Egyéb finanszírozási kiadás</t>
  </si>
  <si>
    <t>Parkolóépítés parkolómegváltás bevételéből</t>
  </si>
  <si>
    <t>Zárda u. - Alsójánkahegyi u. víztározó töltővezeték építés utáni helyreállítási munkálatok</t>
  </si>
  <si>
    <t>1.a/7</t>
  </si>
  <si>
    <t>Köztársaság út 92-102. sz társasház keleti oldalán lévő terület vízelvezetése</t>
  </si>
  <si>
    <t>1.a/8</t>
  </si>
  <si>
    <t>Szennyvíztársulástól átvett víziközművagyon fejlesztése és eseményvezérelt felújítások használati díj terhére, társulási elszámolás</t>
  </si>
  <si>
    <t>Hitelek, kölcsönök  összesen:</t>
  </si>
  <si>
    <t>KKGESZ</t>
  </si>
  <si>
    <t>Maradvány</t>
  </si>
  <si>
    <t>Összes maradvány mindösszesen:</t>
  </si>
  <si>
    <t>Alaptevékenység maradványa:</t>
  </si>
  <si>
    <t>Vállalkozási tevékenység maradványa:</t>
  </si>
  <si>
    <t>10./1.</t>
  </si>
  <si>
    <t xml:space="preserve">  ZMJV ITP projektjeinek előkészítésével kapcsolatos kiadások</t>
  </si>
  <si>
    <t xml:space="preserve"> - reptér működési kiadásai </t>
  </si>
  <si>
    <t xml:space="preserve"> - épületek energiatanúsítványának elkészítése</t>
  </si>
  <si>
    <t xml:space="preserve"> - önk. ingatlanok állagmegóvása,vagyonvédelme</t>
  </si>
  <si>
    <t xml:space="preserve"> - volt vasúti ingatlanok működési kiadásai</t>
  </si>
  <si>
    <t xml:space="preserve"> - egyéb állami ingatlanok igénylésével kapcsolatos kiadások</t>
  </si>
  <si>
    <t xml:space="preserve"> - volt laktanyával kapcsolatos kiadások</t>
  </si>
  <si>
    <t xml:space="preserve"> - Városfejlesztő Zrt. jutalék</t>
  </si>
  <si>
    <t>084031 Civil szervezetek működési támogatása</t>
  </si>
  <si>
    <t xml:space="preserve"> - Zalaegerszegi Honvédklub támogatása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</si>
  <si>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</si>
  <si>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</si>
  <si>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</si>
  <si>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1.a./6</t>
  </si>
  <si>
    <t>Önkormányzati területek rendezése, bontások</t>
  </si>
  <si>
    <t>1.a./7</t>
  </si>
  <si>
    <t>1.a./8</t>
  </si>
  <si>
    <t xml:space="preserve"> - térinformatika rendszer működtetése</t>
  </si>
  <si>
    <t xml:space="preserve"> - közbeszerzési eljárásokkal és jogi feladatokkal  kapcsolatos díjak</t>
  </si>
  <si>
    <t xml:space="preserve"> - közbiztonsági feladatok</t>
  </si>
  <si>
    <t xml:space="preserve"> - Landorhegyi közbiztonsági feladatok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</si>
  <si>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</si>
  <si>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</si>
  <si>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</si>
  <si>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</si>
  <si>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</si>
  <si>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Ebergényi Polgárőrség gépkocsi vásárlás</t>
  </si>
  <si>
    <t>Pénzügyi lebonyolítás:</t>
  </si>
  <si>
    <t>018020 Központi költségvetési befizetések</t>
  </si>
  <si>
    <t xml:space="preserve"> - 2014. évi normatív hozzájárulás elszámolása </t>
  </si>
  <si>
    <t xml:space="preserve"> - forgalmi jutalék, számlavezetési díj</t>
  </si>
  <si>
    <t xml:space="preserve"> - könyvvizsgálat díja</t>
  </si>
  <si>
    <t xml:space="preserve"> - dolgozói lakásépítés és -vásárlás támogatása</t>
  </si>
  <si>
    <t xml:space="preserve"> - vagyon- és gépjármű 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</si>
  <si>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</si>
  <si>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</si>
  <si>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</si>
  <si>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>100,00 %</t>
  </si>
  <si>
    <t>Zalaegerszeg</t>
  </si>
  <si>
    <t>ZALA-DEPO Kft.</t>
  </si>
  <si>
    <t>Kontakt Humán Szolgáltató Nonprofit Kft.</t>
  </si>
  <si>
    <t>LÉSZ Kft.</t>
  </si>
  <si>
    <t>Zalai Közszolgáltató Nonprofit Kft.</t>
  </si>
  <si>
    <t>75 %-on felüli részesedéssel</t>
  </si>
  <si>
    <t xml:space="preserve">Zalavíz Zrt. (önkormányzat) </t>
  </si>
  <si>
    <t>79,34 %</t>
  </si>
  <si>
    <t>50 %-on felüli részesedéssel</t>
  </si>
  <si>
    <t>7.</t>
  </si>
  <si>
    <t>Városfejlesztő Zrt.</t>
  </si>
  <si>
    <t>"0"-ra leírt, de használatban lévő eszközök</t>
  </si>
  <si>
    <t>Használatban lévő kisértékű immateriális javak, tárgyi eszközök, készletek</t>
  </si>
  <si>
    <t>A 01-02. számlacsoportban nyilvántartott eszközök</t>
  </si>
  <si>
    <t>menny (db)</t>
  </si>
  <si>
    <t>érték (eFt)</t>
  </si>
  <si>
    <t>Székhely</t>
  </si>
  <si>
    <t>Állomány 2014. december 31-én</t>
  </si>
  <si>
    <t>Névérték</t>
  </si>
  <si>
    <t>Nyilvántartás szerinti érték</t>
  </si>
  <si>
    <t>I: Törzsvagyon körébe tartozó részesedések</t>
  </si>
  <si>
    <t>100 %-os részesedéssel</t>
  </si>
  <si>
    <t>Városgazdálkodási Kft.</t>
  </si>
  <si>
    <t xml:space="preserve">                 lekötött bankbetétek 2015. január 1-én                        </t>
  </si>
  <si>
    <t xml:space="preserve">                 pénztárak, forintszámlák,devizaszámlák 2015. január 1-én</t>
  </si>
  <si>
    <t xml:space="preserve">                Nyitó pénzkészlet 2015. január 1-én                        </t>
  </si>
  <si>
    <t xml:space="preserve">                 lekötött bankbetétek 2015. december 31-én                        </t>
  </si>
  <si>
    <t xml:space="preserve">                 pénztárak, forintszámlák,devizaszámlák 2015. december 31-én</t>
  </si>
  <si>
    <t xml:space="preserve">                Záró pénzkészlet 2015. december 31-én </t>
  </si>
  <si>
    <t>Zalaegerszegi Belvárosi II. sz.Óvoda</t>
  </si>
  <si>
    <t>Zalaegerszegi Városrészek  Művelődési Központja és Könyvtára</t>
  </si>
  <si>
    <t>Közvetett támogatás jogcíme</t>
  </si>
  <si>
    <t>1. Ellátottak térítési díjának illetve kártérítésének méltányossági alapon történő elengedése</t>
  </si>
  <si>
    <t>2. Lakásépítéshez, lakásfelújításhoz nyújtott kölcsön elengedése</t>
  </si>
  <si>
    <t>4. Helyiségek, eszközök hasznosításából származó bevételből nyújtott kedvezmény</t>
  </si>
  <si>
    <t>5. Egyéb nyújtott kedvezmény vagy kölcsön elengedése</t>
  </si>
  <si>
    <t>Adónem/jogcím</t>
  </si>
  <si>
    <t>Méltányosság címén (I. és II. fokon) elengedett  tartozás</t>
  </si>
  <si>
    <t xml:space="preserve">Kedvezmény önkormányzati rendelet alapján </t>
  </si>
  <si>
    <t>Gépjárműadó</t>
  </si>
  <si>
    <t xml:space="preserve"> Talajterhelési díj</t>
  </si>
  <si>
    <t>Késedelmi pótlék, bírság</t>
  </si>
  <si>
    <t>Hitelező</t>
  </si>
  <si>
    <t>Későbbi évek tőke terhe a hitelkeret teljes igénybevétele esetén</t>
  </si>
  <si>
    <t>Lejárat éve</t>
  </si>
  <si>
    <t>Hitel-keret</t>
  </si>
  <si>
    <t>2014.                                 XII. 31-én</t>
  </si>
  <si>
    <t>OTP</t>
  </si>
  <si>
    <t>2021.</t>
  </si>
  <si>
    <t>2038.</t>
  </si>
  <si>
    <t>2016.</t>
  </si>
  <si>
    <t>Az önkormányzat által vállalt, a mérlegben nem szereplő kötelezettségek</t>
  </si>
  <si>
    <t xml:space="preserve">Kgy. határozat </t>
  </si>
  <si>
    <t>Szerződéses kamat mértéke</t>
  </si>
  <si>
    <t>Visszafizetési kötelezettség</t>
  </si>
  <si>
    <t>2017.</t>
  </si>
  <si>
    <t>Továbbbi évek</t>
  </si>
  <si>
    <t xml:space="preserve">   </t>
  </si>
  <si>
    <t>Városgazdálkodási Kft.(1-1-12-4900-0311-5)</t>
  </si>
  <si>
    <t>36/2014</t>
  </si>
  <si>
    <t>27/2014</t>
  </si>
  <si>
    <t xml:space="preserve">Közvilágítás korszerűsítés Zalaegerszeg I. (KEOP-5.5.0/A/12-2013-0191)                                             </t>
  </si>
  <si>
    <t xml:space="preserve">Közvilágítás korszerűsítés Zalaegerszeg II. (KEOP-5.5.0/A/12-2013-0182                                          </t>
  </si>
  <si>
    <t>Déli ipari terület fejlesztés: bekötőút és parkoló létesítése és közvilágítás kiépítése</t>
  </si>
  <si>
    <t>Déli ipari terület fejlesztés: gyalogjárda és kerékpárút kiépítéséhez területszerzés, tervezés, útelőkészítési munkák ( 550 fm hossz)</t>
  </si>
  <si>
    <t>Fenyő utca feltáró út kialakítása, közvilágítás kiépítése</t>
  </si>
  <si>
    <t>Szentmártoni utca I. szakaszán járdaépítés</t>
  </si>
  <si>
    <t>Sas utca - Jánkahegyi út csp átépítése: támfal építés</t>
  </si>
  <si>
    <t xml:space="preserve"> - Zalavíz Zrt. részvények eladása</t>
  </si>
  <si>
    <t xml:space="preserve"> - korábbi években eladott bérlakások törlesztő részleteiből származó bevétel</t>
  </si>
  <si>
    <t>Belső tehermentesítő út II. ütemhez kapcsolódó építési munkák (nem támogatott munkarészek)</t>
  </si>
  <si>
    <t xml:space="preserve">Becsali úti járdaépítés </t>
  </si>
  <si>
    <t>Andráshidai templomnál parkoló építés</t>
  </si>
  <si>
    <t>Takarék köz burkolatfelújítás II. ütem</t>
  </si>
  <si>
    <t>Ady utca járda - strand előtti szakasz felújítása</t>
  </si>
  <si>
    <t>Bóbita játszótér WC és kézmosó</t>
  </si>
  <si>
    <t>Kiemelt projektek</t>
  </si>
  <si>
    <t>Előtervezések víziközmű fejlesztésekhez</t>
  </si>
  <si>
    <t>Sportfejlesztési TAO-os pályázatok önrésze</t>
  </si>
  <si>
    <t>Közlekedési területek (út,járda) rendezése, területszerzés</t>
  </si>
  <si>
    <t xml:space="preserve"> - köztemetés megtérítése</t>
  </si>
  <si>
    <t xml:space="preserve"> -jogosulatlanul felvett segélyek visszafizetése</t>
  </si>
  <si>
    <t xml:space="preserve"> - önkormányzati erdő ápolási és megújítási feladatok</t>
  </si>
  <si>
    <t xml:space="preserve"> - közművesítési hozzájárulás</t>
  </si>
  <si>
    <t xml:space="preserve"> - egyéb város és községgazdálkodás</t>
  </si>
  <si>
    <t xml:space="preserve"> - helyi önkormányzatok kiegészítő állami támogatásai</t>
  </si>
  <si>
    <t xml:space="preserve">          -kapott előlegek évközi változása (mérlegjelentés 230. sor 4. oszlop)</t>
  </si>
  <si>
    <t xml:space="preserve">         -egyéb sajátos forrásoldali elszámolások:(mérlegjelentés 234 -242. sor 4. oszlop)</t>
  </si>
  <si>
    <t>Állami támogatások  évközi visszafizetésére</t>
  </si>
  <si>
    <t>Szociális rászorultság alapján és egyéb biztosítandó támogatások  a költségvetési szerveknél</t>
  </si>
  <si>
    <t>104051 Gyermekvédelmi pénzbeli és természetbeni ellátások</t>
  </si>
  <si>
    <t>066020 Város-, községgazdálkodási egyéb szolgáltatások</t>
  </si>
  <si>
    <t>Zalaegerszeg, 4815/6 hrsz-ú ingatlan vízbekötésének és szennyvízelvezetésének, valamint az Alkotmány utca 2, 4 és 6. sz. ingatlanok szennyvízelvezetésének megvalósítása</t>
  </si>
  <si>
    <t>Rovat száma</t>
  </si>
  <si>
    <t>B</t>
  </si>
  <si>
    <t>B1</t>
  </si>
  <si>
    <t>Működési célú támogatások államháztartáson belülről</t>
  </si>
  <si>
    <t>B11</t>
  </si>
  <si>
    <t>Önkormányzatok működési támogatásai</t>
  </si>
  <si>
    <t>B111</t>
  </si>
  <si>
    <t xml:space="preserve"> - egyéb bírság</t>
  </si>
  <si>
    <t xml:space="preserve"> -adókhoz kapcsolódó bírság, késedelmi pótlék</t>
  </si>
  <si>
    <t>Helyi önkormányzatok működésének általános támogatása</t>
  </si>
  <si>
    <t>B112</t>
  </si>
  <si>
    <t>Települési önkormányzatok egyes köznevelési feladatainak tám.</t>
  </si>
  <si>
    <t>B113</t>
  </si>
  <si>
    <t>Települési önkormányzatok szociális és gyermekjóléti feladatainak támogatása</t>
  </si>
  <si>
    <t>B114</t>
  </si>
  <si>
    <t>Települési önkormányzatok kulturális feladatainak támogatása</t>
  </si>
  <si>
    <t>B115</t>
  </si>
  <si>
    <t xml:space="preserve"> - Járulékmegtakarításból eredő int.i befizetési kötelezettség</t>
  </si>
  <si>
    <t xml:space="preserve"> - Járulékcsökkenésből eredő megtakarítás befizetési kötelezettség </t>
  </si>
  <si>
    <t>V. Helyi önkorányzatok kiegészítő támogatásai</t>
  </si>
  <si>
    <t>1. Önkormányzatok és társulásaik európai uniós fejlesztési pályázatai saját forrás kiegészítésének támogatása</t>
  </si>
  <si>
    <t>6. 2014. évről áthúzódó bérkompenzáció támogatása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</si>
  <si>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</si>
  <si>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</si>
  <si>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</si>
  <si>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</si>
  <si>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</si>
  <si>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</si>
  <si>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</si>
  <si>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</si>
  <si>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</si>
  <si>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</si>
  <si>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</si>
  <si>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</si>
  <si>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 xml:space="preserve">Termékek és szolgáltatások adói </t>
  </si>
  <si>
    <t>B351</t>
  </si>
  <si>
    <t>B354</t>
  </si>
  <si>
    <t>Gépjárműadók</t>
  </si>
  <si>
    <t>B355</t>
  </si>
  <si>
    <t>Egyéb áruhasználati és szolgáltatási adók (talajterhelési díj)</t>
  </si>
  <si>
    <t>B36</t>
  </si>
  <si>
    <t>Egyéb közhatalmi bevételek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</si>
  <si>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</si>
  <si>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</si>
  <si>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</si>
  <si>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</si>
  <si>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</si>
  <si>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</si>
  <si>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</si>
  <si>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</si>
  <si>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</si>
  <si>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</si>
  <si>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</si>
  <si>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</si>
  <si>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</si>
  <si>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</si>
  <si>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</si>
  <si>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</si>
  <si>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</si>
  <si>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</si>
  <si>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</si>
  <si>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</si>
  <si>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>K1</t>
  </si>
  <si>
    <t>K2</t>
  </si>
  <si>
    <t>K3</t>
  </si>
  <si>
    <t xml:space="preserve"> - "Rendért" Zalai Közbiztonsági és Polgárőr Egyesület támogatása</t>
  </si>
  <si>
    <t>045140 Városi és elővárosi közúti személyszállítás</t>
  </si>
  <si>
    <t xml:space="preserve"> - helyi buszközlekedés veszteségének finanszírozása</t>
  </si>
  <si>
    <t xml:space="preserve"> - Fejlesztési célú hitel igénybevételi díj, törlesztés és   kamatfizetési kötelezettség</t>
  </si>
  <si>
    <t>Pénzügyi lebonyolítás és kp-i  összesen:</t>
  </si>
  <si>
    <t>Beruházási és felújítási kiadások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</si>
  <si>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</si>
  <si>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</si>
  <si>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</si>
  <si>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</si>
  <si>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VERSO projekt </t>
  </si>
  <si>
    <t xml:space="preserve"> - képviselők, bizottsági tagok és tisztségviselők tiszteletdíja</t>
  </si>
  <si>
    <t xml:space="preserve"> - tagsági díjak (MÖSZ, MJVSZ stb.)</t>
  </si>
  <si>
    <t xml:space="preserve"> - városi hírportál szerkesztése</t>
  </si>
  <si>
    <t xml:space="preserve"> - médiával kapcsolatos szerződések, támogatások</t>
  </si>
  <si>
    <t>Kereskedők és Vendéglátók Zalaegerszegi Érdekképviseleti Egyesülete</t>
  </si>
  <si>
    <t>Kertvárosi LSC</t>
  </si>
  <si>
    <t xml:space="preserve">Kertvárosi LSC </t>
  </si>
  <si>
    <t>Kéz a Kézben Alapítvány</t>
  </si>
  <si>
    <t>Kincskereső Alapítvány</t>
  </si>
  <si>
    <t>Kollázs Kulturális Egyesület</t>
  </si>
  <si>
    <t>Korán Érkeztem Közhasznú Egyesület</t>
  </si>
  <si>
    <t>Kosárlabda Szövetség</t>
  </si>
  <si>
    <t>Koraszülöttmentő Alapítvány</t>
  </si>
  <si>
    <t>Kölcsey DSE</t>
  </si>
  <si>
    <t>K4</t>
  </si>
  <si>
    <t>K5</t>
  </si>
  <si>
    <t>K6</t>
  </si>
  <si>
    <t>K7</t>
  </si>
  <si>
    <t>K8</t>
  </si>
  <si>
    <t>K1-K8</t>
  </si>
  <si>
    <t>Költségvetési kiadások összesen:</t>
  </si>
  <si>
    <t>K9</t>
  </si>
  <si>
    <t>Béke utca szennyvízcsatorna rekonstrukció és járulékos munkák</t>
  </si>
  <si>
    <t>Tüttő Gy u. 15.. és a szomszédos ingatlanok csapadékvízelvezetése</t>
  </si>
  <si>
    <t>3.a/2</t>
  </si>
  <si>
    <t>Takarék köz közműcsere utáni helyreállítás</t>
  </si>
  <si>
    <t>Játszótér és park kialakítása Hatházán</t>
  </si>
  <si>
    <t>B53</t>
  </si>
  <si>
    <t>Egyéb tárgyi eszközök értékesítése</t>
  </si>
  <si>
    <t>Gébárti fürdőlétesítmények (Aquacity) fejlesztési koncepció terv készítés</t>
  </si>
  <si>
    <t>Zalaegerszeg történelmi városközpont rehabilitációs és revitalizációs program NYDOP-3.1.1/B-2009-0005</t>
  </si>
  <si>
    <t>Ingatlanvásárlások</t>
  </si>
  <si>
    <t>AGORA-program - Ady mozi területszerzés (pince), jogi rendezés</t>
  </si>
  <si>
    <t>Buszvárók telepítése</t>
  </si>
  <si>
    <t>Berzsenyi 14-16-18 átjáró és környezetének rendbetétele</t>
  </si>
  <si>
    <t>Pózvai játszótérre játékok beszerzése</t>
  </si>
  <si>
    <t>LÉSZ Kft. telephely útcsatlakozás és szervízút építés</t>
  </si>
  <si>
    <t>6.b/7</t>
  </si>
  <si>
    <t>6.b/8</t>
  </si>
  <si>
    <t>6.b/9</t>
  </si>
  <si>
    <t xml:space="preserve">"Komplex belváros rehabilitációs program Zalaegerszegen" projekt pályázati támogatással NYDOP-3.1.1/B1-13-k-2013-0005 </t>
  </si>
  <si>
    <t>6.b/10</t>
  </si>
  <si>
    <t>6.b/11</t>
  </si>
  <si>
    <t>6.b/12</t>
  </si>
  <si>
    <t>1,74 %</t>
  </si>
  <si>
    <t>Nyugat-Pannon Zrt. részvényének megvásárlása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</si>
  <si>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</si>
  <si>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</si>
  <si>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</si>
  <si>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</si>
  <si>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</si>
  <si>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</si>
  <si>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</si>
  <si>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</si>
  <si>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</si>
  <si>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</si>
  <si>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</si>
  <si>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</si>
  <si>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</si>
  <si>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</si>
  <si>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</si>
  <si>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</si>
  <si>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</si>
  <si>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</si>
  <si>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</si>
  <si>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</si>
  <si>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</si>
  <si>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SZOKÁSOS EREDMÉNY</t>
  </si>
  <si>
    <t>Rendkívüli eredményszemléletű bevételek</t>
  </si>
  <si>
    <t>Rendkívüli ráfordítások</t>
  </si>
  <si>
    <t>RENDKÍVÜLI EREDMÉNY</t>
  </si>
  <si>
    <t>MÉRLEG SZERINTI EREDMÉNY</t>
  </si>
  <si>
    <t>Támogatott intézmény/szervezet neve</t>
  </si>
  <si>
    <t>Szoc.,  Eü.és Esélyegy.Biz.</t>
  </si>
  <si>
    <t>Okt.,Kult. és Sportbiz.</t>
  </si>
  <si>
    <t>Gazd. Biz.</t>
  </si>
  <si>
    <t>Városfejl., Üzemelt. és tervezési Biz.</t>
  </si>
  <si>
    <t>Ügyrendi, Jogi és Vagyonnyil. Biz.</t>
  </si>
  <si>
    <t>Alpolgármesterek</t>
  </si>
  <si>
    <t>Közgyűlés</t>
  </si>
  <si>
    <t>Cigány Kisebbségi Önkormányzat</t>
  </si>
  <si>
    <t xml:space="preserve">ZVMKK </t>
  </si>
  <si>
    <t>Zegesz</t>
  </si>
  <si>
    <t>Zalaegerszegi BelvárosiII. Óvoda</t>
  </si>
  <si>
    <t>Hevesi Sándor Színház és Griff Bábszínház</t>
  </si>
  <si>
    <t xml:space="preserve">Keresztury VMK </t>
  </si>
  <si>
    <t>Göcsej Múzeum</t>
  </si>
  <si>
    <t xml:space="preserve">Göcsej Múzeum </t>
  </si>
  <si>
    <t>ZMJV Vásárcsarnok Gazd. Szervezet</t>
  </si>
  <si>
    <t>Civil szervezetek, egyesületek, alapítványok, önkormányzatok és egyéb szervezetek</t>
  </si>
  <si>
    <t>KLIK</t>
  </si>
  <si>
    <t xml:space="preserve">KLIK </t>
  </si>
  <si>
    <t>Zalaegerszegi Családsegítő Szolgálat és Gyermekjóléti Központ</t>
  </si>
  <si>
    <t>Ady Iskola A Tanulókért És Az Iskoláért Alapítvány</t>
  </si>
  <si>
    <t>Ady DSE</t>
  </si>
  <si>
    <t>Albatrosz Táncművészeti Társulat</t>
  </si>
  <si>
    <t>Alsójánkahegyi Kulturális Egyesület</t>
  </si>
  <si>
    <t>Andráshidai LSC</t>
  </si>
  <si>
    <t xml:space="preserve">Andráshidai LSC </t>
  </si>
  <si>
    <t>Andráshidai Polgárőr Egyesület</t>
  </si>
  <si>
    <t xml:space="preserve"> - önkormányzat kezelésében lévő ingatlanok hasznosításából származó bevétel</t>
  </si>
  <si>
    <t>22190*</t>
  </si>
  <si>
    <t>2216*</t>
  </si>
  <si>
    <t>Tervezési alapegység</t>
  </si>
  <si>
    <t>900060 Forgatási és befektetési célú finanszírozási műveletek</t>
  </si>
  <si>
    <t xml:space="preserve"> - Fejlesztési célú hitel felvétel  áthúzódó feladatokhoz kapcsolódó hitelkeretekből</t>
  </si>
  <si>
    <t>Belvárosi I.sz.Óvoda Mikes tagóvoda részére pe.átadás belső felújításhoz</t>
  </si>
  <si>
    <t>Hevesi Sándor Színházban szőnyeg beszerzés</t>
  </si>
  <si>
    <t>Állatmenhely szennyvízbekötése</t>
  </si>
  <si>
    <t>106020 Lakásfenntartással, lakhatással összefüggő ellátások</t>
  </si>
  <si>
    <t xml:space="preserve"> - lakásfenntartási támogatás normatív alapon</t>
  </si>
  <si>
    <t>103010, 104051, 107060 kormányzati funkciók</t>
  </si>
  <si>
    <t xml:space="preserve"> - adósságcsökkentési támogatás</t>
  </si>
  <si>
    <t xml:space="preserve"> - Zalaegerszegi Városi Diákönkormányzat </t>
  </si>
  <si>
    <t xml:space="preserve"> - Zalaegerszegi Ifjúsági Kerekasztal</t>
  </si>
  <si>
    <t xml:space="preserve"> - kulturális városi rendezvények</t>
  </si>
  <si>
    <t>074054 Komplex egészségfejl., prevenciós programok</t>
  </si>
  <si>
    <t xml:space="preserve"> - Egészséges Városok Mozgalom</t>
  </si>
  <si>
    <t>084010 Társ.tev., esélyegyenlőséggel, érdekképv., nemzetiségekkel, egyházakkal kapcs. felad.igazg.</t>
  </si>
  <si>
    <t>109010 Szociális szolgáltatás igazgatása</t>
  </si>
  <si>
    <t>081041 Versenysport- és utánpótlás-nevelési tevékenység</t>
  </si>
  <si>
    <t xml:space="preserve"> - DO rendezvények lebonyolítása</t>
  </si>
  <si>
    <t>081045 Szabadidősport-tevékenység és támogatása</t>
  </si>
  <si>
    <t xml:space="preserve"> - szabadidősport klubok támogatása</t>
  </si>
  <si>
    <t xml:space="preserve"> - városrészek környezetrendezési feladataira</t>
  </si>
  <si>
    <t xml:space="preserve"> - Kontakt Kft. tuskómarási munkálatok</t>
  </si>
  <si>
    <t xml:space="preserve"> - Kontakt Kft. graffiti eltávolítás</t>
  </si>
  <si>
    <t xml:space="preserve"> - forgalomtechnikai  és közlekedési feladatok</t>
  </si>
  <si>
    <t xml:space="preserve"> - rendezvényhez kapcsolódó forgalomkorlátozások</t>
  </si>
  <si>
    <t xml:space="preserve"> - utastájékoztatási rendszer üzemeltetése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</si>
  <si>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</si>
  <si>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</si>
  <si>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</t>
  </si>
  <si>
    <t xml:space="preserve"> - vízbázis védőidomok, kártalanítások</t>
  </si>
  <si>
    <t xml:space="preserve"> - víziközművek területigénybevételével  kapcsolatos költségek</t>
  </si>
  <si>
    <t xml:space="preserve"> - Környezetvédelmi Jeles napok rendezvény lebonyolítása</t>
  </si>
  <si>
    <t xml:space="preserve"> - hibaelhárítás, sürgősségi feladatok</t>
  </si>
  <si>
    <t xml:space="preserve"> - Kontakt Kft. rágógumi eltávolítás, speciális szennyeződésmentesítés</t>
  </si>
  <si>
    <t xml:space="preserve"> - közfoglalkoztatás anyag- és eszközigény biztosítása</t>
  </si>
  <si>
    <t xml:space="preserve"> -köztemető fenntartás és temetői létesítmények  használati díja</t>
  </si>
  <si>
    <t xml:space="preserve"> - köztemetőben lévő hadisírok rendbetétele</t>
  </si>
  <si>
    <t>Tiszta Forrás</t>
  </si>
  <si>
    <t>Tiszta lap Környezetvédelmi Egyesület</t>
  </si>
  <si>
    <t>Válicka Citera Barátok Egyesülete</t>
  </si>
  <si>
    <t>Városi Modellező Klub</t>
  </si>
  <si>
    <t xml:space="preserve">Városi Modellező Klub </t>
  </si>
  <si>
    <t>Városi Szabadidő Sportszövetség</t>
  </si>
  <si>
    <t>Városi Vegyeskar Egyesület</t>
  </si>
  <si>
    <t xml:space="preserve">Városi Vegyeskar Egyesület </t>
  </si>
  <si>
    <t>Vesebetegek Zala megyei Egyesülete</t>
  </si>
  <si>
    <t>Viruló Kert Baráti Egyesület</t>
  </si>
  <si>
    <t>Vitrin Egyesület</t>
  </si>
  <si>
    <t xml:space="preserve">Vitrin Egyesület </t>
  </si>
  <si>
    <t>Vorhota LSC</t>
  </si>
  <si>
    <t xml:space="preserve">Vorhota LSC </t>
  </si>
  <si>
    <t>Z. Becsali - Tungsram LSE</t>
  </si>
  <si>
    <t xml:space="preserve">Z. Becsali - Tungsram LSE </t>
  </si>
  <si>
    <t>Zala Megyei 56-os hagyományőrző Egyesület</t>
  </si>
  <si>
    <t>Zala Megyei és Zalaegerszeg Városi Közbiztonsági Egyesület</t>
  </si>
  <si>
    <t>Zala Megyei Diáksport Szövetség</t>
  </si>
  <si>
    <t>Asztma Klub</t>
  </si>
  <si>
    <t>Bazita Polgárőr Egyesület</t>
  </si>
  <si>
    <t>Beregszász Máltai Sz.</t>
  </si>
  <si>
    <t>Besenyő a 2000-es években Alapítvány</t>
  </si>
  <si>
    <t xml:space="preserve">Besenyő a 2000-es években Alapítvány </t>
  </si>
  <si>
    <t>Besenyő és Öreghegyi Polg.</t>
  </si>
  <si>
    <t>Béke-Shalom Baráti Társság</t>
  </si>
  <si>
    <t>Bogáncs Állatvédő Egyesület</t>
  </si>
  <si>
    <t xml:space="preserve">Bogáncs Állatvédő Egyesület </t>
  </si>
  <si>
    <t>Botfai  LSC</t>
  </si>
  <si>
    <t xml:space="preserve">Botfai  LSC </t>
  </si>
  <si>
    <t>Botfai Polgárőr Egyesület</t>
  </si>
  <si>
    <t>Canterina Kamarakórus Alapítvány</t>
  </si>
  <si>
    <t>ZMJV Roma Nemzetiségi Önkormányzat</t>
  </si>
  <si>
    <t>Cigány Közösségi Ház Alapítvány</t>
  </si>
  <si>
    <t>Csácsbozsok-Nemesapáti SE</t>
  </si>
  <si>
    <t xml:space="preserve">Csácsbozsok-Nemesapáti SE </t>
  </si>
  <si>
    <t>Csácsbozsoki Polgárőr Egyesület</t>
  </si>
  <si>
    <t xml:space="preserve">Csácsbozsoki Polgárőr Egyesület </t>
  </si>
  <si>
    <t>Családfesztivál Alapítvány</t>
  </si>
  <si>
    <t xml:space="preserve">Családfesztivál Alapítvány </t>
  </si>
  <si>
    <t>Cseperedő  Bölcsődei Alapítvány</t>
  </si>
  <si>
    <t xml:space="preserve">Cseperedő  Bölcsődei Alapítvány </t>
  </si>
  <si>
    <t>Csontritkulásos Betegek Egyesülete</t>
  </si>
  <si>
    <t>Csuti SK</t>
  </si>
  <si>
    <t xml:space="preserve">Csuti SK </t>
  </si>
  <si>
    <t>Részösszesen:</t>
  </si>
  <si>
    <t>Daganatos Betegek Egyesülete</t>
  </si>
  <si>
    <t xml:space="preserve">Daganatos Betegek Egyesülete </t>
  </si>
  <si>
    <t>Dózsa Általános Iskolai Alapítvány</t>
  </si>
  <si>
    <t>Díszmadár és Díszállattenyésztők Zala Megyei Egyesülete</t>
  </si>
  <si>
    <t>Ebergényért Polgárőr Egyesület</t>
  </si>
  <si>
    <t>Egerszegi Fúvószene Alapítvány</t>
  </si>
  <si>
    <t>Egerszegi Kézilabda Klub</t>
  </si>
  <si>
    <t>Egészség Sportegyesület</t>
  </si>
  <si>
    <t xml:space="preserve">Egészség Sportegyesület </t>
  </si>
  <si>
    <t>Egészséges és Derűs Kisgyermekekért Alapítvány</t>
  </si>
  <si>
    <t>Egyszülős Családokért Zalai Krízisközpont Alapítvány</t>
  </si>
  <si>
    <t>Együtt Zalaegerszegért Egyesület</t>
  </si>
  <si>
    <t>Életed Egyesület</t>
  </si>
  <si>
    <t>Életminőségért Alapítvány</t>
  </si>
  <si>
    <t>Erdélyi Faluért Alapítvány</t>
  </si>
  <si>
    <t>Énekmondó Alapítvány</t>
  </si>
  <si>
    <t>Esély Európára Egyesület</t>
  </si>
  <si>
    <t>Fighting Sport Hungary Kft.</t>
  </si>
  <si>
    <t>Forrás Egyesület</t>
  </si>
  <si>
    <t>Ganz Diákalapítv.</t>
  </si>
  <si>
    <t>Gála Társastáncklub Egyesület</t>
  </si>
  <si>
    <t>Gedeon Ferenc Sárkányrepülő Egyesület</t>
  </si>
  <si>
    <t>Dr. Gróf Ulrike fogászat</t>
  </si>
  <si>
    <t>Göcsej Alkoholmentes Klub</t>
  </si>
  <si>
    <t>Göcsej Baranta Egyesület</t>
  </si>
  <si>
    <t>Göcsej Környezetvédő, Tájékozódási és Futó Egyesület</t>
  </si>
  <si>
    <t>Göcsej Kutyaklub</t>
  </si>
  <si>
    <t>Göcsej Sport Klub</t>
  </si>
  <si>
    <t>Göcsej Sportlövész Egyesület</t>
  </si>
  <si>
    <t>Gyermekművészetért Alapítvány</t>
  </si>
  <si>
    <t>Gyermekjólét  Zeg. Bölcsődei Alapítvány</t>
  </si>
  <si>
    <t xml:space="preserve">Gyermekjólét  Zeg. Bölcsődei Alapítvány </t>
  </si>
  <si>
    <t>Hadirokkantak, Hadiözvegyek és Hadiárvák Nemzeti Szöv. ZM. Szervezete</t>
  </si>
  <si>
    <t>HARRIS Egészségkereső Alapítvány</t>
  </si>
  <si>
    <t>Horgászegyesületek Zala Megyei Szövetsége</t>
  </si>
  <si>
    <t>Igazgyöngy Hagyományőrző Egyesület</t>
  </si>
  <si>
    <t xml:space="preserve">Igazgyöngy Hagyományőrző Egyesület </t>
  </si>
  <si>
    <t>Ispita Alapítvány</t>
  </si>
  <si>
    <t>Iskolaeü. Közhasznú Alapítvány</t>
  </si>
  <si>
    <t>Izsák Imre Alapítvány</t>
  </si>
  <si>
    <t>Izsák Imre, Az Oktatás Jövőjéért Alapítvány</t>
  </si>
  <si>
    <t>JAVK Olvasóinkért Könyvtári Alapítvány</t>
  </si>
  <si>
    <t xml:space="preserve">         - egyéb sajátos eszközoldali elszámolások (mérlegjelentés 167. sor 4. oszlop):</t>
  </si>
  <si>
    <t xml:space="preserve"> - liberalizált energiapiacra való kilépés műszaki előkész.</t>
  </si>
  <si>
    <t xml:space="preserve"> - közvilágítási feladatok előkészítő munkái</t>
  </si>
  <si>
    <t xml:space="preserve"> - Zalaegerszeg történelmi városközpont rehabilitációs és revitalizációs program NYDOP-3.1.1/B-2009-0005</t>
  </si>
  <si>
    <t>051030 Nem veszélyes hulladék vegyes begyűjtése, szállítása, átrakása</t>
  </si>
  <si>
    <t xml:space="preserve"> - önk. által kezelt ing.közös ktg.közüz.díj</t>
  </si>
  <si>
    <t xml:space="preserve"> - önkormányzat kezelésében lévő ingatlanok hasznosításához kapcsolódó kiadások</t>
  </si>
  <si>
    <t xml:space="preserve"> -  vagyongazdálkodási feladatok és szakértői díjak</t>
  </si>
  <si>
    <t xml:space="preserve"> - Idegenforgalmi feladatok</t>
  </si>
  <si>
    <t>Kodály úti tagóvodában vizesblokk felújítás</t>
  </si>
  <si>
    <t>Zalaegerszegi VMK DK-i szárny belső átalakítása (Családsegítő Szolgálat és Gyermekjóléti Központ)</t>
  </si>
  <si>
    <t>Orvosi rendelők felújítása</t>
  </si>
  <si>
    <t>Bölcsődék felújítása</t>
  </si>
  <si>
    <t>Zala Megyei Katasztrófavédelmi Igazgatóság</t>
  </si>
  <si>
    <t>Zala Megyei Rendőrfőkapitányság</t>
  </si>
  <si>
    <t>Zala Megyei Kereskedelmi és Iparkamara</t>
  </si>
  <si>
    <t>Zala Megyei Kórház</t>
  </si>
  <si>
    <t>Zala Megyei Kórház Belgyógy. Osztály Alapítványa</t>
  </si>
  <si>
    <t>Zala Megyei Levéltár</t>
  </si>
  <si>
    <t>Zala Megyei Népművészeti Egyesület</t>
  </si>
  <si>
    <t xml:space="preserve">Zala Megyei Népművészeti Egyesület </t>
  </si>
  <si>
    <t>Zala Megyei Vadászszövetség</t>
  </si>
  <si>
    <t>Zala Volán Női Kosárlabda Klub</t>
  </si>
  <si>
    <t>Zalaegerszeg és Térsége Többcélú Kistérségi Társulás</t>
  </si>
  <si>
    <t>Zeg. Autósport</t>
  </si>
  <si>
    <t>Zalaegerszeg Felsőfokú Oktatásáért Közalapítvány</t>
  </si>
  <si>
    <t xml:space="preserve">Zalaegerszeg Felsőfokú Oktatásáért Közalapítvány </t>
  </si>
  <si>
    <t>Zalaegerszeg Jégsportjáért Alapítvány</t>
  </si>
  <si>
    <t>Zalaegerszeg Turizmusáért Egyesület</t>
  </si>
  <si>
    <t>Zalaegerszegi Atlétikai Club</t>
  </si>
  <si>
    <t xml:space="preserve">Zalaegerszegi Atlétikai Club </t>
  </si>
  <si>
    <t>Zalaegerszegi Belvárosi LSC</t>
  </si>
  <si>
    <t xml:space="preserve">Zalaegerszegi Belvárosi LSC </t>
  </si>
  <si>
    <t>Zalaegerszegi Birkózó SE</t>
  </si>
  <si>
    <t xml:space="preserve">Zalaegerszegi Birkózó SE </t>
  </si>
  <si>
    <t>Zalaegerszegi Box Klub</t>
  </si>
  <si>
    <t>Zalaegerszegi Diabetes Egyesület</t>
  </si>
  <si>
    <t xml:space="preserve">Zalaegerszegi Diabetes Egyesület </t>
  </si>
  <si>
    <t>Zalaegerszegi Főiskolások Egyesülete</t>
  </si>
  <si>
    <t xml:space="preserve">Zalaegerszegi Főiskolások Egyesülete </t>
  </si>
  <si>
    <t>Zeg. Football USC</t>
  </si>
  <si>
    <t>Zalaegerszegi Gasztrokulturális Egyesület</t>
  </si>
  <si>
    <t>Zalaegerszegi Hastánc Egyesület</t>
  </si>
  <si>
    <t>Zalaegerszegi Honvéd  Klub</t>
  </si>
  <si>
    <t>Zeg. Gasparich Idősek Alap</t>
  </si>
  <si>
    <t>Zalaegerszegi Kerékpáros SE</t>
  </si>
  <si>
    <t>Zalaegerszegi Kertbarát Kör</t>
  </si>
  <si>
    <t>Zalaegerszegi Parkinson Egyesület</t>
  </si>
  <si>
    <t>Zeg. Shotokan Karate Egyesület</t>
  </si>
  <si>
    <t>Zalaegerszegi Szimfonikus Zenekar Egyesület</t>
  </si>
  <si>
    <t>Zalaegerszegi Szív- és Érbeteg Egyesület</t>
  </si>
  <si>
    <t>Zalaegerszegi Tájékozódási Futó Club</t>
  </si>
  <si>
    <t>Városüzemelési felad.</t>
  </si>
  <si>
    <t>Vagyonkez. feladatok</t>
  </si>
  <si>
    <t>Polgármesteri Kabinet</t>
  </si>
  <si>
    <t>Munkaadókat terhelő járulékok és szociális hj.adó</t>
  </si>
  <si>
    <t xml:space="preserve"> - lakásalap pénzeszközeinek befektetése</t>
  </si>
  <si>
    <t>1./6.</t>
  </si>
  <si>
    <t xml:space="preserve"> Ságodi mezőgazdasági terület rendezése</t>
  </si>
  <si>
    <t xml:space="preserve">  2016. évi költségvetéshez fejlesztési céltartalék</t>
  </si>
  <si>
    <t>Egyéb felhalmo-zási célú kiadások</t>
  </si>
  <si>
    <t>Kutilapi u. felújítása</t>
  </si>
  <si>
    <t xml:space="preserve"> - városmarketing támogatása</t>
  </si>
  <si>
    <t>B55</t>
  </si>
  <si>
    <t>Részesedések megszűnéséhez kapcsolódó bevételek</t>
  </si>
  <si>
    <t>Hitel-, kölcsöntör-lesztés áht-n kívülre</t>
  </si>
  <si>
    <t>Főépítészi feladatok</t>
  </si>
  <si>
    <t>Polgármesteri Kabinet kiadásai</t>
  </si>
  <si>
    <t xml:space="preserve"> - Egerszeg kártya értékesítés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</si>
  <si>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</si>
  <si>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</si>
  <si>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</si>
  <si>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</si>
  <si>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 xml:space="preserve"> - MOL Nyrt. adomány</t>
  </si>
  <si>
    <t>092211 Gimn. oktatás, nevelés szakmai feladatai</t>
  </si>
  <si>
    <t xml:space="preserve"> - Természettudományos oktatás eszközrendszerének és módszertanának fejlesztése a Kölcsey F. Gimnáziumban TÁMOP 3.1.3.-11/2-2012-0023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</si>
  <si>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</si>
  <si>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</si>
  <si>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</si>
  <si>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 xml:space="preserve"> - ZG3 kút üzemeltetése</t>
  </si>
  <si>
    <t>066010 Zöldterület kezelés</t>
  </si>
  <si>
    <t xml:space="preserve"> - Szennyvíztársulástól átvett viziközmű vagyon használati díja</t>
  </si>
  <si>
    <t>Landorhegyi Idősek Klubja tetőcsere</t>
  </si>
  <si>
    <t>Önkormányzati kezelésben lévő intézmények közműveinek felújítása</t>
  </si>
  <si>
    <t>Mártírok u. burkolatfelújítás, csapadékcsatorna építés</t>
  </si>
  <si>
    <t>Ady utca út- és járda felújítása (vízkiváltással)</t>
  </si>
  <si>
    <t>Gyimesi utca parkolófelújítás I. ütem</t>
  </si>
  <si>
    <t>4./41</t>
  </si>
  <si>
    <t>Ságodi u. járdaburkolat felújítás</t>
  </si>
  <si>
    <t>Ola utca járda felújítás és zöldfelület rendezés</t>
  </si>
  <si>
    <t>Arany J.u.-tól nyugatra lévő lakóövezet járda felújítási munkái</t>
  </si>
  <si>
    <t>Bazita u. járdaburkolat felújítás</t>
  </si>
  <si>
    <t>2015. évi  eredeti előirányzat</t>
  </si>
  <si>
    <t>3.Egyéb működési célú kiadások (költségvetési szervek és tartalék nélkül)</t>
  </si>
  <si>
    <t xml:space="preserve">   B818</t>
  </si>
  <si>
    <t>Betétek megszüntetése</t>
  </si>
  <si>
    <t xml:space="preserve">     ba) zöldterület gazdálkodással kapcsolatos feladatok ellátásának támogatása (hektár)</t>
  </si>
  <si>
    <t xml:space="preserve">     bb) közvilágítás fenntartásának támogatása  (km)</t>
  </si>
  <si>
    <t>8.) Betétek megszüntetése</t>
  </si>
  <si>
    <t xml:space="preserve">     bc) köztemető fenntartással kapcsolatos feladatok támogatása  (m²)</t>
  </si>
  <si>
    <t>1.d) Lakott külterülettel kapcsolatos feladatok támogatása</t>
  </si>
  <si>
    <t>1.d) Lakott külterülettel kapcsolatos feladatok támogatása - beszámítás után</t>
  </si>
  <si>
    <t>1.e) Üdülőhelyi feladatok támogatása</t>
  </si>
  <si>
    <t>1.e) Üdülőhelyi feladatok támogatása -  beszámítás után</t>
  </si>
  <si>
    <t>V. Beszámítás összege</t>
  </si>
  <si>
    <t>I.2.Nem közművel összegyűjtött háztartási szennyvíz ártalmatlanítása</t>
  </si>
  <si>
    <t>2015. évi bevétel módosított előirányzata</t>
  </si>
  <si>
    <t>2015. évi bevétel eredeti előirányzata</t>
  </si>
  <si>
    <t>5. Kiegészítő támogatás az óvodapedagógusok minősítéséből adódó többletkiadásokhoz</t>
  </si>
  <si>
    <t xml:space="preserve">  (1) Pedagógus II. kategóriába sorolt óvodapedagógusok kiegészítő támogatása</t>
  </si>
  <si>
    <t>1. Pénzbeli szociális ellátások kiegészítése</t>
  </si>
  <si>
    <r>
      <t xml:space="preserve">     bd) közutak fenntartásának támogatása  (km</t>
    </r>
    <r>
      <rPr>
        <sz val="8.1"/>
        <rFont val="Times New Roman"/>
        <family val="1"/>
        <charset val="238"/>
      </rPr>
      <t>)</t>
    </r>
  </si>
  <si>
    <t>Lakhatásért Közalapítvány</t>
  </si>
  <si>
    <t xml:space="preserve">Lakhatásért Közalapítvány </t>
  </si>
  <si>
    <t>L'Artis Környezetvédelmi és Művészeti Kht</t>
  </si>
  <si>
    <t>Landorhegyi Gondozóház Alapítvány</t>
  </si>
  <si>
    <t>Látásfogyatékosok Zalaegerszegi Kistérségi Egyesülete</t>
  </si>
  <si>
    <t xml:space="preserve">Látásfogyatékosok Zalaegerszegi Kistérségi Egyesülete </t>
  </si>
  <si>
    <t>Lisztérzékenyek ZM. Szervezete</t>
  </si>
  <si>
    <t>Magyar Polgári Védelmi Szöv. Z.M. Szervezete</t>
  </si>
  <si>
    <t>Magyar Szervátültetettek Egyesülete</t>
  </si>
  <si>
    <t>Magyarucca Egyesület</t>
  </si>
  <si>
    <t>Magyar Vöröskereszt ZM. Szervezete</t>
  </si>
  <si>
    <t xml:space="preserve">Magyar Vöröskereszt ZM. Szervezete </t>
  </si>
  <si>
    <t>Magyarok Világszövetsége Zala megyei Szervezete</t>
  </si>
  <si>
    <t xml:space="preserve">Magyarok Világszövetsége Zala megyei Szervezete </t>
  </si>
  <si>
    <t>Magyar Máltai Szeretetszolgálat</t>
  </si>
  <si>
    <t>Mandulavirág Ref. Gondozóház</t>
  </si>
  <si>
    <t>Maraton Lapcsoport</t>
  </si>
  <si>
    <t>Mária Magdolna Plébánia</t>
  </si>
  <si>
    <t>Maxima Életmód Klub</t>
  </si>
  <si>
    <t xml:space="preserve"> - 2015. évi Vis maior támogatás</t>
  </si>
  <si>
    <t>045170 Parkoló, garázs üzemeltetése, fenntartása</t>
  </si>
  <si>
    <t xml:space="preserve"> -Andráshidai LSC működési támogatás</t>
  </si>
  <si>
    <t xml:space="preserve"> - parkolási közszolgáltatási tevékenység ellátásával kapcsolatos bevétel</t>
  </si>
  <si>
    <t>B54</t>
  </si>
  <si>
    <t>052020  Szennyvíz gyűjtése, tisztítása, elhelyezése</t>
  </si>
  <si>
    <t xml:space="preserve"> - ZALAVÍZ Zrt. befizetése</t>
  </si>
  <si>
    <t xml:space="preserve"> 045120 Út, autópálya építés</t>
  </si>
  <si>
    <t xml:space="preserve"> -  Buslakpusztai bezárt szilárd hulladéklerakó okozta szennyezés lokalizációja  pályázati támogatással KEOP-2.4.0/B/2F/10-11-2012-0005</t>
  </si>
  <si>
    <t>081030 Sportlétes., edzőtáborok működtetése és fejlesztése</t>
  </si>
  <si>
    <t xml:space="preserve"> - "Komplex belváros rehabilitációs program Zalaegerszegen" projekt pályázati támogatással NYDOP-3.1.1/B1-13-k-2013-0005 </t>
  </si>
  <si>
    <t xml:space="preserve"> - Idősek Otthona kialakításához pénzeszköz átvétel</t>
  </si>
  <si>
    <t xml:space="preserve"> - Közvilágítás energiatakarékos átalakítása Zalaegerszegen I. ütem KEOP-5.5.0/A/12-2013-0191 pályázati pe.</t>
  </si>
  <si>
    <t xml:space="preserve"> - Közvilágítás energiatakarékos átalakítása Zalaegerszegen II. ütem KEOP-5.5.0/A/12-2013-0182 pályázati pe.</t>
  </si>
  <si>
    <t xml:space="preserve"> - ingatlaneladás </t>
  </si>
  <si>
    <t xml:space="preserve"> - haszonbérleti szerződés</t>
  </si>
  <si>
    <t xml:space="preserve"> - osztalék bevétel VG Kft-től</t>
  </si>
  <si>
    <t>106010 Lakóingatl. szoc.célú bérbeadása, üzemeltetése</t>
  </si>
  <si>
    <t xml:space="preserve"> - LÉSZ bérlemény üzemeltetés bevétele</t>
  </si>
  <si>
    <t xml:space="preserve"> - Inkubátorház bérleti díja</t>
  </si>
  <si>
    <t xml:space="preserve"> - volt laktanyával kapcsolatos bevétel</t>
  </si>
  <si>
    <t xml:space="preserve"> - helypénz és helybiztosítás</t>
  </si>
  <si>
    <t>051040 Nem veszélyes hulladék kezelése, ártalmatlanítása</t>
  </si>
  <si>
    <t xml:space="preserve"> - ZALA-DEPO Kft.által fizetett haszn. díj </t>
  </si>
  <si>
    <t>Lakásalappal kapcsolatos bevételek</t>
  </si>
  <si>
    <t>061030 Lakáshoz jutást segítő támogatások</t>
  </si>
  <si>
    <t>B74</t>
  </si>
  <si>
    <t>B75</t>
  </si>
  <si>
    <t>B814</t>
  </si>
  <si>
    <t>Államháztartáson belüli megelőlegezések</t>
  </si>
  <si>
    <t xml:space="preserve"> -" Landorhegyi esték" rendezvény</t>
  </si>
  <si>
    <t xml:space="preserve"> - Egervári várkastéllyal való együttműködés</t>
  </si>
  <si>
    <t xml:space="preserve"> - Szent István szobor 15. éves évforduló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</si>
  <si>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</si>
  <si>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</si>
  <si>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</si>
  <si>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</si>
  <si>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</si>
  <si>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</si>
  <si>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Zalaegerszeg Kultúrájáért Közalapítvány támogatása</t>
  </si>
  <si>
    <t>082030 Művészeti tevékenység</t>
  </si>
  <si>
    <t xml:space="preserve"> - művészeti ösztöndíjak</t>
  </si>
  <si>
    <t xml:space="preserve"> - Ispita Alapítvány támogatása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</si>
  <si>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</si>
  <si>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</si>
  <si>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</si>
  <si>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 xml:space="preserve"> - szociális és egészségügyi rendezvények szervezése</t>
  </si>
  <si>
    <t>072311 Fogorvosi alapellátás</t>
  </si>
  <si>
    <t>Millecentenáriumi Közalap.</t>
  </si>
  <si>
    <t>Mindszenty Általános Iskola, Gimnázium</t>
  </si>
  <si>
    <t>Mindszenty Iskoláért Alapítvány</t>
  </si>
  <si>
    <t>Mindszenty DSE</t>
  </si>
  <si>
    <t>Mosolygó Kórház Alapítvány</t>
  </si>
  <si>
    <t>Mozgássérültek Zm. Egyesülete</t>
  </si>
  <si>
    <t xml:space="preserve">Nagycsaládosok Egyesülete </t>
  </si>
  <si>
    <t>Nemzetközi Szent György Lovagrend</t>
  </si>
  <si>
    <t>Neszele LSC</t>
  </si>
  <si>
    <t>Nyugdíjas Pedagógus Egyesülete</t>
  </si>
  <si>
    <t>Gyöngyvirág Nyugdíjas Egyesület</t>
  </si>
  <si>
    <t xml:space="preserve">Ny-Magyarországi Egyetem </t>
  </si>
  <si>
    <t>Gondozási Központ</t>
  </si>
  <si>
    <t xml:space="preserve">Gondozási Központ </t>
  </si>
  <si>
    <t>Olai Polgárőr Egyesület</t>
  </si>
  <si>
    <t xml:space="preserve">Oktatás Színvonalának Megőrzése </t>
  </si>
  <si>
    <t>Őszirózsa Nyugdíjas Klub</t>
  </si>
  <si>
    <t>Összefogás Botfáért Egyesület</t>
  </si>
  <si>
    <t>Összefogás Egyesület Pózva</t>
  </si>
  <si>
    <t>Pannon Írók Társasága</t>
  </si>
  <si>
    <t xml:space="preserve">Pannon Írók Társasága </t>
  </si>
  <si>
    <t>Páterdombi LSC</t>
  </si>
  <si>
    <t xml:space="preserve">Páterdombi LSC </t>
  </si>
  <si>
    <t>Páterdombi Kulturális Egyesület</t>
  </si>
  <si>
    <t>PERSZE</t>
  </si>
  <si>
    <t>Pofosz Zala Megyei Szervezete</t>
  </si>
  <si>
    <t>Polgárőr Egyesületek Szövetsége</t>
  </si>
  <si>
    <t>Police - Ola LSK KE</t>
  </si>
  <si>
    <t xml:space="preserve">Police - Ola LSK KE </t>
  </si>
  <si>
    <t>Pózvai Polgárőr Egyesület</t>
  </si>
  <si>
    <t xml:space="preserve">Pózvai Polgárőr Egyesület </t>
  </si>
  <si>
    <t>Pózva Városrészért Alapítvány</t>
  </si>
  <si>
    <t>Páterdombi DSE</t>
  </si>
  <si>
    <t>Press Dance Tánccsoport Egyesület</t>
  </si>
  <si>
    <t>Pro Equus Lovas Klub</t>
  </si>
  <si>
    <t>Pro Scola Alapítvány</t>
  </si>
  <si>
    <t>Rákóczi Szövetség Zalaegerszegi Szervezete</t>
  </si>
  <si>
    <t>Báthory I. Alapítvány</t>
  </si>
  <si>
    <t>Rendért Zalai Közbiztonsági Egyesület</t>
  </si>
  <si>
    <t xml:space="preserve">Rendért Zalai Közbiztonsági Egyesület </t>
  </si>
  <si>
    <t>Ságodért Alapítvány</t>
  </si>
  <si>
    <t xml:space="preserve">Ságodért Alapítvány </t>
  </si>
  <si>
    <t>Ságodi LSC</t>
  </si>
  <si>
    <t>Sólyom Íjász Egyesület</t>
  </si>
  <si>
    <t>Szemem Fénye Alapítvány</t>
  </si>
  <si>
    <t>SPEED Kötélugró Klub</t>
  </si>
  <si>
    <t>Söjtör és térsége Méhészeinek Egyesülete</t>
  </si>
  <si>
    <t>Szentgyörgyi Albert DSE</t>
  </si>
  <si>
    <t>Szociális és Gyermekjóléti Társulás</t>
  </si>
  <si>
    <t>Szűz Mária Plébánia</t>
  </si>
  <si>
    <t>Részösszeg:</t>
  </si>
  <si>
    <t>Tánccal Egymásért és a Városért Alapítvány</t>
  </si>
  <si>
    <t>Tipegő Zalaegerszegi Bölcsődei Alapítvány</t>
  </si>
  <si>
    <t xml:space="preserve">Tipegő Zalaegerszegi Bölcsődei Alapítvány </t>
  </si>
  <si>
    <t xml:space="preserve"> - kamatmentes hitelek és kölcsön  törlesztéséből </t>
  </si>
  <si>
    <t>Vagyonkezelési felad. összesen:</t>
  </si>
  <si>
    <t xml:space="preserve"> - közterületen hagyott gépjárművek értékesítése</t>
  </si>
  <si>
    <t xml:space="preserve"> </t>
  </si>
  <si>
    <t>Jogi igazgatási feladat összesen:</t>
  </si>
  <si>
    <t xml:space="preserve"> - folyószámla kamata</t>
  </si>
  <si>
    <t xml:space="preserve"> -Áfa visszaigénylés</t>
  </si>
  <si>
    <t xml:space="preserve"> - 2014. évi pénzmaradvány igénybevétele áthúzódó feladatokhoz</t>
  </si>
  <si>
    <t xml:space="preserve"> - 2014. évi pénzmaradvány igénybevétele új feladatokhoz</t>
  </si>
  <si>
    <t xml:space="preserve"> - kiegészítő támogatás 2015. évi feladatok biztonságos finanszírozásához</t>
  </si>
  <si>
    <t xml:space="preserve"> - Helyi önkormányzatok működésének általános támogatása</t>
  </si>
  <si>
    <t xml:space="preserve"> - Települési önkormányzatok egyes köznevelési feladatainak tám.</t>
  </si>
  <si>
    <t xml:space="preserve"> - Települési önkormányzatok szociális és gyermekjóléti feladatainak támogatása</t>
  </si>
  <si>
    <t xml:space="preserve"> - Települési önkormányzatok kulturális feladatainak támogatása</t>
  </si>
  <si>
    <t>900020 Önkormányzatok funkcióra nem sorolható bevételei áht-n kívűlről</t>
  </si>
  <si>
    <t xml:space="preserve"> - gépjárműadó</t>
  </si>
  <si>
    <t xml:space="preserve"> - idegenforgalmi adó</t>
  </si>
  <si>
    <t xml:space="preserve"> - talajterhelési díj</t>
  </si>
  <si>
    <t>082042 Könyvtári állomány gyarapítása, nyilvánt.</t>
  </si>
  <si>
    <t xml:space="preserve"> - Deák F. Megyei és Városi Könyvtár részére  megelőlegezett ált.forgalmi adó visszafizetése</t>
  </si>
  <si>
    <t>082091 Közművelődés – közösségi és társadalmi részvétel fejlesztése</t>
  </si>
  <si>
    <t xml:space="preserve"> - Intézményi pályázatokhoz biztosított kölcsön visszafizetése</t>
  </si>
  <si>
    <t xml:space="preserve"> - fogászati alapellátás 2015. évi önkormányzati támogatása</t>
  </si>
  <si>
    <t xml:space="preserve"> - idősügyi feladatok</t>
  </si>
  <si>
    <t xml:space="preserve"> -" Lakhatásáért" Közalapítvány támogatása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</si>
  <si>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</si>
  <si>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</si>
  <si>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</si>
  <si>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országos DO. zalaegerszegi rendezvényei</t>
  </si>
  <si>
    <t xml:space="preserve"> - úszásoktatás támogatása</t>
  </si>
  <si>
    <t xml:space="preserve">  - Andráshidai LSC sportlétesítmény üzemeltetés tám.</t>
  </si>
  <si>
    <t xml:space="preserve"> - Botfai LSC sportlétesítmény üzemeltetés tám.</t>
  </si>
  <si>
    <t xml:space="preserve"> - Kertváros LSC sportlétesítmény üzemeltetés tám.</t>
  </si>
  <si>
    <t xml:space="preserve"> - Páterdombi LSC sportlétesítmény bérleti díj</t>
  </si>
  <si>
    <t xml:space="preserve"> - Csuti SK sportlétesítmény üzemeltetés támogatása</t>
  </si>
  <si>
    <t xml:space="preserve"> - Police Ola LSK sportlétesítmény bérleti díja</t>
  </si>
  <si>
    <t xml:space="preserve"> - Csácsbozsok-Alsónemesapáti LSC sportlét.bérleti díj</t>
  </si>
  <si>
    <t xml:space="preserve"> - Vorhotai LSC sportlétesítmény üzemeltetés támogatása</t>
  </si>
  <si>
    <t>081041 Versenysport- és utánpótlás - nevelés tevékenység</t>
  </si>
  <si>
    <t>Beruházási és felújítási kiadások:</t>
  </si>
  <si>
    <t>2014. évről áthúzódó feladat</t>
  </si>
  <si>
    <t xml:space="preserve">               </t>
  </si>
  <si>
    <t xml:space="preserve"> - szakképzési  ösztöndíj</t>
  </si>
  <si>
    <t xml:space="preserve"> - díszokleveles pedagógusok ünnepsége és jutalmazása</t>
  </si>
  <si>
    <t>013350 Az önkorm. vagyonnal való gazd. kapcs. feladatok</t>
  </si>
  <si>
    <t xml:space="preserve"> - saját fenntartású, illetve működtetésű intézmények karbantartása</t>
  </si>
  <si>
    <t xml:space="preserve"> -  igazgatási bírságok </t>
  </si>
  <si>
    <t xml:space="preserve"> - "Egymásra hangolva" projekt pályázati támogatás</t>
  </si>
  <si>
    <t xml:space="preserve"> - Eresco röntgengép értékesítése</t>
  </si>
  <si>
    <t xml:space="preserve"> - Liget utca magánerős útépítéshez lakossági befizetés</t>
  </si>
  <si>
    <t xml:space="preserve"> - környezetvédelmi bírság</t>
  </si>
  <si>
    <t xml:space="preserve"> - telephely engedély</t>
  </si>
  <si>
    <t xml:space="preserve"> - Fenyő u. útépítéshez kapcsolódó kötbér</t>
  </si>
  <si>
    <t xml:space="preserve"> - pályázati, műszaki előkészítés (kötbér)</t>
  </si>
  <si>
    <t xml:space="preserve"> - Zeg.DNy.regionális szenyyvízcsat.kiépítés</t>
  </si>
  <si>
    <t xml:space="preserve"> - cserével vegyes ingatlanszerződések</t>
  </si>
  <si>
    <t xml:space="preserve"> - Zeg.Felsőfokú Oktatásáért Közalapítvány támogatása</t>
  </si>
  <si>
    <t xml:space="preserve"> - Ny-Magyarországi Egyetem költségtérítéses hallgatók támogatása</t>
  </si>
  <si>
    <t>084070 A fiatalok társ. integrációját segítő struktúra, szakmai szolgált. fejlesztése, működtetése</t>
  </si>
  <si>
    <t xml:space="preserve"> - III. Zalaegerszegi Városi Diáknapok</t>
  </si>
  <si>
    <t xml:space="preserve"> - Zalaegerszegi Főiskolások Egyesülete</t>
  </si>
  <si>
    <t>074052 Kábítószer megelőzés programja</t>
  </si>
  <si>
    <t xml:space="preserve"> - Zalaegerszegi Kábítószerügyi Egyeztető Fórum</t>
  </si>
  <si>
    <t xml:space="preserve"> - Augusztus 20-i falumúzeumi rendezvény</t>
  </si>
  <si>
    <t>Alsóerdei kosárlabda palánk</t>
  </si>
  <si>
    <t>1./2./9.</t>
  </si>
  <si>
    <t>Öveges Iskola területén gázvezeték kiváltás</t>
  </si>
  <si>
    <t>1./8.</t>
  </si>
  <si>
    <t>2./3.</t>
  </si>
  <si>
    <t>Kazinczy tér 11. ivóvízhálózat szétválasztása</t>
  </si>
  <si>
    <t xml:space="preserve">Rákóczi u. Arany J.u. és Mártírok útja között lévő szakaszán üzemelő csapadékcsatorna és ivóvízvezeték </t>
  </si>
  <si>
    <t>4./42.</t>
  </si>
  <si>
    <t>Hock J.u. járdaburkolat KEOP vízvezetéképítés miatti helyreállítás</t>
  </si>
  <si>
    <t>4./43.</t>
  </si>
  <si>
    <t>Mikes K.u. KEOP vízvezetéképítés miatti helyreállítás</t>
  </si>
  <si>
    <t>Hóvirág.u. KEOP vízvezetéképítés miatti helyreállítás</t>
  </si>
  <si>
    <t>4./44.</t>
  </si>
  <si>
    <t xml:space="preserve"> - egyéb szervezetek támogatása</t>
  </si>
  <si>
    <t>4.a/16.</t>
  </si>
  <si>
    <t>Bozsoki horhos partfal stabilizáció</t>
  </si>
  <si>
    <t>4.a/17.</t>
  </si>
  <si>
    <t>Balesetveszélyes tereplépcsők felújítása</t>
  </si>
  <si>
    <t xml:space="preserve"> - sport- és humánigazgatási feladatok</t>
  </si>
  <si>
    <t xml:space="preserve"> - Építéshatósági feladatok</t>
  </si>
  <si>
    <t xml:space="preserve"> - VERSO projekt pályázati támogatás</t>
  </si>
  <si>
    <t>Polgármesteri Kabinet összesen:</t>
  </si>
  <si>
    <t xml:space="preserve"> - megélhetési támogatás</t>
  </si>
  <si>
    <t xml:space="preserve"> - energia támogatás</t>
  </si>
  <si>
    <t xml:space="preserve"> - rendszeres gyermekvédelmi segély</t>
  </si>
  <si>
    <t xml:space="preserve"> - gyermekétkeztetési támogatás</t>
  </si>
  <si>
    <t xml:space="preserve"> - rendkívüli települési támogatás</t>
  </si>
  <si>
    <t xml:space="preserve"> - adósságrendezési támogatás</t>
  </si>
  <si>
    <t xml:space="preserve"> - gyógyszertámogatás</t>
  </si>
  <si>
    <t xml:space="preserve"> - Bursa Hungarica ösztöndíj</t>
  </si>
  <si>
    <t xml:space="preserve"> - lakásgazdálkodási feladatokra</t>
  </si>
  <si>
    <t>107054 Családsegítés</t>
  </si>
  <si>
    <t xml:space="preserve"> - Családsegítő Szolgálathoz krízissegélyezés</t>
  </si>
  <si>
    <t>032020 Tűz- és katasztrófavéd. tevékenység</t>
  </si>
  <si>
    <t xml:space="preserve"> - helyi védelmi igazgatás</t>
  </si>
  <si>
    <t>Szociális és igazgatási fa.működési kiadás összesen:</t>
  </si>
  <si>
    <t>Zalaegerszegi Teke Klub</t>
  </si>
  <si>
    <t xml:space="preserve">Zalaegerszegi Teke Klub </t>
  </si>
  <si>
    <t>Zalaegerszegi Teke Szövtség</t>
  </si>
  <si>
    <t>Zalaegerszegi Triatlon Klub</t>
  </si>
  <si>
    <t>Zalaegerszegi Vívó Egylet</t>
  </si>
  <si>
    <t xml:space="preserve">Zalaegerszegi Vívó Egylet </t>
  </si>
  <si>
    <t>Zalaegerszeg-Marosvásárhely Baráti Társaság</t>
  </si>
  <si>
    <t>Zalaegerszegi Városi Diákönkormányzat</t>
  </si>
  <si>
    <t>Zalaegersz. Végzett Közgazd. Egy.</t>
  </si>
  <si>
    <t>Zalai Építk Móricz Zs. Műv.Egyesület</t>
  </si>
  <si>
    <t xml:space="preserve">Zalai Építk Móricz Zs. Műv.Egyesület </t>
  </si>
  <si>
    <t>Zalai Civil Életért Közhasznú Egyesület</t>
  </si>
  <si>
    <t>Zalai Gyermekekért Alapítvány</t>
  </si>
  <si>
    <t>Zalai 47. Honvédalj</t>
  </si>
  <si>
    <t>Zala-Lap Könyv- és Lapkiadó Kft</t>
  </si>
  <si>
    <t>Zalai Magyar Nemzeti Szövetség</t>
  </si>
  <si>
    <t xml:space="preserve">Zalai Magyar Nemzeti Szövetség </t>
  </si>
  <si>
    <t>Zalai Mentálhigiénés Egyesület</t>
  </si>
  <si>
    <t>Zalai Nyitott Szív Egyesület</t>
  </si>
  <si>
    <t>Zalai Polgári Körök Egyesület</t>
  </si>
  <si>
    <t xml:space="preserve">Zalai Polgári Körök Egyesület </t>
  </si>
  <si>
    <t>Zalai Táncegyüttes Egyesület</t>
  </si>
  <si>
    <t>Zalai Kutyabarátok Egyesülete</t>
  </si>
  <si>
    <t>ZALAVÍZ Sportegyesület</t>
  </si>
  <si>
    <t>ZAZEE  Egyesület</t>
  </si>
  <si>
    <t>ZEUS SE</t>
  </si>
  <si>
    <t>ZTE Súlyemelő Klub</t>
  </si>
  <si>
    <t xml:space="preserve">ZTE Súlyemelő Klub </t>
  </si>
  <si>
    <t>ZTE Röplabda Klub</t>
  </si>
  <si>
    <t>ZTE Tenisz Klub</t>
  </si>
  <si>
    <t>ZTE ZÁÉV Teke Klub</t>
  </si>
  <si>
    <t xml:space="preserve">ZTE ZÁÉV Teke Klub </t>
  </si>
  <si>
    <t>Dr. Zsiga Erzsébet fogorvos</t>
  </si>
  <si>
    <t>Civil szervezetek, egyesületek, alapítványok, önkormányzatok és egyéb szervezetek összesen:</t>
  </si>
  <si>
    <t>Gazdasági társaságok:</t>
  </si>
  <si>
    <t>Egerszegi Spor tés Turizmus Kft.</t>
  </si>
  <si>
    <t>Észak-zalai TISZK KHT.</t>
  </si>
  <si>
    <t>Humán Esély Nonprofit Közhasznú Kft.</t>
  </si>
  <si>
    <t>Kandikó Egyesület</t>
  </si>
  <si>
    <t>Kontakt Humán KHT</t>
  </si>
  <si>
    <t xml:space="preserve">Kontakt Humán KHT  </t>
  </si>
  <si>
    <t>Rádió Stúdió Kft.</t>
  </si>
  <si>
    <t>Zalaegerszegi Televízió Kft</t>
  </si>
  <si>
    <t xml:space="preserve">Zalaegerszegi Televízió Kft </t>
  </si>
  <si>
    <t>Zalai Közszolg. Nonprofit KFT.</t>
  </si>
  <si>
    <t xml:space="preserve">Zalavolán Zrt. </t>
  </si>
  <si>
    <t xml:space="preserve">Zalavolán Zrt.  </t>
  </si>
  <si>
    <t>ZTE Football Zrt.</t>
  </si>
  <si>
    <t>ZTE Kosárlabda Klub Rt.</t>
  </si>
  <si>
    <t xml:space="preserve">ZTE Kosárlabda Klub Rt. </t>
  </si>
  <si>
    <t>DENTAL KFT.</t>
  </si>
  <si>
    <t>DENTEAM Kft.</t>
  </si>
  <si>
    <t>Dentalux Eü. BT.</t>
  </si>
  <si>
    <t>DENTO-MED BT.</t>
  </si>
  <si>
    <t>DONTOBELL BT.</t>
  </si>
  <si>
    <t>IVANDA DENT BT.</t>
  </si>
  <si>
    <t>Kalor Zala Energiaszolg. Kft.</t>
  </si>
  <si>
    <t>Kaszás és Társa Kft.</t>
  </si>
  <si>
    <t>NIVODENT BT.</t>
  </si>
  <si>
    <t>Ny-P Járműip. És Mech. KFT.</t>
  </si>
  <si>
    <t>PA-MED BT.</t>
  </si>
  <si>
    <t>Paradent Eü. Kft</t>
  </si>
  <si>
    <t>PLATÁN-DENT BT.</t>
  </si>
  <si>
    <t>PREVENTÍV-DENT BT.</t>
  </si>
  <si>
    <t>TRADENT-MED BT.</t>
  </si>
  <si>
    <t xml:space="preserve"> - Zalaegerszegi Futball Utánpótlás SC támogatása</t>
  </si>
  <si>
    <t xml:space="preserve"> - lakásalappal kapcsolatos kiadások</t>
  </si>
  <si>
    <t>MÜLLEX Közszolgáltató Nonprofit Kft-ben tőkeemelés</t>
  </si>
  <si>
    <t xml:space="preserve"> - földhasználati és vezetékjog</t>
  </si>
  <si>
    <t xml:space="preserve"> - 2015. állami támogatás előleg visszafizetése</t>
  </si>
  <si>
    <t xml:space="preserve"> - rendezvények támogatása</t>
  </si>
  <si>
    <t xml:space="preserve"> - egészségügyi és szociális ágazat pályázati kerete</t>
  </si>
  <si>
    <t xml:space="preserve"> - 2015. évi közösségi, művészeti pályázatok</t>
  </si>
  <si>
    <t xml:space="preserve"> - lakossági, civil kezdeményezések támogatása</t>
  </si>
  <si>
    <t>1./1/7</t>
  </si>
  <si>
    <t>Balesetveszélyes Andráshidai óvoda felújítása</t>
  </si>
  <si>
    <t xml:space="preserve"> -VIII Fazekas-keramikus találkozó</t>
  </si>
  <si>
    <t xml:space="preserve"> - Betlehem működtetése</t>
  </si>
  <si>
    <t>vállalkozási tevékenységet terhelő befizetési kötelezettség</t>
  </si>
  <si>
    <t>Polgár-mester</t>
  </si>
  <si>
    <t xml:space="preserve">Zegesz </t>
  </si>
  <si>
    <t>Hevesi Sándor Színház és Griff Bábszínház összesen:</t>
  </si>
  <si>
    <t>Keresztury VMK (131303)</t>
  </si>
  <si>
    <t>Göcsej Múzeum (131302)</t>
  </si>
  <si>
    <t>Göcsej Múzeum (131306)</t>
  </si>
  <si>
    <t>ZMJV Polgármesteri Hivatala</t>
  </si>
  <si>
    <t>Turisztikai Hivatal</t>
  </si>
  <si>
    <t>Egervári Község Önkormányzata</t>
  </si>
  <si>
    <t>KLIK (131201)</t>
  </si>
  <si>
    <t>Zalaegerszegi Szakképzési Centrum</t>
  </si>
  <si>
    <t>Ady Iskola Gyermekhangok Alapítvány</t>
  </si>
  <si>
    <t>Albatrosz Táncművészeti Társulat összesen:</t>
  </si>
  <si>
    <t xml:space="preserve">Alsójánkahegyi Kulturális Egyesület összesen: </t>
  </si>
  <si>
    <t>Autista Sérültekért Alapítvány</t>
  </si>
  <si>
    <t>Autó-Motor Veterán Klub</t>
  </si>
  <si>
    <t>BGF. PFSZF. KAR Zegi Intézete összesen:</t>
  </si>
  <si>
    <t>Canterina Kamarakórus Alapítvány összesen:</t>
  </si>
  <si>
    <t>Csácsi Állatsimogató</t>
  </si>
  <si>
    <t xml:space="preserve">Cigány Kisebbségi Önkormányzat </t>
  </si>
  <si>
    <t>Cigány Közösségi Ház Alapítvány összesen:</t>
  </si>
  <si>
    <t>Csács-I-zsákEgyesület</t>
  </si>
  <si>
    <t xml:space="preserve">Csontritkulásos Betegek Egyesülete </t>
  </si>
  <si>
    <t>Dévai Szent Ferenc Alapítvány</t>
  </si>
  <si>
    <t>Egerszegi Fúvószene Alapítvány összesen:</t>
  </si>
  <si>
    <t>Együtt Zalaegerszegért Egyesület összesen:</t>
  </si>
  <si>
    <t>Életminőségért Alapítvány összesen:</t>
  </si>
  <si>
    <t>Európai Sport Hagy. Egyesület</t>
  </si>
  <si>
    <t>Evangélikus Egyházközösség</t>
  </si>
  <si>
    <t>Fiatalok a Néptáncért Alapítvány KISZÖV</t>
  </si>
  <si>
    <t>Ferences Rendtartomány Szombathelyi rendház</t>
  </si>
  <si>
    <t>Fighting Sport Hungary Kft. összesen:</t>
  </si>
  <si>
    <t>Forrás Egyesület összesen:</t>
  </si>
  <si>
    <t>Gála Társastáncklub Egyesület összesen:</t>
  </si>
  <si>
    <t>Gyermekeink Jövőjéért Alapítvány</t>
  </si>
  <si>
    <t>Hegypásztor Kör</t>
  </si>
  <si>
    <t>Helikon Táncegyüttes</t>
  </si>
  <si>
    <t>Jót, s jól a jövőnkért Alapítvány</t>
  </si>
  <si>
    <t>Kalevala Baráti Kör</t>
  </si>
  <si>
    <t>Kereskedők és Vendéglátók Zalaegerszegi Érdekképviseleti Egyesülete összesen:</t>
  </si>
  <si>
    <t>Kertvárosi Műv. Egyesület</t>
  </si>
  <si>
    <t>Képzőműv. Tám. Alapítvány</t>
  </si>
  <si>
    <t xml:space="preserve">Kollázs Kulturális Egyesület </t>
  </si>
  <si>
    <t>Korán Érkeztem Közhasznú Egyesület összesen:</t>
  </si>
  <si>
    <t xml:space="preserve">Lions Club </t>
  </si>
  <si>
    <t>Magyar Autóklub</t>
  </si>
  <si>
    <t>Magyar MMA Prémium Liga Szervezet</t>
  </si>
  <si>
    <t>Magyar Tartalékosok Szöv.</t>
  </si>
  <si>
    <t>Magyar Máltai Szeretetszolgálat összesen:</t>
  </si>
  <si>
    <t>Martinus</t>
  </si>
  <si>
    <t>Millecentenáriumi Közalap. Összesen:</t>
  </si>
  <si>
    <t xml:space="preserve">Mindszenty DSE </t>
  </si>
  <si>
    <t>"Munkácsy Szakközépiskoláért"Alapítvány</t>
  </si>
  <si>
    <t>Nagycsaládosok Egyesülete (131303)</t>
  </si>
  <si>
    <t>Nemzetőr Egyesület. Orsz. Szövetsége</t>
  </si>
  <si>
    <t>Neszele LSC összesen:</t>
  </si>
  <si>
    <t>Notre Dame Női Kanonok- és Tanítórend</t>
  </si>
  <si>
    <t>ÖBE-Őszirózsa</t>
  </si>
  <si>
    <t>Őrségi Kitelepítéseket Kutató Egyesület</t>
  </si>
  <si>
    <t>VÍZÖNTŐ KFT.</t>
  </si>
  <si>
    <t xml:space="preserve">Zala-Lap Könyv- és Lapkiadó Kft </t>
  </si>
  <si>
    <t xml:space="preserve"> - Egerszeg Sport és Turizmus Kft. által szervezett rendezvények</t>
  </si>
  <si>
    <t xml:space="preserve"> - Holokauszt Emlékév és állandó kiállítás</t>
  </si>
  <si>
    <t xml:space="preserve"> - Egerszeg Búcsú</t>
  </si>
  <si>
    <t xml:space="preserve"> - Kvártélyház Kft.támogatása</t>
  </si>
  <si>
    <t xml:space="preserve"> - Keresztury Emlékbizottság</t>
  </si>
  <si>
    <t xml:space="preserve"> - Gébárti Művésztelep</t>
  </si>
  <si>
    <t xml:space="preserve"> - Zala Open Táncbajnokság megrendezéséhez támogatás</t>
  </si>
  <si>
    <t xml:space="preserve"> - V. Zegasztár megrendezése</t>
  </si>
  <si>
    <t xml:space="preserve"> - VII. Zalaegerszegi Kórusfesztivál</t>
  </si>
  <si>
    <t xml:space="preserve"> - Ezer Lámpás Éjszakája rendezvény támogatása</t>
  </si>
  <si>
    <t xml:space="preserve"> - várostörténeti konferencia</t>
  </si>
  <si>
    <t>Önkormányzat 2015. évi pénzforgalmi bevételei a sajátos eszközoldali elszámolásokkal  együtt:</t>
  </si>
  <si>
    <t>Önkormányzat 2015. évi kiadások összesen:</t>
  </si>
  <si>
    <t>Önkormányzat 2015. évi kiadásai  a sajátos forrásoldali elszámolásokkal együtt:</t>
  </si>
  <si>
    <t>Állomány 2015. december 31-én</t>
  </si>
  <si>
    <t>2015. évi  eredeti létszám keret</t>
  </si>
  <si>
    <t xml:space="preserve">2015. évi  módosított létszám keret </t>
  </si>
  <si>
    <t>2015. évi tényleges létszám                  ( átlagos stat. állományi)</t>
  </si>
  <si>
    <t>19.</t>
  </si>
  <si>
    <t xml:space="preserve">2015. évben nyújtott támogatás, kedvezmény összege             </t>
  </si>
  <si>
    <t>*Az adókedvezmény tekintetében a 2014. évi adat állt rendelkezésre</t>
  </si>
  <si>
    <t>Zeg.belváros közlekedési rendszer komplett átalakítása</t>
  </si>
  <si>
    <t>Közvilágítás energiatakarékos átalakítása</t>
  </si>
  <si>
    <t>2015.                                 XII. 31-én</t>
  </si>
  <si>
    <t>Változás 2015. évben</t>
  </si>
  <si>
    <t>2016. évi tőke   törlesztés</t>
  </si>
  <si>
    <t>2017. évi tőke    törlesztés</t>
  </si>
  <si>
    <t>2018. évi tőke      törlesztés</t>
  </si>
  <si>
    <t>A hitel- és kölcsönállomány alakulása lejárat és hitelezők szerint</t>
  </si>
  <si>
    <t>Hitelállomány</t>
  </si>
  <si>
    <t>Pannon Írók Társasága (131303)</t>
  </si>
  <si>
    <t>Polgári Lövészegylet</t>
  </si>
  <si>
    <t xml:space="preserve">Páterdombi DSE </t>
  </si>
  <si>
    <t xml:space="preserve">Press Dance Tánccsoport Egyesület </t>
  </si>
  <si>
    <t>Pro Minorite Alapítvány</t>
  </si>
  <si>
    <t>Remény Gyermekei</t>
  </si>
  <si>
    <t>Siketek Zala Megyei Szervezete</t>
  </si>
  <si>
    <t>Tánccal Egymásért és a Városért Alapítvány összesen:</t>
  </si>
  <si>
    <t>Társasház Platánsor 3</t>
  </si>
  <si>
    <t>Társasház Berzsenyi u.26.</t>
  </si>
  <si>
    <t xml:space="preserve">Tiszta lap Környezetvédelmi Egyesület </t>
  </si>
  <si>
    <t>TORIKI Közh. Kult. Egyesület</t>
  </si>
  <si>
    <t>Történelmi Vitézi Rend Egyesület</t>
  </si>
  <si>
    <t>Vállalkozók és Munkáltatók Országos Szövetsége</t>
  </si>
  <si>
    <t>Zala Megyei Katasztrófavédelmi Igazgatóság összesen:</t>
  </si>
  <si>
    <t>Zala Megyei Katsztrófavédelmi, Tűzoltó és Polgári Védelmi Nyugdíjasok Egyesülete</t>
  </si>
  <si>
    <t>Zm. Magyar és Kínai Harcművészeti SE.</t>
  </si>
  <si>
    <t>Zala Megyei Népművészeti Egyesület (131305)</t>
  </si>
  <si>
    <t>ZM. Sportszövetségek Egyesülete</t>
  </si>
  <si>
    <t>Városi Szabadidősport Szövetség</t>
  </si>
  <si>
    <t>Zala M. Múzeumok Igazgatósága</t>
  </si>
  <si>
    <t>Zala Megyei Polgári Védelmi Szövetség</t>
  </si>
  <si>
    <t>Zalaegerszeg és Térsége Többcélú Kistérségi Társulás összesen:</t>
  </si>
  <si>
    <t>Zalaegerszeg Közbiztonságáért Közalapítvány</t>
  </si>
  <si>
    <t>Zalaegerszegi Hagyományápoló Kertbarát és Kulturális Egyesület</t>
  </si>
  <si>
    <t>Zalaegerszegi Judo Sportegyesület</t>
  </si>
  <si>
    <t>Zalaegerszegi Kerékpáros SE összesen:</t>
  </si>
  <si>
    <t>Zalaegerszegi Parkinson Egyesület összesen:</t>
  </si>
  <si>
    <t>Zalaegerszegi Polgárőr Egyesület</t>
  </si>
  <si>
    <t xml:space="preserve">Zalaegerszegi Triatlon Klub </t>
  </si>
  <si>
    <t>Zalaegerszegi Turizm. Egyesület</t>
  </si>
  <si>
    <t>Zalaegerszeg Kultúrájáért Egyesület</t>
  </si>
  <si>
    <t>Zalai Harangláb Egyesület</t>
  </si>
  <si>
    <t>ZA-MA</t>
  </si>
  <si>
    <t>Zalai Nők Egyesülete</t>
  </si>
  <si>
    <t>Zalai Waldorf Egyesület</t>
  </si>
  <si>
    <t>Z.B.K. Gasztro Zala Kft.</t>
  </si>
  <si>
    <t>Zsidó Hitközség</t>
  </si>
  <si>
    <t>DEKO Kft.</t>
  </si>
  <si>
    <t>Kvártélyház Kft. (131303)</t>
  </si>
  <si>
    <t xml:space="preserve">Kvártélyház Kft. </t>
  </si>
  <si>
    <t>LÉSZ Kft. összesen:</t>
  </si>
  <si>
    <t>Főépítészi feladatok összesen:</t>
  </si>
  <si>
    <t>Városüzemelési  feladatok:</t>
  </si>
  <si>
    <t xml:space="preserve"> - VG.Kft. parkfenntartás szerződéses munkák</t>
  </si>
  <si>
    <t xml:space="preserve"> - vegyszeres és termikus gyomirtás</t>
  </si>
  <si>
    <t xml:space="preserve"> - köztéri  padok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</si>
  <si>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</si>
  <si>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</si>
  <si>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</si>
  <si>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Zöldterületi Stratégia feladatai</t>
  </si>
  <si>
    <t xml:space="preserve"> - önkormányzati utak szakági nyilvántartása</t>
  </si>
  <si>
    <t>Helyi iparűzési adó (2,5 millió alatti) *</t>
  </si>
  <si>
    <t>Építményadó</t>
  </si>
  <si>
    <t>Tőke-   tartozás 2015.   XII.31.</t>
  </si>
  <si>
    <t>2018.</t>
  </si>
  <si>
    <t xml:space="preserve"> - lépcsők,sétányok, támfalak, korlátok javítása</t>
  </si>
  <si>
    <t xml:space="preserve"> - Első Egerszegi Hitel Zrt.törzstőke kivonása és értékesítés bevétele</t>
  </si>
  <si>
    <t xml:space="preserve"> -Ivóvízminőség javítása KEOP pályázat(KEOP-1.3.0/09-11-2013-0013 )</t>
  </si>
  <si>
    <t xml:space="preserve"> - települési vízellátás</t>
  </si>
  <si>
    <t xml:space="preserve"> - csapadékvízelvezető és árvízvédelmi létesítménnyek tisztítása-diagnosztika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</si>
  <si>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</si>
  <si>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</si>
  <si>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</si>
  <si>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</si>
  <si>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</si>
  <si>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</si>
  <si>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</si>
  <si>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</si>
  <si>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</si>
  <si>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</si>
  <si>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Zeg. Úszóklub támogatása</t>
  </si>
  <si>
    <t xml:space="preserve"> - Zeg. Triatlon Klub támogatása</t>
  </si>
  <si>
    <t xml:space="preserve"> - Zalaegerszegi Atlétikai Klub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</si>
  <si>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</si>
  <si>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</si>
  <si>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</si>
  <si>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</si>
  <si>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Női Teke Klub támogatása</t>
  </si>
  <si>
    <t xml:space="preserve"> - ZTE Női Kosárlabda Klub támogatása</t>
  </si>
  <si>
    <t xml:space="preserve"> - Göcsej Sportklub támogatása</t>
  </si>
  <si>
    <t xml:space="preserve"> - Zalaegerszegi Vívó Egylet támogatása</t>
  </si>
  <si>
    <t xml:space="preserve"> - Zalaegerszegi Kerékpáros SE támogatása</t>
  </si>
  <si>
    <t xml:space="preserve"> -  Ocean's Seven sorozat támogatása (ZKSE)</t>
  </si>
  <si>
    <t xml:space="preserve"> - Csuti SK támogatása</t>
  </si>
  <si>
    <t xml:space="preserve"> - Keleti harcművészeti egyesület támogatása</t>
  </si>
  <si>
    <t xml:space="preserve"> - Sportcsarnok és környéke igénybevétel miatti kiadás</t>
  </si>
  <si>
    <t>1./1.</t>
  </si>
  <si>
    <t xml:space="preserve">              Óvodák </t>
  </si>
  <si>
    <t>1./1/1</t>
  </si>
  <si>
    <t>1./1/2</t>
  </si>
  <si>
    <t xml:space="preserve">Kosztolányi téri óvoda felújítása </t>
  </si>
  <si>
    <t>1./1/3</t>
  </si>
  <si>
    <t xml:space="preserve">Kosztolányi téri óvoda régi épület mosdó felújítás </t>
  </si>
  <si>
    <t>Kis utcai Székhelyóvoda vizesblokk felújítási munkái II. ütem</t>
  </si>
  <si>
    <t>1./1/4</t>
  </si>
  <si>
    <t xml:space="preserve">Petőfi úti Tagóvoda felújítása </t>
  </si>
  <si>
    <t>1./1/5</t>
  </si>
  <si>
    <t>Szent László utcai Tagóvoda nyílászáró csere</t>
  </si>
  <si>
    <t>1./2/1</t>
  </si>
  <si>
    <t>Dózsa Gy. Tagiskola Informatikai fejlesztés, új számítógépek vásárlása</t>
  </si>
  <si>
    <t>1./2/2</t>
  </si>
  <si>
    <t>Izsák I. Általános iskola beruházás, fejlesztés</t>
  </si>
  <si>
    <t>1./2/3</t>
  </si>
  <si>
    <t>Általános iskolák felújítása</t>
  </si>
  <si>
    <t>1./2/4</t>
  </si>
  <si>
    <t>Liszt Iskola felújítás támogatás</t>
  </si>
  <si>
    <t>1./2/5</t>
  </si>
  <si>
    <t>Öveges Iskola  konyha és az iskola épület (Északi) zárt folyosóval való összekötése</t>
  </si>
  <si>
    <t>1./2/6</t>
  </si>
  <si>
    <t>Ady Iskolában felújítás</t>
  </si>
  <si>
    <t>1./2/7</t>
  </si>
  <si>
    <t>Petőfi Iskolában felújítás</t>
  </si>
  <si>
    <t>1./2/8</t>
  </si>
  <si>
    <t>Mindszenty Iskola felújítás, támogatás</t>
  </si>
  <si>
    <t>1./3.</t>
  </si>
  <si>
    <t>1./3./1</t>
  </si>
  <si>
    <t>1./3./2</t>
  </si>
  <si>
    <t>Városi Középiskolai Kollégium felújítás</t>
  </si>
  <si>
    <t>Dísz téri köztéri műalkotás</t>
  </si>
  <si>
    <t xml:space="preserve">                 Egészségügyi és humánigazgatási feladatok</t>
  </si>
  <si>
    <t>3./1./1</t>
  </si>
  <si>
    <t>3./1./2</t>
  </si>
  <si>
    <t>Andráshida gyerekorvosi rendelő felújítása</t>
  </si>
  <si>
    <t xml:space="preserve">              Sportfeladatok</t>
  </si>
  <si>
    <t xml:space="preserve">Ovifoci pályázattal megvalósuló műfüves pályák előkészítési munkái  és építési munkái OVI-FOCI Aapítvány közreműködésével Kosztolányi téri és Csillagközi óvodákban </t>
  </si>
  <si>
    <t>Termálmedence csempeburkolat javítása</t>
  </si>
  <si>
    <t>2014. évről áthúzódó feladatok</t>
  </si>
  <si>
    <t>6.a/1</t>
  </si>
  <si>
    <t>6.a/2</t>
  </si>
  <si>
    <t>6.a/3</t>
  </si>
  <si>
    <t>6.a/4</t>
  </si>
  <si>
    <t>Páterdombi sportfejlesztési feladatok</t>
  </si>
  <si>
    <t>6.a/5</t>
  </si>
  <si>
    <t>6.a/6</t>
  </si>
  <si>
    <t>6.a/7</t>
  </si>
  <si>
    <t>6.a/8</t>
  </si>
  <si>
    <t>6.a/9</t>
  </si>
  <si>
    <t>6.a/10</t>
  </si>
  <si>
    <t>6.a/11</t>
  </si>
  <si>
    <t>Landorhegyi u. 8.szám alatti gyermekorvosi rendelő felújítás</t>
  </si>
  <si>
    <t xml:space="preserve"> - főépítészi feladatok</t>
  </si>
  <si>
    <t xml:space="preserve"> - Tervtanács  működtetése</t>
  </si>
  <si>
    <t xml:space="preserve"> - tanulmánytervek készítése,tervpályázati eljárások</t>
  </si>
  <si>
    <t xml:space="preserve"> - belterületbe vonással kapcsolatos működési kiadások</t>
  </si>
  <si>
    <t>Főépítészi feladatok működési kiadásai</t>
  </si>
  <si>
    <t xml:space="preserve">1.) Felhalmozási célú támogatások államháztartáson belülről </t>
  </si>
  <si>
    <t>1.) Egyéb  felhalmozási célú kiadások</t>
  </si>
  <si>
    <t>3.) Felhalmozási bevételek</t>
  </si>
  <si>
    <t>4.) Felhalmozási célú átvett pénzeszközök</t>
  </si>
  <si>
    <t>5.) Működési bevételek (áfa visszaigénylés)</t>
  </si>
  <si>
    <t>7.) Előző év költségvetési maradványának igénybevétele</t>
  </si>
  <si>
    <t>5.)Fejlesztési hitel kamata</t>
  </si>
  <si>
    <t xml:space="preserve"> Finanszírozási kiadások</t>
  </si>
  <si>
    <t xml:space="preserve">6.) Hitel- és kölcsön törlesztések,lízing </t>
  </si>
  <si>
    <t xml:space="preserve">   g) Fogyatékos és demens személyek nappali intézményi ellátása</t>
  </si>
  <si>
    <t>3./5</t>
  </si>
  <si>
    <t>3./6</t>
  </si>
  <si>
    <t>3./7</t>
  </si>
  <si>
    <t xml:space="preserve">   h)  Pszichiátriai és szenvedélybetegek nappali intézményi ellátása</t>
  </si>
  <si>
    <t xml:space="preserve">  j) Gyermekek napközbeni ellátása</t>
  </si>
  <si>
    <t xml:space="preserve">  ja) Bölcsődei ellátás</t>
  </si>
  <si>
    <t xml:space="preserve">      Bölcsödei ellátás fogyatékos gyermek</t>
  </si>
  <si>
    <t>a) a kötelezően foglalkoztatott szakmai dolgozók bértámogatása</t>
  </si>
  <si>
    <t>b)  intézmény üzemeltetési támogatás</t>
  </si>
  <si>
    <t>IV. Települési önk. kulturális feladatainak támogatása</t>
  </si>
  <si>
    <t>1.c) megyei jogú városok közművelődési támogatása</t>
  </si>
  <si>
    <t>2015-ben</t>
  </si>
  <si>
    <t>2015-ban</t>
  </si>
  <si>
    <r>
      <t xml:space="preserve">Zalaegerszeg intermodális közösségi közlekedési csomópont létesítése                                                         </t>
    </r>
    <r>
      <rPr>
        <sz val="10"/>
        <rFont val="Times New Roman"/>
        <family val="1"/>
        <charset val="238"/>
      </rPr>
      <t xml:space="preserve"> KÖZOP-5.5.0-09-11-2012-0019</t>
    </r>
  </si>
  <si>
    <r>
      <t xml:space="preserve">Helyi és helyközi közösségi közlekedés                          </t>
    </r>
    <r>
      <rPr>
        <sz val="10"/>
        <rFont val="Times New Roman"/>
        <family val="1"/>
        <charset val="238"/>
      </rPr>
      <t xml:space="preserve">  (konzorciumi partnerekkel együtt)                                                NYDOP-3.2.1/B-12-2013-0001 </t>
    </r>
  </si>
  <si>
    <r>
      <t>Komplex belváros rehabilitációs program Zalaegerszegen II.</t>
    </r>
    <r>
      <rPr>
        <sz val="10"/>
        <rFont val="Times New Roman"/>
        <family val="1"/>
        <charset val="238"/>
      </rPr>
      <t xml:space="preserve">   (konzorciumi partnerekkel együtt)                                 NYDOP-3.1.1/B1-13-k-2013-0005 </t>
    </r>
  </si>
  <si>
    <r>
      <t>Szociális város rehabilitáció Zalaegerszegen</t>
    </r>
    <r>
      <rPr>
        <sz val="10"/>
        <rFont val="Times New Roman"/>
        <family val="1"/>
        <charset val="238"/>
      </rPr>
      <t xml:space="preserve">     (konzorciumi partnerekkel együtt)                                     NYDOP-3.1.1/B2-13-k2-2013-0001    </t>
    </r>
  </si>
  <si>
    <r>
      <t>Zalaegerszeg történelmi városközpont rehbilitációs és revitalizációs program</t>
    </r>
    <r>
      <rPr>
        <sz val="10"/>
        <rFont val="Times New Roman"/>
        <family val="1"/>
        <charset val="238"/>
      </rPr>
      <t xml:space="preserve"> (konzorciumi partnerekkel együtt)  NYDOP-3.1.1/B-2009-005</t>
    </r>
  </si>
  <si>
    <r>
      <t xml:space="preserve">Természettudományos oktatás eszközrendszerének és módszertanának fejlesztése a Kölcsey F. Gimnáziumában </t>
    </r>
    <r>
      <rPr>
        <sz val="10"/>
        <rFont val="Times New Roman"/>
        <family val="1"/>
        <charset val="238"/>
      </rPr>
      <t>(konzorciumi partnerekkel együtt)                                      TÁMOP-3.1.3.-11/2-2012-0023</t>
    </r>
  </si>
  <si>
    <r>
      <t xml:space="preserve">Egymásra hangolva </t>
    </r>
    <r>
      <rPr>
        <sz val="10"/>
        <rFont val="Times New Roman"/>
        <family val="1"/>
        <charset val="238"/>
      </rPr>
      <t>(konzorciumi partnerekkel együtt)                         TÁMOP-5.4.9-11/1-2012-0043</t>
    </r>
  </si>
  <si>
    <r>
      <t xml:space="preserve">Ady Endre Általános Iskola, Gimnázium épületének energetikai korszerűsítése </t>
    </r>
    <r>
      <rPr>
        <sz val="10"/>
        <rFont val="Times New Roman"/>
        <family val="1"/>
        <charset val="238"/>
      </rPr>
      <t>KEOP-5.7.0/15-2015-0109</t>
    </r>
  </si>
  <si>
    <r>
      <t xml:space="preserve">Kölcsey Ferenc Gimnázium és Landorhegyi Óvoda épületeinek energetikai korszerűsítése  </t>
    </r>
    <r>
      <rPr>
        <sz val="10"/>
        <rFont val="Times New Roman"/>
        <family val="1"/>
        <charset val="238"/>
      </rPr>
      <t>KEOP-5.7.0/15-2015-0127</t>
    </r>
  </si>
  <si>
    <r>
      <t>Keresztury Dezső VMK</t>
    </r>
    <r>
      <rPr>
        <sz val="10"/>
        <rFont val="Times New Roman"/>
        <family val="1"/>
        <charset val="238"/>
      </rPr>
      <t>: Mesh-terség TÁMOP-3.2.12-12/1-2012-0036</t>
    </r>
  </si>
  <si>
    <r>
      <t xml:space="preserve">Keresztury Dezső VMK: </t>
    </r>
    <r>
      <rPr>
        <sz val="10"/>
        <rFont val="Times New Roman"/>
        <family val="1"/>
        <charset val="238"/>
      </rPr>
      <t>KREA-TEAM (TÁMOP-3.2.3/A-11/1-2012-0020)</t>
    </r>
  </si>
  <si>
    <r>
      <t xml:space="preserve">Keresztury Dezső VMK: </t>
    </r>
    <r>
      <rPr>
        <sz val="10"/>
        <rFont val="Times New Roman"/>
        <family val="1"/>
        <charset val="238"/>
      </rPr>
      <t>Intézményi és személyes célok közös útján (TÁMOP-2.4.5-12/7-2012-0031)</t>
    </r>
  </si>
  <si>
    <r>
      <t xml:space="preserve">Keresztury Dezső VMK: </t>
    </r>
    <r>
      <rPr>
        <sz val="10"/>
        <rFont val="Times New Roman"/>
        <family val="1"/>
        <charset val="238"/>
      </rPr>
      <t>Kulturális intézmények infrastrukturális fejlesztése (TIOP-1.2.1.A1-15/1-2015-0001)</t>
    </r>
  </si>
  <si>
    <r>
      <t xml:space="preserve">Zalaegerszegi Városrészek Művelődési Központja és Könyvtára: </t>
    </r>
    <r>
      <rPr>
        <sz val="10"/>
        <rFont val="Times New Roman"/>
        <family val="1"/>
        <charset val="238"/>
      </rPr>
      <t>Kulturális szakemberek továbbképzése a könyvtári szolgáltatások érdekében TÁMOP-3.2.12-12/1-2012-0027(konzorciumi keretben)</t>
    </r>
  </si>
  <si>
    <r>
      <t xml:space="preserve">Göcseji Múzeum: </t>
    </r>
    <r>
      <rPr>
        <sz val="10"/>
        <rFont val="Times New Roman"/>
        <family val="1"/>
        <charset val="238"/>
      </rPr>
      <t>Kulturális szakemberek továbbképzése TÁMOP 3.2.12-12-12/1-2012-0009 (konzorciumi partnerként)</t>
    </r>
  </si>
  <si>
    <r>
      <t xml:space="preserve">Deák Ferenc Megyei és Városi Könyvtár: </t>
    </r>
    <r>
      <rPr>
        <sz val="10"/>
        <rFont val="Times New Roman"/>
        <family val="1"/>
        <charset val="238"/>
      </rPr>
      <t>Könyvtárosok továbbképzése TÁMOP-3.2.12-12/1-2012-0027</t>
    </r>
  </si>
  <si>
    <r>
      <t xml:space="preserve">Deák Ferenc Megyei és Városi Könyvtár: </t>
    </r>
    <r>
      <rPr>
        <sz val="10"/>
        <rFont val="Times New Roman"/>
        <family val="1"/>
        <charset val="238"/>
      </rPr>
      <t>Olvasás, megértés, könyvtári eszközök ( TÁMOP-3.2.4.A-11/1-2012-0102)</t>
    </r>
  </si>
  <si>
    <t xml:space="preserve"> - "Pannon -Tudás-Park" TÁMOP 4.2.1.C-14/1/Konv-2015-0006 projekt támogatás</t>
  </si>
  <si>
    <t>6./4</t>
  </si>
  <si>
    <t>Csatornarendszer (szennyvíz-csapadékvíz)</t>
  </si>
  <si>
    <t>I. Működési célú bevételek</t>
  </si>
  <si>
    <t>I. Működési célú kiadások</t>
  </si>
  <si>
    <t>4.) Céltartalékból működésre</t>
  </si>
  <si>
    <t>5.) Általános tartalék</t>
  </si>
  <si>
    <t xml:space="preserve">   Költségvetési műk. kiadásai összesen:</t>
  </si>
  <si>
    <t xml:space="preserve">     Költségvetési műk. bevételei összesen:</t>
  </si>
  <si>
    <t>MŰKÖDÉSI CÉLÚ KIADÁSOK ÖSSZ.:</t>
  </si>
  <si>
    <t>II. Felhalmozási célú kiadások</t>
  </si>
  <si>
    <t xml:space="preserve">MŰKÖDÉSI CÉLÚ BEVÉTELEK ÖSSZ:                      </t>
  </si>
  <si>
    <t>II. Felhalmozási célú bevételek</t>
  </si>
  <si>
    <t>2.) Beruházás</t>
  </si>
  <si>
    <t>3.) Felújítás</t>
  </si>
  <si>
    <t>4.) Céltartalék</t>
  </si>
  <si>
    <t>Cseperedő bölcsődében felújítások</t>
  </si>
  <si>
    <t>3./1./4</t>
  </si>
  <si>
    <t xml:space="preserve">     Költségvetési felhalm. bevételei összesen:</t>
  </si>
  <si>
    <t xml:space="preserve">      Költségvetési felh.célú kiadásai összesen:</t>
  </si>
  <si>
    <t>FELHALMOZÁSI CÉLÚ BEVÉTELEK  ÖSSZESEN:</t>
  </si>
  <si>
    <t>FELHALMOZÁSI CÉLÚ KIADÁSOK ÖSSZESEN:</t>
  </si>
  <si>
    <t>BEVÉTELEK</t>
  </si>
  <si>
    <t>Tartalékok</t>
  </si>
  <si>
    <t>1.a/2</t>
  </si>
  <si>
    <t>1.a/3</t>
  </si>
  <si>
    <t>1.a/4</t>
  </si>
  <si>
    <t>4.a/1</t>
  </si>
  <si>
    <t>4.a/2</t>
  </si>
  <si>
    <t>4.a/3</t>
  </si>
  <si>
    <t>4.a/4</t>
  </si>
  <si>
    <t>4.a/5</t>
  </si>
  <si>
    <t>4.a/6</t>
  </si>
  <si>
    <t>4.a/7</t>
  </si>
  <si>
    <t>Előtervezések</t>
  </si>
  <si>
    <t>6.b/1</t>
  </si>
  <si>
    <t>6.b/2</t>
  </si>
  <si>
    <t>6.b/3</t>
  </si>
  <si>
    <t xml:space="preserve">Teljesítés </t>
  </si>
  <si>
    <t>2015. évi teljesítés</t>
  </si>
  <si>
    <t xml:space="preserve"> - természetbeli támogatások (Erzsébet utalvány)</t>
  </si>
  <si>
    <t xml:space="preserve"> - Kertvárosi LSC támogatás visszafizetése</t>
  </si>
  <si>
    <t xml:space="preserve"> -Ady Endre Általános Iskola,Gimnázium épületének energetikai korszerűsítése KEOP-5.7.0 projekt</t>
  </si>
  <si>
    <t xml:space="preserve"> - "Fiatalok" című köztéri alkotás megvalósításához pályázati támogatás</t>
  </si>
  <si>
    <t xml:space="preserve"> - Judo terem kialakításához EMMI támogatás</t>
  </si>
  <si>
    <t xml:space="preserve"> - Gébárti kemping földhasználati díj</t>
  </si>
  <si>
    <t>Szociális és igazgatási feladatok</t>
  </si>
  <si>
    <t>Humánigazgatási feladatok</t>
  </si>
  <si>
    <t>Szakosztályok</t>
  </si>
  <si>
    <t>Szociális és igazgatási feladatok összesen:</t>
  </si>
  <si>
    <t>Humánigazgatási feladatok összesen:</t>
  </si>
  <si>
    <t>Jogi igazgatási feladatok</t>
  </si>
  <si>
    <t>045120 Út, autópálya építése</t>
  </si>
  <si>
    <t>066020 Város-, községgazdálkodási egyéb szolgáltatás</t>
  </si>
  <si>
    <t>013350 Önk-i vagyonnal való gazdálkodáshoz kapcs.fa.</t>
  </si>
  <si>
    <t xml:space="preserve"> - Zalaegerszegi Szociális és Gyermekjóléti Alapszolgáltatási Társulás működési hozzájárulás</t>
  </si>
  <si>
    <t>Telekalja u.csapadékvíz elvezetés</t>
  </si>
  <si>
    <t xml:space="preserve"> - hatósági ügyintézés</t>
  </si>
  <si>
    <t xml:space="preserve"> - Nemzedékek kézfogása</t>
  </si>
  <si>
    <t>105010 Munkanélküli aktív korúak ellátásai</t>
  </si>
  <si>
    <t xml:space="preserve"> - rendszeres szociális segély</t>
  </si>
  <si>
    <t xml:space="preserve"> - foglalkoztatást helyettesítő támogatás</t>
  </si>
  <si>
    <t xml:space="preserve"> - belterületi fás szárú növények fenntartási munkái</t>
  </si>
  <si>
    <t>042180 Állat-egészségügy</t>
  </si>
  <si>
    <t>011320 Nemzetközi szervezetekben való részvétel</t>
  </si>
  <si>
    <t xml:space="preserve"> - Nemzetközi kapcsolatokra</t>
  </si>
  <si>
    <t>013350 Önk-i vagyonnal való gazdálkodáshoz kapcs. fa.</t>
  </si>
  <si>
    <t xml:space="preserve">018030 Támogatás célú finanszírozási műveletek </t>
  </si>
  <si>
    <t>O66010 Zöldterület kezelés</t>
  </si>
  <si>
    <t>Előirányzat</t>
  </si>
  <si>
    <t>Eredeti</t>
  </si>
  <si>
    <t>Módosított</t>
  </si>
  <si>
    <t>Teljesítés</t>
  </si>
  <si>
    <t>%-a</t>
  </si>
  <si>
    <t>Összege</t>
  </si>
  <si>
    <t>Karácsony S. u. vízvezeték utáni felújítás</t>
  </si>
  <si>
    <t>Teljesítés %-a</t>
  </si>
  <si>
    <t>018010 Önkormányzatok elszámolásai a központi költségvetéssel</t>
  </si>
  <si>
    <t>1./11</t>
  </si>
  <si>
    <t xml:space="preserve">Helikon Táncegyüttes </t>
  </si>
  <si>
    <t>1.a./2</t>
  </si>
  <si>
    <t>1.a./3</t>
  </si>
  <si>
    <t>Városüzemelési kiadások összesen:</t>
  </si>
  <si>
    <t>Városépítészet összesen:</t>
  </si>
  <si>
    <t>Vagyonkezelési feladatok összesen:</t>
  </si>
  <si>
    <t>Jogi és igazgatási feladatok összesen:</t>
  </si>
  <si>
    <t>Céltartalék</t>
  </si>
  <si>
    <t>Tartalék összesen:</t>
  </si>
  <si>
    <t xml:space="preserve"> - egyéb ingatlanhasznosítás (nem lakás célú helyiségek bérl. díj)</t>
  </si>
  <si>
    <t>Fotovoltaikus rendszer kialakítása a Polgármesteri Hivatalban KEOP-4.10.0/N/14-2014-0118</t>
  </si>
  <si>
    <t xml:space="preserve"> - Fotovoltaikus rendszer kialakítása a Polgármesteri Hivatalban KEOP-4.10.0/N/14-2014-0118</t>
  </si>
  <si>
    <t xml:space="preserve"> - dolgozói lakásépítési és -vásárlási kölcsön törlesztése</t>
  </si>
  <si>
    <t>Önkormányzat összesen:</t>
  </si>
  <si>
    <t>*</t>
  </si>
  <si>
    <t>Jogi és közig. feladatok</t>
  </si>
  <si>
    <t>Városépítészeti feladatok</t>
  </si>
  <si>
    <t>Dologi kiadások</t>
  </si>
  <si>
    <t>2./2</t>
  </si>
  <si>
    <t>Magánerős ivóvíz bekötések</t>
  </si>
  <si>
    <t xml:space="preserve"> Helyi és helyközi közösségi közlekedés fejlesztése pályázati  támogatással NYDOP -3.2.1/B-12-2013-0001</t>
  </si>
  <si>
    <t xml:space="preserve"> Buslakpusztai bezárt szilárd hulladéklerakó okozta szennyezés lokalizációja  pályázati támogatással KEOP-2.4.0/B/2F/10-11-2012-0005</t>
  </si>
  <si>
    <t>Értékesítési és forgalmi adók (iparűzési adó, idegenforgalmi adó)</t>
  </si>
  <si>
    <t>Belsőszegi u.vízellátása, burkolathelyreállítás</t>
  </si>
  <si>
    <t>2./7.</t>
  </si>
  <si>
    <t>Borostyán sor vízellátás,burkolathelyreállítás</t>
  </si>
  <si>
    <t xml:space="preserve"> Városfejlesztő Zrt.részvényeinek megvásárlása </t>
  </si>
  <si>
    <t>1./4.</t>
  </si>
  <si>
    <t>Önk-i tulajdonú lakások iparosított technológiájú felújításához pe. átadás LÉSZ Kft.részére (Lakásalapból)</t>
  </si>
  <si>
    <t>1./5.</t>
  </si>
  <si>
    <t>Cserével vegyes ingatlanszerződések</t>
  </si>
  <si>
    <t xml:space="preserve"> -értékpapír eladás</t>
  </si>
  <si>
    <t>013350 Önkormányzati vagyonnal való gazdálkodással kapcsolatos feladatok</t>
  </si>
  <si>
    <t xml:space="preserve"> - Pipahegyi út magánerős útépítéshez lakossági befizetés</t>
  </si>
  <si>
    <t>154485/152450</t>
  </si>
  <si>
    <t xml:space="preserve"> - Sashegyi út magánerős útépítéshez lakossági befizetés</t>
  </si>
  <si>
    <t xml:space="preserve"> - Városi strand pancsoló medence bérleti díj</t>
  </si>
  <si>
    <t xml:space="preserve"> - Zalai Közszolgáltató Nonprofit Kft. bérleti díj eszközpark használata után</t>
  </si>
  <si>
    <t xml:space="preserve"> - Domb  utca szennyvíz-elvezetés I. ütem kivitelezéshez kapcsolódó kötbér </t>
  </si>
  <si>
    <t xml:space="preserve"> -TÁMOP 4.2.1.C-14/1/Konv-2015-0006 projekthez kapcsolódó elszámolások </t>
  </si>
  <si>
    <t xml:space="preserve"> - hatósági, szakhatósági díjak</t>
  </si>
  <si>
    <t xml:space="preserve"> - Ságodi mezőgazdasági telep hasznosítása</t>
  </si>
  <si>
    <t xml:space="preserve"> - vagyongazdálkodási feladatok</t>
  </si>
  <si>
    <t xml:space="preserve"> - közbeszerzési eljárások és jogi feladatok</t>
  </si>
  <si>
    <t xml:space="preserve"> - Nyugdíjas Otthonházi adomány</t>
  </si>
  <si>
    <t xml:space="preserve"> - Zeg. és térsége Többcélú Kistérségi Társulástól pe. átvétel</t>
  </si>
  <si>
    <t xml:space="preserve"> - 2014. évi állami támogatások elszámolásából eredő bevétel</t>
  </si>
  <si>
    <t xml:space="preserve"> - 2016. évi állami hozzájárulás előlege</t>
  </si>
  <si>
    <t xml:space="preserve"> - termőföld bérbeadása utáni SZJA</t>
  </si>
  <si>
    <t xml:space="preserve"> - Lartis Közhasznú Egyesület és Keresztury VMK pályázati önrész visszafizetés</t>
  </si>
  <si>
    <t xml:space="preserve"> - Petőhenye Önkormányzat által fizetett kártérítés</t>
  </si>
  <si>
    <t xml:space="preserve"> - oktatási intézményekkel kapcsolatos elszámolások, befizetések</t>
  </si>
  <si>
    <t xml:space="preserve"> -jótékonysági nap bevétele</t>
  </si>
  <si>
    <t xml:space="preserve"> - egyszeri nevelési juttatás</t>
  </si>
  <si>
    <t xml:space="preserve"> - Botfai Hűvös kastély működési támogatása Notre Dame Női Kanonok- és Tanítórend részére</t>
  </si>
  <si>
    <t>Parkoló Gazda Kft. hitelfelvételéhez készfizető kezesség (ZDK-4/2008)</t>
  </si>
  <si>
    <t>102./2.pont/2008</t>
  </si>
  <si>
    <t>3 havi Libor+4,2 %</t>
  </si>
  <si>
    <t>Zalaegerszegi Városfejlesztő Zrt. Inkubátorház bővítése hitelfelvételhez készfizető kezesség (1-1-12-4900-0321-8)</t>
  </si>
  <si>
    <t>140/2.pont/2012</t>
  </si>
  <si>
    <t>3 havi EURIBOR+4,5 %</t>
  </si>
  <si>
    <t>133/2012</t>
  </si>
  <si>
    <t>3 havi EURIBOR+3%</t>
  </si>
  <si>
    <t>3 havi Bubor+2,9%</t>
  </si>
  <si>
    <t>ZTE-SPORTSZOLG Kft. hitelfelvételéhez készfizető kezesség (1-1-14-4900-0340-5)</t>
  </si>
  <si>
    <t>3 havi Bubor+2,5%</t>
  </si>
  <si>
    <t>68,30 %</t>
  </si>
  <si>
    <t xml:space="preserve">    </t>
  </si>
  <si>
    <t>II/1.</t>
  </si>
  <si>
    <t>II./2.</t>
  </si>
  <si>
    <t>II./3.</t>
  </si>
  <si>
    <t>II/4.</t>
  </si>
  <si>
    <t>Nemzeti vagyonba tartozó befektetett eszközök összesen (2++7+8+9)</t>
  </si>
  <si>
    <t>Tenyész-   állatok</t>
  </si>
  <si>
    <t xml:space="preserve">Beruházások, felújítások </t>
  </si>
  <si>
    <t>Tárgyi eszközök együtt                                                      ( 3+4+5+6 )</t>
  </si>
  <si>
    <t>Tartós részesedés</t>
  </si>
  <si>
    <t>Tartósan adott kölcsönök</t>
  </si>
  <si>
    <t>Befektetett pénzügyi eszközök összesen             ( 9+10 )</t>
  </si>
  <si>
    <t xml:space="preserve">Kizárólagos önkormányzati tulajdonban lévő  vagyon    forgalomképtelen </t>
  </si>
  <si>
    <t>Költségvetési szervek 2014.XII.31.</t>
  </si>
  <si>
    <t xml:space="preserve">                       2015.XII.31.</t>
  </si>
  <si>
    <t xml:space="preserve">                       Változás</t>
  </si>
  <si>
    <t>Önkormányzat  2014.XII.31.</t>
  </si>
  <si>
    <t>Együtt       2014.XII.31.</t>
  </si>
  <si>
    <t xml:space="preserve">                   2015.XII.31.</t>
  </si>
  <si>
    <t xml:space="preserve">                   Változás</t>
  </si>
  <si>
    <t>Korlátozottan forgalomképes       vagyon</t>
  </si>
  <si>
    <t>Önkormányzat 2014.XII.31.</t>
  </si>
  <si>
    <t>1.+2.</t>
  </si>
  <si>
    <t>Törzsvagyon</t>
  </si>
  <si>
    <t xml:space="preserve">Üzleti vagyon   forgalomképes </t>
  </si>
  <si>
    <t>Önkormányzati vagyon összesen                            ( 1+2+3 )</t>
  </si>
  <si>
    <t xml:space="preserve">   2.a) színházművészeti szervezetek támogatása</t>
  </si>
  <si>
    <t xml:space="preserve">          Hevesi Sándor Színház és Griff Bábszínház állami támogatása</t>
  </si>
  <si>
    <t>Költségvetési kiadások</t>
  </si>
  <si>
    <t>Ellátottak pénzbeli juttatásai</t>
  </si>
  <si>
    <t>Egyéb felhalmozási célú kiadások</t>
  </si>
  <si>
    <t>Finanszírozási kiadások</t>
  </si>
  <si>
    <t>Költségvetési bevételek</t>
  </si>
  <si>
    <t>Finanszírozási bevételek</t>
  </si>
  <si>
    <t>Működési célú támogatások áht-n belülről</t>
  </si>
  <si>
    <t>Felhalmozási célú támogatások áht-n belülről</t>
  </si>
  <si>
    <t>Működési bevételek</t>
  </si>
  <si>
    <t>Működési célú átvett pénzeszközök</t>
  </si>
  <si>
    <t>Felhalmozási célú átvett pénzeszközök</t>
  </si>
  <si>
    <t>Maradvány igénybevétele</t>
  </si>
  <si>
    <t>Egyéb finanszírozási bevétel</t>
  </si>
  <si>
    <t>Önkormányzat által nyújtott lakástámogatás első lakáshoz jutók részére  (Lakásalapból)</t>
  </si>
  <si>
    <t>1./1/6</t>
  </si>
  <si>
    <t>3./1./3</t>
  </si>
  <si>
    <t>2015. évi  módosított előirányzat</t>
  </si>
  <si>
    <t>2015. évi eredeti előirányzat</t>
  </si>
  <si>
    <t>2015. évi módosított előirányzat</t>
  </si>
  <si>
    <t>Kamatmentes kölcsön az ideiglenesen nehéz helyzetbe került zeg-i polgárok számára (Lakásalapból)</t>
  </si>
  <si>
    <t>1./2.</t>
  </si>
  <si>
    <t xml:space="preserve">             Általános iskolák</t>
  </si>
  <si>
    <t xml:space="preserve">Nehézatlétikai pálya kialakítása Városi Sportcentrum területén </t>
  </si>
  <si>
    <t>5.a/1</t>
  </si>
  <si>
    <t>5.a/2</t>
  </si>
  <si>
    <t>5.a/3</t>
  </si>
  <si>
    <t>Teljesítés     %-a</t>
  </si>
  <si>
    <t>Eredeti ei.</t>
  </si>
  <si>
    <t>Módosított ei.</t>
  </si>
  <si>
    <t xml:space="preserve">Polgármesteri Hivatal </t>
  </si>
  <si>
    <t xml:space="preserve"> - Személyi juttatások</t>
  </si>
  <si>
    <t xml:space="preserve"> - intézményi pályázatokhoz megelőlegezett pénzeszköz (Deák Könyvtár, Keresztury VMK)</t>
  </si>
  <si>
    <t>Felhalmozási célú pénzeszköz átadás a Z.M.Katasztrófavéd. Igazgatóság részére</t>
  </si>
  <si>
    <t xml:space="preserve"> - kárpátaljai magyarok támogatása Megyei Jogú Város Szövetsége  közreműködésével</t>
  </si>
  <si>
    <t xml:space="preserve"> - Made in Zalaegerszeg kiadvány</t>
  </si>
  <si>
    <t xml:space="preserve"> - szállodafejlesztés előkészítése</t>
  </si>
  <si>
    <t>Ispita Alapítvány támogatása  Genetikai laboratóriumi eszköz beszerzéséhez</t>
  </si>
  <si>
    <t>Intézményi átszervezések miatti előirányzat rendezés</t>
  </si>
  <si>
    <t>Közvilágítás energiatakarékos átalakítása céljára tervezett hitelfelvétel Önerő Alapból történő kiváltása</t>
  </si>
  <si>
    <t>B116</t>
  </si>
  <si>
    <t>2014. évi állami támogatások elszámolásából eredő bevétel</t>
  </si>
  <si>
    <t>4. Helyi közösségi közlekedés támogatása</t>
  </si>
  <si>
    <t>5. Múzeumok szakmai támogatása</t>
  </si>
  <si>
    <t>6. Szociális ágazatban dolgozók kiegészítő pótléka</t>
  </si>
  <si>
    <t>7. Zeg.rendezett tanácsú várossá nyilvánítás 130. évfordulója alkalmából rendezvénysorozat támogatása</t>
  </si>
  <si>
    <t>Vis maior támogatás</t>
  </si>
  <si>
    <t>Család- és gyermekjóléti központok egyszeri támogatása</t>
  </si>
  <si>
    <t>" Modern Városok Program" előkészítés</t>
  </si>
  <si>
    <t xml:space="preserve"> 2014. évi állami hozzájárulás elszámolásából eredő bevétel</t>
  </si>
  <si>
    <t xml:space="preserve">8. Óvodáztatási támogatás </t>
  </si>
  <si>
    <t xml:space="preserve"> - Család- és gyermekjóléti központok egyszeri támogatása</t>
  </si>
  <si>
    <t>10./3.</t>
  </si>
  <si>
    <t>"Modern Városok Program" projektjeinek előkészítése</t>
  </si>
  <si>
    <t>6.b/4</t>
  </si>
  <si>
    <t>6.b/5</t>
  </si>
  <si>
    <t>6.b/6</t>
  </si>
  <si>
    <t>Hulladékgazdálkodás</t>
  </si>
  <si>
    <t>9.a/1</t>
  </si>
  <si>
    <t>Önkormányzat tulajdonában lévő lakóépületek (lakások)  teljes vagy részleges  felújítása, korszerűsítése  (Lakásalap)</t>
  </si>
  <si>
    <t xml:space="preserve"> - iparűzési adó</t>
  </si>
  <si>
    <t xml:space="preserve"> - helyiséggazdálkodás kiadásai</t>
  </si>
  <si>
    <t>Társasház felújításához pénzeszköz átadás Kossuth L.u. 32. sz.társasház részére</t>
  </si>
  <si>
    <t xml:space="preserve"> - Szociális városrehabilitáció Zalaegerszegen NYDOP-3.1.1/B2-13-k2-2013-0001</t>
  </si>
  <si>
    <t xml:space="preserve"> - bérlakás és telek értékesítés bevétele</t>
  </si>
  <si>
    <t>célra, feladatra kapot, illetve kötött felhasználású összegek</t>
  </si>
  <si>
    <t>6.) Államháztartáson belüli megelőlegezés</t>
  </si>
  <si>
    <t>1.a) megyei hatókörű városi múzeumok feladatainak támogatása ( Göcseji Múzeum)</t>
  </si>
  <si>
    <t xml:space="preserve">1.b) megyei hatáskörű könyvtárak feladatainak támogatása ( (Deák Ferenc Megyei és  Városi Könyvtár) </t>
  </si>
  <si>
    <t>4. Köznevelési intézmények működtetésének támogatása</t>
  </si>
  <si>
    <t>4. Települési önk. által az idős és hajléktalan személyek részére nyújtott szociális szakosított ellátási feladatok</t>
  </si>
  <si>
    <t xml:space="preserve">1.h) megyei hatókörű könyvtár kistelepülési könyvtári és közművelődési célú kieg. támogatása </t>
  </si>
  <si>
    <t xml:space="preserve"> - köztéri padok testvérvárosi támogatása</t>
  </si>
  <si>
    <t xml:space="preserve"> - 2014. évi maradvány terhére intézményi elvonás feladatelmaradás miatt</t>
  </si>
  <si>
    <t xml:space="preserve">  "Zalaegerszeg elővárosi közlekedési rendszereinek fejlesztése"  projekt KÖZOP-5.5.0-09-11-2012-0016 </t>
  </si>
  <si>
    <t xml:space="preserve">  "Zalaegerszeg intermodális közösségi közlekedési csomópont létesítése" projekt KÖZOP-5.5.0-09-11-2012-0019 </t>
  </si>
  <si>
    <t>19</t>
  </si>
  <si>
    <t xml:space="preserve">        - adott előlegek évközi változása (mérlegjelentés 144 sor 4. oszlop)</t>
  </si>
  <si>
    <t xml:space="preserve">          -pénzeszközök lekötött bankbetétként elhelyezés növekménye</t>
  </si>
  <si>
    <t>3. Helyi adónál biztosított kedvezmény, mentesség *</t>
  </si>
  <si>
    <t xml:space="preserve"> - óvodapedagógusok nevelő munkáját közvetlenük segítők átlagbérének és közterheinek elismert összege 8 hó</t>
  </si>
  <si>
    <t xml:space="preserve"> - óvodapedagógusok nevelő munkáját közvetlenük segítők átlagbérének és közterheinek elismert összege 4 hó</t>
  </si>
  <si>
    <t>III.5.Gyermekétkeztetés támogatása</t>
  </si>
  <si>
    <t xml:space="preserve"> a) a finanszírozás szempontjából elismert szakmai dolgozók bértámogatása</t>
  </si>
  <si>
    <t>b) Gyermekétkeztetés-üzemeltetési támogatás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</si>
  <si>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</si>
  <si>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</si>
  <si>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</si>
  <si>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</si>
  <si>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</si>
  <si>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</si>
  <si>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</si>
  <si>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</si>
  <si>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5./1</t>
  </si>
  <si>
    <t>5./2</t>
  </si>
  <si>
    <t>5./3</t>
  </si>
  <si>
    <t>5./4</t>
  </si>
  <si>
    <t>3./3</t>
  </si>
  <si>
    <t>6./1</t>
  </si>
  <si>
    <t>6./2</t>
  </si>
  <si>
    <t>6./3</t>
  </si>
  <si>
    <t>8.</t>
  </si>
  <si>
    <t>Köztemető</t>
  </si>
  <si>
    <t>9.</t>
  </si>
  <si>
    <t>Egyéb feladatok</t>
  </si>
  <si>
    <t>9./1</t>
  </si>
  <si>
    <t>9./2</t>
  </si>
  <si>
    <t>9./3</t>
  </si>
  <si>
    <t>9./4</t>
  </si>
  <si>
    <t>Megnevezés</t>
  </si>
  <si>
    <t>Városüzemelési feladatok</t>
  </si>
  <si>
    <t>Vagyonkezelési feladatok</t>
  </si>
  <si>
    <t>Pénzügyi lebonyolítás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</si>
  <si>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</si>
  <si>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</si>
  <si>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</si>
  <si>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</si>
  <si>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</si>
  <si>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</si>
  <si>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>Zalaegerszegi GESZ</t>
  </si>
  <si>
    <t>Zalaegerszegi Belvárosi I. sz. Óvoda</t>
  </si>
  <si>
    <t>Zalaegerszegi Belvárosi II. sz. Óvoda</t>
  </si>
  <si>
    <t>Keresztury Városi Művelődési Központ</t>
  </si>
  <si>
    <t>Tourinform Iroda</t>
  </si>
  <si>
    <t>17</t>
  </si>
  <si>
    <t>18</t>
  </si>
  <si>
    <t>ZMJV Önkormányzata</t>
  </si>
  <si>
    <t xml:space="preserve"> - Egyéb felhalmozási célú kiadások</t>
  </si>
  <si>
    <t xml:space="preserve"> - Finanszírozási kiadások</t>
  </si>
  <si>
    <r>
      <t>Mindösszesen,</t>
    </r>
    <r>
      <rPr>
        <sz val="10"/>
        <rFont val="Times New Roman CE"/>
        <charset val="238"/>
      </rPr>
      <t xml:space="preserve">  ebből:</t>
    </r>
  </si>
  <si>
    <t>2015. évi kiadások</t>
  </si>
  <si>
    <t>Hozzájárulás   összege                     ezer Ft-ban</t>
  </si>
  <si>
    <t>Zalaegerszegi     Belvárosi I. sz. Óvoda</t>
  </si>
  <si>
    <t>Zalaegerszegi Belvárosi  II.sz.Óvoda</t>
  </si>
  <si>
    <t xml:space="preserve">Zalaegerszegi Városrészek Művelődési Központja és Könyvtára </t>
  </si>
  <si>
    <t>Keresztury Dezső Városi Művelődési Központ</t>
  </si>
  <si>
    <t xml:space="preserve">Hevesi Sándor Színház </t>
  </si>
  <si>
    <t>Költségvetési szervek összesen: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</si>
  <si>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</si>
  <si>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</si>
  <si>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</si>
  <si>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</si>
  <si>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</si>
  <si>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</si>
  <si>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</si>
  <si>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</si>
  <si>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</si>
  <si>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</si>
  <si>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</si>
  <si>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</si>
  <si>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</si>
  <si>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</si>
  <si>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</si>
  <si>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</si>
  <si>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</si>
  <si>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</si>
  <si>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</si>
  <si>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</si>
  <si>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</si>
  <si>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</si>
  <si>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</si>
  <si>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</si>
  <si>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</si>
  <si>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</si>
  <si>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</si>
  <si>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</si>
  <si>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</si>
  <si>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</si>
  <si>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</si>
  <si>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</t>
  </si>
  <si>
    <t xml:space="preserve"> - "Települési szilárdhulladék-gazdálkodási rendszerek eszközparkjának fejlesztése, informatikai korszerűsítése" pályázati támogatás és Áfa   KEOP-1.1.1/C13-2013-0016</t>
  </si>
  <si>
    <t xml:space="preserve"> - térítésmentesen átvett közművekkel kapcsolatos befizetés</t>
  </si>
  <si>
    <t xml:space="preserve"> - közfoglalkoztatás anyag- és eszközigény biztosítása támogatásból visszafizetés</t>
  </si>
  <si>
    <t>6.) Hitel felvétel</t>
  </si>
  <si>
    <t>Helyi építészeti értékek védelme</t>
  </si>
  <si>
    <t>Felhalmozási célú céltartalék</t>
  </si>
  <si>
    <t xml:space="preserve"> - "Zalaegerszeg elővárosi közlekedési rendszereinek fejlesztése"  projekt KÖZOP-5.5.0-09-11-2012-0016 </t>
  </si>
  <si>
    <t xml:space="preserve"> - "Zalaegerszeg intermodális közösségi közlekedési csomópont létesítése" projekt KÖZOP-5.5.0-09-11-2012-0019 </t>
  </si>
  <si>
    <t>"Ivóvízminőség javítása" KEOP pályázathoz Önerő alap támogatás átadása</t>
  </si>
  <si>
    <t>107060 Egyéb szociális pénzbeli ellátások, támogatások</t>
  </si>
  <si>
    <t xml:space="preserve"> - parkfenntartás</t>
  </si>
  <si>
    <t xml:space="preserve"> - helyi utak, hidak fenntartása</t>
  </si>
  <si>
    <t xml:space="preserve"> - ÁFA befizetés</t>
  </si>
  <si>
    <t xml:space="preserve"> - Településrészi Önkormányzatok</t>
  </si>
  <si>
    <t>Központi, irányító szervi támogatás</t>
  </si>
  <si>
    <t>Zalaegerszegi Gazdasági Ellátó Szervezet</t>
  </si>
  <si>
    <t>Költségvetési szervek mindösszesen:</t>
  </si>
  <si>
    <t>összege</t>
  </si>
  <si>
    <t>Munkaadókat terhelő járulékok és szociális hozzájárulási adó</t>
  </si>
  <si>
    <t>Szennyvíztársulástól átvett víziközmű vagyon fejlesztésére pénzeszköz átadás Szennyvzítársulás részére</t>
  </si>
  <si>
    <t xml:space="preserve">Ivóvíz </t>
  </si>
  <si>
    <t xml:space="preserve">Kápolnahegyi u. vízellátása </t>
  </si>
  <si>
    <t>2.a/1.</t>
  </si>
  <si>
    <t>KEOP vízvezeték építéshez pályázatban nem támogatott munkákra pe.átadás</t>
  </si>
  <si>
    <t>2.a/2.</t>
  </si>
  <si>
    <t xml:space="preserve">Közvilágítás és egyéb közmű </t>
  </si>
  <si>
    <t>Hegyi közvilágítás fejlesztése Botfán</t>
  </si>
  <si>
    <t>Szívhegyi közvilágítás fejlesztés</t>
  </si>
  <si>
    <t>Közvilágítás kiépítése az Y elágazó és Öreghegy között</t>
  </si>
  <si>
    <t>Bozsoki utca oszlopkiváltás (gömbkőris)</t>
  </si>
  <si>
    <t>Gálafej közvilágítás fejlesztés</t>
  </si>
  <si>
    <t>Közvilágítás fejlesztés Csács és Bozsok</t>
  </si>
  <si>
    <t>Egerszeghegyi közvilágítás fejlesztés</t>
  </si>
  <si>
    <t xml:space="preserve">Út, járda, parkoló </t>
  </si>
  <si>
    <t>Bozsoki u. buszváró áthelyezése</t>
  </si>
  <si>
    <t>3.Nyári gyermekétkeztetés</t>
  </si>
  <si>
    <t>Zeg.Városrészek Művelődési Központja és Könyvtára részére fűnyíró tarktor beszerzéséhez pe. átadás</t>
  </si>
  <si>
    <t>104030 Gyermekek napközbeni ellátása</t>
  </si>
  <si>
    <t xml:space="preserve"> - nyári gyermekétkeztetés</t>
  </si>
  <si>
    <t>Borostyán út rézsű megtámasztás Vis maior pályázatból</t>
  </si>
  <si>
    <t xml:space="preserve">Nagytemplom környékének felújítása </t>
  </si>
  <si>
    <t>Mókus utca burkolat felújítás tervezése</t>
  </si>
  <si>
    <t>Platán sor aszfaltszőnyegezési munkái</t>
  </si>
  <si>
    <t>Batsányi J. u. felújítása III. ütem</t>
  </si>
  <si>
    <t xml:space="preserve">Akácfa utca felújítása </t>
  </si>
  <si>
    <t>Útfelújítás a Platán sor 1.-es számú felújított társasház mellett</t>
  </si>
  <si>
    <t xml:space="preserve"> - intézményi támogatások elszámolási különbözete</t>
  </si>
  <si>
    <t xml:space="preserve"> - Zalabesenyő temető kápolna felújítási munkáihoz kapcsolódó kötbér</t>
  </si>
  <si>
    <t>Mártírok - Síp u. tömbbelsőben útfelújítás</t>
  </si>
  <si>
    <t>Landorhegyi u. 18. parkoló felújítás</t>
  </si>
  <si>
    <t>Szeretet  és Cédrus út felújítás</t>
  </si>
  <si>
    <t>Tomori P. u. felújítása</t>
  </si>
  <si>
    <t xml:space="preserve">Balesetveszélyes rézsűk, partfalak stabilizálása </t>
  </si>
  <si>
    <t>Besenyő u. (temető) parkolási lehetőség bővítése</t>
  </si>
  <si>
    <t>Csörge u. részleges burkolatfelújítás</t>
  </si>
  <si>
    <t xml:space="preserve">Alkotmány u. alsó szakaszának aszfaltozása </t>
  </si>
  <si>
    <t xml:space="preserve">Landorhegyi u. 25-29. sz. társasházak mögötti járdaszakasz, rézsű aszfaltozása, felújítása I. ütem </t>
  </si>
  <si>
    <t xml:space="preserve">Hegybíró út aszfaltozása II. ütem </t>
  </si>
  <si>
    <t>Göcseji úti temető hátsó bejáratánál lévő parkoló felújítása</t>
  </si>
  <si>
    <t>Csács és Bozsokon hegyi utak felújítása</t>
  </si>
  <si>
    <t xml:space="preserve">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</si>
  <si>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</t>
  </si>
  <si>
    <t xml:space="preserve">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</si>
  <si>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</si>
  <si>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F)</t>
  </si>
  <si>
    <t>Vállalkozási tevékenységet terhelő befizetési kötelezettség</t>
  </si>
  <si>
    <t>G)</t>
  </si>
  <si>
    <t>Vállalkozási tevékenység felhasználható maradványa</t>
  </si>
  <si>
    <t xml:space="preserve"> - Kölcsey Ferenc Gimnázium és a Landorhegyi óvoda épületeinek energetikai korszerűsítése KEOP-5.7.0 projekt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</si>
  <si>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</si>
  <si>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</si>
  <si>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</si>
  <si>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</si>
  <si>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</si>
  <si>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</si>
  <si>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</si>
  <si>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</si>
  <si>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Tárgyi eszköz nettó értékvált. összesen</t>
  </si>
  <si>
    <t>Écs.vált.</t>
  </si>
  <si>
    <t>Zegi Egyesített Bölcsődék</t>
  </si>
  <si>
    <t>Zegi Eü. Alapellátás</t>
  </si>
  <si>
    <t>ZeGesz</t>
  </si>
  <si>
    <t>Zegi Belvárosi I. sz. Óvoda</t>
  </si>
  <si>
    <t>Zegi Belvárosi II. sz. Óvoda</t>
  </si>
  <si>
    <t>Zegi Kertvárosi Óvoda</t>
  </si>
  <si>
    <t>Zegi Landorhegyi Óvoda</t>
  </si>
  <si>
    <t>ZVMKK</t>
  </si>
  <si>
    <t>Költségvetési szervek össz:</t>
  </si>
  <si>
    <t>ZMJV Önkormányzat</t>
  </si>
  <si>
    <t>Mindösszesen: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</si>
  <si>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</si>
  <si>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</si>
  <si>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</si>
  <si>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</si>
  <si>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</si>
  <si>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</si>
  <si>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Zalaegerszegi Eü. Alapellátás</t>
  </si>
  <si>
    <t>Intézmény megnevezése</t>
  </si>
  <si>
    <t>Befektetett  eszközök év végi értéke</t>
  </si>
  <si>
    <t>Tárgyévben elszámolt értékcsökkenés értéke</t>
  </si>
  <si>
    <t>Tárgyévi felújítás értéke</t>
  </si>
  <si>
    <t>Eszközök elhasználódási foka nettó/bruttó (%)</t>
  </si>
  <si>
    <t>Tárgyévi felújítás/ tárgyévben elszámolt értékcsökkenés (%)</t>
  </si>
  <si>
    <t>Bruttó érték</t>
  </si>
  <si>
    <t>Elszámolt értékcsökkenés</t>
  </si>
  <si>
    <t>Nettó érték</t>
  </si>
  <si>
    <t>Városi Sportlétesítmény Gondnoksága</t>
  </si>
  <si>
    <t>Képzőművészeti alkotások</t>
  </si>
  <si>
    <t>Régészeti leletek</t>
  </si>
  <si>
    <t>Kép- és hangarchívum</t>
  </si>
  <si>
    <t>Gyűjtemények</t>
  </si>
  <si>
    <t>Kulturális javak</t>
  </si>
  <si>
    <t>Deák F. Megyei és Városi Könyvtár</t>
  </si>
  <si>
    <t>Gébárti tó andráshidai ág rendbetétele</t>
  </si>
  <si>
    <t>Hatházán közösségi tér kialakításának folytatása</t>
  </si>
  <si>
    <t>Közösségi tér fejlesztése Zalabesenyőben</t>
  </si>
  <si>
    <t>Botfa u. Mária szobor környezetének fejlesztése</t>
  </si>
  <si>
    <t>Liszt F. Általános Iskola számára 2 db kosárlabdapalánk+festés</t>
  </si>
  <si>
    <t>Berzsenyi-Stadion belső lakótömbbe műanyag fűvédő a felnőtt játszótér köré</t>
  </si>
  <si>
    <t>Lakótelepek faállományának megújítása</t>
  </si>
  <si>
    <t>Önkormányzati erdő ápolási és megújítási feladatok</t>
  </si>
  <si>
    <t>Csány László szobor környezetének rendezése</t>
  </si>
  <si>
    <t>Ságodi játszótér felújítása</t>
  </si>
  <si>
    <t>Belvárosi zöldfelület felújítás</t>
  </si>
  <si>
    <t>5.a/6</t>
  </si>
  <si>
    <t>5.a/7</t>
  </si>
  <si>
    <t>5.a/8</t>
  </si>
  <si>
    <t>5.a/9</t>
  </si>
  <si>
    <t>Kinizsi u. fák cserjék</t>
  </si>
  <si>
    <t>5.a/10</t>
  </si>
  <si>
    <t>5.a/11</t>
  </si>
  <si>
    <t>B7.</t>
  </si>
  <si>
    <t>7./1</t>
  </si>
  <si>
    <t>Buslakpuszta bezárt hulladéklerakó szennyezés lokalizáció (pályázatban nem támogatott)</t>
  </si>
  <si>
    <t>8.a/2</t>
  </si>
  <si>
    <t>8.a/3</t>
  </si>
  <si>
    <t>8.a/4</t>
  </si>
  <si>
    <t>8.a/5</t>
  </si>
  <si>
    <t>Göcseji úti köztemető hősi halottak sírjelének fú.</t>
  </si>
  <si>
    <t>8.a/6</t>
  </si>
  <si>
    <t>Elektromos töltőállomás</t>
  </si>
  <si>
    <t>Városépítészeti feladatok:</t>
  </si>
  <si>
    <t xml:space="preserve"> - beruházási feladatokhoz kapcsolódó működési kiadások</t>
  </si>
  <si>
    <t xml:space="preserve"> - stratégiai fejlesztési feladatokhoz kapcsolódó működési kiadások</t>
  </si>
  <si>
    <t xml:space="preserve"> - "M9" Térségi Fejlesztési Tanács műk.költségei</t>
  </si>
  <si>
    <t>Városépítészet működési kiadások:</t>
  </si>
  <si>
    <t xml:space="preserve"> Beruházási kiadások </t>
  </si>
  <si>
    <t>Falumúzeum szennyvízbekötése (telekhatáron belül 1 m-re)</t>
  </si>
  <si>
    <t>Kispálhegyi utca szennyvízelvezetés</t>
  </si>
  <si>
    <t>Domb  utca szennyvíz-elvezetés I. ütem</t>
  </si>
  <si>
    <t>Zalaegerszeg, 5530/12 hrsz területén üzemelő hírközlési földkábel teljeskörű kiváltása</t>
  </si>
  <si>
    <t>Zalaegerszeg, 5530/12 hrsz területén kútkiváltás</t>
  </si>
  <si>
    <t>Sas utca - Jánkahegyi út csp átépítése: vízvezeték átépítés</t>
  </si>
  <si>
    <t>Gébárti kézművesház támfalbontás</t>
  </si>
  <si>
    <t>Völgyi utca vízellátása</t>
  </si>
  <si>
    <t xml:space="preserve">Déli ipari terület fejlesztés:  tüzivíz </t>
  </si>
  <si>
    <t xml:space="preserve"> Zalaegerszeg, Rákóczi Ferenc utca Arany János utca és Mártírok útja között lévő szakaszán üzemelő csapadékcsatorna és ivóvízvezeték rekonstrukciója</t>
  </si>
  <si>
    <t xml:space="preserve"> - lakásalaphoz kapcsolódó  bevételek</t>
  </si>
  <si>
    <t>171954  176903</t>
  </si>
  <si>
    <t>171941-171951</t>
  </si>
  <si>
    <t xml:space="preserve"> - értékpapír hozam </t>
  </si>
  <si>
    <t>191607  191153</t>
  </si>
  <si>
    <t xml:space="preserve"> - egyéb szervezetek támogatása visszafizetés</t>
  </si>
  <si>
    <t xml:space="preserve"> - idegenforgalmi feladatok</t>
  </si>
  <si>
    <t xml:space="preserve">II. Törzsvagyonba körébe nem tartozó részesedések  </t>
  </si>
  <si>
    <t>ZalaegerszegiTelevízió Kft.</t>
  </si>
  <si>
    <t>Egerszegi Sport és Turizmus Kft.</t>
  </si>
  <si>
    <t>10.</t>
  </si>
  <si>
    <t>Kvártélyház Kft.</t>
  </si>
  <si>
    <t>11.</t>
  </si>
  <si>
    <t>Első Egerszeg Hitel Zrt.</t>
  </si>
  <si>
    <t>12.</t>
  </si>
  <si>
    <t>ZTE-SPORTSZOLG Kft.</t>
  </si>
  <si>
    <t>13.</t>
  </si>
  <si>
    <t>ZTE Kosárlabda Klub Kft.</t>
  </si>
  <si>
    <t>14.</t>
  </si>
  <si>
    <t>MÜLLEX Közszolgáltató Nonprofit Kft.</t>
  </si>
  <si>
    <t>52,00 %</t>
  </si>
  <si>
    <t>Körmend</t>
  </si>
  <si>
    <t xml:space="preserve"> 25 %-on aluli részesedéssel</t>
  </si>
  <si>
    <t>15.</t>
  </si>
  <si>
    <t>Nyugat-Pannon Járműipari és Mechatronikai Központ Nonprofit Kft.</t>
  </si>
  <si>
    <t>20,00 %</t>
  </si>
  <si>
    <t>Szombathely</t>
  </si>
  <si>
    <t>ZTE Football Club Zrt.</t>
  </si>
  <si>
    <t>0,01 %</t>
  </si>
  <si>
    <t>17.</t>
  </si>
  <si>
    <t>Nyugat-Pannon Zrt.</t>
  </si>
  <si>
    <t>18.</t>
  </si>
  <si>
    <t>Részesedések összesen:</t>
  </si>
  <si>
    <t>Cím    szám</t>
  </si>
  <si>
    <t>Teljesítés  %-a</t>
  </si>
  <si>
    <t xml:space="preserve"> Zalaegerszegi Egészségügyi Alapellátás</t>
  </si>
  <si>
    <t>Zalaegerszegi Belvárosi I. sz.Óvoda</t>
  </si>
  <si>
    <t>Működési célú költségvetési támogatások és kiegészítő támogatások</t>
  </si>
  <si>
    <t>2. 2015. évi bérkompenzáció</t>
  </si>
  <si>
    <t xml:space="preserve"> - óvodáztatási támogatás</t>
  </si>
  <si>
    <t>6.a/12</t>
  </si>
  <si>
    <t>Zsinagóga fűtési rendszer átalakítása</t>
  </si>
  <si>
    <t xml:space="preserve">Tehermentesítő út II. ütem építéséhez kapcsolódó közműépítések                                                             </t>
  </si>
  <si>
    <t xml:space="preserve">Kosztolányi u. kétirányúsítása                                    </t>
  </si>
  <si>
    <t>Időseket és demens állapotúakat ellátó intézmény kialakításának munkái (volt Pais Iskolában)</t>
  </si>
  <si>
    <t>7.a./3</t>
  </si>
  <si>
    <t>"Települési szilárdhulladék-gazdálkodási rendszerek eszközparkjának fejlesztése, informatikai korszerűsítése" pályázati támogatással KEOP-1.1.1/C13-2013-0016</t>
  </si>
  <si>
    <t>Zalabesenyő temető kápolna felújítási munkái</t>
  </si>
  <si>
    <t>Aquaparkban  fejlesztés és felújítás</t>
  </si>
  <si>
    <t>Városi Strand rehabilitációs feladatai és tanuszoda, külső medence átépítés, területrendezés előkészítése</t>
  </si>
  <si>
    <t>Ebergényi sportpálya fejlesztés</t>
  </si>
  <si>
    <t>Vágóhíd utcai 72 x 111 m méretű műfüves sportpálya térvilágításának kiépítéséhez szükséges kapacitásbővítés</t>
  </si>
  <si>
    <t>Pózvai közösségi ház ablak cseréje</t>
  </si>
  <si>
    <t>Hadkieg Toborzó Iroda épületének homlokzat felújítási és fűtéskorszerűsítési munkái</t>
  </si>
  <si>
    <t>Művészlakások felújítása I.ütem lakásalapból</t>
  </si>
  <si>
    <t>Stratégiai feladatok</t>
  </si>
  <si>
    <t xml:space="preserve">    Összesen:</t>
  </si>
  <si>
    <t xml:space="preserve">         2015. évi közösségi, művészeti pályázatok</t>
  </si>
  <si>
    <t xml:space="preserve">        rendezvények támogatása</t>
  </si>
  <si>
    <t>Gazdasági   Bizottság átruházott hatáskörében felosztható keret</t>
  </si>
  <si>
    <t xml:space="preserve">        egyéb szervezetek támogatása</t>
  </si>
  <si>
    <t>Műszaki  Bizottság átruházott hatáskörében felosztható keret</t>
  </si>
  <si>
    <t xml:space="preserve">        lakossági, civil kezdeményezések támogatása</t>
  </si>
  <si>
    <t>Ügyrendi, Jogi és Vagyonnyilatkozatot  Ellenőrző Bizottság</t>
  </si>
  <si>
    <t xml:space="preserve">        közbiztonsági feladatokra</t>
  </si>
  <si>
    <t>Támogatott lakások elkülönített lakbérbevételéből</t>
  </si>
  <si>
    <t xml:space="preserve">Viziközművekkel kapcsolatos feladatok </t>
  </si>
  <si>
    <r>
      <t xml:space="preserve">            </t>
    </r>
    <r>
      <rPr>
        <b/>
        <i/>
        <sz val="10"/>
        <rFont val="Times New Roman"/>
        <family val="1"/>
        <charset val="238"/>
      </rPr>
      <t>Középiskolák</t>
    </r>
  </si>
  <si>
    <t>Liget utca 0651/65 hrsz.magánerős útépítés</t>
  </si>
  <si>
    <t xml:space="preserve"> - köztemetés</t>
  </si>
  <si>
    <t xml:space="preserve"> - Egerszegkártya</t>
  </si>
  <si>
    <t xml:space="preserve"> - intézmények támogatása, rendezvényeik finanszírozása</t>
  </si>
  <si>
    <t>094260 Hallgatói és oktatói ösztöndíjak, egyéb juttatások</t>
  </si>
  <si>
    <t xml:space="preserve"> - "Új esély" program ÁROP-1.A.3-2014-2014-0078</t>
  </si>
  <si>
    <t xml:space="preserve"> 084010 Társadalmi tevékenységekkel, esélyegyenlőséggel, érdekképviselettel, nemzetiségekkel, egyházakkal összefüggő feladatok igazgatása</t>
  </si>
  <si>
    <t>5./16</t>
  </si>
  <si>
    <t>5./17</t>
  </si>
  <si>
    <t>Udvari játszóeszközök beszerzése ságodi állatsimogatóban</t>
  </si>
  <si>
    <t>Gasparich u. padok felújítása, kerítésfestés, drót csere</t>
  </si>
  <si>
    <t xml:space="preserve"> - Gébártra szemetesedények beszerzéséhez pe. átadás Horgászegyesületek Z.M. szövetségé részére</t>
  </si>
  <si>
    <t>Zrínyi Gimnázium gázellátásának szabályossá tétele és kerítés felújítás</t>
  </si>
  <si>
    <t xml:space="preserve"> - belterületbe vonással kapcsolatos feladatok</t>
  </si>
  <si>
    <t xml:space="preserve"> - felsőoktatási ösztöndíj</t>
  </si>
  <si>
    <t xml:space="preserve"> - játszóterek fenntartása, karbantartása</t>
  </si>
  <si>
    <t>047410 Ár- és belvízvédelemmel összefüggő tevékenység</t>
  </si>
  <si>
    <t xml:space="preserve">  -  környezetvéd.alap feltöltése</t>
  </si>
  <si>
    <t>064010 Közvilágítás</t>
  </si>
  <si>
    <t xml:space="preserve"> - Polgármesteri rendelkezésű keret</t>
  </si>
  <si>
    <t>Jézus Szíve Ferences Plébánia</t>
  </si>
  <si>
    <t>Dr. Jonacsek Mária fogorvos</t>
  </si>
  <si>
    <t>Jövőnkért alapítvány</t>
  </si>
  <si>
    <t>Kéklámpás Ördögök Motoros Egyesület</t>
  </si>
  <si>
    <t>Az európai uniós forrásokkal támogatott fejlesztés, program megnevezése</t>
  </si>
  <si>
    <t>Az uniós szerződés tartalma</t>
  </si>
  <si>
    <t>a projekt uniós támogatással el nem ismert költségei</t>
  </si>
  <si>
    <t>PROJEKT MINDÖSSZESEN</t>
  </si>
  <si>
    <t>Kiadás összesen</t>
  </si>
  <si>
    <t>a teljesített kiadást finanszírozó források</t>
  </si>
  <si>
    <t>saját forrás</t>
  </si>
  <si>
    <t>önerő alap</t>
  </si>
  <si>
    <t>elnyert európai uniós támogatás</t>
  </si>
  <si>
    <t>Uniós projekt összesen</t>
  </si>
  <si>
    <t>Projekt kiadásai összesen</t>
  </si>
  <si>
    <t>támog. megelőlegezése(+), visszatérülése (-) a támogatás utófinanszírozása miatt, áfa visszaigénylés</t>
  </si>
  <si>
    <t>európai uniós támogatás</t>
  </si>
  <si>
    <t>Összesen</t>
  </si>
  <si>
    <t>Zalaegerszeg MJV Önkormányzata által benyújtott pályázatok</t>
  </si>
  <si>
    <t>Zalaegerszeg MJV Önkormányzata intézményei által benyújtott pályázatok:</t>
  </si>
  <si>
    <t>Költségvetési szervek  összesen:</t>
  </si>
  <si>
    <t xml:space="preserve">Megjegyzés: A tervezett adatoknál a Támogatási szerződés értékei szerepelnek a konzorciumi partnerek adatait is tartalmazva. </t>
  </si>
  <si>
    <r>
      <t>Buslakpusztai bezárt települési hulladéklerakó okozta szennyezés lokalizációja</t>
    </r>
    <r>
      <rPr>
        <sz val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 xml:space="preserve">II. ford.                                           </t>
    </r>
    <r>
      <rPr>
        <sz val="10"/>
        <rFont val="Times New Roman"/>
        <family val="1"/>
        <charset val="238"/>
      </rPr>
      <t>KEOP-2.4.0/B/2F/10-11-2012-0005</t>
    </r>
  </si>
  <si>
    <r>
      <t xml:space="preserve">Települési szilárd hulladék-gazdálkodási rendszerek eszközparkjának fejlesztése, informatikai korszerűsítése </t>
    </r>
    <r>
      <rPr>
        <sz val="10"/>
        <rFont val="Times New Roman"/>
        <family val="1"/>
        <charset val="238"/>
      </rPr>
      <t xml:space="preserve">(nettó finanszírozás)   KEOP-1.1.1/C/13-2013-0016                                              </t>
    </r>
  </si>
  <si>
    <r>
      <t xml:space="preserve">Közvilágítás korszerűsítése Zalaegerszegen I.               </t>
    </r>
    <r>
      <rPr>
        <sz val="10"/>
        <rFont val="Times New Roman"/>
        <family val="1"/>
        <charset val="238"/>
      </rPr>
      <t>KEOP-5.5.0/A/12-2013-0191</t>
    </r>
  </si>
  <si>
    <r>
      <t xml:space="preserve">Közvilágítás korszerűsítése Zalaegerszegen  II.                     </t>
    </r>
    <r>
      <rPr>
        <sz val="10"/>
        <rFont val="Times New Roman"/>
        <family val="1"/>
        <charset val="238"/>
      </rPr>
      <t>KEOP-5.5.0/A/12-2013-0182</t>
    </r>
  </si>
  <si>
    <r>
      <t xml:space="preserve">Zalaegerszeg elővárosi közlekedési rendszereinek fejlesztése                                                                          </t>
    </r>
    <r>
      <rPr>
        <sz val="10"/>
        <rFont val="Times New Roman"/>
        <family val="1"/>
        <charset val="238"/>
      </rPr>
      <t xml:space="preserve"> KÖZOP-5.5.0-09-11-2012-0016</t>
    </r>
  </si>
  <si>
    <t xml:space="preserve"> - Hajléktalanok szállása (Vöröskereszt) műk. támog.</t>
  </si>
  <si>
    <t>083050 Televízió-műsor szolgáltatása és támogatása</t>
  </si>
  <si>
    <t xml:space="preserve"> - Zalaegerszegi Televízió Kft. támogatása</t>
  </si>
  <si>
    <t xml:space="preserve"> - Ágazati felad. postai szolg. és utalvány díja, illeték</t>
  </si>
  <si>
    <t>031060 Bűnmegelőzés</t>
  </si>
  <si>
    <t xml:space="preserve"> -  Zalaegerszegi Városi Közbiztonsági  Polgárőr Egyesület támogatása</t>
  </si>
  <si>
    <t>Szociális városrehabilitáció Zalaegerszegen NYDOP-3.1.1/B2-13-k2-2013-0001</t>
  </si>
  <si>
    <t>6.b/13</t>
  </si>
  <si>
    <t>6.b/14</t>
  </si>
  <si>
    <t>6.b/15</t>
  </si>
  <si>
    <t>Buslakpuszta hulladékdepó bővítéséhez területszerzés, kisajátítás</t>
  </si>
  <si>
    <t>7.a./2</t>
  </si>
  <si>
    <t>8.a/1</t>
  </si>
  <si>
    <t xml:space="preserve">Zalaegerszeg, 5530/12 hrsz területén üzemelő hírközlési földkábel teljeskörű kiváltása </t>
  </si>
  <si>
    <t>Dísz tér átépítéséhez kapcsolódó építési munkák</t>
  </si>
  <si>
    <t>Beruházásokhoz kapcsolódó egyéb feladatok ( tervezés, eljárási díjak)</t>
  </si>
  <si>
    <t xml:space="preserve">Vagyonkezelési feladatok </t>
  </si>
  <si>
    <t>Címszám</t>
  </si>
  <si>
    <t>Költségvetési szerv megnevezése</t>
  </si>
  <si>
    <t>Polgármesteri Hivatal</t>
  </si>
  <si>
    <t>Zalaegerszegi Egyesített Bölcsődék</t>
  </si>
  <si>
    <t>Zalaegerszegi Egészségügyi Alapellátás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</si>
  <si>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</si>
  <si>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</si>
  <si>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</si>
  <si>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</si>
  <si>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Városrészek Művelődési Központja és Könyvtára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</si>
  <si>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</si>
  <si>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</si>
  <si>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</si>
  <si>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</si>
  <si>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</si>
  <si>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</si>
  <si>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Sportlétesítmények Gondnoksága</t>
  </si>
  <si>
    <t>Vásárcsarnok</t>
  </si>
  <si>
    <t>Közgyűjteményi és Közművelődési GESZ</t>
  </si>
  <si>
    <t>Területcsere É-i és D-i ipari parkban 254/2013. kgy.hat.alapján</t>
  </si>
  <si>
    <t>1.a./4</t>
  </si>
  <si>
    <t>1.a./5</t>
  </si>
  <si>
    <t>Térfigyelő kamera felszerelése Botfán</t>
  </si>
  <si>
    <t>Sorszám</t>
  </si>
  <si>
    <t>Óvodák felújítása</t>
  </si>
  <si>
    <t xml:space="preserve"> - rendezett tanácsú várossá nyilvánítás 130. évfordulója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</si>
  <si>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</si>
  <si>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</si>
  <si>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</si>
  <si>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</si>
  <si>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>041233 Hosszabb időtartamú közfoglalkoztatás</t>
  </si>
  <si>
    <t xml:space="preserve"> - közfoglalkoztatás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</si>
  <si>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</si>
  <si>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</si>
  <si>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</si>
  <si>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 - Nyugat-Pannon Járműipari és Mechanikai Szolgáltató Kp. működési hozzájárulás</t>
  </si>
  <si>
    <t xml:space="preserve"> - Szent István szobor ünnepség</t>
  </si>
  <si>
    <t xml:space="preserve"> - Közösségi rendezvények Andráshidán</t>
  </si>
  <si>
    <t>Polgármesteri Kabinet működési kiadásai összesen:</t>
  </si>
  <si>
    <t>Vállalkozásfejlesztési Alapítvány kamattámogatás</t>
  </si>
  <si>
    <t>900070 Fejezeti és általános tartalékok elszámolása</t>
  </si>
  <si>
    <t>Teljesítmény ösztönző keret</t>
  </si>
  <si>
    <t xml:space="preserve">Év közben jelentkező feladatokra </t>
  </si>
  <si>
    <t>Elmaradt bevételek pótlására</t>
  </si>
  <si>
    <t>Szociális, Lakás és Egészségügyi  Bizottság átruházott hatáskörében felosztható keret</t>
  </si>
  <si>
    <t xml:space="preserve">       eü. és szociális ágazat pályázati kerete</t>
  </si>
  <si>
    <t xml:space="preserve">        egyéb szociális szolgáltatás</t>
  </si>
  <si>
    <t xml:space="preserve">        címpótlék a szociális intézményekben</t>
  </si>
  <si>
    <t>Oktatási, Kulturális,Ifjúsági és Sport Bizottság átruházott hatáskörében felosztható keret</t>
  </si>
  <si>
    <t>0,00</t>
  </si>
  <si>
    <t>82,18 %</t>
  </si>
  <si>
    <t>Tulajdoni részesedés aránya 2015. 12.31-én</t>
  </si>
</sst>
</file>

<file path=xl/styles.xml><?xml version="1.0" encoding="utf-8"?>
<styleSheet xmlns="http://schemas.openxmlformats.org/spreadsheetml/2006/main">
  <numFmts count="6">
    <numFmt numFmtId="43" formatCode="_-* #,##0.00\ _F_t_-;\-* #,##0.00\ _F_t_-;_-* &quot;-&quot;??\ _F_t_-;_-@_-"/>
    <numFmt numFmtId="164" formatCode="0.0"/>
    <numFmt numFmtId="165" formatCode="#,##0.0"/>
    <numFmt numFmtId="166" formatCode="#,##0.0000"/>
    <numFmt numFmtId="167" formatCode="_-* #,##0\ _F_t_-;\-* #,##0\ _F_t_-;_-* &quot;-&quot;??\ _F_t_-;_-@_-"/>
    <numFmt numFmtId="168" formatCode="#,##0_ ;\-#,##0\ "/>
  </numFmts>
  <fonts count="145">
    <font>
      <sz val="10"/>
      <name val="Times New Roman CE"/>
      <charset val="238"/>
    </font>
    <font>
      <b/>
      <sz val="10"/>
      <name val="Times New Roman CE"/>
      <charset val="238"/>
    </font>
    <font>
      <i/>
      <sz val="10"/>
      <name val="Times New Roman CE"/>
      <charset val="238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8"/>
      <name val="Arial CE"/>
      <family val="2"/>
      <charset val="238"/>
    </font>
    <font>
      <i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MS Sans Serif"/>
      <family val="2"/>
      <charset val="238"/>
    </font>
    <font>
      <sz val="11"/>
      <color indexed="8"/>
      <name val="Arial"/>
      <family val="2"/>
      <charset val="238"/>
    </font>
    <font>
      <sz val="11"/>
      <color indexed="9"/>
      <name val="Arial"/>
      <family val="2"/>
      <charset val="238"/>
    </font>
    <font>
      <sz val="11"/>
      <color indexed="62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color indexed="10"/>
      <name val="Arial"/>
      <family val="2"/>
      <charset val="238"/>
    </font>
    <font>
      <sz val="11"/>
      <color indexed="52"/>
      <name val="Arial"/>
      <family val="2"/>
      <charset val="238"/>
    </font>
    <font>
      <sz val="11"/>
      <color indexed="17"/>
      <name val="Arial"/>
      <family val="2"/>
      <charset val="238"/>
    </font>
    <font>
      <b/>
      <sz val="11"/>
      <color indexed="63"/>
      <name val="Arial"/>
      <family val="2"/>
      <charset val="238"/>
    </font>
    <font>
      <i/>
      <sz val="11"/>
      <color indexed="2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20"/>
      <name val="Arial"/>
      <family val="2"/>
      <charset val="238"/>
    </font>
    <font>
      <sz val="11"/>
      <color indexed="60"/>
      <name val="Arial"/>
      <family val="2"/>
      <charset val="238"/>
    </font>
    <font>
      <b/>
      <sz val="11"/>
      <color indexed="52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1"/>
    </font>
    <font>
      <sz val="9"/>
      <name val="Times New Roman CE"/>
      <family val="1"/>
      <charset val="238"/>
    </font>
    <font>
      <sz val="10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8.1"/>
      <name val="Times New Roman"/>
      <family val="1"/>
      <charset val="238"/>
    </font>
    <font>
      <sz val="9"/>
      <name val="MS Sans Serif"/>
      <family val="2"/>
      <charset val="238"/>
    </font>
    <font>
      <i/>
      <sz val="10"/>
      <name val="MS Sans Serif"/>
      <family val="2"/>
      <charset val="238"/>
    </font>
    <font>
      <sz val="9"/>
      <color indexed="10"/>
      <name val="Arial CE"/>
      <family val="2"/>
      <charset val="238"/>
    </font>
    <font>
      <b/>
      <i/>
      <sz val="10"/>
      <name val="Times New Roman"/>
      <family val="1"/>
    </font>
    <font>
      <b/>
      <i/>
      <sz val="9"/>
      <color indexed="1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i/>
      <sz val="10"/>
      <name val="Times New Roman"/>
      <family val="1"/>
      <charset val="238"/>
    </font>
    <font>
      <sz val="8"/>
      <name val="Times New Roman CE"/>
      <charset val="238"/>
    </font>
    <font>
      <b/>
      <i/>
      <sz val="10"/>
      <name val="Times New Roman CE"/>
      <family val="1"/>
      <charset val="238"/>
    </font>
    <font>
      <sz val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i/>
      <sz val="8"/>
      <name val="Times New Roman CE"/>
      <charset val="238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sz val="9"/>
      <name val="Times New Roman CE"/>
      <charset val="238"/>
    </font>
    <font>
      <sz val="8"/>
      <name val="Times New Roman CE"/>
      <family val="1"/>
      <charset val="238"/>
    </font>
    <font>
      <sz val="8"/>
      <name val="MS Sans Serif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indexed="17"/>
      <name val="Arial"/>
      <family val="2"/>
      <charset val="238"/>
    </font>
    <font>
      <i/>
      <sz val="8"/>
      <name val="Times New Roman"/>
      <family val="1"/>
      <charset val="238"/>
    </font>
    <font>
      <b/>
      <i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Arial"/>
      <family val="2"/>
      <charset val="238"/>
    </font>
    <font>
      <i/>
      <sz val="9"/>
      <name val="Times New Roman CE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sz val="11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b/>
      <i/>
      <sz val="11"/>
      <name val="Times New Roman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i/>
      <sz val="11"/>
      <color indexed="12"/>
      <name val="Times New Roman"/>
      <family val="1"/>
      <charset val="238"/>
    </font>
    <font>
      <b/>
      <i/>
      <sz val="11"/>
      <color indexed="10"/>
      <name val="Times New Roman"/>
      <family val="1"/>
      <charset val="238"/>
    </font>
    <font>
      <i/>
      <sz val="11"/>
      <color indexed="12"/>
      <name val="Times New Roman"/>
      <family val="1"/>
      <charset val="238"/>
    </font>
    <font>
      <i/>
      <sz val="11"/>
      <color indexed="10"/>
      <name val="Times New Roman"/>
      <family val="1"/>
      <charset val="238"/>
    </font>
    <font>
      <sz val="11"/>
      <color indexed="10"/>
      <name val="Times New Roman CE"/>
      <charset val="238"/>
    </font>
    <font>
      <sz val="11"/>
      <color indexed="12"/>
      <name val="Times New Roman CE"/>
      <charset val="238"/>
    </font>
    <font>
      <sz val="11"/>
      <color indexed="17"/>
      <name val="Times New Roman CE"/>
      <charset val="238"/>
    </font>
    <font>
      <sz val="11"/>
      <color indexed="12"/>
      <name val="Times New Roman"/>
      <family val="1"/>
      <charset val="238"/>
    </font>
    <font>
      <sz val="11"/>
      <color indexed="14"/>
      <name val="Arial"/>
      <family val="2"/>
      <charset val="238"/>
    </font>
    <font>
      <sz val="11"/>
      <color indexed="17"/>
      <name val="Times New Roman"/>
      <family val="1"/>
      <charset val="238"/>
    </font>
    <font>
      <sz val="11"/>
      <color indexed="57"/>
      <name val="Times New Roman"/>
      <family val="1"/>
      <charset val="238"/>
    </font>
    <font>
      <i/>
      <sz val="11"/>
      <name val="Times New Roman CE"/>
      <charset val="238"/>
    </font>
    <font>
      <i/>
      <sz val="11"/>
      <color indexed="12"/>
      <name val="Times New Roman CE"/>
      <charset val="238"/>
    </font>
    <font>
      <i/>
      <sz val="11"/>
      <color indexed="10"/>
      <name val="Times New Roman CE"/>
      <charset val="238"/>
    </font>
    <font>
      <sz val="11"/>
      <color indexed="12"/>
      <name val="Arial"/>
      <family val="2"/>
      <charset val="238"/>
    </font>
    <font>
      <sz val="10"/>
      <name val="Book Antiqua"/>
      <family val="1"/>
      <charset val="238"/>
    </font>
    <font>
      <b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color indexed="10"/>
      <name val="Times New Roman"/>
      <family val="1"/>
      <charset val="238"/>
    </font>
    <font>
      <i/>
      <sz val="10"/>
      <name val="Arial"/>
      <family val="2"/>
      <charset val="238"/>
    </font>
    <font>
      <b/>
      <sz val="10"/>
      <name val="Arial CE"/>
      <charset val="238"/>
    </font>
    <font>
      <b/>
      <i/>
      <sz val="7"/>
      <name val="Times New Roman"/>
      <family val="1"/>
      <charset val="238"/>
    </font>
    <font>
      <sz val="9"/>
      <name val="Times New Roman"/>
      <family val="1"/>
      <charset val="1"/>
    </font>
    <font>
      <b/>
      <i/>
      <sz val="8"/>
      <name val="Times New Roman CE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42"/>
      </patternFill>
    </fill>
  </fills>
  <borders count="10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82">
    <xf numFmtId="0" fontId="0" fillId="0" borderId="0"/>
    <xf numFmtId="0" fontId="64" fillId="2" borderId="0" applyNumberFormat="0" applyBorder="0" applyAlignment="0" applyProtection="0"/>
    <xf numFmtId="0" fontId="64" fillId="3" borderId="0" applyNumberFormat="0" applyBorder="0" applyAlignment="0" applyProtection="0"/>
    <xf numFmtId="0" fontId="19" fillId="4" borderId="0" applyNumberFormat="0" applyBorder="0" applyAlignment="0" applyProtection="0"/>
    <xf numFmtId="0" fontId="63" fillId="5" borderId="0" applyNumberFormat="0" applyBorder="0" applyAlignment="0" applyProtection="0"/>
    <xf numFmtId="0" fontId="19" fillId="6" borderId="0" applyNumberFormat="0" applyBorder="0" applyAlignment="0" applyProtection="0"/>
    <xf numFmtId="0" fontId="63" fillId="7" borderId="0" applyNumberFormat="0" applyBorder="0" applyAlignment="0" applyProtection="0"/>
    <xf numFmtId="0" fontId="19" fillId="8" borderId="0" applyNumberFormat="0" applyBorder="0" applyAlignment="0" applyProtection="0"/>
    <xf numFmtId="0" fontId="63" fillId="9" borderId="0" applyNumberFormat="0" applyBorder="0" applyAlignment="0" applyProtection="0"/>
    <xf numFmtId="0" fontId="19" fillId="10" borderId="0" applyNumberFormat="0" applyBorder="0" applyAlignment="0" applyProtection="0"/>
    <xf numFmtId="0" fontId="63" fillId="11" borderId="0" applyNumberFormat="0" applyBorder="0" applyAlignment="0" applyProtection="0"/>
    <xf numFmtId="0" fontId="19" fillId="12" borderId="0" applyNumberFormat="0" applyBorder="0" applyAlignment="0" applyProtection="0"/>
    <xf numFmtId="0" fontId="63" fillId="13" borderId="0" applyNumberFormat="0" applyBorder="0" applyAlignment="0" applyProtection="0"/>
    <xf numFmtId="0" fontId="19" fillId="14" borderId="0" applyNumberFormat="0" applyBorder="0" applyAlignment="0" applyProtection="0"/>
    <xf numFmtId="0" fontId="63" fillId="15" borderId="0" applyNumberFormat="0" applyBorder="0" applyAlignment="0" applyProtection="0"/>
    <xf numFmtId="0" fontId="36" fillId="4" borderId="0" applyNumberFormat="0" applyBorder="0" applyAlignment="0" applyProtection="0"/>
    <xf numFmtId="0" fontId="36" fillId="6" borderId="0" applyNumberFormat="0" applyBorder="0" applyAlignment="0" applyProtection="0"/>
    <xf numFmtId="0" fontId="36" fillId="8" borderId="0" applyNumberFormat="0" applyBorder="0" applyAlignment="0" applyProtection="0"/>
    <xf numFmtId="0" fontId="36" fillId="10" borderId="0" applyNumberFormat="0" applyBorder="0" applyAlignment="0" applyProtection="0"/>
    <xf numFmtId="0" fontId="36" fillId="12" borderId="0" applyNumberFormat="0" applyBorder="0" applyAlignment="0" applyProtection="0"/>
    <xf numFmtId="0" fontId="36" fillId="14" borderId="0" applyNumberFormat="0" applyBorder="0" applyAlignment="0" applyProtection="0"/>
    <xf numFmtId="0" fontId="64" fillId="16" borderId="0" applyNumberFormat="0" applyBorder="0" applyAlignment="0" applyProtection="0"/>
    <xf numFmtId="0" fontId="64" fillId="17" borderId="0" applyNumberFormat="0" applyBorder="0" applyAlignment="0" applyProtection="0"/>
    <xf numFmtId="0" fontId="19" fillId="18" borderId="0" applyNumberFormat="0" applyBorder="0" applyAlignment="0" applyProtection="0"/>
    <xf numFmtId="0" fontId="63" fillId="19" borderId="0" applyNumberFormat="0" applyBorder="0" applyAlignment="0" applyProtection="0"/>
    <xf numFmtId="0" fontId="19" fillId="20" borderId="0" applyNumberFormat="0" applyBorder="0" applyAlignment="0" applyProtection="0"/>
    <xf numFmtId="0" fontId="63" fillId="21" borderId="0" applyNumberFormat="0" applyBorder="0" applyAlignment="0" applyProtection="0"/>
    <xf numFmtId="0" fontId="19" fillId="22" borderId="0" applyNumberFormat="0" applyBorder="0" applyAlignment="0" applyProtection="0"/>
    <xf numFmtId="0" fontId="63" fillId="23" borderId="0" applyNumberFormat="0" applyBorder="0" applyAlignment="0" applyProtection="0"/>
    <xf numFmtId="0" fontId="19" fillId="10" borderId="0" applyNumberFormat="0" applyBorder="0" applyAlignment="0" applyProtection="0"/>
    <xf numFmtId="0" fontId="63" fillId="11" borderId="0" applyNumberFormat="0" applyBorder="0" applyAlignment="0" applyProtection="0"/>
    <xf numFmtId="0" fontId="19" fillId="18" borderId="0" applyNumberFormat="0" applyBorder="0" applyAlignment="0" applyProtection="0"/>
    <xf numFmtId="0" fontId="63" fillId="19" borderId="0" applyNumberFormat="0" applyBorder="0" applyAlignment="0" applyProtection="0"/>
    <xf numFmtId="0" fontId="19" fillId="17" borderId="0" applyNumberFormat="0" applyBorder="0" applyAlignment="0" applyProtection="0"/>
    <xf numFmtId="0" fontId="63" fillId="24" borderId="0" applyNumberFormat="0" applyBorder="0" applyAlignment="0" applyProtection="0"/>
    <xf numFmtId="0" fontId="36" fillId="18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10" borderId="0" applyNumberFormat="0" applyBorder="0" applyAlignment="0" applyProtection="0"/>
    <xf numFmtId="0" fontId="36" fillId="18" borderId="0" applyNumberFormat="0" applyBorder="0" applyAlignment="0" applyProtection="0"/>
    <xf numFmtId="0" fontId="36" fillId="17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20" fillId="27" borderId="0" applyNumberFormat="0" applyBorder="0" applyAlignment="0" applyProtection="0"/>
    <xf numFmtId="0" fontId="64" fillId="28" borderId="0" applyNumberFormat="0" applyBorder="0" applyAlignment="0" applyProtection="0"/>
    <xf numFmtId="0" fontId="20" fillId="20" borderId="0" applyNumberFormat="0" applyBorder="0" applyAlignment="0" applyProtection="0"/>
    <xf numFmtId="0" fontId="64" fillId="21" borderId="0" applyNumberFormat="0" applyBorder="0" applyAlignment="0" applyProtection="0"/>
    <xf numFmtId="0" fontId="20" fillId="22" borderId="0" applyNumberFormat="0" applyBorder="0" applyAlignment="0" applyProtection="0"/>
    <xf numFmtId="0" fontId="64" fillId="23" borderId="0" applyNumberFormat="0" applyBorder="0" applyAlignment="0" applyProtection="0"/>
    <xf numFmtId="0" fontId="20" fillId="29" borderId="0" applyNumberFormat="0" applyBorder="0" applyAlignment="0" applyProtection="0"/>
    <xf numFmtId="0" fontId="64" fillId="30" borderId="0" applyNumberFormat="0" applyBorder="0" applyAlignment="0" applyProtection="0"/>
    <xf numFmtId="0" fontId="20" fillId="2" borderId="0" applyNumberFormat="0" applyBorder="0" applyAlignment="0" applyProtection="0"/>
    <xf numFmtId="0" fontId="64" fillId="31" borderId="0" applyNumberFormat="0" applyBorder="0" applyAlignment="0" applyProtection="0"/>
    <xf numFmtId="0" fontId="20" fillId="32" borderId="0" applyNumberFormat="0" applyBorder="0" applyAlignment="0" applyProtection="0"/>
    <xf numFmtId="0" fontId="64" fillId="33" borderId="0" applyNumberFormat="0" applyBorder="0" applyAlignment="0" applyProtection="0"/>
    <xf numFmtId="0" fontId="37" fillId="27" borderId="0" applyNumberFormat="0" applyBorder="0" applyAlignment="0" applyProtection="0"/>
    <xf numFmtId="0" fontId="37" fillId="20" borderId="0" applyNumberFormat="0" applyBorder="0" applyAlignment="0" applyProtection="0"/>
    <xf numFmtId="0" fontId="37" fillId="22" borderId="0" applyNumberFormat="0" applyBorder="0" applyAlignment="0" applyProtection="0"/>
    <xf numFmtId="0" fontId="37" fillId="29" borderId="0" applyNumberFormat="0" applyBorder="0" applyAlignment="0" applyProtection="0"/>
    <xf numFmtId="0" fontId="37" fillId="2" borderId="0" applyNumberFormat="0" applyBorder="0" applyAlignment="0" applyProtection="0"/>
    <xf numFmtId="0" fontId="37" fillId="32" borderId="0" applyNumberFormat="0" applyBorder="0" applyAlignment="0" applyProtection="0"/>
    <xf numFmtId="0" fontId="37" fillId="25" borderId="0" applyNumberFormat="0" applyBorder="0" applyAlignment="0" applyProtection="0"/>
    <xf numFmtId="0" fontId="37" fillId="34" borderId="0" applyNumberFormat="0" applyBorder="0" applyAlignment="0" applyProtection="0"/>
    <xf numFmtId="0" fontId="37" fillId="26" borderId="0" applyNumberFormat="0" applyBorder="0" applyAlignment="0" applyProtection="0"/>
    <xf numFmtId="0" fontId="37" fillId="29" borderId="0" applyNumberFormat="0" applyBorder="0" applyAlignment="0" applyProtection="0"/>
    <xf numFmtId="0" fontId="37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6" borderId="0" applyNumberFormat="0" applyBorder="0" applyAlignment="0" applyProtection="0"/>
    <xf numFmtId="0" fontId="21" fillId="14" borderId="1" applyNumberFormat="0" applyAlignment="0" applyProtection="0"/>
    <xf numFmtId="0" fontId="65" fillId="15" borderId="1" applyNumberFormat="0" applyAlignment="0" applyProtection="0"/>
    <xf numFmtId="0" fontId="39" fillId="35" borderId="1" applyNumberFormat="0" applyAlignment="0" applyProtection="0"/>
    <xf numFmtId="0" fontId="40" fillId="16" borderId="2" applyNumberFormat="0" applyAlignment="0" applyProtection="0"/>
    <xf numFmtId="0" fontId="22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66" fillId="0" borderId="4" applyNumberFormat="0" applyFill="0" applyAlignment="0" applyProtection="0"/>
    <xf numFmtId="0" fontId="24" fillId="0" borderId="5" applyNumberFormat="0" applyFill="0" applyAlignment="0" applyProtection="0"/>
    <xf numFmtId="0" fontId="67" fillId="0" borderId="6" applyNumberFormat="0" applyFill="0" applyAlignment="0" applyProtection="0"/>
    <xf numFmtId="0" fontId="25" fillId="0" borderId="7" applyNumberFormat="0" applyFill="0" applyAlignment="0" applyProtection="0"/>
    <xf numFmtId="0" fontId="68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6" fillId="16" borderId="2" applyNumberFormat="0" applyAlignment="0" applyProtection="0"/>
    <xf numFmtId="0" fontId="69" fillId="36" borderId="2" applyNumberFormat="0" applyAlignment="0" applyProtection="0"/>
    <xf numFmtId="0" fontId="4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42" fillId="8" borderId="0" applyNumberFormat="0" applyBorder="0" applyAlignment="0" applyProtection="0"/>
    <xf numFmtId="0" fontId="43" fillId="0" borderId="3" applyNumberFormat="0" applyFill="0" applyAlignment="0" applyProtection="0"/>
    <xf numFmtId="0" fontId="44" fillId="0" borderId="5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71" fillId="0" borderId="9" applyNumberFormat="0" applyFill="0" applyAlignment="0" applyProtection="0"/>
    <xf numFmtId="0" fontId="46" fillId="14" borderId="1" applyNumberFormat="0" applyAlignment="0" applyProtection="0"/>
    <xf numFmtId="0" fontId="4" fillId="37" borderId="10" applyNumberFormat="0" applyFont="0" applyAlignment="0" applyProtection="0"/>
    <xf numFmtId="0" fontId="56" fillId="38" borderId="10" applyNumberFormat="0" applyAlignment="0" applyProtection="0"/>
    <xf numFmtId="0" fontId="20" fillId="25" borderId="0" applyNumberFormat="0" applyBorder="0" applyAlignment="0" applyProtection="0"/>
    <xf numFmtId="0" fontId="64" fillId="39" borderId="0" applyNumberFormat="0" applyBorder="0" applyAlignment="0" applyProtection="0"/>
    <xf numFmtId="0" fontId="20" fillId="34" borderId="0" applyNumberFormat="0" applyBorder="0" applyAlignment="0" applyProtection="0"/>
    <xf numFmtId="0" fontId="64" fillId="40" borderId="0" applyNumberFormat="0" applyBorder="0" applyAlignment="0" applyProtection="0"/>
    <xf numFmtId="0" fontId="20" fillId="26" borderId="0" applyNumberFormat="0" applyBorder="0" applyAlignment="0" applyProtection="0"/>
    <xf numFmtId="0" fontId="64" fillId="41" borderId="0" applyNumberFormat="0" applyBorder="0" applyAlignment="0" applyProtection="0"/>
    <xf numFmtId="0" fontId="20" fillId="29" borderId="0" applyNumberFormat="0" applyBorder="0" applyAlignment="0" applyProtection="0"/>
    <xf numFmtId="0" fontId="64" fillId="30" borderId="0" applyNumberFormat="0" applyBorder="0" applyAlignment="0" applyProtection="0"/>
    <xf numFmtId="0" fontId="20" fillId="2" borderId="0" applyNumberFormat="0" applyBorder="0" applyAlignment="0" applyProtection="0"/>
    <xf numFmtId="0" fontId="64" fillId="31" borderId="0" applyNumberFormat="0" applyBorder="0" applyAlignment="0" applyProtection="0"/>
    <xf numFmtId="0" fontId="20" fillId="3" borderId="0" applyNumberFormat="0" applyBorder="0" applyAlignment="0" applyProtection="0"/>
    <xf numFmtId="0" fontId="64" fillId="42" borderId="0" applyNumberFormat="0" applyBorder="0" applyAlignment="0" applyProtection="0"/>
    <xf numFmtId="0" fontId="29" fillId="8" borderId="0" applyNumberFormat="0" applyBorder="0" applyAlignment="0" applyProtection="0"/>
    <xf numFmtId="0" fontId="72" fillId="9" borderId="0" applyNumberFormat="0" applyBorder="0" applyAlignment="0" applyProtection="0"/>
    <xf numFmtId="0" fontId="30" fillId="35" borderId="11" applyNumberFormat="0" applyAlignment="0" applyProtection="0"/>
    <xf numFmtId="0" fontId="73" fillId="43" borderId="11" applyNumberFormat="0" applyAlignment="0" applyProtection="0"/>
    <xf numFmtId="0" fontId="47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48" fillId="44" borderId="0" applyNumberFormat="0" applyBorder="0" applyAlignment="0" applyProtection="0"/>
    <xf numFmtId="0" fontId="49" fillId="0" borderId="0"/>
    <xf numFmtId="0" fontId="5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7" fillId="0" borderId="0"/>
    <xf numFmtId="0" fontId="101" fillId="0" borderId="0"/>
    <xf numFmtId="0" fontId="49" fillId="0" borderId="0"/>
    <xf numFmtId="0" fontId="49" fillId="0" borderId="0"/>
    <xf numFmtId="0" fontId="85" fillId="0" borderId="0"/>
    <xf numFmtId="0" fontId="101" fillId="0" borderId="0"/>
    <xf numFmtId="0" fontId="4" fillId="0" borderId="0"/>
    <xf numFmtId="0" fontId="5" fillId="0" borderId="0"/>
    <xf numFmtId="0" fontId="101" fillId="0" borderId="0"/>
    <xf numFmtId="0" fontId="18" fillId="0" borderId="0"/>
    <xf numFmtId="0" fontId="101" fillId="0" borderId="0"/>
    <xf numFmtId="0" fontId="57" fillId="0" borderId="0"/>
    <xf numFmtId="0" fontId="4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" fillId="0" borderId="0"/>
    <xf numFmtId="0" fontId="4" fillId="0" borderId="0"/>
    <xf numFmtId="0" fontId="49" fillId="0" borderId="0"/>
    <xf numFmtId="0" fontId="5" fillId="0" borderId="0"/>
    <xf numFmtId="0" fontId="119" fillId="0" borderId="0"/>
    <xf numFmtId="0" fontId="6" fillId="0" borderId="0"/>
    <xf numFmtId="0" fontId="101" fillId="0" borderId="0"/>
    <xf numFmtId="0" fontId="5" fillId="0" borderId="0"/>
    <xf numFmtId="0" fontId="90" fillId="0" borderId="0"/>
    <xf numFmtId="0" fontId="90" fillId="0" borderId="0"/>
    <xf numFmtId="0" fontId="9" fillId="0" borderId="0"/>
    <xf numFmtId="0" fontId="36" fillId="37" borderId="10" applyNumberFormat="0" applyFont="0" applyAlignment="0" applyProtection="0"/>
    <xf numFmtId="0" fontId="50" fillId="35" borderId="11" applyNumberFormat="0" applyAlignment="0" applyProtection="0"/>
    <xf numFmtId="0" fontId="32" fillId="0" borderId="12" applyNumberFormat="0" applyFill="0" applyAlignment="0" applyProtection="0"/>
    <xf numFmtId="0" fontId="75" fillId="0" borderId="12" applyNumberFormat="0" applyFill="0" applyAlignment="0" applyProtection="0"/>
    <xf numFmtId="0" fontId="33" fillId="6" borderId="0" applyNumberFormat="0" applyBorder="0" applyAlignment="0" applyProtection="0"/>
    <xf numFmtId="0" fontId="76" fillId="7" borderId="0" applyNumberFormat="0" applyBorder="0" applyAlignment="0" applyProtection="0"/>
    <xf numFmtId="0" fontId="34" fillId="44" borderId="0" applyNumberFormat="0" applyBorder="0" applyAlignment="0" applyProtection="0"/>
    <xf numFmtId="0" fontId="77" fillId="45" borderId="0" applyNumberFormat="0" applyBorder="0" applyAlignment="0" applyProtection="0"/>
    <xf numFmtId="0" fontId="35" fillId="35" borderId="1" applyNumberFormat="0" applyAlignment="0" applyProtection="0"/>
    <xf numFmtId="0" fontId="78" fillId="43" borderId="1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</cellStyleXfs>
  <cellXfs count="1598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58" applyNumberFormat="1" applyFont="1" applyFill="1" applyBorder="1" applyAlignment="1">
      <alignment horizontal="center" vertical="center" wrapText="1"/>
    </xf>
    <xf numFmtId="3" fontId="11" fillId="0" borderId="14" xfId="158" applyNumberFormat="1" applyFont="1" applyFill="1" applyBorder="1" applyAlignment="1">
      <alignment vertical="center"/>
    </xf>
    <xf numFmtId="3" fontId="11" fillId="0" borderId="13" xfId="158" applyNumberFormat="1" applyFont="1" applyFill="1" applyBorder="1" applyAlignment="1">
      <alignment horizontal="center" vertical="center" wrapText="1"/>
    </xf>
    <xf numFmtId="3" fontId="12" fillId="0" borderId="13" xfId="158" applyNumberFormat="1" applyFont="1" applyBorder="1" applyAlignment="1">
      <alignment horizontal="center" vertical="center"/>
    </xf>
    <xf numFmtId="3" fontId="12" fillId="0" borderId="13" xfId="158" applyNumberFormat="1" applyFont="1" applyBorder="1" applyAlignment="1">
      <alignment horizontal="right" vertical="center"/>
    </xf>
    <xf numFmtId="3" fontId="12" fillId="0" borderId="13" xfId="158" applyNumberFormat="1" applyFont="1" applyBorder="1" applyAlignment="1">
      <alignment vertical="center"/>
    </xf>
    <xf numFmtId="3" fontId="12" fillId="0" borderId="13" xfId="158" applyNumberFormat="1" applyFont="1" applyFill="1" applyBorder="1" applyAlignment="1">
      <alignment horizontal="center" vertical="center"/>
    </xf>
    <xf numFmtId="3" fontId="12" fillId="0" borderId="13" xfId="158" applyNumberFormat="1" applyFont="1" applyFill="1" applyBorder="1" applyAlignment="1">
      <alignment vertical="center"/>
    </xf>
    <xf numFmtId="3" fontId="11" fillId="0" borderId="13" xfId="158" applyNumberFormat="1" applyFont="1" applyFill="1" applyBorder="1" applyAlignment="1">
      <alignment horizontal="center" vertical="center"/>
    </xf>
    <xf numFmtId="3" fontId="12" fillId="0" borderId="15" xfId="158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vertical="center"/>
    </xf>
    <xf numFmtId="3" fontId="11" fillId="46" borderId="13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vertical="center"/>
    </xf>
    <xf numFmtId="3" fontId="11" fillId="0" borderId="15" xfId="0" applyNumberFormat="1" applyFont="1" applyFill="1" applyBorder="1" applyAlignment="1">
      <alignment vertical="center"/>
    </xf>
    <xf numFmtId="3" fontId="11" fillId="0" borderId="16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/>
    </xf>
    <xf numFmtId="3" fontId="12" fillId="0" borderId="15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6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right"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/>
    <xf numFmtId="3" fontId="7" fillId="0" borderId="0" xfId="0" applyNumberFormat="1" applyFont="1" applyBorder="1" applyAlignment="1">
      <alignment vertical="center"/>
    </xf>
    <xf numFmtId="3" fontId="17" fillId="0" borderId="0" xfId="158" applyNumberFormat="1" applyFont="1" applyFill="1" applyAlignment="1">
      <alignment vertical="center"/>
    </xf>
    <xf numFmtId="3" fontId="7" fillId="0" borderId="0" xfId="158" applyNumberFormat="1" applyFont="1" applyAlignment="1">
      <alignment vertical="center"/>
    </xf>
    <xf numFmtId="3" fontId="7" fillId="0" borderId="0" xfId="158" applyNumberFormat="1" applyFont="1" applyFill="1" applyBorder="1" applyAlignment="1">
      <alignment vertical="center"/>
    </xf>
    <xf numFmtId="3" fontId="12" fillId="0" borderId="13" xfId="158" applyNumberFormat="1" applyFont="1" applyBorder="1" applyAlignment="1">
      <alignment horizontal="left" vertical="center" wrapText="1"/>
    </xf>
    <xf numFmtId="3" fontId="12" fillId="0" borderId="13" xfId="158" applyNumberFormat="1" applyFont="1" applyBorder="1" applyAlignment="1">
      <alignment horizontal="left" vertical="center"/>
    </xf>
    <xf numFmtId="3" fontId="11" fillId="0" borderId="0" xfId="0" applyNumberFormat="1" applyFont="1" applyFill="1" applyBorder="1" applyAlignment="1">
      <alignment vertical="center" wrapText="1"/>
    </xf>
    <xf numFmtId="0" fontId="7" fillId="0" borderId="0" xfId="0" applyFont="1" applyFill="1"/>
    <xf numFmtId="3" fontId="11" fillId="0" borderId="13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0" fontId="8" fillId="0" borderId="0" xfId="0" applyFont="1"/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12" fillId="0" borderId="13" xfId="0" applyNumberFormat="1" applyFont="1" applyFill="1" applyBorder="1" applyAlignment="1">
      <alignment vertical="center" wrapText="1"/>
    </xf>
    <xf numFmtId="3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0" fontId="8" fillId="0" borderId="0" xfId="0" applyFont="1" applyFill="1"/>
    <xf numFmtId="3" fontId="9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0" fontId="12" fillId="0" borderId="16" xfId="0" applyFont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3" fontId="7" fillId="0" borderId="0" xfId="136" applyNumberFormat="1" applyFont="1" applyAlignment="1">
      <alignment vertical="center"/>
    </xf>
    <xf numFmtId="0" fontId="7" fillId="0" borderId="0" xfId="136" applyFont="1" applyAlignment="1">
      <alignment vertical="center"/>
    </xf>
    <xf numFmtId="3" fontId="7" fillId="0" borderId="0" xfId="136" applyNumberFormat="1" applyFont="1" applyBorder="1" applyAlignment="1">
      <alignment vertical="center"/>
    </xf>
    <xf numFmtId="0" fontId="7" fillId="0" borderId="0" xfId="136" applyFont="1" applyBorder="1" applyAlignment="1">
      <alignment vertical="center"/>
    </xf>
    <xf numFmtId="0" fontId="11" fillId="0" borderId="0" xfId="136" applyFont="1" applyFill="1" applyBorder="1" applyAlignment="1">
      <alignment vertical="center"/>
    </xf>
    <xf numFmtId="0" fontId="7" fillId="0" borderId="0" xfId="136" applyFont="1" applyFill="1" applyBorder="1" applyAlignment="1">
      <alignment vertical="center" wrapText="1"/>
    </xf>
    <xf numFmtId="3" fontId="9" fillId="0" borderId="13" xfId="144" applyNumberFormat="1" applyFont="1" applyFill="1" applyBorder="1" applyAlignment="1">
      <alignment horizontal="right" vertical="center"/>
    </xf>
    <xf numFmtId="3" fontId="17" fillId="0" borderId="0" xfId="158" applyNumberFormat="1" applyFont="1" applyAlignment="1">
      <alignment vertical="center"/>
    </xf>
    <xf numFmtId="3" fontId="10" fillId="0" borderId="13" xfId="158" applyNumberFormat="1" applyFont="1" applyFill="1" applyBorder="1" applyAlignment="1">
      <alignment horizontal="left" vertical="center" wrapText="1"/>
    </xf>
    <xf numFmtId="3" fontId="9" fillId="0" borderId="13" xfId="158" applyNumberFormat="1" applyFont="1" applyFill="1" applyBorder="1" applyAlignment="1">
      <alignment horizontal="center" vertical="center" wrapText="1"/>
    </xf>
    <xf numFmtId="3" fontId="9" fillId="0" borderId="13" xfId="158" applyNumberFormat="1" applyFont="1" applyFill="1" applyBorder="1" applyAlignment="1">
      <alignment horizontal="left" vertical="center" wrapText="1"/>
    </xf>
    <xf numFmtId="3" fontId="9" fillId="0" borderId="13" xfId="158" applyNumberFormat="1" applyFont="1" applyFill="1" applyBorder="1" applyAlignment="1">
      <alignment vertical="center" wrapText="1"/>
    </xf>
    <xf numFmtId="3" fontId="7" fillId="0" borderId="0" xfId="158" applyNumberFormat="1" applyFont="1" applyFill="1" applyAlignment="1">
      <alignment vertical="center"/>
    </xf>
    <xf numFmtId="3" fontId="9" fillId="0" borderId="13" xfId="158" applyNumberFormat="1" applyFont="1" applyBorder="1" applyAlignment="1">
      <alignment horizontal="left" vertical="center" wrapText="1"/>
    </xf>
    <xf numFmtId="3" fontId="9" fillId="0" borderId="13" xfId="158" applyNumberFormat="1" applyFont="1" applyBorder="1" applyAlignment="1">
      <alignment vertical="center"/>
    </xf>
    <xf numFmtId="3" fontId="9" fillId="0" borderId="13" xfId="158" applyNumberFormat="1" applyFont="1" applyBorder="1" applyAlignment="1">
      <alignment horizontal="left" vertical="center"/>
    </xf>
    <xf numFmtId="3" fontId="9" fillId="0" borderId="13" xfId="158" applyNumberFormat="1" applyFont="1" applyFill="1" applyBorder="1" applyAlignment="1">
      <alignment vertical="center"/>
    </xf>
    <xf numFmtId="3" fontId="10" fillId="0" borderId="13" xfId="158" applyNumberFormat="1" applyFont="1" applyBorder="1" applyAlignment="1">
      <alignment vertical="center"/>
    </xf>
    <xf numFmtId="3" fontId="10" fillId="0" borderId="13" xfId="158" applyNumberFormat="1" applyFont="1" applyBorder="1" applyAlignment="1">
      <alignment horizontal="left" vertical="center" wrapText="1"/>
    </xf>
    <xf numFmtId="3" fontId="9" fillId="0" borderId="13" xfId="158" applyNumberFormat="1" applyFont="1" applyBorder="1" applyAlignment="1">
      <alignment horizontal="center" vertical="center"/>
    </xf>
    <xf numFmtId="3" fontId="10" fillId="0" borderId="13" xfId="158" applyNumberFormat="1" applyFont="1" applyFill="1" applyBorder="1" applyAlignment="1">
      <alignment vertical="center"/>
    </xf>
    <xf numFmtId="3" fontId="9" fillId="0" borderId="0" xfId="0" applyNumberFormat="1" applyFont="1" applyAlignment="1">
      <alignment vertical="center"/>
    </xf>
    <xf numFmtId="3" fontId="9" fillId="0" borderId="0" xfId="0" applyNumberFormat="1" applyFont="1" applyFill="1" applyAlignment="1">
      <alignment vertical="center"/>
    </xf>
    <xf numFmtId="0" fontId="9" fillId="0" borderId="0" xfId="0" applyFont="1"/>
    <xf numFmtId="3" fontId="9" fillId="0" borderId="13" xfId="0" applyNumberFormat="1" applyFont="1" applyFill="1" applyBorder="1" applyAlignment="1">
      <alignment horizontal="right" vertical="center" wrapText="1"/>
    </xf>
    <xf numFmtId="3" fontId="12" fillId="0" borderId="15" xfId="0" applyNumberFormat="1" applyFont="1" applyFill="1" applyBorder="1" applyAlignment="1">
      <alignment horizontal="left" vertical="center"/>
    </xf>
    <xf numFmtId="3" fontId="15" fillId="0" borderId="15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horizontal="left" vertical="center"/>
    </xf>
    <xf numFmtId="3" fontId="12" fillId="47" borderId="15" xfId="0" applyNumberFormat="1" applyFont="1" applyFill="1" applyBorder="1" applyAlignment="1">
      <alignment vertical="center"/>
    </xf>
    <xf numFmtId="3" fontId="12" fillId="0" borderId="17" xfId="137" applyNumberFormat="1" applyFont="1" applyFill="1" applyBorder="1" applyAlignment="1">
      <alignment vertical="center" wrapText="1"/>
    </xf>
    <xf numFmtId="0" fontId="9" fillId="0" borderId="18" xfId="123" applyFont="1" applyBorder="1" applyAlignment="1">
      <alignment vertical="center"/>
    </xf>
    <xf numFmtId="49" fontId="12" fillId="0" borderId="18" xfId="139" applyNumberFormat="1" applyFont="1" applyBorder="1" applyAlignment="1">
      <alignment horizontal="left" vertical="center" wrapText="1"/>
    </xf>
    <xf numFmtId="49" fontId="9" fillId="48" borderId="18" xfId="148" applyNumberFormat="1" applyFont="1" applyFill="1" applyBorder="1" applyAlignment="1">
      <alignment horizontal="left" vertical="top" wrapText="1"/>
    </xf>
    <xf numFmtId="0" fontId="9" fillId="0" borderId="18" xfId="156" applyFont="1" applyBorder="1" applyAlignment="1">
      <alignment vertical="center"/>
    </xf>
    <xf numFmtId="49" fontId="57" fillId="0" borderId="18" xfId="139" applyNumberFormat="1" applyFont="1" applyFill="1" applyBorder="1" applyAlignment="1">
      <alignment horizontal="left" vertical="center" wrapText="1"/>
    </xf>
    <xf numFmtId="0" fontId="12" fillId="0" borderId="18" xfId="148" applyFont="1" applyBorder="1" applyAlignment="1">
      <alignment wrapText="1"/>
    </xf>
    <xf numFmtId="49" fontId="9" fillId="0" borderId="18" xfId="148" applyNumberFormat="1" applyFont="1" applyFill="1" applyBorder="1" applyAlignment="1">
      <alignment horizontal="left" vertical="top" wrapText="1"/>
    </xf>
    <xf numFmtId="0" fontId="12" fillId="0" borderId="18" xfId="148" applyFont="1" applyFill="1" applyBorder="1" applyAlignment="1">
      <alignment horizontal="left" vertical="top" wrapText="1"/>
    </xf>
    <xf numFmtId="0" fontId="12" fillId="0" borderId="18" xfId="148" applyFont="1" applyBorder="1"/>
    <xf numFmtId="0" fontId="12" fillId="0" borderId="18" xfId="148" applyFont="1" applyFill="1" applyBorder="1" applyAlignment="1">
      <alignment wrapText="1"/>
    </xf>
    <xf numFmtId="0" fontId="10" fillId="0" borderId="18" xfId="156" applyFont="1" applyBorder="1" applyAlignment="1">
      <alignment vertical="center"/>
    </xf>
    <xf numFmtId="0" fontId="12" fillId="0" borderId="18" xfId="148" applyFont="1" applyFill="1" applyBorder="1"/>
    <xf numFmtId="49" fontId="59" fillId="0" borderId="18" xfId="139" applyNumberFormat="1" applyFont="1" applyFill="1" applyBorder="1" applyAlignment="1">
      <alignment horizontal="left" vertical="center" wrapText="1"/>
    </xf>
    <xf numFmtId="0" fontId="12" fillId="0" borderId="18" xfId="156" applyFont="1" applyFill="1" applyBorder="1" applyAlignment="1">
      <alignment vertical="center" wrapText="1"/>
    </xf>
    <xf numFmtId="3" fontId="12" fillId="0" borderId="19" xfId="158" applyNumberFormat="1" applyFont="1" applyFill="1" applyBorder="1" applyAlignment="1">
      <alignment horizontal="center" vertical="center" wrapText="1"/>
    </xf>
    <xf numFmtId="3" fontId="12" fillId="0" borderId="19" xfId="0" applyNumberFormat="1" applyFont="1" applyBorder="1" applyAlignment="1">
      <alignment vertical="center"/>
    </xf>
    <xf numFmtId="3" fontId="9" fillId="0" borderId="13" xfId="0" applyNumberFormat="1" applyFont="1" applyFill="1" applyBorder="1" applyAlignment="1">
      <alignment horizontal="left" vertical="center" wrapText="1"/>
    </xf>
    <xf numFmtId="3" fontId="10" fillId="0" borderId="20" xfId="158" applyNumberFormat="1" applyFont="1" applyFill="1" applyBorder="1" applyAlignment="1">
      <alignment horizontal="center" vertical="center" wrapText="1"/>
    </xf>
    <xf numFmtId="3" fontId="10" fillId="0" borderId="20" xfId="158" applyNumberFormat="1" applyFont="1" applyFill="1" applyBorder="1" applyAlignment="1">
      <alignment horizontal="left" vertical="center" wrapText="1"/>
    </xf>
    <xf numFmtId="0" fontId="12" fillId="9" borderId="21" xfId="136" applyFont="1" applyFill="1" applyBorder="1" applyAlignment="1">
      <alignment vertical="center"/>
    </xf>
    <xf numFmtId="0" fontId="11" fillId="9" borderId="22" xfId="136" applyFont="1" applyFill="1" applyBorder="1" applyAlignment="1">
      <alignment horizontal="center" vertical="top"/>
    </xf>
    <xf numFmtId="3" fontId="11" fillId="9" borderId="23" xfId="136" applyNumberFormat="1" applyFont="1" applyFill="1" applyBorder="1" applyAlignment="1">
      <alignment horizontal="center" vertical="center" wrapText="1"/>
    </xf>
    <xf numFmtId="3" fontId="11" fillId="9" borderId="24" xfId="136" applyNumberFormat="1" applyFont="1" applyFill="1" applyBorder="1" applyAlignment="1">
      <alignment horizontal="center" vertical="center" wrapText="1"/>
    </xf>
    <xf numFmtId="0" fontId="15" fillId="0" borderId="25" xfId="136" applyFont="1" applyBorder="1" applyAlignment="1">
      <alignment vertical="center"/>
    </xf>
    <xf numFmtId="0" fontId="12" fillId="0" borderId="25" xfId="136" applyFont="1" applyBorder="1" applyAlignment="1">
      <alignment vertical="center"/>
    </xf>
    <xf numFmtId="0" fontId="12" fillId="0" borderId="25" xfId="136" applyFont="1" applyBorder="1" applyAlignment="1">
      <alignment vertical="center" wrapText="1"/>
    </xf>
    <xf numFmtId="49" fontId="12" fillId="0" borderId="25" xfId="136" applyNumberFormat="1" applyFont="1" applyBorder="1" applyAlignment="1">
      <alignment vertical="center" wrapText="1"/>
    </xf>
    <xf numFmtId="3" fontId="12" fillId="0" borderId="25" xfId="136" applyNumberFormat="1" applyFont="1" applyBorder="1" applyAlignment="1">
      <alignment vertical="center"/>
    </xf>
    <xf numFmtId="3" fontId="12" fillId="0" borderId="25" xfId="136" applyNumberFormat="1" applyFont="1" applyFill="1" applyBorder="1" applyAlignment="1">
      <alignment vertical="center"/>
    </xf>
    <xf numFmtId="0" fontId="12" fillId="0" borderId="25" xfId="136" applyFont="1" applyFill="1" applyBorder="1" applyAlignment="1">
      <alignment vertical="center"/>
    </xf>
    <xf numFmtId="0" fontId="11" fillId="9" borderId="25" xfId="136" applyFont="1" applyFill="1" applyBorder="1" applyAlignment="1">
      <alignment vertical="center"/>
    </xf>
    <xf numFmtId="3" fontId="11" fillId="9" borderId="25" xfId="136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vertical="center" wrapText="1"/>
    </xf>
    <xf numFmtId="3" fontId="9" fillId="0" borderId="15" xfId="0" applyNumberFormat="1" applyFont="1" applyBorder="1" applyAlignment="1">
      <alignment vertical="center" wrapText="1"/>
    </xf>
    <xf numFmtId="3" fontId="12" fillId="47" borderId="13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horizontal="center" vertical="center"/>
    </xf>
    <xf numFmtId="3" fontId="12" fillId="0" borderId="16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horizontal="center" vertical="center"/>
    </xf>
    <xf numFmtId="3" fontId="12" fillId="0" borderId="13" xfId="158" applyNumberFormat="1" applyFont="1" applyFill="1" applyBorder="1" applyAlignment="1">
      <alignment horizontal="right" vertical="center"/>
    </xf>
    <xf numFmtId="3" fontId="9" fillId="0" borderId="15" xfId="0" applyNumberFormat="1" applyFont="1" applyFill="1" applyBorder="1" applyAlignment="1">
      <alignment horizontal="left" vertical="center" wrapText="1"/>
    </xf>
    <xf numFmtId="3" fontId="14" fillId="0" borderId="15" xfId="0" applyNumberFormat="1" applyFont="1" applyFill="1" applyBorder="1" applyAlignment="1">
      <alignment vertical="center"/>
    </xf>
    <xf numFmtId="3" fontId="9" fillId="0" borderId="15" xfId="0" applyNumberFormat="1" applyFont="1" applyFill="1" applyBorder="1" applyAlignment="1">
      <alignment vertical="center" wrapText="1"/>
    </xf>
    <xf numFmtId="3" fontId="12" fillId="0" borderId="15" xfId="158" applyNumberFormat="1" applyFont="1" applyFill="1" applyBorder="1" applyAlignment="1">
      <alignment horizontal="left" vertical="center"/>
    </xf>
    <xf numFmtId="49" fontId="12" fillId="0" borderId="15" xfId="0" applyNumberFormat="1" applyFont="1" applyFill="1" applyBorder="1" applyAlignment="1">
      <alignment horizontal="left" vertical="center" wrapText="1"/>
    </xf>
    <xf numFmtId="3" fontId="9" fillId="0" borderId="15" xfId="0" applyNumberFormat="1" applyFont="1" applyBorder="1" applyAlignment="1">
      <alignment horizontal="left" vertical="center" wrapText="1"/>
    </xf>
    <xf numFmtId="3" fontId="12" fillId="0" borderId="15" xfId="158" applyNumberFormat="1" applyFont="1" applyFill="1" applyBorder="1" applyAlignment="1">
      <alignment horizontal="left"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horizontal="center" vertical="center"/>
    </xf>
    <xf numFmtId="3" fontId="9" fillId="0" borderId="13" xfId="152" applyNumberFormat="1" applyFont="1" applyFill="1" applyBorder="1" applyAlignment="1">
      <alignment vertical="center"/>
    </xf>
    <xf numFmtId="3" fontId="9" fillId="0" borderId="25" xfId="136" applyNumberFormat="1" applyFont="1" applyFill="1" applyBorder="1" applyAlignment="1">
      <alignment vertical="center"/>
    </xf>
    <xf numFmtId="4" fontId="9" fillId="0" borderId="25" xfId="136" applyNumberFormat="1" applyFont="1" applyFill="1" applyBorder="1" applyAlignment="1">
      <alignment vertical="center"/>
    </xf>
    <xf numFmtId="165" fontId="9" fillId="0" borderId="25" xfId="136" applyNumberFormat="1" applyFont="1" applyFill="1" applyBorder="1" applyAlignment="1">
      <alignment vertical="center"/>
    </xf>
    <xf numFmtId="3" fontId="60" fillId="0" borderId="25" xfId="136" applyNumberFormat="1" applyFont="1" applyFill="1" applyBorder="1" applyAlignment="1">
      <alignment vertical="center"/>
    </xf>
    <xf numFmtId="166" fontId="9" fillId="0" borderId="25" xfId="136" applyNumberFormat="1" applyFont="1" applyFill="1" applyBorder="1" applyAlignment="1">
      <alignment vertical="center"/>
    </xf>
    <xf numFmtId="3" fontId="9" fillId="0" borderId="25" xfId="136" applyNumberFormat="1" applyFont="1" applyBorder="1" applyAlignment="1">
      <alignment vertical="center"/>
    </xf>
    <xf numFmtId="3" fontId="9" fillId="0" borderId="25" xfId="136" applyNumberFormat="1" applyFont="1" applyBorder="1" applyAlignment="1">
      <alignment horizontal="right" vertical="center"/>
    </xf>
    <xf numFmtId="0" fontId="7" fillId="0" borderId="25" xfId="136" applyFont="1" applyBorder="1" applyAlignment="1">
      <alignment vertical="center"/>
    </xf>
    <xf numFmtId="0" fontId="7" fillId="0" borderId="25" xfId="136" applyFont="1" applyFill="1" applyBorder="1" applyAlignment="1">
      <alignment vertical="center"/>
    </xf>
    <xf numFmtId="3" fontId="9" fillId="0" borderId="25" xfId="136" applyNumberFormat="1" applyFont="1" applyFill="1" applyBorder="1" applyAlignment="1">
      <alignment horizontal="right" vertical="center"/>
    </xf>
    <xf numFmtId="3" fontId="7" fillId="0" borderId="0" xfId="136" applyNumberFormat="1" applyFont="1" applyFill="1" applyAlignment="1">
      <alignment vertical="center"/>
    </xf>
    <xf numFmtId="3" fontId="60" fillId="0" borderId="25" xfId="136" applyNumberFormat="1" applyFont="1" applyFill="1" applyBorder="1" applyAlignment="1">
      <alignment horizontal="right" vertical="center"/>
    </xf>
    <xf numFmtId="0" fontId="18" fillId="0" borderId="0" xfId="122" applyAlignment="1">
      <alignment vertical="center"/>
    </xf>
    <xf numFmtId="0" fontId="18" fillId="0" borderId="0" xfId="122" applyAlignment="1">
      <alignment vertical="top"/>
    </xf>
    <xf numFmtId="0" fontId="12" fillId="0" borderId="13" xfId="122" applyFont="1" applyBorder="1" applyAlignment="1">
      <alignment vertical="center"/>
    </xf>
    <xf numFmtId="0" fontId="12" fillId="0" borderId="13" xfId="122" applyFont="1" applyBorder="1" applyAlignment="1">
      <alignment horizontal="center" vertical="center"/>
    </xf>
    <xf numFmtId="0" fontId="12" fillId="0" borderId="13" xfId="122" applyFont="1" applyBorder="1" applyAlignment="1">
      <alignment vertical="center" wrapText="1"/>
    </xf>
    <xf numFmtId="3" fontId="12" fillId="0" borderId="13" xfId="122" applyNumberFormat="1" applyFont="1" applyBorder="1" applyAlignment="1">
      <alignment vertical="center"/>
    </xf>
    <xf numFmtId="0" fontId="9" fillId="0" borderId="13" xfId="152" applyFont="1" applyFill="1" applyBorder="1" applyAlignment="1">
      <alignment vertical="center"/>
    </xf>
    <xf numFmtId="0" fontId="9" fillId="0" borderId="13" xfId="122" applyFont="1" applyBorder="1" applyAlignment="1">
      <alignment horizontal="center" vertical="center"/>
    </xf>
    <xf numFmtId="0" fontId="80" fillId="0" borderId="0" xfId="122" applyFont="1" applyAlignment="1">
      <alignment vertical="center"/>
    </xf>
    <xf numFmtId="3" fontId="18" fillId="0" borderId="0" xfId="122" applyNumberFormat="1" applyAlignment="1">
      <alignment vertical="center"/>
    </xf>
    <xf numFmtId="3" fontId="12" fillId="0" borderId="13" xfId="158" applyNumberFormat="1" applyFont="1" applyFill="1" applyBorder="1" applyAlignment="1">
      <alignment horizontal="left" vertical="center"/>
    </xf>
    <xf numFmtId="0" fontId="12" fillId="0" borderId="13" xfId="152" applyFont="1" applyFill="1" applyBorder="1" applyAlignment="1">
      <alignment vertical="center" wrapText="1"/>
    </xf>
    <xf numFmtId="0" fontId="12" fillId="0" borderId="13" xfId="122" applyFont="1" applyFill="1" applyBorder="1" applyAlignment="1">
      <alignment vertical="center"/>
    </xf>
    <xf numFmtId="3" fontId="11" fillId="0" borderId="13" xfId="158" applyNumberFormat="1" applyFont="1" applyFill="1" applyBorder="1" applyAlignment="1">
      <alignment horizontal="right" vertical="center"/>
    </xf>
    <xf numFmtId="0" fontId="18" fillId="0" borderId="0" xfId="125"/>
    <xf numFmtId="0" fontId="18" fillId="0" borderId="0" xfId="125" applyAlignment="1">
      <alignment vertical="center"/>
    </xf>
    <xf numFmtId="0" fontId="9" fillId="0" borderId="13" xfId="152" applyFont="1" applyBorder="1" applyAlignment="1">
      <alignment horizontal="center" vertical="center"/>
    </xf>
    <xf numFmtId="0" fontId="10" fillId="0" borderId="19" xfId="152" applyFont="1" applyBorder="1" applyAlignment="1">
      <alignment vertical="center"/>
    </xf>
    <xf numFmtId="0" fontId="9" fillId="0" borderId="13" xfId="152" applyFont="1" applyBorder="1" applyAlignment="1">
      <alignment vertical="center"/>
    </xf>
    <xf numFmtId="0" fontId="10" fillId="0" borderId="13" xfId="152" applyFont="1" applyBorder="1" applyAlignment="1">
      <alignment vertical="center"/>
    </xf>
    <xf numFmtId="3" fontId="9" fillId="0" borderId="13" xfId="0" applyNumberFormat="1" applyFont="1" applyFill="1" applyBorder="1" applyAlignment="1">
      <alignment horizontal="center" vertical="center"/>
    </xf>
    <xf numFmtId="0" fontId="9" fillId="0" borderId="13" xfId="122" applyFont="1" applyBorder="1" applyAlignment="1">
      <alignment vertical="center"/>
    </xf>
    <xf numFmtId="3" fontId="10" fillId="0" borderId="16" xfId="0" applyNumberFormat="1" applyFont="1" applyFill="1" applyBorder="1" applyAlignment="1">
      <alignment vertical="center"/>
    </xf>
    <xf numFmtId="0" fontId="81" fillId="0" borderId="0" xfId="125" applyFont="1" applyAlignment="1">
      <alignment vertical="center"/>
    </xf>
    <xf numFmtId="0" fontId="12" fillId="0" borderId="15" xfId="152" applyFont="1" applyBorder="1" applyAlignment="1">
      <alignment vertical="center" wrapText="1"/>
    </xf>
    <xf numFmtId="3" fontId="10" fillId="0" borderId="13" xfId="0" applyNumberFormat="1" applyFont="1" applyFill="1" applyBorder="1" applyAlignment="1">
      <alignment vertical="center"/>
    </xf>
    <xf numFmtId="0" fontId="9" fillId="0" borderId="13" xfId="152" applyFont="1" applyFill="1" applyBorder="1" applyAlignment="1">
      <alignment horizontal="center" vertical="center"/>
    </xf>
    <xf numFmtId="3" fontId="9" fillId="0" borderId="16" xfId="152" applyNumberFormat="1" applyFont="1" applyFill="1" applyBorder="1" applyAlignment="1">
      <alignment vertical="center"/>
    </xf>
    <xf numFmtId="0" fontId="10" fillId="0" borderId="13" xfId="152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/>
    </xf>
    <xf numFmtId="3" fontId="10" fillId="0" borderId="13" xfId="152" applyNumberFormat="1" applyFont="1" applyFill="1" applyBorder="1" applyAlignment="1">
      <alignment vertical="center"/>
    </xf>
    <xf numFmtId="0" fontId="9" fillId="0" borderId="13" xfId="152" applyFont="1" applyBorder="1" applyAlignment="1">
      <alignment vertical="center" wrapText="1"/>
    </xf>
    <xf numFmtId="3" fontId="9" fillId="0" borderId="15" xfId="133" applyNumberFormat="1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/>
    </xf>
    <xf numFmtId="3" fontId="9" fillId="0" borderId="13" xfId="152" applyNumberFormat="1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2" fillId="0" borderId="15" xfId="152" applyFont="1" applyFill="1" applyBorder="1" applyAlignment="1">
      <alignment vertical="center" wrapText="1"/>
    </xf>
    <xf numFmtId="0" fontId="18" fillId="0" borderId="0" xfId="125" applyFont="1" applyAlignment="1">
      <alignment vertical="center"/>
    </xf>
    <xf numFmtId="3" fontId="9" fillId="0" borderId="13" xfId="152" applyNumberFormat="1" applyFont="1" applyBorder="1" applyAlignment="1">
      <alignment vertical="center" wrapText="1"/>
    </xf>
    <xf numFmtId="3" fontId="9" fillId="0" borderId="13" xfId="152" applyNumberFormat="1" applyFont="1" applyFill="1" applyBorder="1" applyAlignment="1">
      <alignment vertical="center" wrapText="1"/>
    </xf>
    <xf numFmtId="3" fontId="9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left" vertical="center"/>
    </xf>
    <xf numFmtId="0" fontId="9" fillId="0" borderId="26" xfId="152" applyFont="1" applyBorder="1" applyAlignment="1">
      <alignment horizontal="center" vertical="center"/>
    </xf>
    <xf numFmtId="3" fontId="9" fillId="0" borderId="26" xfId="152" applyNumberFormat="1" applyFont="1" applyBorder="1" applyAlignment="1">
      <alignment vertical="center"/>
    </xf>
    <xf numFmtId="0" fontId="9" fillId="0" borderId="19" xfId="152" applyFont="1" applyBorder="1" applyAlignment="1">
      <alignment horizontal="center" vertical="center"/>
    </xf>
    <xf numFmtId="3" fontId="9" fillId="0" borderId="19" xfId="152" applyNumberFormat="1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3" fontId="12" fillId="0" borderId="13" xfId="0" applyNumberFormat="1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vertical="center" wrapText="1"/>
    </xf>
    <xf numFmtId="0" fontId="10" fillId="0" borderId="13" xfId="152" applyFont="1" applyFill="1" applyBorder="1" applyAlignment="1">
      <alignment vertical="center"/>
    </xf>
    <xf numFmtId="3" fontId="9" fillId="0" borderId="16" xfId="0" applyNumberFormat="1" applyFont="1" applyBorder="1" applyAlignment="1">
      <alignment vertical="center" wrapText="1"/>
    </xf>
    <xf numFmtId="0" fontId="9" fillId="0" borderId="0" xfId="125" applyFont="1" applyAlignment="1">
      <alignment vertical="center"/>
    </xf>
    <xf numFmtId="0" fontId="9" fillId="0" borderId="0" xfId="125" applyFont="1"/>
    <xf numFmtId="0" fontId="12" fillId="0" borderId="15" xfId="122" applyFont="1" applyBorder="1" applyAlignment="1">
      <alignment vertical="center"/>
    </xf>
    <xf numFmtId="3" fontId="11" fillId="0" borderId="13" xfId="158" applyNumberFormat="1" applyFont="1" applyFill="1" applyBorder="1" applyAlignment="1">
      <alignment horizontal="left" vertical="center"/>
    </xf>
    <xf numFmtId="3" fontId="12" fillId="0" borderId="15" xfId="158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right" vertical="center"/>
    </xf>
    <xf numFmtId="3" fontId="61" fillId="0" borderId="13" xfId="158" applyNumberFormat="1" applyFont="1" applyFill="1" applyBorder="1" applyAlignment="1">
      <alignment horizontal="right" vertical="center"/>
    </xf>
    <xf numFmtId="3" fontId="82" fillId="0" borderId="0" xfId="0" applyNumberFormat="1" applyFont="1" applyAlignment="1">
      <alignment vertical="center"/>
    </xf>
    <xf numFmtId="0" fontId="12" fillId="0" borderId="13" xfId="0" applyFont="1" applyBorder="1" applyAlignment="1">
      <alignment vertical="center"/>
    </xf>
    <xf numFmtId="3" fontId="61" fillId="0" borderId="13" xfId="158" applyNumberFormat="1" applyFont="1" applyFill="1" applyBorder="1" applyAlignment="1">
      <alignment vertical="center"/>
    </xf>
    <xf numFmtId="3" fontId="61" fillId="0" borderId="13" xfId="158" applyNumberFormat="1" applyFont="1" applyFill="1" applyBorder="1" applyAlignment="1">
      <alignment horizontal="center" vertical="center"/>
    </xf>
    <xf numFmtId="3" fontId="15" fillId="0" borderId="13" xfId="0" applyNumberFormat="1" applyFont="1" applyFill="1" applyBorder="1" applyAlignment="1">
      <alignment horizontal="center" vertical="center"/>
    </xf>
    <xf numFmtId="3" fontId="15" fillId="0" borderId="14" xfId="0" applyNumberFormat="1" applyFont="1" applyFill="1" applyBorder="1" applyAlignment="1">
      <alignment horizontal="center" vertical="center"/>
    </xf>
    <xf numFmtId="3" fontId="61" fillId="0" borderId="13" xfId="0" applyNumberFormat="1" applyFont="1" applyFill="1" applyBorder="1" applyAlignment="1">
      <alignment vertical="center"/>
    </xf>
    <xf numFmtId="0" fontId="12" fillId="0" borderId="15" xfId="152" applyFont="1" applyBorder="1" applyAlignment="1">
      <alignment vertical="center"/>
    </xf>
    <xf numFmtId="3" fontId="12" fillId="47" borderId="15" xfId="0" applyNumberFormat="1" applyFont="1" applyFill="1" applyBorder="1" applyAlignment="1">
      <alignment horizontal="left" vertical="center"/>
    </xf>
    <xf numFmtId="3" fontId="12" fillId="0" borderId="15" xfId="158" applyNumberFormat="1" applyFont="1" applyBorder="1" applyAlignment="1">
      <alignment horizontal="left" vertical="center"/>
    </xf>
    <xf numFmtId="3" fontId="12" fillId="0" borderId="27" xfId="137" applyNumberFormat="1" applyFont="1" applyFill="1" applyBorder="1" applyAlignment="1">
      <alignment vertical="center" wrapText="1"/>
    </xf>
    <xf numFmtId="0" fontId="15" fillId="0" borderId="15" xfId="122" applyFont="1" applyBorder="1" applyAlignment="1">
      <alignment vertical="center"/>
    </xf>
    <xf numFmtId="3" fontId="15" fillId="0" borderId="15" xfId="0" applyNumberFormat="1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3" fontId="12" fillId="0" borderId="28" xfId="0" applyNumberFormat="1" applyFont="1" applyFill="1" applyBorder="1" applyAlignment="1">
      <alignment horizontal="center" vertical="center"/>
    </xf>
    <xf numFmtId="3" fontId="12" fillId="0" borderId="28" xfId="0" applyNumberFormat="1" applyFont="1" applyFill="1" applyBorder="1" applyAlignment="1">
      <alignment vertical="center"/>
    </xf>
    <xf numFmtId="3" fontId="15" fillId="0" borderId="15" xfId="0" applyNumberFormat="1" applyFont="1" applyFill="1" applyBorder="1" applyAlignment="1">
      <alignment vertical="center"/>
    </xf>
    <xf numFmtId="0" fontId="62" fillId="0" borderId="13" xfId="0" applyFont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13" xfId="0" applyBorder="1" applyAlignment="1">
      <alignment vertical="center"/>
    </xf>
    <xf numFmtId="0" fontId="12" fillId="0" borderId="15" xfId="0" applyFont="1" applyBorder="1" applyAlignment="1">
      <alignment horizontal="left" wrapText="1"/>
    </xf>
    <xf numFmtId="0" fontId="12" fillId="0" borderId="13" xfId="0" applyFont="1" applyBorder="1" applyAlignment="1">
      <alignment wrapText="1"/>
    </xf>
    <xf numFmtId="0" fontId="12" fillId="0" borderId="13" xfId="0" applyFont="1" applyBorder="1" applyAlignment="1">
      <alignment horizontal="right" wrapText="1"/>
    </xf>
    <xf numFmtId="3" fontId="11" fillId="0" borderId="15" xfId="0" applyNumberFormat="1" applyFont="1" applyFill="1" applyBorder="1" applyAlignment="1">
      <alignment horizontal="center" vertical="center"/>
    </xf>
    <xf numFmtId="3" fontId="14" fillId="0" borderId="15" xfId="0" applyNumberFormat="1" applyFont="1" applyFill="1" applyBorder="1" applyAlignment="1">
      <alignment horizontal="center" vertical="center"/>
    </xf>
    <xf numFmtId="49" fontId="11" fillId="0" borderId="18" xfId="139" applyNumberFormat="1" applyFont="1" applyFill="1" applyBorder="1" applyAlignment="1">
      <alignment horizontal="left" vertical="center" wrapText="1"/>
    </xf>
    <xf numFmtId="49" fontId="12" fillId="0" borderId="18" xfId="139" applyNumberFormat="1" applyFont="1" applyFill="1" applyBorder="1" applyAlignment="1">
      <alignment horizontal="left" vertical="center" wrapText="1"/>
    </xf>
    <xf numFmtId="49" fontId="9" fillId="0" borderId="18" xfId="139" applyNumberFormat="1" applyFont="1" applyBorder="1" applyAlignment="1">
      <alignment horizontal="left" vertical="center" wrapText="1"/>
    </xf>
    <xf numFmtId="3" fontId="11" fillId="0" borderId="18" xfId="139" applyNumberFormat="1" applyFont="1" applyBorder="1" applyAlignment="1">
      <alignment vertical="top" wrapText="1"/>
    </xf>
    <xf numFmtId="3" fontId="62" fillId="0" borderId="18" xfId="139" applyNumberFormat="1" applyFont="1" applyBorder="1" applyAlignment="1">
      <alignment vertical="top" wrapText="1"/>
    </xf>
    <xf numFmtId="0" fontId="9" fillId="0" borderId="29" xfId="156" applyFont="1" applyFill="1" applyBorder="1" applyAlignment="1">
      <alignment vertical="center" wrapText="1"/>
    </xf>
    <xf numFmtId="3" fontId="11" fillId="47" borderId="13" xfId="0" applyNumberFormat="1" applyFont="1" applyFill="1" applyBorder="1" applyAlignment="1">
      <alignment vertical="center"/>
    </xf>
    <xf numFmtId="3" fontId="12" fillId="47" borderId="13" xfId="0" applyNumberFormat="1" applyFont="1" applyFill="1" applyBorder="1" applyAlignment="1">
      <alignment vertical="center"/>
    </xf>
    <xf numFmtId="0" fontId="9" fillId="0" borderId="30" xfId="156" applyFont="1" applyFill="1" applyBorder="1" applyAlignment="1">
      <alignment horizontal="left" vertical="top" wrapText="1"/>
    </xf>
    <xf numFmtId="0" fontId="9" fillId="0" borderId="31" xfId="134" applyFont="1" applyBorder="1" applyAlignment="1">
      <alignment horizontal="left" vertical="center" wrapText="1"/>
    </xf>
    <xf numFmtId="0" fontId="9" fillId="0" borderId="32" xfId="122" applyFont="1" applyFill="1" applyBorder="1" applyAlignment="1">
      <alignment horizontal="left" vertical="center" wrapText="1"/>
    </xf>
    <xf numFmtId="0" fontId="9" fillId="49" borderId="15" xfId="122" applyFont="1" applyFill="1" applyBorder="1" applyAlignment="1">
      <alignment horizontal="left" vertical="center" wrapText="1"/>
    </xf>
    <xf numFmtId="0" fontId="9" fillId="0" borderId="27" xfId="148" applyFont="1" applyBorder="1" applyAlignment="1">
      <alignment horizontal="left" wrapText="1"/>
    </xf>
    <xf numFmtId="3" fontId="9" fillId="0" borderId="15" xfId="0" applyNumberFormat="1" applyFont="1" applyFill="1" applyBorder="1" applyAlignment="1">
      <alignment horizontal="left" vertical="center"/>
    </xf>
    <xf numFmtId="0" fontId="12" fillId="0" borderId="15" xfId="152" applyFont="1" applyFill="1" applyBorder="1" applyAlignment="1">
      <alignment vertical="center"/>
    </xf>
    <xf numFmtId="0" fontId="9" fillId="0" borderId="18" xfId="132" applyFont="1" applyFill="1" applyBorder="1" applyAlignment="1">
      <alignment vertical="top" wrapText="1"/>
    </xf>
    <xf numFmtId="3" fontId="12" fillId="0" borderId="15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vertical="center"/>
    </xf>
    <xf numFmtId="49" fontId="12" fillId="0" borderId="15" xfId="0" applyNumberFormat="1" applyFont="1" applyBorder="1" applyAlignment="1">
      <alignment vertical="center"/>
    </xf>
    <xf numFmtId="3" fontId="11" fillId="47" borderId="13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vertical="center" wrapText="1"/>
    </xf>
    <xf numFmtId="49" fontId="12" fillId="0" borderId="29" xfId="0" applyNumberFormat="1" applyFont="1" applyFill="1" applyBorder="1" applyAlignment="1">
      <alignment horizontal="left" vertical="center" wrapText="1"/>
    </xf>
    <xf numFmtId="49" fontId="12" fillId="0" borderId="17" xfId="0" applyNumberFormat="1" applyFont="1" applyFill="1" applyBorder="1" applyAlignment="1">
      <alignment horizontal="left" vertical="center" wrapText="1"/>
    </xf>
    <xf numFmtId="3" fontId="12" fillId="0" borderId="18" xfId="0" applyNumberFormat="1" applyFont="1" applyFill="1" applyBorder="1" applyAlignment="1">
      <alignment horizontal="left" vertical="center" wrapText="1"/>
    </xf>
    <xf numFmtId="49" fontId="59" fillId="0" borderId="17" xfId="0" applyNumberFormat="1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3" fontId="12" fillId="47" borderId="0" xfId="0" applyNumberFormat="1" applyFont="1" applyFill="1" applyBorder="1" applyAlignment="1">
      <alignment vertical="center"/>
    </xf>
    <xf numFmtId="49" fontId="12" fillId="0" borderId="15" xfId="148" applyNumberFormat="1" applyFont="1" applyBorder="1" applyAlignment="1">
      <alignment horizontal="left" vertical="center" wrapText="1"/>
    </xf>
    <xf numFmtId="49" fontId="12" fillId="0" borderId="33" xfId="148" applyNumberFormat="1" applyFont="1" applyBorder="1" applyAlignment="1">
      <alignment horizontal="left" vertical="center" wrapText="1"/>
    </xf>
    <xf numFmtId="49" fontId="12" fillId="0" borderId="34" xfId="148" applyNumberFormat="1" applyFont="1" applyBorder="1" applyAlignment="1">
      <alignment horizontal="left" vertical="center" wrapText="1"/>
    </xf>
    <xf numFmtId="49" fontId="59" fillId="0" borderId="15" xfId="148" applyNumberFormat="1" applyFont="1" applyFill="1" applyBorder="1" applyAlignment="1">
      <alignment horizontal="left" vertical="center" wrapText="1"/>
    </xf>
    <xf numFmtId="0" fontId="9" fillId="48" borderId="18" xfId="135" applyFont="1" applyFill="1" applyBorder="1" applyAlignment="1">
      <alignment vertical="top"/>
    </xf>
    <xf numFmtId="0" fontId="10" fillId="48" borderId="25" xfId="135" applyFont="1" applyFill="1" applyBorder="1" applyAlignment="1">
      <alignment horizontal="center" vertical="top" wrapText="1"/>
    </xf>
    <xf numFmtId="0" fontId="10" fillId="48" borderId="18" xfId="135" applyFont="1" applyFill="1" applyBorder="1" applyAlignment="1">
      <alignment vertical="top"/>
    </xf>
    <xf numFmtId="0" fontId="10" fillId="0" borderId="35" xfId="135" applyFont="1" applyFill="1" applyBorder="1" applyAlignment="1">
      <alignment horizontal="center" vertical="center"/>
    </xf>
    <xf numFmtId="3" fontId="12" fillId="0" borderId="36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horizontal="left" vertical="center"/>
    </xf>
    <xf numFmtId="3" fontId="12" fillId="0" borderId="26" xfId="0" applyNumberFormat="1" applyFont="1" applyFill="1" applyBorder="1" applyAlignment="1">
      <alignment vertical="center"/>
    </xf>
    <xf numFmtId="0" fontId="9" fillId="0" borderId="13" xfId="135" applyFont="1" applyFill="1" applyBorder="1" applyAlignment="1">
      <alignment horizontal="center" vertical="center"/>
    </xf>
    <xf numFmtId="49" fontId="9" fillId="0" borderId="15" xfId="139" applyNumberFormat="1" applyFont="1" applyBorder="1" applyAlignment="1">
      <alignment horizontal="left" vertical="center" wrapText="1"/>
    </xf>
    <xf numFmtId="3" fontId="7" fillId="0" borderId="16" xfId="0" applyNumberFormat="1" applyFont="1" applyBorder="1" applyAlignment="1">
      <alignment vertical="center"/>
    </xf>
    <xf numFmtId="0" fontId="10" fillId="0" borderId="13" xfId="135" applyFont="1" applyFill="1" applyBorder="1" applyAlignment="1">
      <alignment horizontal="center" vertical="center"/>
    </xf>
    <xf numFmtId="0" fontId="9" fillId="0" borderId="15" xfId="157" applyFont="1" applyBorder="1" applyAlignment="1">
      <alignment vertical="center"/>
    </xf>
    <xf numFmtId="0" fontId="9" fillId="0" borderId="37" xfId="135" applyFont="1" applyFill="1" applyBorder="1" applyAlignment="1">
      <alignment horizontal="center" vertical="center"/>
    </xf>
    <xf numFmtId="0" fontId="12" fillId="0" borderId="17" xfId="148" applyFont="1" applyBorder="1" applyAlignment="1">
      <alignment horizontal="left" vertical="top" wrapText="1"/>
    </xf>
    <xf numFmtId="3" fontId="12" fillId="0" borderId="38" xfId="0" applyNumberFormat="1" applyFont="1" applyBorder="1" applyAlignment="1">
      <alignment vertical="center"/>
    </xf>
    <xf numFmtId="0" fontId="9" fillId="0" borderId="25" xfId="135" applyFont="1" applyFill="1" applyBorder="1" applyAlignment="1">
      <alignment horizontal="center" vertical="center"/>
    </xf>
    <xf numFmtId="0" fontId="10" fillId="0" borderId="25" xfId="135" applyFont="1" applyBorder="1" applyAlignment="1">
      <alignment horizontal="center" vertical="center"/>
    </xf>
    <xf numFmtId="0" fontId="10" fillId="0" borderId="18" xfId="135" applyFont="1" applyBorder="1" applyAlignment="1">
      <alignment vertical="center"/>
    </xf>
    <xf numFmtId="0" fontId="9" fillId="0" borderId="25" xfId="135" applyFont="1" applyBorder="1" applyAlignment="1">
      <alignment horizontal="center" vertical="center"/>
    </xf>
    <xf numFmtId="0" fontId="9" fillId="0" borderId="18" xfId="157" applyFont="1" applyBorder="1" applyAlignment="1">
      <alignment vertical="center"/>
    </xf>
    <xf numFmtId="0" fontId="9" fillId="48" borderId="18" xfId="128" applyFont="1" applyFill="1" applyBorder="1" applyAlignment="1">
      <alignment vertical="top" wrapText="1"/>
    </xf>
    <xf numFmtId="0" fontId="9" fillId="48" borderId="25" xfId="135" applyFont="1" applyFill="1" applyBorder="1" applyAlignment="1">
      <alignment horizontal="center" vertical="top" wrapText="1"/>
    </xf>
    <xf numFmtId="49" fontId="12" fillId="0" borderId="27" xfId="148" applyNumberFormat="1" applyFont="1" applyBorder="1" applyAlignment="1">
      <alignment horizontal="left" vertical="center" wrapText="1"/>
    </xf>
    <xf numFmtId="0" fontId="9" fillId="48" borderId="27" xfId="148" applyFont="1" applyFill="1" applyBorder="1" applyAlignment="1">
      <alignment horizontal="left" vertical="top" wrapText="1"/>
    </xf>
    <xf numFmtId="0" fontId="9" fillId="48" borderId="25" xfId="135" applyFont="1" applyFill="1" applyBorder="1" applyAlignment="1">
      <alignment vertical="top"/>
    </xf>
    <xf numFmtId="0" fontId="9" fillId="48" borderId="0" xfId="134" applyFont="1" applyFill="1" applyBorder="1" applyAlignment="1">
      <alignment vertical="top"/>
    </xf>
    <xf numFmtId="0" fontId="9" fillId="0" borderId="18" xfId="132" applyFont="1" applyFill="1" applyBorder="1" applyAlignment="1">
      <alignment vertical="top"/>
    </xf>
    <xf numFmtId="0" fontId="9" fillId="0" borderId="25" xfId="135" applyFont="1" applyFill="1" applyBorder="1" applyAlignment="1">
      <alignment horizontal="center" vertical="top" wrapText="1"/>
    </xf>
    <xf numFmtId="0" fontId="9" fillId="0" borderId="18" xfId="135" applyFont="1" applyBorder="1"/>
    <xf numFmtId="0" fontId="58" fillId="0" borderId="18" xfId="135" applyFont="1" applyFill="1" applyBorder="1" applyAlignment="1">
      <alignment vertical="top" wrapText="1"/>
    </xf>
    <xf numFmtId="0" fontId="58" fillId="0" borderId="18" xfId="124" applyFont="1" applyFill="1" applyBorder="1" applyAlignment="1">
      <alignment horizontal="left" vertical="center" wrapText="1"/>
    </xf>
    <xf numFmtId="0" fontId="58" fillId="0" borderId="18" xfId="132" applyFont="1" applyFill="1" applyBorder="1" applyAlignment="1">
      <alignment vertical="top" wrapText="1"/>
    </xf>
    <xf numFmtId="0" fontId="58" fillId="48" borderId="18" xfId="135" applyFont="1" applyFill="1" applyBorder="1" applyAlignment="1">
      <alignment horizontal="left" vertical="top" wrapText="1"/>
    </xf>
    <xf numFmtId="49" fontId="58" fillId="0" borderId="18" xfId="140" applyNumberFormat="1" applyFont="1" applyFill="1" applyBorder="1" applyAlignment="1">
      <alignment horizontal="left" vertical="center"/>
    </xf>
    <xf numFmtId="49" fontId="9" fillId="0" borderId="18" xfId="139" applyNumberFormat="1" applyFont="1" applyFill="1" applyBorder="1" applyAlignment="1">
      <alignment horizontal="left" vertical="center"/>
    </xf>
    <xf numFmtId="0" fontId="9" fillId="0" borderId="18" xfId="130" applyFont="1" applyFill="1" applyBorder="1" applyAlignment="1">
      <alignment vertical="top" wrapText="1"/>
    </xf>
    <xf numFmtId="0" fontId="9" fillId="0" borderId="18" xfId="124" applyFont="1" applyFill="1" applyBorder="1" applyAlignment="1">
      <alignment horizontal="left" vertical="center" wrapText="1"/>
    </xf>
    <xf numFmtId="0" fontId="9" fillId="0" borderId="18" xfId="121" applyFont="1" applyFill="1" applyBorder="1" applyAlignment="1">
      <alignment horizontal="left" vertical="center" wrapText="1"/>
    </xf>
    <xf numFmtId="3" fontId="11" fillId="0" borderId="15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2" fillId="0" borderId="39" xfId="157" applyFont="1" applyFill="1" applyBorder="1" applyAlignment="1">
      <alignment vertical="center" wrapText="1"/>
    </xf>
    <xf numFmtId="0" fontId="12" fillId="0" borderId="14" xfId="155" applyFont="1" applyFill="1" applyBorder="1" applyAlignment="1">
      <alignment vertical="center" wrapText="1"/>
    </xf>
    <xf numFmtId="0" fontId="12" fillId="0" borderId="0" xfId="157" applyFont="1" applyFill="1" applyBorder="1" applyAlignment="1">
      <alignment vertical="center" wrapText="1"/>
    </xf>
    <xf numFmtId="3" fontId="13" fillId="0" borderId="13" xfId="158" applyNumberFormat="1" applyFont="1" applyFill="1" applyBorder="1" applyAlignment="1">
      <alignment horizontal="center" vertical="top" wrapText="1"/>
    </xf>
    <xf numFmtId="3" fontId="15" fillId="47" borderId="15" xfId="0" applyNumberFormat="1" applyFont="1" applyFill="1" applyBorder="1" applyAlignment="1">
      <alignment vertical="center"/>
    </xf>
    <xf numFmtId="3" fontId="11" fillId="47" borderId="15" xfId="0" applyNumberFormat="1" applyFont="1" applyFill="1" applyBorder="1" applyAlignment="1">
      <alignment horizontal="center" vertical="center"/>
    </xf>
    <xf numFmtId="3" fontId="11" fillId="47" borderId="15" xfId="0" applyNumberFormat="1" applyFont="1" applyFill="1" applyBorder="1" applyAlignment="1">
      <alignment vertical="center"/>
    </xf>
    <xf numFmtId="3" fontId="11" fillId="47" borderId="16" xfId="0" applyNumberFormat="1" applyFont="1" applyFill="1" applyBorder="1" applyAlignment="1">
      <alignment vertical="center"/>
    </xf>
    <xf numFmtId="3" fontId="12" fillId="47" borderId="13" xfId="0" applyNumberFormat="1" applyFont="1" applyFill="1" applyBorder="1" applyAlignment="1">
      <alignment horizontal="right" vertical="center"/>
    </xf>
    <xf numFmtId="3" fontId="84" fillId="47" borderId="13" xfId="0" applyNumberFormat="1" applyFont="1" applyFill="1" applyBorder="1" applyAlignment="1">
      <alignment vertical="center"/>
    </xf>
    <xf numFmtId="0" fontId="12" fillId="0" borderId="13" xfId="0" applyFont="1" applyBorder="1" applyAlignment="1">
      <alignment horizontal="right" vertical="center" wrapText="1"/>
    </xf>
    <xf numFmtId="3" fontId="11" fillId="47" borderId="16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/>
    </xf>
    <xf numFmtId="3" fontId="11" fillId="47" borderId="14" xfId="0" applyNumberFormat="1" applyFont="1" applyFill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left" vertical="center"/>
    </xf>
    <xf numFmtId="3" fontId="11" fillId="0" borderId="13" xfId="0" applyNumberFormat="1" applyFont="1" applyFill="1" applyBorder="1" applyAlignment="1">
      <alignment horizontal="right" vertical="center"/>
    </xf>
    <xf numFmtId="3" fontId="7" fillId="47" borderId="0" xfId="0" applyNumberFormat="1" applyFont="1" applyFill="1" applyAlignment="1">
      <alignment vertical="center"/>
    </xf>
    <xf numFmtId="3" fontId="7" fillId="46" borderId="0" xfId="0" applyNumberFormat="1" applyFont="1" applyFill="1" applyAlignment="1">
      <alignment vertical="center"/>
    </xf>
    <xf numFmtId="3" fontId="16" fillId="47" borderId="13" xfId="158" applyNumberFormat="1" applyFont="1" applyFill="1" applyBorder="1" applyAlignment="1">
      <alignment horizontal="center" vertical="top" wrapText="1"/>
    </xf>
    <xf numFmtId="3" fontId="12" fillId="47" borderId="15" xfId="158" applyNumberFormat="1" applyFont="1" applyFill="1" applyBorder="1" applyAlignment="1">
      <alignment horizontal="left" vertical="top"/>
    </xf>
    <xf numFmtId="3" fontId="12" fillId="47" borderId="13" xfId="158" applyNumberFormat="1" applyFont="1" applyFill="1" applyBorder="1" applyAlignment="1">
      <alignment horizontal="right" vertical="top" wrapText="1"/>
    </xf>
    <xf numFmtId="3" fontId="16" fillId="47" borderId="13" xfId="158" applyNumberFormat="1" applyFont="1" applyFill="1" applyBorder="1" applyAlignment="1">
      <alignment horizontal="center" vertical="center" wrapText="1"/>
    </xf>
    <xf numFmtId="3" fontId="9" fillId="47" borderId="13" xfId="158" applyNumberFormat="1" applyFont="1" applyFill="1" applyBorder="1" applyAlignment="1">
      <alignment horizontal="right" vertical="top" wrapText="1"/>
    </xf>
    <xf numFmtId="3" fontId="15" fillId="0" borderId="15" xfId="0" applyNumberFormat="1" applyFont="1" applyFill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3" fontId="9" fillId="0" borderId="13" xfId="0" applyNumberFormat="1" applyFont="1" applyFill="1" applyBorder="1" applyAlignment="1">
      <alignment vertical="center"/>
    </xf>
    <xf numFmtId="3" fontId="11" fillId="0" borderId="40" xfId="0" applyNumberFormat="1" applyFont="1" applyFill="1" applyBorder="1" applyAlignment="1">
      <alignment horizontal="center" vertical="center"/>
    </xf>
    <xf numFmtId="3" fontId="11" fillId="0" borderId="40" xfId="0" applyNumberFormat="1" applyFont="1" applyFill="1" applyBorder="1" applyAlignment="1">
      <alignment vertical="center"/>
    </xf>
    <xf numFmtId="3" fontId="11" fillId="47" borderId="40" xfId="0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49" fontId="12" fillId="0" borderId="39" xfId="139" applyNumberFormat="1" applyFont="1" applyBorder="1" applyAlignment="1">
      <alignment horizontal="left" vertical="center" wrapText="1"/>
    </xf>
    <xf numFmtId="49" fontId="12" fillId="0" borderId="17" xfId="139" applyNumberFormat="1" applyFont="1" applyFill="1" applyBorder="1" applyAlignment="1">
      <alignment horizontal="left" vertical="center" wrapText="1"/>
    </xf>
    <xf numFmtId="0" fontId="12" fillId="0" borderId="18" xfId="127" applyFont="1" applyFill="1" applyBorder="1" applyAlignment="1">
      <alignment vertical="top" wrapText="1"/>
    </xf>
    <xf numFmtId="0" fontId="12" fillId="0" borderId="18" xfId="132" applyFont="1" applyFill="1" applyBorder="1" applyAlignment="1">
      <alignment vertical="top" wrapText="1"/>
    </xf>
    <xf numFmtId="0" fontId="12" fillId="0" borderId="16" xfId="0" applyFont="1" applyBorder="1" applyAlignment="1">
      <alignment vertical="center" wrapText="1"/>
    </xf>
    <xf numFmtId="3" fontId="15" fillId="0" borderId="41" xfId="0" applyNumberFormat="1" applyFont="1" applyBorder="1" applyAlignment="1">
      <alignment vertical="center"/>
    </xf>
    <xf numFmtId="0" fontId="12" fillId="48" borderId="41" xfId="148" applyFont="1" applyFill="1" applyBorder="1" applyAlignment="1">
      <alignment horizontal="left" vertical="top" wrapText="1"/>
    </xf>
    <xf numFmtId="0" fontId="12" fillId="48" borderId="34" xfId="148" applyFont="1" applyFill="1" applyBorder="1" applyAlignment="1">
      <alignment horizontal="left" vertical="top" wrapText="1"/>
    </xf>
    <xf numFmtId="0" fontId="12" fillId="48" borderId="15" xfId="148" applyFont="1" applyFill="1" applyBorder="1" applyAlignment="1">
      <alignment horizontal="left" vertical="top" wrapText="1"/>
    </xf>
    <xf numFmtId="0" fontId="12" fillId="0" borderId="18" xfId="128" applyFont="1" applyFill="1" applyBorder="1" applyAlignment="1">
      <alignment horizontal="left" vertical="top"/>
    </xf>
    <xf numFmtId="0" fontId="12" fillId="48" borderId="18" xfId="135" applyFont="1" applyFill="1" applyBorder="1" applyAlignment="1">
      <alignment vertical="top"/>
    </xf>
    <xf numFmtId="49" fontId="12" fillId="0" borderId="15" xfId="148" applyNumberFormat="1" applyFont="1" applyFill="1" applyBorder="1" applyAlignment="1">
      <alignment horizontal="left" vertical="center" wrapText="1"/>
    </xf>
    <xf numFmtId="49" fontId="12" fillId="48" borderId="29" xfId="148" applyNumberFormat="1" applyFont="1" applyFill="1" applyBorder="1" applyAlignment="1">
      <alignment horizontal="left" vertical="top" wrapText="1"/>
    </xf>
    <xf numFmtId="3" fontId="11" fillId="0" borderId="15" xfId="0" applyNumberFormat="1" applyFont="1" applyBorder="1" applyAlignment="1">
      <alignment horizontal="left" vertical="center"/>
    </xf>
    <xf numFmtId="0" fontId="11" fillId="48" borderId="15" xfId="134" applyFont="1" applyFill="1" applyBorder="1" applyAlignment="1">
      <alignment horizontal="left" vertical="top" wrapText="1"/>
    </xf>
    <xf numFmtId="0" fontId="11" fillId="0" borderId="18" xfId="134" applyFont="1" applyFill="1" applyBorder="1" applyAlignment="1">
      <alignment vertical="top"/>
    </xf>
    <xf numFmtId="0" fontId="11" fillId="48" borderId="18" xfId="135" applyFont="1" applyFill="1" applyBorder="1" applyAlignment="1">
      <alignment vertical="top"/>
    </xf>
    <xf numFmtId="49" fontId="12" fillId="48" borderId="15" xfId="148" applyNumberFormat="1" applyFont="1" applyFill="1" applyBorder="1" applyAlignment="1">
      <alignment horizontal="left" vertical="top" wrapText="1"/>
    </xf>
    <xf numFmtId="0" fontId="12" fillId="0" borderId="15" xfId="148" applyFont="1" applyFill="1" applyBorder="1" applyAlignment="1">
      <alignment horizontal="left" vertical="top" wrapText="1"/>
    </xf>
    <xf numFmtId="3" fontId="12" fillId="0" borderId="34" xfId="0" applyNumberFormat="1" applyFont="1" applyFill="1" applyBorder="1" applyAlignment="1">
      <alignment vertical="center" wrapText="1"/>
    </xf>
    <xf numFmtId="3" fontId="12" fillId="0" borderId="41" xfId="0" applyNumberFormat="1" applyFont="1" applyFill="1" applyBorder="1" applyAlignment="1">
      <alignment horizontal="left" vertical="center" wrapText="1"/>
    </xf>
    <xf numFmtId="3" fontId="12" fillId="0" borderId="29" xfId="0" applyNumberFormat="1" applyFont="1" applyFill="1" applyBorder="1" applyAlignment="1">
      <alignment vertical="center" wrapText="1"/>
    </xf>
    <xf numFmtId="49" fontId="12" fillId="0" borderId="18" xfId="0" applyNumberFormat="1" applyFont="1" applyBorder="1" applyAlignment="1">
      <alignment vertical="center" wrapText="1"/>
    </xf>
    <xf numFmtId="49" fontId="12" fillId="0" borderId="18" xfId="119" applyNumberFormat="1" applyFont="1" applyFill="1" applyBorder="1" applyAlignment="1">
      <alignment horizontal="left" vertical="center" wrapText="1"/>
    </xf>
    <xf numFmtId="49" fontId="12" fillId="0" borderId="18" xfId="0" applyNumberFormat="1" applyFont="1" applyBorder="1" applyAlignment="1">
      <alignment horizontal="left" vertical="center" wrapText="1"/>
    </xf>
    <xf numFmtId="49" fontId="12" fillId="0" borderId="29" xfId="0" applyNumberFormat="1" applyFont="1" applyBorder="1" applyAlignment="1">
      <alignment vertical="center" wrapText="1"/>
    </xf>
    <xf numFmtId="49" fontId="12" fillId="0" borderId="29" xfId="0" applyNumberFormat="1" applyFont="1" applyBorder="1" applyAlignment="1">
      <alignment horizontal="left" vertical="center" wrapText="1"/>
    </xf>
    <xf numFmtId="49" fontId="12" fillId="0" borderId="41" xfId="148" applyNumberFormat="1" applyFont="1" applyFill="1" applyBorder="1" applyAlignment="1">
      <alignment horizontal="left" vertical="center" wrapText="1"/>
    </xf>
    <xf numFmtId="49" fontId="12" fillId="0" borderId="18" xfId="148" applyNumberFormat="1" applyFont="1" applyBorder="1" applyAlignment="1">
      <alignment horizontal="left" vertical="center" wrapText="1"/>
    </xf>
    <xf numFmtId="49" fontId="12" fillId="0" borderId="34" xfId="0" applyNumberFormat="1" applyFont="1" applyBorder="1" applyAlignment="1">
      <alignment vertical="center" wrapText="1"/>
    </xf>
    <xf numFmtId="0" fontId="12" fillId="0" borderId="41" xfId="157" applyFont="1" applyFill="1" applyBorder="1" applyAlignment="1">
      <alignment vertical="center" wrapText="1"/>
    </xf>
    <xf numFmtId="3" fontId="15" fillId="0" borderId="41" xfId="0" applyNumberFormat="1" applyFont="1" applyFill="1" applyBorder="1" applyAlignment="1">
      <alignment horizontal="left" vertical="center"/>
    </xf>
    <xf numFmtId="0" fontId="7" fillId="0" borderId="13" xfId="0" applyFont="1" applyFill="1" applyBorder="1"/>
    <xf numFmtId="0" fontId="8" fillId="0" borderId="13" xfId="0" applyFont="1" applyFill="1" applyBorder="1"/>
    <xf numFmtId="3" fontId="9" fillId="0" borderId="0" xfId="136" applyNumberFormat="1" applyFont="1" applyFill="1" applyBorder="1" applyAlignment="1">
      <alignment vertical="center"/>
    </xf>
    <xf numFmtId="3" fontId="7" fillId="0" borderId="0" xfId="136" applyNumberFormat="1" applyFont="1" applyFill="1" applyBorder="1" applyAlignment="1">
      <alignment vertical="center"/>
    </xf>
    <xf numFmtId="0" fontId="12" fillId="0" borderId="18" xfId="134" applyFont="1" applyFill="1" applyBorder="1" applyAlignment="1">
      <alignment vertical="top" wrapText="1"/>
    </xf>
    <xf numFmtId="0" fontId="12" fillId="0" borderId="25" xfId="136" applyFont="1" applyFill="1" applyBorder="1" applyAlignment="1">
      <alignment vertical="center" wrapText="1"/>
    </xf>
    <xf numFmtId="0" fontId="15" fillId="0" borderId="25" xfId="136" applyFont="1" applyFill="1" applyBorder="1" applyAlignment="1">
      <alignment vertical="center"/>
    </xf>
    <xf numFmtId="0" fontId="10" fillId="0" borderId="19" xfId="152" applyFont="1" applyBorder="1" applyAlignment="1">
      <alignment horizontal="center" vertical="center"/>
    </xf>
    <xf numFmtId="0" fontId="10" fillId="0" borderId="13" xfId="152" applyFont="1" applyBorder="1" applyAlignment="1">
      <alignment horizontal="center" vertical="center"/>
    </xf>
    <xf numFmtId="0" fontId="9" fillId="0" borderId="16" xfId="122" applyFont="1" applyBorder="1" applyAlignment="1">
      <alignment horizontal="center" vertical="center"/>
    </xf>
    <xf numFmtId="0" fontId="12" fillId="0" borderId="15" xfId="152" applyFont="1" applyBorder="1" applyAlignment="1">
      <alignment horizontal="center" vertical="center" wrapText="1"/>
    </xf>
    <xf numFmtId="0" fontId="9" fillId="0" borderId="16" xfId="152" applyFont="1" applyBorder="1" applyAlignment="1">
      <alignment horizontal="center" vertical="center" wrapText="1"/>
    </xf>
    <xf numFmtId="0" fontId="9" fillId="0" borderId="0" xfId="125" applyFont="1" applyAlignment="1">
      <alignment horizontal="center" vertical="center"/>
    </xf>
    <xf numFmtId="0" fontId="9" fillId="0" borderId="0" xfId="125" applyFont="1" applyAlignment="1">
      <alignment horizontal="center"/>
    </xf>
    <xf numFmtId="0" fontId="18" fillId="0" borderId="0" xfId="125" applyAlignment="1">
      <alignment horizontal="center"/>
    </xf>
    <xf numFmtId="3" fontId="9" fillId="0" borderId="16" xfId="152" applyNumberFormat="1" applyFont="1" applyFill="1" applyBorder="1" applyAlignment="1">
      <alignment horizontal="center" vertical="center"/>
    </xf>
    <xf numFmtId="167" fontId="9" fillId="0" borderId="16" xfId="84" applyNumberFormat="1" applyFont="1" applyBorder="1" applyAlignment="1">
      <alignment horizontal="center" vertical="center" wrapText="1"/>
    </xf>
    <xf numFmtId="3" fontId="9" fillId="0" borderId="15" xfId="84" applyNumberFormat="1" applyFont="1" applyBorder="1" applyAlignment="1">
      <alignment horizontal="center" vertical="center"/>
    </xf>
    <xf numFmtId="3" fontId="9" fillId="0" borderId="15" xfId="84" applyNumberFormat="1" applyFont="1" applyBorder="1" applyAlignment="1">
      <alignment horizontal="center" vertical="center" wrapText="1"/>
    </xf>
    <xf numFmtId="3" fontId="9" fillId="0" borderId="13" xfId="84" applyNumberFormat="1" applyFont="1" applyBorder="1" applyAlignment="1">
      <alignment horizontal="center" vertical="center"/>
    </xf>
    <xf numFmtId="3" fontId="9" fillId="0" borderId="13" xfId="84" applyNumberFormat="1" applyFont="1" applyBorder="1" applyAlignment="1">
      <alignment horizontal="center" vertical="center" wrapText="1"/>
    </xf>
    <xf numFmtId="3" fontId="9" fillId="0" borderId="19" xfId="84" applyNumberFormat="1" applyFont="1" applyBorder="1" applyAlignment="1">
      <alignment horizontal="center" vertical="center"/>
    </xf>
    <xf numFmtId="3" fontId="9" fillId="0" borderId="19" xfId="84" applyNumberFormat="1" applyFont="1" applyBorder="1" applyAlignment="1">
      <alignment horizontal="center" vertical="center" wrapText="1"/>
    </xf>
    <xf numFmtId="3" fontId="9" fillId="0" borderId="19" xfId="84" applyNumberFormat="1" applyFont="1" applyFill="1" applyBorder="1" applyAlignment="1">
      <alignment horizontal="center" vertical="center" wrapText="1"/>
    </xf>
    <xf numFmtId="3" fontId="9" fillId="0" borderId="26" xfId="84" applyNumberFormat="1" applyFont="1" applyBorder="1" applyAlignment="1">
      <alignment horizontal="center" vertical="center"/>
    </xf>
    <xf numFmtId="3" fontId="9" fillId="0" borderId="15" xfId="84" applyNumberFormat="1" applyFont="1" applyFill="1" applyBorder="1" applyAlignment="1">
      <alignment horizontal="center" vertical="center" wrapText="1"/>
    </xf>
    <xf numFmtId="3" fontId="12" fillId="0" borderId="15" xfId="84" applyNumberFormat="1" applyFont="1" applyBorder="1" applyAlignment="1">
      <alignment horizontal="center" vertical="center" wrapText="1"/>
    </xf>
    <xf numFmtId="3" fontId="9" fillId="0" borderId="13" xfId="84" applyNumberFormat="1" applyFont="1" applyFill="1" applyBorder="1" applyAlignment="1">
      <alignment horizontal="center" vertical="center" wrapText="1"/>
    </xf>
    <xf numFmtId="3" fontId="10" fillId="0" borderId="13" xfId="84" applyNumberFormat="1" applyFont="1" applyBorder="1" applyAlignment="1">
      <alignment horizontal="center" vertical="center"/>
    </xf>
    <xf numFmtId="3" fontId="9" fillId="0" borderId="26" xfId="84" applyNumberFormat="1" applyFont="1" applyBorder="1" applyAlignment="1">
      <alignment horizontal="center" vertical="center" wrapText="1"/>
    </xf>
    <xf numFmtId="3" fontId="9" fillId="0" borderId="13" xfId="84" applyNumberFormat="1" applyFont="1" applyFill="1" applyBorder="1" applyAlignment="1">
      <alignment horizontal="center" vertical="center"/>
    </xf>
    <xf numFmtId="3" fontId="12" fillId="0" borderId="15" xfId="84" applyNumberFormat="1" applyFont="1" applyFill="1" applyBorder="1" applyAlignment="1">
      <alignment horizontal="center" vertical="center" wrapText="1"/>
    </xf>
    <xf numFmtId="3" fontId="10" fillId="0" borderId="13" xfId="84" applyNumberFormat="1" applyFont="1" applyFill="1" applyBorder="1" applyAlignment="1">
      <alignment horizontal="center" vertical="center"/>
    </xf>
    <xf numFmtId="3" fontId="9" fillId="0" borderId="16" xfId="84" applyNumberFormat="1" applyFont="1" applyFill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 wrapText="1"/>
    </xf>
    <xf numFmtId="3" fontId="62" fillId="0" borderId="13" xfId="0" applyNumberFormat="1" applyFont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3" fontId="0" fillId="0" borderId="13" xfId="0" applyNumberFormat="1" applyFill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wrapText="1"/>
    </xf>
    <xf numFmtId="3" fontId="12" fillId="0" borderId="16" xfId="0" applyNumberFormat="1" applyFont="1" applyBorder="1" applyAlignment="1">
      <alignment horizontal="center" vertical="center"/>
    </xf>
    <xf numFmtId="3" fontId="11" fillId="0" borderId="16" xfId="0" applyNumberFormat="1" applyFont="1" applyFill="1" applyBorder="1" applyAlignment="1">
      <alignment horizontal="center" vertical="center"/>
    </xf>
    <xf numFmtId="3" fontId="12" fillId="0" borderId="16" xfId="0" applyNumberFormat="1" applyFont="1" applyBorder="1" applyAlignment="1">
      <alignment horizontal="center" vertical="center" wrapText="1"/>
    </xf>
    <xf numFmtId="3" fontId="12" fillId="0" borderId="16" xfId="0" applyNumberFormat="1" applyFont="1" applyFill="1" applyBorder="1" applyAlignment="1">
      <alignment horizontal="center" vertical="center" wrapText="1"/>
    </xf>
    <xf numFmtId="3" fontId="12" fillId="0" borderId="36" xfId="0" applyNumberFormat="1" applyFont="1" applyBorder="1" applyAlignment="1">
      <alignment horizontal="center" vertical="center"/>
    </xf>
    <xf numFmtId="3" fontId="12" fillId="0" borderId="38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center" vertical="center"/>
    </xf>
    <xf numFmtId="3" fontId="12" fillId="47" borderId="13" xfId="158" applyNumberFormat="1" applyFont="1" applyFill="1" applyBorder="1" applyAlignment="1">
      <alignment horizontal="center" vertical="top" wrapText="1"/>
    </xf>
    <xf numFmtId="3" fontId="15" fillId="0" borderId="13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12" fillId="0" borderId="28" xfId="0" applyNumberFormat="1" applyFont="1" applyFill="1" applyBorder="1" applyAlignment="1">
      <alignment horizontal="left" vertical="center"/>
    </xf>
    <xf numFmtId="49" fontId="9" fillId="0" borderId="28" xfId="139" applyNumberFormat="1" applyFont="1" applyFill="1" applyBorder="1" applyAlignment="1">
      <alignment horizontal="left" vertical="center" wrapText="1"/>
    </xf>
    <xf numFmtId="3" fontId="12" fillId="0" borderId="42" xfId="0" applyNumberFormat="1" applyFont="1" applyFill="1" applyBorder="1" applyAlignment="1">
      <alignment horizontal="center" vertical="center"/>
    </xf>
    <xf numFmtId="0" fontId="9" fillId="0" borderId="28" xfId="156" applyFont="1" applyFill="1" applyBorder="1" applyAlignment="1">
      <alignment horizontal="left" vertical="center" wrapText="1"/>
    </xf>
    <xf numFmtId="49" fontId="59" fillId="0" borderId="15" xfId="0" applyNumberFormat="1" applyFont="1" applyFill="1" applyBorder="1" applyAlignment="1">
      <alignment horizontal="left" vertical="center" wrapText="1"/>
    </xf>
    <xf numFmtId="0" fontId="9" fillId="0" borderId="42" xfId="135" applyFont="1" applyFill="1" applyBorder="1" applyAlignment="1">
      <alignment horizontal="center" vertical="center"/>
    </xf>
    <xf numFmtId="49" fontId="9" fillId="0" borderId="15" xfId="139" applyNumberFormat="1" applyFont="1" applyFill="1" applyBorder="1" applyAlignment="1">
      <alignment horizontal="left" vertical="center" wrapText="1"/>
    </xf>
    <xf numFmtId="0" fontId="9" fillId="0" borderId="43" xfId="135" applyFont="1" applyFill="1" applyBorder="1" applyAlignment="1">
      <alignment horizontal="center" vertical="center"/>
    </xf>
    <xf numFmtId="0" fontId="9" fillId="0" borderId="43" xfId="135" applyFont="1" applyFill="1" applyBorder="1" applyAlignment="1">
      <alignment horizontal="center" vertical="top" wrapText="1"/>
    </xf>
    <xf numFmtId="1" fontId="15" fillId="0" borderId="13" xfId="0" applyNumberFormat="1" applyFont="1" applyFill="1" applyBorder="1" applyAlignment="1">
      <alignment horizontal="center" vertical="center"/>
    </xf>
    <xf numFmtId="1" fontId="12" fillId="0" borderId="13" xfId="0" applyNumberFormat="1" applyFont="1" applyFill="1" applyBorder="1" applyAlignment="1">
      <alignment horizontal="center" vertical="center"/>
    </xf>
    <xf numFmtId="0" fontId="12" fillId="0" borderId="15" xfId="150" applyFont="1" applyFill="1" applyBorder="1" applyAlignment="1">
      <alignment vertical="center" wrapText="1"/>
    </xf>
    <xf numFmtId="3" fontId="12" fillId="0" borderId="13" xfId="0" applyNumberFormat="1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/>
    </xf>
    <xf numFmtId="3" fontId="9" fillId="0" borderId="13" xfId="152" applyNumberFormat="1" applyFont="1" applyFill="1" applyBorder="1" applyAlignment="1">
      <alignment horizontal="center" vertical="center"/>
    </xf>
    <xf numFmtId="3" fontId="12" fillId="0" borderId="13" xfId="158" applyNumberFormat="1" applyFont="1" applyFill="1" applyBorder="1" applyAlignment="1">
      <alignment vertical="center" wrapText="1"/>
    </xf>
    <xf numFmtId="0" fontId="9" fillId="0" borderId="25" xfId="156" applyFont="1" applyFill="1" applyBorder="1" applyAlignment="1">
      <alignment horizontal="left" vertical="center" wrapText="1"/>
    </xf>
    <xf numFmtId="0" fontId="9" fillId="0" borderId="44" xfId="135" applyFont="1" applyFill="1" applyBorder="1" applyAlignment="1">
      <alignment horizontal="center" vertical="top" wrapText="1"/>
    </xf>
    <xf numFmtId="0" fontId="12" fillId="0" borderId="37" xfId="136" applyFont="1" applyFill="1" applyBorder="1" applyAlignment="1">
      <alignment vertical="center"/>
    </xf>
    <xf numFmtId="0" fontId="62" fillId="0" borderId="37" xfId="136" applyFont="1" applyFill="1" applyBorder="1" applyAlignment="1">
      <alignment vertical="center"/>
    </xf>
    <xf numFmtId="0" fontId="15" fillId="0" borderId="25" xfId="136" applyFont="1" applyFill="1" applyBorder="1" applyAlignment="1">
      <alignment vertical="center" wrapText="1"/>
    </xf>
    <xf numFmtId="3" fontId="9" fillId="0" borderId="13" xfId="84" applyNumberFormat="1" applyFont="1" applyBorder="1" applyAlignment="1">
      <alignment horizontal="center" wrapText="1"/>
    </xf>
    <xf numFmtId="0" fontId="12" fillId="0" borderId="15" xfId="133" applyFont="1" applyFill="1" applyBorder="1" applyAlignment="1">
      <alignment vertical="center" wrapText="1"/>
    </xf>
    <xf numFmtId="0" fontId="12" fillId="0" borderId="13" xfId="0" applyFont="1" applyFill="1" applyBorder="1"/>
    <xf numFmtId="0" fontId="11" fillId="0" borderId="18" xfId="135" applyFont="1" applyFill="1" applyBorder="1" applyAlignment="1">
      <alignment vertical="top"/>
    </xf>
    <xf numFmtId="0" fontId="12" fillId="48" borderId="18" xfId="134" applyFont="1" applyFill="1" applyBorder="1" applyAlignment="1">
      <alignment vertical="top" wrapText="1"/>
    </xf>
    <xf numFmtId="0" fontId="12" fillId="0" borderId="18" xfId="148" applyFont="1" applyBorder="1" applyAlignment="1">
      <alignment horizontal="left" vertical="top" wrapText="1"/>
    </xf>
    <xf numFmtId="0" fontId="12" fillId="0" borderId="25" xfId="135" applyFont="1" applyFill="1" applyBorder="1" applyAlignment="1">
      <alignment horizontal="center" vertical="center"/>
    </xf>
    <xf numFmtId="0" fontId="12" fillId="48" borderId="18" xfId="135" applyFont="1" applyFill="1" applyBorder="1" applyAlignment="1">
      <alignment vertical="top" wrapText="1"/>
    </xf>
    <xf numFmtId="0" fontId="12" fillId="0" borderId="18" xfId="134" applyFont="1" applyFill="1" applyBorder="1" applyAlignment="1">
      <alignment vertical="center" wrapText="1"/>
    </xf>
    <xf numFmtId="49" fontId="12" fillId="0" borderId="18" xfId="148" applyNumberFormat="1" applyFont="1" applyFill="1" applyBorder="1" applyAlignment="1">
      <alignment horizontal="left" vertical="top" wrapText="1"/>
    </xf>
    <xf numFmtId="0" fontId="12" fillId="0" borderId="18" xfId="130" applyFont="1" applyFill="1" applyBorder="1" applyAlignment="1">
      <alignment vertical="top" wrapText="1"/>
    </xf>
    <xf numFmtId="3" fontId="12" fillId="0" borderId="25" xfId="0" applyNumberFormat="1" applyFont="1" applyFill="1" applyBorder="1" applyAlignment="1">
      <alignment horizontal="left" vertical="center" wrapText="1"/>
    </xf>
    <xf numFmtId="0" fontId="12" fillId="0" borderId="15" xfId="157" applyFont="1" applyFill="1" applyBorder="1" applyAlignment="1">
      <alignment vertical="center" wrapText="1"/>
    </xf>
    <xf numFmtId="0" fontId="12" fillId="0" borderId="45" xfId="157" applyFont="1" applyFill="1" applyBorder="1" applyAlignment="1">
      <alignment vertical="center" wrapText="1"/>
    </xf>
    <xf numFmtId="3" fontId="12" fillId="0" borderId="14" xfId="0" applyNumberFormat="1" applyFont="1" applyFill="1" applyBorder="1" applyAlignment="1">
      <alignment horizontal="left" vertical="center"/>
    </xf>
    <xf numFmtId="0" fontId="86" fillId="48" borderId="25" xfId="141" applyFont="1" applyFill="1" applyBorder="1" applyAlignment="1" applyProtection="1">
      <alignment horizontal="left" vertical="center" wrapText="1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46" xfId="157" applyFont="1" applyFill="1" applyBorder="1" applyAlignment="1">
      <alignment vertical="center" wrapText="1"/>
    </xf>
    <xf numFmtId="168" fontId="9" fillId="0" borderId="19" xfId="84" applyNumberFormat="1" applyFont="1" applyBorder="1" applyAlignment="1">
      <alignment horizontal="right" vertical="center"/>
    </xf>
    <xf numFmtId="168" fontId="9" fillId="0" borderId="13" xfId="84" applyNumberFormat="1" applyFont="1" applyBorder="1" applyAlignment="1">
      <alignment horizontal="right" vertical="center"/>
    </xf>
    <xf numFmtId="168" fontId="9" fillId="0" borderId="16" xfId="84" applyNumberFormat="1" applyFont="1" applyBorder="1" applyAlignment="1">
      <alignment horizontal="right" vertical="center"/>
    </xf>
    <xf numFmtId="168" fontId="12" fillId="0" borderId="15" xfId="84" applyNumberFormat="1" applyFont="1" applyBorder="1" applyAlignment="1">
      <alignment horizontal="right" vertical="center" wrapText="1"/>
    </xf>
    <xf numFmtId="168" fontId="9" fillId="0" borderId="16" xfId="84" applyNumberFormat="1" applyFont="1" applyFill="1" applyBorder="1" applyAlignment="1">
      <alignment horizontal="right" vertical="center"/>
    </xf>
    <xf numFmtId="168" fontId="9" fillId="0" borderId="16" xfId="84" applyNumberFormat="1" applyFont="1" applyBorder="1" applyAlignment="1">
      <alignment horizontal="right" vertical="center" wrapText="1"/>
    </xf>
    <xf numFmtId="168" fontId="9" fillId="0" borderId="16" xfId="84" applyNumberFormat="1" applyFont="1" applyFill="1" applyBorder="1" applyAlignment="1">
      <alignment horizontal="right" vertical="center" wrapText="1"/>
    </xf>
    <xf numFmtId="168" fontId="9" fillId="0" borderId="38" xfId="84" applyNumberFormat="1" applyFont="1" applyBorder="1" applyAlignment="1">
      <alignment horizontal="right" vertical="center" wrapText="1"/>
    </xf>
    <xf numFmtId="168" fontId="9" fillId="0" borderId="15" xfId="84" applyNumberFormat="1" applyFont="1" applyBorder="1" applyAlignment="1">
      <alignment horizontal="right" vertical="center" wrapText="1"/>
    </xf>
    <xf numFmtId="168" fontId="9" fillId="0" borderId="13" xfId="84" applyNumberFormat="1" applyFont="1" applyBorder="1" applyAlignment="1">
      <alignment horizontal="right" vertical="center" wrapText="1"/>
    </xf>
    <xf numFmtId="168" fontId="9" fillId="0" borderId="15" xfId="84" applyNumberFormat="1" applyFont="1" applyBorder="1" applyAlignment="1">
      <alignment horizontal="right" vertical="center"/>
    </xf>
    <xf numFmtId="168" fontId="12" fillId="0" borderId="15" xfId="84" applyNumberFormat="1" applyFont="1" applyFill="1" applyBorder="1" applyAlignment="1">
      <alignment horizontal="right" vertical="center" wrapText="1"/>
    </xf>
    <xf numFmtId="168" fontId="9" fillId="0" borderId="15" xfId="84" applyNumberFormat="1" applyFont="1" applyFill="1" applyBorder="1" applyAlignment="1">
      <alignment horizontal="right" vertical="center" wrapText="1"/>
    </xf>
    <xf numFmtId="168" fontId="9" fillId="0" borderId="13" xfId="84" applyNumberFormat="1" applyFont="1" applyFill="1" applyBorder="1" applyAlignment="1">
      <alignment horizontal="right" vertical="center" wrapText="1"/>
    </xf>
    <xf numFmtId="168" fontId="9" fillId="0" borderId="19" xfId="84" applyNumberFormat="1" applyFont="1" applyBorder="1" applyAlignment="1">
      <alignment horizontal="right" vertical="center" wrapText="1"/>
    </xf>
    <xf numFmtId="168" fontId="9" fillId="0" borderId="13" xfId="84" applyNumberFormat="1" applyFont="1" applyBorder="1" applyAlignment="1">
      <alignment horizontal="right" wrapText="1"/>
    </xf>
    <xf numFmtId="168" fontId="9" fillId="0" borderId="19" xfId="84" applyNumberFormat="1" applyFont="1" applyFill="1" applyBorder="1" applyAlignment="1">
      <alignment horizontal="right" vertical="center" wrapText="1"/>
    </xf>
    <xf numFmtId="168" fontId="9" fillId="0" borderId="26" xfId="84" applyNumberFormat="1" applyFont="1" applyBorder="1" applyAlignment="1">
      <alignment horizontal="right" vertical="center"/>
    </xf>
    <xf numFmtId="168" fontId="9" fillId="0" borderId="26" xfId="84" applyNumberFormat="1" applyFont="1" applyBorder="1" applyAlignment="1">
      <alignment horizontal="right" vertical="center" wrapText="1"/>
    </xf>
    <xf numFmtId="168" fontId="9" fillId="0" borderId="13" xfId="84" applyNumberFormat="1" applyFont="1" applyFill="1" applyBorder="1" applyAlignment="1">
      <alignment horizontal="right" vertical="center"/>
    </xf>
    <xf numFmtId="168" fontId="12" fillId="0" borderId="16" xfId="84" applyNumberFormat="1" applyFont="1" applyFill="1" applyBorder="1" applyAlignment="1">
      <alignment horizontal="right" vertical="center"/>
    </xf>
    <xf numFmtId="164" fontId="9" fillId="0" borderId="19" xfId="152" applyNumberFormat="1" applyFont="1" applyBorder="1" applyAlignment="1">
      <alignment horizontal="right" vertical="center"/>
    </xf>
    <xf numFmtId="164" fontId="9" fillId="0" borderId="13" xfId="152" applyNumberFormat="1" applyFont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left" vertical="center"/>
    </xf>
    <xf numFmtId="0" fontId="12" fillId="0" borderId="26" xfId="125" applyFont="1" applyBorder="1" applyAlignment="1">
      <alignment vertical="center" wrapText="1"/>
    </xf>
    <xf numFmtId="0" fontId="12" fillId="0" borderId="13" xfId="152" applyFont="1" applyBorder="1" applyAlignment="1">
      <alignment vertical="center"/>
    </xf>
    <xf numFmtId="0" fontId="12" fillId="0" borderId="13" xfId="152" applyFont="1" applyFill="1" applyBorder="1" applyAlignment="1">
      <alignment vertical="center"/>
    </xf>
    <xf numFmtId="0" fontId="12" fillId="0" borderId="13" xfId="152" applyFont="1" applyBorder="1" applyAlignment="1">
      <alignment vertical="center" wrapText="1"/>
    </xf>
    <xf numFmtId="0" fontId="12" fillId="0" borderId="13" xfId="150" applyFont="1" applyBorder="1" applyAlignment="1">
      <alignment vertical="center" wrapText="1"/>
    </xf>
    <xf numFmtId="0" fontId="12" fillId="0" borderId="0" xfId="152" applyFont="1" applyBorder="1" applyAlignment="1">
      <alignment vertical="center"/>
    </xf>
    <xf numFmtId="0" fontId="12" fillId="0" borderId="13" xfId="125" applyFont="1" applyBorder="1" applyAlignment="1">
      <alignment vertical="center"/>
    </xf>
    <xf numFmtId="0" fontId="12" fillId="0" borderId="19" xfId="152" applyFont="1" applyBorder="1" applyAlignment="1">
      <alignment vertical="center"/>
    </xf>
    <xf numFmtId="0" fontId="12" fillId="0" borderId="19" xfId="152" applyFont="1" applyBorder="1" applyAlignment="1">
      <alignment vertical="center" wrapText="1"/>
    </xf>
    <xf numFmtId="0" fontId="12" fillId="0" borderId="13" xfId="125" applyFont="1" applyBorder="1" applyAlignment="1">
      <alignment vertical="center" wrapText="1"/>
    </xf>
    <xf numFmtId="0" fontId="12" fillId="0" borderId="19" xfId="152" applyFont="1" applyFill="1" applyBorder="1" applyAlignment="1">
      <alignment vertical="center" wrapText="1"/>
    </xf>
    <xf numFmtId="0" fontId="12" fillId="0" borderId="26" xfId="125" applyFont="1" applyBorder="1" applyAlignment="1">
      <alignment vertical="center"/>
    </xf>
    <xf numFmtId="0" fontId="12" fillId="0" borderId="47" xfId="122" applyFont="1" applyFill="1" applyBorder="1" applyAlignment="1">
      <alignment horizontal="left" vertical="center" wrapText="1"/>
    </xf>
    <xf numFmtId="0" fontId="12" fillId="0" borderId="18" xfId="120" applyFont="1" applyFill="1" applyBorder="1" applyAlignment="1">
      <alignment horizontal="left" vertical="center" wrapText="1"/>
    </xf>
    <xf numFmtId="0" fontId="12" fillId="0" borderId="13" xfId="122" applyFont="1" applyFill="1" applyBorder="1" applyAlignment="1">
      <alignment horizontal="left" vertical="center" wrapText="1"/>
    </xf>
    <xf numFmtId="0" fontId="12" fillId="0" borderId="13" xfId="131" applyFont="1" applyFill="1" applyBorder="1" applyAlignment="1">
      <alignment vertical="top" wrapText="1"/>
    </xf>
    <xf numFmtId="0" fontId="12" fillId="0" borderId="13" xfId="133" applyFont="1" applyFill="1" applyBorder="1" applyAlignment="1">
      <alignment vertical="top" wrapText="1"/>
    </xf>
    <xf numFmtId="0" fontId="12" fillId="0" borderId="15" xfId="133" applyFont="1" applyFill="1" applyBorder="1" applyAlignment="1">
      <alignment vertical="top" wrapText="1"/>
    </xf>
    <xf numFmtId="0" fontId="12" fillId="0" borderId="18" xfId="129" applyFont="1" applyFill="1" applyBorder="1" applyAlignment="1">
      <alignment vertical="top" wrapText="1"/>
    </xf>
    <xf numFmtId="0" fontId="12" fillId="0" borderId="15" xfId="127" applyFont="1" applyFill="1" applyBorder="1" applyAlignment="1">
      <alignment vertical="top" wrapText="1"/>
    </xf>
    <xf numFmtId="0" fontId="12" fillId="0" borderId="15" xfId="133" applyFont="1" applyBorder="1" applyAlignment="1">
      <alignment vertical="center" wrapText="1"/>
    </xf>
    <xf numFmtId="0" fontId="12" fillId="0" borderId="13" xfId="0" applyFont="1" applyFill="1" applyBorder="1" applyAlignment="1">
      <alignment vertical="top" wrapText="1"/>
    </xf>
    <xf numFmtId="0" fontId="12" fillId="0" borderId="13" xfId="155" applyFont="1" applyFill="1" applyBorder="1" applyAlignment="1">
      <alignment vertical="center" wrapText="1"/>
    </xf>
    <xf numFmtId="3" fontId="12" fillId="0" borderId="13" xfId="133" applyNumberFormat="1" applyFont="1" applyFill="1" applyBorder="1" applyAlignment="1">
      <alignment vertical="center" wrapText="1"/>
    </xf>
    <xf numFmtId="0" fontId="12" fillId="0" borderId="13" xfId="133" applyFont="1" applyBorder="1" applyAlignment="1">
      <alignment vertical="center" wrapText="1"/>
    </xf>
    <xf numFmtId="0" fontId="10" fillId="0" borderId="13" xfId="122" applyFont="1" applyBorder="1" applyAlignment="1">
      <alignment vertical="center"/>
    </xf>
    <xf numFmtId="0" fontId="12" fillId="0" borderId="13" xfId="150" applyFont="1" applyFill="1" applyBorder="1" applyAlignment="1">
      <alignment vertical="center"/>
    </xf>
    <xf numFmtId="0" fontId="12" fillId="0" borderId="13" xfId="150" applyFont="1" applyFill="1" applyBorder="1" applyAlignment="1">
      <alignment vertical="center" wrapText="1"/>
    </xf>
    <xf numFmtId="3" fontId="12" fillId="0" borderId="13" xfId="122" applyNumberFormat="1" applyFont="1" applyBorder="1" applyAlignment="1">
      <alignment vertical="center" wrapText="1"/>
    </xf>
    <xf numFmtId="3" fontId="12" fillId="0" borderId="13" xfId="122" applyNumberFormat="1" applyFont="1" applyBorder="1" applyAlignment="1">
      <alignment horizontal="right" vertical="center" wrapText="1"/>
    </xf>
    <xf numFmtId="3" fontId="12" fillId="0" borderId="13" xfId="122" applyNumberFormat="1" applyFont="1" applyBorder="1" applyAlignment="1">
      <alignment horizontal="right" vertical="center"/>
    </xf>
    <xf numFmtId="3" fontId="12" fillId="0" borderId="13" xfId="158" applyNumberFormat="1" applyFont="1" applyBorder="1" applyAlignment="1">
      <alignment horizontal="right" vertical="center" wrapText="1"/>
    </xf>
    <xf numFmtId="3" fontId="12" fillId="0" borderId="13" xfId="152" applyNumberFormat="1" applyFont="1" applyFill="1" applyBorder="1" applyAlignment="1">
      <alignment horizontal="right" vertical="center" wrapText="1"/>
    </xf>
    <xf numFmtId="3" fontId="12" fillId="0" borderId="13" xfId="122" applyNumberFormat="1" applyFont="1" applyFill="1" applyBorder="1" applyAlignment="1">
      <alignment horizontal="right" vertical="center"/>
    </xf>
    <xf numFmtId="164" fontId="12" fillId="0" borderId="13" xfId="122" applyNumberFormat="1" applyFont="1" applyBorder="1" applyAlignment="1">
      <alignment vertical="center" wrapText="1"/>
    </xf>
    <xf numFmtId="3" fontId="11" fillId="0" borderId="19" xfId="158" applyNumberFormat="1" applyFont="1" applyFill="1" applyBorder="1" applyAlignment="1">
      <alignment horizontal="center" vertical="center" wrapText="1"/>
    </xf>
    <xf numFmtId="3" fontId="12" fillId="50" borderId="13" xfId="0" applyNumberFormat="1" applyFont="1" applyFill="1" applyBorder="1" applyAlignment="1">
      <alignment vertical="center"/>
    </xf>
    <xf numFmtId="3" fontId="12" fillId="0" borderId="19" xfId="0" applyNumberFormat="1" applyFont="1" applyFill="1" applyBorder="1" applyAlignment="1">
      <alignment vertical="center"/>
    </xf>
    <xf numFmtId="3" fontId="7" fillId="0" borderId="13" xfId="0" applyNumberFormat="1" applyFont="1" applyFill="1" applyBorder="1" applyAlignment="1">
      <alignment vertical="center"/>
    </xf>
    <xf numFmtId="3" fontId="11" fillId="50" borderId="13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horizontal="right" vertical="center"/>
    </xf>
    <xf numFmtId="3" fontId="12" fillId="0" borderId="16" xfId="0" applyNumberFormat="1" applyFont="1" applyFill="1" applyBorder="1" applyAlignment="1">
      <alignment horizontal="right" vertical="center"/>
    </xf>
    <xf numFmtId="3" fontId="1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62" fillId="0" borderId="13" xfId="0" applyNumberFormat="1" applyFont="1" applyBorder="1" applyAlignment="1">
      <alignment horizontal="right" vertical="center"/>
    </xf>
    <xf numFmtId="3" fontId="4" fillId="0" borderId="13" xfId="0" applyNumberFormat="1" applyFont="1" applyFill="1" applyBorder="1" applyAlignment="1">
      <alignment horizontal="right" vertical="center"/>
    </xf>
    <xf numFmtId="3" fontId="0" fillId="0" borderId="13" xfId="0" applyNumberForma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wrapText="1"/>
    </xf>
    <xf numFmtId="3" fontId="12" fillId="0" borderId="16" xfId="0" applyNumberFormat="1" applyFont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2" fillId="0" borderId="16" xfId="0" applyNumberFormat="1" applyFont="1" applyBorder="1" applyAlignment="1">
      <alignment horizontal="right" vertical="center" wrapText="1"/>
    </xf>
    <xf numFmtId="3" fontId="12" fillId="0" borderId="16" xfId="0" applyNumberFormat="1" applyFont="1" applyFill="1" applyBorder="1" applyAlignment="1">
      <alignment horizontal="right" vertical="center" wrapText="1"/>
    </xf>
    <xf numFmtId="3" fontId="12" fillId="0" borderId="36" xfId="0" applyNumberFormat="1" applyFont="1" applyBorder="1" applyAlignment="1">
      <alignment horizontal="right" vertical="center"/>
    </xf>
    <xf numFmtId="3" fontId="12" fillId="0" borderId="38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1" fontId="15" fillId="0" borderId="13" xfId="0" applyNumberFormat="1" applyFont="1" applyFill="1" applyBorder="1" applyAlignment="1">
      <alignment horizontal="right" vertical="center"/>
    </xf>
    <xf numFmtId="1" fontId="12" fillId="0" borderId="13" xfId="0" applyNumberFormat="1" applyFont="1" applyFill="1" applyBorder="1" applyAlignment="1">
      <alignment horizontal="right" vertical="center"/>
    </xf>
    <xf numFmtId="3" fontId="11" fillId="47" borderId="16" xfId="0" applyNumberFormat="1" applyFont="1" applyFill="1" applyBorder="1" applyAlignment="1">
      <alignment horizontal="right" vertical="center"/>
    </xf>
    <xf numFmtId="3" fontId="15" fillId="0" borderId="13" xfId="0" applyNumberFormat="1" applyFont="1" applyBorder="1" applyAlignment="1">
      <alignment horizontal="right" vertical="center" wrapText="1"/>
    </xf>
    <xf numFmtId="49" fontId="12" fillId="0" borderId="28" xfId="139" applyNumberFormat="1" applyFont="1" applyFill="1" applyBorder="1" applyAlignment="1">
      <alignment horizontal="left" vertical="center" wrapText="1"/>
    </xf>
    <xf numFmtId="3" fontId="12" fillId="47" borderId="26" xfId="0" applyNumberFormat="1" applyFont="1" applyFill="1" applyBorder="1" applyAlignment="1">
      <alignment horizontal="center" vertical="center"/>
    </xf>
    <xf numFmtId="3" fontId="12" fillId="47" borderId="19" xfId="0" applyNumberFormat="1" applyFont="1" applyFill="1" applyBorder="1" applyAlignment="1">
      <alignment horizontal="center" vertical="center"/>
    </xf>
    <xf numFmtId="49" fontId="59" fillId="0" borderId="14" xfId="0" applyNumberFormat="1" applyFont="1" applyFill="1" applyBorder="1" applyAlignment="1">
      <alignment horizontal="left" vertical="center" wrapText="1"/>
    </xf>
    <xf numFmtId="3" fontId="12" fillId="0" borderId="13" xfId="157" applyNumberFormat="1" applyFont="1" applyFill="1" applyBorder="1" applyAlignment="1">
      <alignment horizontal="center" vertical="center" wrapText="1"/>
    </xf>
    <xf numFmtId="3" fontId="12" fillId="0" borderId="13" xfId="157" applyNumberFormat="1" applyFont="1" applyFill="1" applyBorder="1" applyAlignment="1">
      <alignment horizontal="right" vertical="center" wrapText="1"/>
    </xf>
    <xf numFmtId="165" fontId="12" fillId="0" borderId="13" xfId="0" applyNumberFormat="1" applyFont="1" applyBorder="1" applyAlignment="1">
      <alignment horizontal="right" vertical="center"/>
    </xf>
    <xf numFmtId="3" fontId="14" fillId="0" borderId="13" xfId="158" applyNumberFormat="1" applyFont="1" applyBorder="1" applyAlignment="1">
      <alignment vertical="center"/>
    </xf>
    <xf numFmtId="3" fontId="10" fillId="0" borderId="13" xfId="158" applyNumberFormat="1" applyFont="1" applyFill="1" applyBorder="1" applyAlignment="1">
      <alignment horizontal="center" vertical="center" wrapText="1"/>
    </xf>
    <xf numFmtId="0" fontId="11" fillId="0" borderId="13" xfId="0" applyFont="1" applyFill="1" applyBorder="1"/>
    <xf numFmtId="3" fontId="9" fillId="0" borderId="13" xfId="158" applyNumberFormat="1" applyFont="1" applyBorder="1" applyAlignment="1">
      <alignment horizontal="right" vertical="center" wrapText="1"/>
    </xf>
    <xf numFmtId="3" fontId="9" fillId="0" borderId="16" xfId="84" applyNumberFormat="1" applyFont="1" applyFill="1" applyBorder="1" applyAlignment="1">
      <alignment horizontal="center" vertical="center" wrapText="1"/>
    </xf>
    <xf numFmtId="3" fontId="9" fillId="0" borderId="16" xfId="84" applyNumberFormat="1" applyFont="1" applyBorder="1" applyAlignment="1">
      <alignment horizontal="center" vertical="center" wrapText="1"/>
    </xf>
    <xf numFmtId="3" fontId="9" fillId="0" borderId="38" xfId="84" applyNumberFormat="1" applyFont="1" applyBorder="1" applyAlignment="1">
      <alignment horizontal="center" vertical="center" wrapText="1"/>
    </xf>
    <xf numFmtId="3" fontId="9" fillId="0" borderId="13" xfId="122" applyNumberFormat="1" applyFont="1" applyBorder="1" applyAlignment="1">
      <alignment horizontal="center" vertical="center"/>
    </xf>
    <xf numFmtId="0" fontId="10" fillId="46" borderId="48" xfId="122" applyFont="1" applyFill="1" applyBorder="1" applyAlignment="1">
      <alignment horizontal="center" vertical="top" wrapText="1"/>
    </xf>
    <xf numFmtId="0" fontId="10" fillId="46" borderId="20" xfId="122" applyFont="1" applyFill="1" applyBorder="1" applyAlignment="1">
      <alignment horizontal="center" vertical="top" wrapText="1"/>
    </xf>
    <xf numFmtId="0" fontId="3" fillId="46" borderId="19" xfId="0" applyFont="1" applyFill="1" applyBorder="1" applyAlignment="1">
      <alignment horizontal="center" vertical="center" wrapText="1"/>
    </xf>
    <xf numFmtId="0" fontId="10" fillId="46" borderId="20" xfId="122" applyFont="1" applyFill="1" applyBorder="1" applyAlignment="1">
      <alignment horizontal="center" vertical="center" wrapText="1"/>
    </xf>
    <xf numFmtId="0" fontId="10" fillId="46" borderId="13" xfId="152" applyFont="1" applyFill="1" applyBorder="1" applyAlignment="1">
      <alignment horizontal="center" vertical="center"/>
    </xf>
    <xf numFmtId="3" fontId="10" fillId="46" borderId="13" xfId="0" applyNumberFormat="1" applyFont="1" applyFill="1" applyBorder="1" applyAlignment="1">
      <alignment vertical="center"/>
    </xf>
    <xf numFmtId="3" fontId="10" fillId="46" borderId="13" xfId="0" applyNumberFormat="1" applyFont="1" applyFill="1" applyBorder="1" applyAlignment="1">
      <alignment horizontal="center" vertical="center"/>
    </xf>
    <xf numFmtId="3" fontId="10" fillId="46" borderId="13" xfId="152" applyNumberFormat="1" applyFont="1" applyFill="1" applyBorder="1" applyAlignment="1">
      <alignment vertical="center"/>
    </xf>
    <xf numFmtId="3" fontId="10" fillId="46" borderId="16" xfId="84" applyNumberFormat="1" applyFont="1" applyFill="1" applyBorder="1" applyAlignment="1">
      <alignment horizontal="center" vertical="center"/>
    </xf>
    <xf numFmtId="3" fontId="10" fillId="46" borderId="16" xfId="152" applyNumberFormat="1" applyFont="1" applyFill="1" applyBorder="1" applyAlignment="1">
      <alignment vertical="center"/>
    </xf>
    <xf numFmtId="0" fontId="10" fillId="46" borderId="15" xfId="152" applyFont="1" applyFill="1" applyBorder="1" applyAlignment="1">
      <alignment vertical="center"/>
    </xf>
    <xf numFmtId="3" fontId="10" fillId="46" borderId="15" xfId="84" applyNumberFormat="1" applyFont="1" applyFill="1" applyBorder="1" applyAlignment="1">
      <alignment horizontal="center" vertical="center"/>
    </xf>
    <xf numFmtId="168" fontId="9" fillId="46" borderId="15" xfId="84" applyNumberFormat="1" applyFont="1" applyFill="1" applyBorder="1" applyAlignment="1">
      <alignment horizontal="right" vertical="center"/>
    </xf>
    <xf numFmtId="0" fontId="10" fillId="46" borderId="13" xfId="152" applyFont="1" applyFill="1" applyBorder="1" applyAlignment="1">
      <alignment vertical="center"/>
    </xf>
    <xf numFmtId="3" fontId="10" fillId="46" borderId="13" xfId="84" applyNumberFormat="1" applyFont="1" applyFill="1" applyBorder="1" applyAlignment="1">
      <alignment horizontal="center" vertical="center"/>
    </xf>
    <xf numFmtId="3" fontId="10" fillId="46" borderId="13" xfId="152" applyNumberFormat="1" applyFont="1" applyFill="1" applyBorder="1" applyAlignment="1">
      <alignment vertical="center" wrapText="1"/>
    </xf>
    <xf numFmtId="0" fontId="9" fillId="46" borderId="13" xfId="152" applyFont="1" applyFill="1" applyBorder="1" applyAlignment="1">
      <alignment horizontal="center" vertical="center"/>
    </xf>
    <xf numFmtId="3" fontId="10" fillId="46" borderId="15" xfId="0" applyNumberFormat="1" applyFont="1" applyFill="1" applyBorder="1" applyAlignment="1">
      <alignment vertical="center"/>
    </xf>
    <xf numFmtId="0" fontId="10" fillId="46" borderId="13" xfId="122" applyFont="1" applyFill="1" applyBorder="1" applyAlignment="1">
      <alignment vertical="center" wrapText="1"/>
    </xf>
    <xf numFmtId="3" fontId="10" fillId="46" borderId="13" xfId="122" applyNumberFormat="1" applyFont="1" applyFill="1" applyBorder="1" applyAlignment="1">
      <alignment horizontal="center" vertical="center" wrapText="1"/>
    </xf>
    <xf numFmtId="3" fontId="10" fillId="46" borderId="13" xfId="152" applyNumberFormat="1" applyFont="1" applyFill="1" applyBorder="1" applyAlignment="1">
      <alignment horizontal="center" vertical="center"/>
    </xf>
    <xf numFmtId="0" fontId="55" fillId="46" borderId="13" xfId="0" applyFont="1" applyFill="1" applyBorder="1" applyAlignment="1">
      <alignment horizontal="center" vertical="center"/>
    </xf>
    <xf numFmtId="0" fontId="11" fillId="46" borderId="13" xfId="122" applyFont="1" applyFill="1" applyBorder="1" applyAlignment="1">
      <alignment horizontal="center" vertical="top" wrapText="1"/>
    </xf>
    <xf numFmtId="0" fontId="55" fillId="46" borderId="13" xfId="0" applyFont="1" applyFill="1" applyBorder="1" applyAlignment="1">
      <alignment horizontal="center" vertical="center" wrapText="1"/>
    </xf>
    <xf numFmtId="0" fontId="11" fillId="46" borderId="13" xfId="122" applyFont="1" applyFill="1" applyBorder="1" applyAlignment="1">
      <alignment horizontal="center" vertical="center" wrapText="1"/>
    </xf>
    <xf numFmtId="0" fontId="55" fillId="46" borderId="15" xfId="0" applyFont="1" applyFill="1" applyBorder="1" applyAlignment="1">
      <alignment horizontal="center" vertical="center" wrapText="1"/>
    </xf>
    <xf numFmtId="0" fontId="11" fillId="46" borderId="13" xfId="122" applyFont="1" applyFill="1" applyBorder="1" applyAlignment="1">
      <alignment horizontal="center" vertical="center"/>
    </xf>
    <xf numFmtId="0" fontId="11" fillId="46" borderId="13" xfId="122" applyFont="1" applyFill="1" applyBorder="1" applyAlignment="1">
      <alignment vertical="center" wrapText="1"/>
    </xf>
    <xf numFmtId="3" fontId="11" fillId="46" borderId="13" xfId="122" applyNumberFormat="1" applyFont="1" applyFill="1" applyBorder="1" applyAlignment="1">
      <alignment vertical="center" wrapText="1"/>
    </xf>
    <xf numFmtId="3" fontId="11" fillId="46" borderId="13" xfId="122" applyNumberFormat="1" applyFont="1" applyFill="1" applyBorder="1" applyAlignment="1">
      <alignment vertical="center"/>
    </xf>
    <xf numFmtId="0" fontId="11" fillId="46" borderId="13" xfId="122" applyFont="1" applyFill="1" applyBorder="1" applyAlignment="1">
      <alignment vertical="center"/>
    </xf>
    <xf numFmtId="3" fontId="10" fillId="51" borderId="49" xfId="158" applyNumberFormat="1" applyFont="1" applyFill="1" applyBorder="1" applyAlignment="1">
      <alignment horizontal="center" vertical="center" wrapText="1"/>
    </xf>
    <xf numFmtId="3" fontId="10" fillId="51" borderId="50" xfId="158" applyNumberFormat="1" applyFont="1" applyFill="1" applyBorder="1" applyAlignment="1">
      <alignment horizontal="center" vertical="center" wrapText="1"/>
    </xf>
    <xf numFmtId="3" fontId="9" fillId="46" borderId="13" xfId="158" applyNumberFormat="1" applyFont="1" applyFill="1" applyBorder="1" applyAlignment="1">
      <alignment horizontal="center" vertical="center"/>
    </xf>
    <xf numFmtId="3" fontId="10" fillId="46" borderId="13" xfId="158" applyNumberFormat="1" applyFont="1" applyFill="1" applyBorder="1" applyAlignment="1">
      <alignment horizontal="left" vertical="center" wrapText="1"/>
    </xf>
    <xf numFmtId="3" fontId="10" fillId="46" borderId="13" xfId="158" applyNumberFormat="1" applyFont="1" applyFill="1" applyBorder="1" applyAlignment="1">
      <alignment vertical="center"/>
    </xf>
    <xf numFmtId="3" fontId="10" fillId="46" borderId="13" xfId="0" applyNumberFormat="1" applyFont="1" applyFill="1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vertical="center" wrapText="1"/>
    </xf>
    <xf numFmtId="0" fontId="11" fillId="46" borderId="13" xfId="0" applyFont="1" applyFill="1" applyBorder="1" applyAlignment="1">
      <alignment horizontal="center" vertical="center" wrapText="1"/>
    </xf>
    <xf numFmtId="3" fontId="10" fillId="46" borderId="13" xfId="0" applyNumberFormat="1" applyFont="1" applyFill="1" applyBorder="1" applyAlignment="1">
      <alignment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3" fontId="11" fillId="46" borderId="13" xfId="0" applyNumberFormat="1" applyFont="1" applyFill="1" applyBorder="1" applyAlignment="1">
      <alignment horizontal="left" vertical="center" wrapText="1"/>
    </xf>
    <xf numFmtId="3" fontId="11" fillId="46" borderId="13" xfId="0" applyNumberFormat="1" applyFont="1" applyFill="1" applyBorder="1" applyAlignment="1">
      <alignment vertical="center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3" xfId="158" applyNumberFormat="1" applyFont="1" applyFill="1" applyBorder="1" applyAlignment="1">
      <alignment horizontal="center" vertical="center" wrapText="1"/>
    </xf>
    <xf numFmtId="3" fontId="12" fillId="46" borderId="13" xfId="158" applyNumberFormat="1" applyFont="1" applyFill="1" applyBorder="1" applyAlignment="1">
      <alignment horizontal="center" vertical="center"/>
    </xf>
    <xf numFmtId="3" fontId="11" fillId="46" borderId="13" xfId="122" applyNumberFormat="1" applyFont="1" applyFill="1" applyBorder="1" applyAlignment="1">
      <alignment horizontal="right" vertical="center" wrapText="1"/>
    </xf>
    <xf numFmtId="3" fontId="11" fillId="46" borderId="13" xfId="158" applyNumberFormat="1" applyFont="1" applyFill="1" applyBorder="1" applyAlignment="1">
      <alignment horizontal="right" vertical="center"/>
    </xf>
    <xf numFmtId="3" fontId="11" fillId="46" borderId="13" xfId="158" applyNumberFormat="1" applyFont="1" applyFill="1" applyBorder="1" applyAlignment="1">
      <alignment vertical="center"/>
    </xf>
    <xf numFmtId="3" fontId="16" fillId="46" borderId="51" xfId="158" applyNumberFormat="1" applyFont="1" applyFill="1" applyBorder="1" applyAlignment="1">
      <alignment horizontal="center" vertical="center" wrapText="1"/>
    </xf>
    <xf numFmtId="3" fontId="11" fillId="46" borderId="51" xfId="158" applyNumberFormat="1" applyFont="1" applyFill="1" applyBorder="1" applyAlignment="1">
      <alignment horizontal="center" vertical="center" wrapText="1"/>
    </xf>
    <xf numFmtId="3" fontId="11" fillId="46" borderId="15" xfId="0" applyNumberFormat="1" applyFont="1" applyFill="1" applyBorder="1" applyAlignment="1">
      <alignment horizontal="center" vertical="center"/>
    </xf>
    <xf numFmtId="3" fontId="11" fillId="46" borderId="15" xfId="0" applyNumberFormat="1" applyFont="1" applyFill="1" applyBorder="1" applyAlignment="1">
      <alignment vertical="center"/>
    </xf>
    <xf numFmtId="3" fontId="11" fillId="46" borderId="16" xfId="0" applyNumberFormat="1" applyFont="1" applyFill="1" applyBorder="1" applyAlignment="1">
      <alignment vertical="center"/>
    </xf>
    <xf numFmtId="3" fontId="83" fillId="46" borderId="13" xfId="0" applyNumberFormat="1" applyFont="1" applyFill="1" applyBorder="1" applyAlignment="1">
      <alignment vertical="center"/>
    </xf>
    <xf numFmtId="3" fontId="83" fillId="46" borderId="13" xfId="0" applyNumberFormat="1" applyFont="1" applyFill="1" applyBorder="1" applyAlignment="1">
      <alignment horizontal="right" vertical="center"/>
    </xf>
    <xf numFmtId="165" fontId="12" fillId="46" borderId="13" xfId="0" applyNumberFormat="1" applyFont="1" applyFill="1" applyBorder="1" applyAlignment="1">
      <alignment horizontal="right" vertical="center"/>
    </xf>
    <xf numFmtId="3" fontId="11" fillId="46" borderId="16" xfId="0" applyNumberFormat="1" applyFont="1" applyFill="1" applyBorder="1" applyAlignment="1">
      <alignment horizontal="center" vertical="center"/>
    </xf>
    <xf numFmtId="3" fontId="10" fillId="46" borderId="13" xfId="0" applyNumberFormat="1" applyFont="1" applyFill="1" applyBorder="1" applyAlignment="1">
      <alignment horizontal="right" vertical="center"/>
    </xf>
    <xf numFmtId="1" fontId="12" fillId="0" borderId="16" xfId="84" applyNumberFormat="1" applyFont="1" applyBorder="1" applyAlignment="1">
      <alignment horizontal="right" vertical="center" wrapText="1"/>
    </xf>
    <xf numFmtId="3" fontId="11" fillId="46" borderId="13" xfId="0" applyNumberFormat="1" applyFont="1" applyFill="1" applyBorder="1" applyAlignment="1">
      <alignment horizontal="right" vertical="center"/>
    </xf>
    <xf numFmtId="3" fontId="12" fillId="46" borderId="16" xfId="0" applyNumberFormat="1" applyFont="1" applyFill="1" applyBorder="1" applyAlignment="1">
      <alignment vertical="center"/>
    </xf>
    <xf numFmtId="3" fontId="12" fillId="46" borderId="16" xfId="0" applyNumberFormat="1" applyFont="1" applyFill="1" applyBorder="1" applyAlignment="1">
      <alignment horizontal="center" vertical="center"/>
    </xf>
    <xf numFmtId="3" fontId="12" fillId="46" borderId="13" xfId="0" applyNumberFormat="1" applyFont="1" applyFill="1" applyBorder="1" applyAlignment="1">
      <alignment horizontal="right" vertical="center"/>
    </xf>
    <xf numFmtId="3" fontId="11" fillId="51" borderId="13" xfId="0" applyNumberFormat="1" applyFont="1" applyFill="1" applyBorder="1" applyAlignment="1">
      <alignment vertical="center"/>
    </xf>
    <xf numFmtId="3" fontId="11" fillId="46" borderId="15" xfId="0" applyNumberFormat="1" applyFont="1" applyFill="1" applyBorder="1" applyAlignment="1">
      <alignment horizontal="left" vertical="center"/>
    </xf>
    <xf numFmtId="3" fontId="12" fillId="46" borderId="13" xfId="0" applyNumberFormat="1" applyFont="1" applyFill="1" applyBorder="1" applyAlignment="1">
      <alignment horizontal="center" vertical="center"/>
    </xf>
    <xf numFmtId="3" fontId="12" fillId="46" borderId="15" xfId="0" applyNumberFormat="1" applyFont="1" applyFill="1" applyBorder="1" applyAlignment="1">
      <alignment horizontal="center" vertical="center"/>
    </xf>
    <xf numFmtId="3" fontId="11" fillId="46" borderId="16" xfId="0" applyNumberFormat="1" applyFont="1" applyFill="1" applyBorder="1" applyAlignment="1">
      <alignment horizontal="right" vertical="center"/>
    </xf>
    <xf numFmtId="3" fontId="11" fillId="46" borderId="16" xfId="0" applyNumberFormat="1" applyFont="1" applyFill="1" applyBorder="1" applyAlignment="1">
      <alignment horizontal="left" vertical="center"/>
    </xf>
    <xf numFmtId="0" fontId="11" fillId="46" borderId="15" xfId="122" applyFont="1" applyFill="1" applyBorder="1" applyAlignment="1">
      <alignment vertical="center" wrapText="1"/>
    </xf>
    <xf numFmtId="0" fontId="0" fillId="46" borderId="36" xfId="0" applyFill="1" applyBorder="1" applyAlignment="1">
      <alignment vertical="center"/>
    </xf>
    <xf numFmtId="3" fontId="0" fillId="46" borderId="36" xfId="0" applyNumberFormat="1" applyFill="1" applyBorder="1" applyAlignment="1">
      <alignment horizontal="center" vertical="center"/>
    </xf>
    <xf numFmtId="3" fontId="11" fillId="46" borderId="26" xfId="0" applyNumberFormat="1" applyFont="1" applyFill="1" applyBorder="1" applyAlignment="1">
      <alignment horizontal="right" vertical="center"/>
    </xf>
    <xf numFmtId="3" fontId="11" fillId="46" borderId="26" xfId="0" applyNumberFormat="1" applyFont="1" applyFill="1" applyBorder="1" applyAlignment="1">
      <alignment vertical="center"/>
    </xf>
    <xf numFmtId="3" fontId="11" fillId="46" borderId="38" xfId="0" applyNumberFormat="1" applyFont="1" applyFill="1" applyBorder="1" applyAlignment="1">
      <alignment vertical="center"/>
    </xf>
    <xf numFmtId="3" fontId="11" fillId="46" borderId="38" xfId="0" applyNumberFormat="1" applyFont="1" applyFill="1" applyBorder="1" applyAlignment="1">
      <alignment horizontal="center" vertical="center"/>
    </xf>
    <xf numFmtId="3" fontId="11" fillId="46" borderId="19" xfId="0" applyNumberFormat="1" applyFont="1" applyFill="1" applyBorder="1" applyAlignment="1">
      <alignment horizontal="right" vertical="center"/>
    </xf>
    <xf numFmtId="3" fontId="11" fillId="46" borderId="19" xfId="0" applyNumberFormat="1" applyFont="1" applyFill="1" applyBorder="1" applyAlignment="1">
      <alignment vertical="center"/>
    </xf>
    <xf numFmtId="165" fontId="10" fillId="46" borderId="25" xfId="136" applyNumberFormat="1" applyFont="1" applyFill="1" applyBorder="1" applyAlignment="1">
      <alignment vertical="center"/>
    </xf>
    <xf numFmtId="3" fontId="8" fillId="0" borderId="0" xfId="136" applyNumberFormat="1" applyFont="1" applyBorder="1" applyAlignment="1">
      <alignment vertical="center"/>
    </xf>
    <xf numFmtId="3" fontId="9" fillId="0" borderId="37" xfId="136" applyNumberFormat="1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144" applyFont="1" applyFill="1" applyBorder="1" applyAlignment="1">
      <alignment vertical="center" wrapText="1"/>
    </xf>
    <xf numFmtId="0" fontId="9" fillId="0" borderId="13" xfId="150" applyFont="1" applyFill="1" applyBorder="1" applyAlignment="1">
      <alignment vertical="center" wrapText="1"/>
    </xf>
    <xf numFmtId="0" fontId="9" fillId="0" borderId="13" xfId="144" applyFont="1" applyFill="1" applyBorder="1" applyAlignment="1">
      <alignment vertical="center"/>
    </xf>
    <xf numFmtId="0" fontId="9" fillId="0" borderId="13" xfId="150" applyFont="1" applyFill="1" applyBorder="1" applyAlignment="1">
      <alignment vertical="center"/>
    </xf>
    <xf numFmtId="0" fontId="2" fillId="46" borderId="13" xfId="0" applyFont="1" applyFill="1" applyBorder="1" applyAlignment="1">
      <alignment horizontal="center" vertical="center" wrapText="1"/>
    </xf>
    <xf numFmtId="168" fontId="10" fillId="46" borderId="16" xfId="84" applyNumberFormat="1" applyFont="1" applyFill="1" applyBorder="1" applyAlignment="1">
      <alignment horizontal="right" vertical="center"/>
    </xf>
    <xf numFmtId="168" fontId="10" fillId="46" borderId="13" xfId="84" applyNumberFormat="1" applyFont="1" applyFill="1" applyBorder="1" applyAlignment="1">
      <alignment horizontal="right" vertical="center"/>
    </xf>
    <xf numFmtId="164" fontId="10" fillId="46" borderId="19" xfId="152" applyNumberFormat="1" applyFont="1" applyFill="1" applyBorder="1" applyAlignment="1">
      <alignment horizontal="right" vertical="center"/>
    </xf>
    <xf numFmtId="49" fontId="12" fillId="0" borderId="0" xfId="139" applyNumberFormat="1" applyFont="1" applyFill="1" applyBorder="1" applyAlignment="1">
      <alignment horizontal="left" vertical="center" wrapText="1"/>
    </xf>
    <xf numFmtId="0" fontId="12" fillId="0" borderId="28" xfId="125" applyFont="1" applyBorder="1" applyAlignment="1">
      <alignment vertical="center"/>
    </xf>
    <xf numFmtId="3" fontId="9" fillId="0" borderId="28" xfId="84" applyNumberFormat="1" applyFont="1" applyBorder="1" applyAlignment="1">
      <alignment horizontal="center" vertical="center"/>
    </xf>
    <xf numFmtId="168" fontId="9" fillId="0" borderId="28" xfId="84" applyNumberFormat="1" applyFont="1" applyBorder="1" applyAlignment="1">
      <alignment horizontal="right" vertical="center"/>
    </xf>
    <xf numFmtId="168" fontId="10" fillId="46" borderId="19" xfId="84" applyNumberFormat="1" applyFont="1" applyFill="1" applyBorder="1" applyAlignment="1">
      <alignment horizontal="right" vertical="center"/>
    </xf>
    <xf numFmtId="0" fontId="3" fillId="46" borderId="52" xfId="0" applyFont="1" applyFill="1" applyBorder="1" applyAlignment="1">
      <alignment horizontal="center" vertical="center" wrapText="1"/>
    </xf>
    <xf numFmtId="0" fontId="3" fillId="46" borderId="13" xfId="0" applyFont="1" applyFill="1" applyBorder="1" applyAlignment="1">
      <alignment horizontal="center" vertical="center" wrapText="1"/>
    </xf>
    <xf numFmtId="165" fontId="11" fillId="46" borderId="13" xfId="0" applyNumberFormat="1" applyFont="1" applyFill="1" applyBorder="1" applyAlignment="1">
      <alignment horizontal="right" vertical="center"/>
    </xf>
    <xf numFmtId="0" fontId="18" fillId="0" borderId="13" xfId="125" applyBorder="1" applyAlignment="1">
      <alignment vertical="center"/>
    </xf>
    <xf numFmtId="0" fontId="12" fillId="0" borderId="29" xfId="146" applyFont="1" applyBorder="1" applyAlignment="1">
      <alignment wrapText="1"/>
    </xf>
    <xf numFmtId="0" fontId="12" fillId="0" borderId="13" xfId="146" applyFont="1" applyBorder="1" applyAlignment="1">
      <alignment wrapText="1"/>
    </xf>
    <xf numFmtId="0" fontId="10" fillId="46" borderId="13" xfId="0" applyFont="1" applyFill="1" applyBorder="1" applyAlignment="1">
      <alignment vertical="center" wrapText="1"/>
    </xf>
    <xf numFmtId="0" fontId="12" fillId="0" borderId="28" xfId="125" applyFont="1" applyBorder="1" applyAlignment="1">
      <alignment vertical="center" wrapText="1"/>
    </xf>
    <xf numFmtId="3" fontId="9" fillId="46" borderId="15" xfId="84" applyNumberFormat="1" applyFont="1" applyFill="1" applyBorder="1" applyAlignment="1">
      <alignment horizontal="center" vertical="center"/>
    </xf>
    <xf numFmtId="3" fontId="10" fillId="0" borderId="15" xfId="84" applyNumberFormat="1" applyFont="1" applyFill="1" applyBorder="1" applyAlignment="1">
      <alignment horizontal="center" vertical="center"/>
    </xf>
    <xf numFmtId="168" fontId="10" fillId="0" borderId="15" xfId="84" applyNumberFormat="1" applyFont="1" applyFill="1" applyBorder="1" applyAlignment="1">
      <alignment horizontal="right" vertical="center"/>
    </xf>
    <xf numFmtId="168" fontId="10" fillId="0" borderId="19" xfId="84" applyNumberFormat="1" applyFont="1" applyFill="1" applyBorder="1" applyAlignment="1">
      <alignment horizontal="right" vertical="center"/>
    </xf>
    <xf numFmtId="164" fontId="10" fillId="0" borderId="19" xfId="152" applyNumberFormat="1" applyFont="1" applyFill="1" applyBorder="1" applyAlignment="1">
      <alignment horizontal="right" vertical="center"/>
    </xf>
    <xf numFmtId="3" fontId="10" fillId="0" borderId="15" xfId="0" applyNumberFormat="1" applyFont="1" applyFill="1" applyBorder="1" applyAlignment="1">
      <alignment vertical="center"/>
    </xf>
    <xf numFmtId="165" fontId="12" fillId="0" borderId="13" xfId="0" applyNumberFormat="1" applyFont="1" applyBorder="1" applyAlignment="1">
      <alignment vertical="center"/>
    </xf>
    <xf numFmtId="165" fontId="11" fillId="46" borderId="13" xfId="0" applyNumberFormat="1" applyFont="1" applyFill="1" applyBorder="1" applyAlignment="1">
      <alignment vertical="center"/>
    </xf>
    <xf numFmtId="3" fontId="9" fillId="0" borderId="26" xfId="0" applyNumberFormat="1" applyFont="1" applyFill="1" applyBorder="1" applyAlignment="1">
      <alignment vertical="center" wrapText="1"/>
    </xf>
    <xf numFmtId="164" fontId="12" fillId="0" borderId="13" xfId="122" applyNumberFormat="1" applyFont="1" applyBorder="1" applyAlignment="1">
      <alignment vertical="center"/>
    </xf>
    <xf numFmtId="164" fontId="11" fillId="46" borderId="13" xfId="122" applyNumberFormat="1" applyFont="1" applyFill="1" applyBorder="1" applyAlignment="1">
      <alignment vertical="center"/>
    </xf>
    <xf numFmtId="164" fontId="11" fillId="46" borderId="13" xfId="122" applyNumberFormat="1" applyFont="1" applyFill="1" applyBorder="1" applyAlignment="1">
      <alignment vertical="center" wrapText="1"/>
    </xf>
    <xf numFmtId="3" fontId="10" fillId="46" borderId="26" xfId="158" applyNumberFormat="1" applyFont="1" applyFill="1" applyBorder="1" applyAlignment="1">
      <alignment horizontal="center" vertical="center"/>
    </xf>
    <xf numFmtId="165" fontId="9" fillId="0" borderId="13" xfId="158" applyNumberFormat="1" applyFont="1" applyFill="1" applyBorder="1" applyAlignment="1">
      <alignment vertical="center"/>
    </xf>
    <xf numFmtId="165" fontId="10" fillId="0" borderId="13" xfId="158" applyNumberFormat="1" applyFont="1" applyFill="1" applyBorder="1" applyAlignment="1">
      <alignment vertical="center"/>
    </xf>
    <xf numFmtId="165" fontId="10" fillId="46" borderId="13" xfId="158" applyNumberFormat="1" applyFont="1" applyFill="1" applyBorder="1" applyAlignment="1">
      <alignment vertical="center"/>
    </xf>
    <xf numFmtId="0" fontId="11" fillId="0" borderId="46" xfId="158" applyNumberFormat="1" applyFont="1" applyFill="1" applyBorder="1" applyAlignment="1">
      <alignment vertical="center"/>
    </xf>
    <xf numFmtId="0" fontId="12" fillId="0" borderId="13" xfId="0" applyNumberFormat="1" applyFont="1" applyBorder="1" applyAlignment="1">
      <alignment horizontal="right" vertical="center"/>
    </xf>
    <xf numFmtId="3" fontId="9" fillId="0" borderId="16" xfId="152" applyNumberFormat="1" applyFont="1" applyFill="1" applyBorder="1" applyAlignment="1">
      <alignment horizontal="center" vertical="center" wrapText="1"/>
    </xf>
    <xf numFmtId="0" fontId="9" fillId="0" borderId="15" xfId="150" applyFont="1" applyFill="1" applyBorder="1" applyAlignment="1">
      <alignment vertical="center" wrapText="1"/>
    </xf>
    <xf numFmtId="167" fontId="12" fillId="0" borderId="13" xfId="84" applyNumberFormat="1" applyFont="1" applyBorder="1" applyAlignment="1">
      <alignment horizontal="center" vertical="center" wrapText="1"/>
    </xf>
    <xf numFmtId="167" fontId="9" fillId="0" borderId="13" xfId="84" applyNumberFormat="1" applyFont="1" applyBorder="1" applyAlignment="1">
      <alignment horizontal="center" vertical="center" wrapText="1"/>
    </xf>
    <xf numFmtId="0" fontId="62" fillId="0" borderId="16" xfId="126" applyFont="1" applyFill="1" applyBorder="1" applyAlignment="1">
      <alignment horizontal="center" vertical="center" wrapText="1"/>
    </xf>
    <xf numFmtId="168" fontId="9" fillId="0" borderId="38" xfId="84" applyNumberFormat="1" applyFont="1" applyBorder="1" applyAlignment="1">
      <alignment horizontal="right" vertical="center"/>
    </xf>
    <xf numFmtId="0" fontId="9" fillId="0" borderId="16" xfId="126" applyFont="1" applyFill="1" applyBorder="1" applyAlignment="1">
      <alignment horizontal="center" vertical="center" wrapText="1"/>
    </xf>
    <xf numFmtId="3" fontId="9" fillId="0" borderId="13" xfId="0" applyNumberFormat="1" applyFont="1" applyBorder="1" applyAlignment="1">
      <alignment horizontal="left" vertical="center" wrapText="1"/>
    </xf>
    <xf numFmtId="0" fontId="9" fillId="0" borderId="15" xfId="150" applyFont="1" applyFill="1" applyBorder="1" applyAlignment="1">
      <alignment vertical="center"/>
    </xf>
    <xf numFmtId="0" fontId="9" fillId="0" borderId="15" xfId="152" applyFont="1" applyBorder="1" applyAlignment="1">
      <alignment horizontal="left" vertical="center"/>
    </xf>
    <xf numFmtId="3" fontId="9" fillId="0" borderId="13" xfId="150" applyNumberFormat="1" applyFont="1" applyFill="1" applyBorder="1" applyAlignment="1">
      <alignment horizontal="center" vertical="center"/>
    </xf>
    <xf numFmtId="0" fontId="12" fillId="0" borderId="13" xfId="153" applyFont="1" applyFill="1" applyBorder="1" applyAlignment="1">
      <alignment vertical="center" wrapText="1"/>
    </xf>
    <xf numFmtId="3" fontId="12" fillId="0" borderId="16" xfId="153" applyNumberFormat="1" applyFont="1" applyFill="1" applyBorder="1" applyAlignment="1">
      <alignment horizontal="center" vertical="center" wrapText="1"/>
    </xf>
    <xf numFmtId="3" fontId="9" fillId="0" borderId="0" xfId="125" applyNumberFormat="1" applyFont="1" applyAlignment="1">
      <alignment horizontal="center"/>
    </xf>
    <xf numFmtId="0" fontId="9" fillId="0" borderId="13" xfId="150" applyFont="1" applyFill="1" applyBorder="1" applyAlignment="1">
      <alignment horizontal="center" vertical="center" wrapText="1"/>
    </xf>
    <xf numFmtId="167" fontId="9" fillId="0" borderId="15" xfId="84" applyNumberFormat="1" applyFont="1" applyFill="1" applyBorder="1" applyAlignment="1">
      <alignment horizontal="center" vertical="center" wrapText="1"/>
    </xf>
    <xf numFmtId="3" fontId="9" fillId="0" borderId="25" xfId="0" applyNumberFormat="1" applyFont="1" applyFill="1" applyBorder="1" applyAlignment="1">
      <alignment horizontal="left" vertical="center" wrapText="1"/>
    </xf>
    <xf numFmtId="167" fontId="9" fillId="0" borderId="15" xfId="84" applyNumberFormat="1" applyFont="1" applyFill="1" applyBorder="1" applyAlignment="1">
      <alignment horizontal="center" vertical="top" wrapText="1"/>
    </xf>
    <xf numFmtId="0" fontId="9" fillId="0" borderId="15" xfId="151" applyFont="1" applyFill="1" applyBorder="1" applyAlignment="1">
      <alignment vertical="center" wrapText="1"/>
    </xf>
    <xf numFmtId="0" fontId="9" fillId="0" borderId="42" xfId="151" applyFont="1" applyFill="1" applyBorder="1" applyAlignment="1">
      <alignment horizontal="center" vertical="center" wrapText="1"/>
    </xf>
    <xf numFmtId="168" fontId="9" fillId="0" borderId="53" xfId="84" applyNumberFormat="1" applyFont="1" applyFill="1" applyBorder="1" applyAlignment="1">
      <alignment horizontal="right" vertical="center" wrapText="1"/>
    </xf>
    <xf numFmtId="168" fontId="9" fillId="0" borderId="19" xfId="84" applyNumberFormat="1" applyFont="1" applyBorder="1" applyAlignment="1">
      <alignment vertical="center"/>
    </xf>
    <xf numFmtId="168" fontId="9" fillId="0" borderId="19" xfId="84" applyNumberFormat="1" applyFont="1" applyFill="1" applyBorder="1" applyAlignment="1">
      <alignment horizontal="right" vertical="center"/>
    </xf>
    <xf numFmtId="0" fontId="0" fillId="0" borderId="13" xfId="0" applyFill="1" applyBorder="1" applyAlignment="1">
      <alignment wrapText="1"/>
    </xf>
    <xf numFmtId="0" fontId="9" fillId="0" borderId="16" xfId="150" applyFont="1" applyFill="1" applyBorder="1" applyAlignment="1">
      <alignment horizontal="center" vertical="center" wrapText="1"/>
    </xf>
    <xf numFmtId="0" fontId="9" fillId="0" borderId="53" xfId="152" applyFont="1" applyBorder="1" applyAlignment="1">
      <alignment vertical="center" wrapText="1"/>
    </xf>
    <xf numFmtId="0" fontId="9" fillId="0" borderId="15" xfId="152" applyFont="1" applyBorder="1" applyAlignment="1">
      <alignment vertical="center" wrapText="1"/>
    </xf>
    <xf numFmtId="3" fontId="9" fillId="0" borderId="0" xfId="125" applyNumberFormat="1" applyFont="1"/>
    <xf numFmtId="0" fontId="12" fillId="0" borderId="15" xfId="154" applyFont="1" applyFill="1" applyBorder="1" applyAlignment="1">
      <alignment vertical="center"/>
    </xf>
    <xf numFmtId="0" fontId="12" fillId="0" borderId="42" xfId="0" applyFont="1" applyFill="1" applyBorder="1" applyAlignment="1">
      <alignment vertical="center"/>
    </xf>
    <xf numFmtId="3" fontId="12" fillId="0" borderId="54" xfId="0" applyNumberFormat="1" applyFont="1" applyFill="1" applyBorder="1" applyAlignment="1">
      <alignment horizontal="center" vertical="center"/>
    </xf>
    <xf numFmtId="49" fontId="9" fillId="0" borderId="18" xfId="139" applyNumberFormat="1" applyFont="1" applyFill="1" applyBorder="1" applyAlignment="1">
      <alignment horizontal="left" vertical="center" wrapText="1"/>
    </xf>
    <xf numFmtId="49" fontId="9" fillId="0" borderId="41" xfId="139" applyNumberFormat="1" applyFont="1" applyFill="1" applyBorder="1" applyAlignment="1">
      <alignment horizontal="left" vertical="center" wrapText="1"/>
    </xf>
    <xf numFmtId="1" fontId="12" fillId="0" borderId="16" xfId="0" applyNumberFormat="1" applyFont="1" applyFill="1" applyBorder="1" applyAlignment="1">
      <alignment horizontal="center" vertical="center"/>
    </xf>
    <xf numFmtId="49" fontId="12" fillId="0" borderId="34" xfId="139" applyNumberFormat="1" applyFont="1" applyFill="1" applyBorder="1" applyAlignment="1">
      <alignment horizontal="left" vertical="center" wrapText="1"/>
    </xf>
    <xf numFmtId="49" fontId="12" fillId="0" borderId="15" xfId="139" applyNumberFormat="1" applyFont="1" applyFill="1" applyBorder="1" applyAlignment="1">
      <alignment horizontal="left" vertical="center" wrapText="1"/>
    </xf>
    <xf numFmtId="0" fontId="9" fillId="0" borderId="13" xfId="156" applyFont="1" applyFill="1" applyBorder="1" applyAlignment="1">
      <alignment horizontal="left" vertical="center" wrapText="1"/>
    </xf>
    <xf numFmtId="3" fontId="9" fillId="0" borderId="28" xfId="0" applyNumberFormat="1" applyFont="1" applyFill="1" applyBorder="1" applyAlignment="1">
      <alignment horizontal="left" vertical="center" wrapText="1"/>
    </xf>
    <xf numFmtId="3" fontId="12" fillId="0" borderId="42" xfId="0" applyNumberFormat="1" applyFont="1" applyFill="1" applyBorder="1" applyAlignment="1">
      <alignment vertical="center"/>
    </xf>
    <xf numFmtId="0" fontId="9" fillId="0" borderId="55" xfId="135" applyFont="1" applyFill="1" applyBorder="1" applyAlignment="1">
      <alignment horizontal="center" vertical="center"/>
    </xf>
    <xf numFmtId="49" fontId="9" fillId="0" borderId="31" xfId="139" applyNumberFormat="1" applyFont="1" applyFill="1" applyBorder="1" applyAlignment="1">
      <alignment horizontal="left" vertical="center" wrapText="1"/>
    </xf>
    <xf numFmtId="0" fontId="12" fillId="0" borderId="14" xfId="157" applyFont="1" applyFill="1" applyBorder="1" applyAlignment="1">
      <alignment vertical="center" wrapText="1"/>
    </xf>
    <xf numFmtId="3" fontId="12" fillId="0" borderId="16" xfId="157" applyNumberFormat="1" applyFont="1" applyFill="1" applyBorder="1" applyAlignment="1">
      <alignment horizontal="right" vertical="center" wrapText="1"/>
    </xf>
    <xf numFmtId="0" fontId="12" fillId="0" borderId="16" xfId="157" applyFont="1" applyFill="1" applyBorder="1" applyAlignment="1">
      <alignment vertical="center" wrapText="1"/>
    </xf>
    <xf numFmtId="0" fontId="12" fillId="0" borderId="37" xfId="135" applyFont="1" applyFill="1" applyBorder="1" applyAlignment="1">
      <alignment horizontal="center" vertical="center"/>
    </xf>
    <xf numFmtId="0" fontId="12" fillId="0" borderId="17" xfId="157" applyFont="1" applyBorder="1" applyAlignment="1">
      <alignment vertical="center"/>
    </xf>
    <xf numFmtId="3" fontId="11" fillId="0" borderId="38" xfId="0" applyNumberFormat="1" applyFont="1" applyFill="1" applyBorder="1" applyAlignment="1">
      <alignment vertical="center"/>
    </xf>
    <xf numFmtId="3" fontId="11" fillId="0" borderId="38" xfId="0" applyNumberFormat="1" applyFont="1" applyFill="1" applyBorder="1" applyAlignment="1">
      <alignment horizontal="center" vertical="center"/>
    </xf>
    <xf numFmtId="3" fontId="12" fillId="0" borderId="18" xfId="0" applyNumberFormat="1" applyFont="1" applyFill="1" applyBorder="1" applyAlignment="1">
      <alignment vertical="center" wrapText="1"/>
    </xf>
    <xf numFmtId="0" fontId="9" fillId="0" borderId="15" xfId="126" applyFont="1" applyFill="1" applyBorder="1" applyAlignment="1">
      <alignment vertical="center" wrapText="1"/>
    </xf>
    <xf numFmtId="3" fontId="12" fillId="47" borderId="15" xfId="0" applyNumberFormat="1" applyFont="1" applyFill="1" applyBorder="1" applyAlignment="1">
      <alignment horizontal="center" vertical="center"/>
    </xf>
    <xf numFmtId="3" fontId="12" fillId="0" borderId="56" xfId="0" applyNumberFormat="1" applyFont="1" applyFill="1" applyBorder="1" applyAlignment="1">
      <alignment horizontal="center" vertical="center"/>
    </xf>
    <xf numFmtId="0" fontId="9" fillId="0" borderId="0" xfId="132" applyFont="1" applyFill="1" applyBorder="1" applyAlignment="1">
      <alignment vertical="top" wrapText="1"/>
    </xf>
    <xf numFmtId="3" fontId="12" fillId="0" borderId="28" xfId="0" applyNumberFormat="1" applyFont="1" applyBorder="1" applyAlignment="1">
      <alignment horizontal="center" vertical="center"/>
    </xf>
    <xf numFmtId="0" fontId="12" fillId="0" borderId="29" xfId="156" applyFont="1" applyBorder="1" applyAlignment="1">
      <alignment vertical="center"/>
    </xf>
    <xf numFmtId="3" fontId="59" fillId="0" borderId="14" xfId="0" applyNumberFormat="1" applyFont="1" applyFill="1" applyBorder="1" applyAlignment="1">
      <alignment vertical="center" wrapText="1"/>
    </xf>
    <xf numFmtId="165" fontId="12" fillId="0" borderId="13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left" vertical="center" wrapText="1"/>
    </xf>
    <xf numFmtId="3" fontId="59" fillId="0" borderId="13" xfId="0" applyNumberFormat="1" applyFont="1" applyFill="1" applyBorder="1" applyAlignment="1">
      <alignment vertical="center" wrapText="1"/>
    </xf>
    <xf numFmtId="0" fontId="3" fillId="46" borderId="13" xfId="0" applyFont="1" applyFill="1" applyBorder="1" applyAlignment="1">
      <alignment wrapText="1"/>
    </xf>
    <xf numFmtId="0" fontId="89" fillId="46" borderId="57" xfId="0" applyFont="1" applyFill="1" applyBorder="1" applyAlignment="1">
      <alignment horizontal="center" vertical="center"/>
    </xf>
    <xf numFmtId="0" fontId="89" fillId="46" borderId="58" xfId="0" applyFont="1" applyFill="1" applyBorder="1" applyAlignment="1">
      <alignment horizontal="center" vertical="center"/>
    </xf>
    <xf numFmtId="0" fontId="0" fillId="46" borderId="13" xfId="0" applyFill="1" applyBorder="1"/>
    <xf numFmtId="0" fontId="89" fillId="46" borderId="13" xfId="0" applyFont="1" applyFill="1" applyBorder="1"/>
    <xf numFmtId="3" fontId="89" fillId="46" borderId="13" xfId="0" applyNumberFormat="1" applyFont="1" applyFill="1" applyBorder="1"/>
    <xf numFmtId="165" fontId="89" fillId="46" borderId="13" xfId="0" applyNumberFormat="1" applyFont="1" applyFill="1" applyBorder="1"/>
    <xf numFmtId="0" fontId="0" fillId="0" borderId="13" xfId="0" applyBorder="1"/>
    <xf numFmtId="3" fontId="0" fillId="0" borderId="13" xfId="0" applyNumberFormat="1" applyBorder="1"/>
    <xf numFmtId="3" fontId="0" fillId="0" borderId="15" xfId="0" applyNumberFormat="1" applyBorder="1"/>
    <xf numFmtId="165" fontId="57" fillId="0" borderId="13" xfId="0" applyNumberFormat="1" applyFont="1" applyFill="1" applyBorder="1"/>
    <xf numFmtId="0" fontId="0" fillId="0" borderId="13" xfId="0" applyBorder="1" applyAlignment="1">
      <alignment wrapText="1"/>
    </xf>
    <xf numFmtId="3" fontId="0" fillId="0" borderId="15" xfId="0" applyNumberFormat="1" applyFill="1" applyBorder="1"/>
    <xf numFmtId="49" fontId="0" fillId="0" borderId="13" xfId="0" applyNumberFormat="1" applyBorder="1"/>
    <xf numFmtId="3" fontId="0" fillId="0" borderId="13" xfId="0" applyNumberFormat="1" applyFill="1" applyBorder="1"/>
    <xf numFmtId="0" fontId="3" fillId="46" borderId="13" xfId="0" applyFont="1" applyFill="1" applyBorder="1"/>
    <xf numFmtId="3" fontId="3" fillId="46" borderId="13" xfId="0" applyNumberFormat="1" applyFont="1" applyFill="1" applyBorder="1"/>
    <xf numFmtId="165" fontId="3" fillId="46" borderId="13" xfId="0" applyNumberFormat="1" applyFont="1" applyFill="1" applyBorder="1"/>
    <xf numFmtId="49" fontId="0" fillId="46" borderId="13" xfId="0" applyNumberFormat="1" applyFill="1" applyBorder="1" applyAlignment="1">
      <alignment horizontal="right"/>
    </xf>
    <xf numFmtId="0" fontId="0" fillId="0" borderId="0" xfId="0" applyBorder="1"/>
    <xf numFmtId="0" fontId="0" fillId="46" borderId="13" xfId="0" applyFill="1" applyBorder="1" applyAlignment="1">
      <alignment horizontal="center" vertical="center" textRotation="90" wrapText="1"/>
    </xf>
    <xf numFmtId="0" fontId="9" fillId="46" borderId="13" xfId="0" applyFont="1" applyFill="1" applyBorder="1" applyAlignment="1">
      <alignment horizontal="center" vertical="center" textRotation="90" wrapText="1"/>
    </xf>
    <xf numFmtId="0" fontId="9" fillId="46" borderId="13" xfId="144" applyFont="1" applyFill="1" applyBorder="1" applyAlignment="1">
      <alignment horizontal="center" vertical="center" textRotation="90" wrapText="1"/>
    </xf>
    <xf numFmtId="0" fontId="9" fillId="46" borderId="13" xfId="150" applyFont="1" applyFill="1" applyBorder="1" applyAlignment="1">
      <alignment horizontal="center" vertical="center" textRotation="90" wrapText="1"/>
    </xf>
    <xf numFmtId="0" fontId="9" fillId="46" borderId="13" xfId="144" applyFont="1" applyFill="1" applyBorder="1" applyAlignment="1">
      <alignment horizontal="center" vertical="center" textRotation="90"/>
    </xf>
    <xf numFmtId="0" fontId="10" fillId="46" borderId="13" xfId="144" applyFont="1" applyFill="1" applyBorder="1" applyAlignment="1">
      <alignment horizontal="center" vertical="center" textRotation="90"/>
    </xf>
    <xf numFmtId="3" fontId="12" fillId="46" borderId="13" xfId="167" applyNumberFormat="1" applyFont="1" applyFill="1" applyBorder="1" applyAlignment="1">
      <alignment horizontal="center" vertical="center" textRotation="90" wrapText="1"/>
    </xf>
    <xf numFmtId="3" fontId="10" fillId="52" borderId="13" xfId="167" applyNumberFormat="1" applyFont="1" applyFill="1" applyBorder="1" applyAlignment="1">
      <alignment horizontal="center" vertical="center" textRotation="90" wrapText="1"/>
    </xf>
    <xf numFmtId="0" fontId="90" fillId="0" borderId="0" xfId="167"/>
    <xf numFmtId="49" fontId="9" fillId="0" borderId="13" xfId="167" applyNumberFormat="1" applyFont="1" applyBorder="1" applyAlignment="1">
      <alignment horizontal="center"/>
    </xf>
    <xf numFmtId="0" fontId="4" fillId="0" borderId="13" xfId="0" applyFont="1" applyFill="1" applyBorder="1" applyAlignment="1">
      <alignment wrapText="1"/>
    </xf>
    <xf numFmtId="3" fontId="88" fillId="0" borderId="13" xfId="0" applyNumberFormat="1" applyFont="1" applyFill="1" applyBorder="1" applyAlignment="1">
      <alignment horizontal="right"/>
    </xf>
    <xf numFmtId="3" fontId="88" fillId="0" borderId="13" xfId="0" applyNumberFormat="1" applyFont="1" applyFill="1" applyBorder="1" applyAlignment="1">
      <alignment horizontal="right" wrapText="1"/>
    </xf>
    <xf numFmtId="3" fontId="54" fillId="0" borderId="13" xfId="167" applyNumberFormat="1" applyFont="1" applyFill="1" applyBorder="1" applyAlignment="1">
      <alignment horizontal="right"/>
    </xf>
    <xf numFmtId="3" fontId="88" fillId="0" borderId="13" xfId="167" applyNumberFormat="1" applyFont="1" applyFill="1" applyBorder="1" applyAlignment="1">
      <alignment horizontal="right" wrapText="1"/>
    </xf>
    <xf numFmtId="3" fontId="88" fillId="46" borderId="13" xfId="167" applyNumberFormat="1" applyFont="1" applyFill="1" applyBorder="1" applyAlignment="1">
      <alignment horizontal="right" wrapText="1"/>
    </xf>
    <xf numFmtId="3" fontId="88" fillId="46" borderId="13" xfId="0" applyNumberFormat="1" applyFont="1" applyFill="1" applyBorder="1" applyAlignment="1">
      <alignment horizontal="right" wrapText="1"/>
    </xf>
    <xf numFmtId="49" fontId="10" fillId="0" borderId="13" xfId="167" applyNumberFormat="1" applyFont="1" applyBorder="1" applyAlignment="1">
      <alignment horizontal="center"/>
    </xf>
    <xf numFmtId="0" fontId="1" fillId="0" borderId="13" xfId="0" applyFont="1" applyFill="1" applyBorder="1" applyAlignment="1">
      <alignment wrapText="1"/>
    </xf>
    <xf numFmtId="3" fontId="91" fillId="0" borderId="13" xfId="167" applyNumberFormat="1" applyFont="1" applyFill="1" applyBorder="1" applyAlignment="1">
      <alignment horizontal="right"/>
    </xf>
    <xf numFmtId="3" fontId="93" fillId="0" borderId="13" xfId="167" applyNumberFormat="1" applyFont="1" applyFill="1" applyBorder="1" applyAlignment="1">
      <alignment horizontal="right" wrapText="1"/>
    </xf>
    <xf numFmtId="3" fontId="94" fillId="0" borderId="13" xfId="0" applyNumberFormat="1" applyFont="1" applyFill="1" applyBorder="1" applyAlignment="1">
      <alignment horizontal="right" wrapText="1"/>
    </xf>
    <xf numFmtId="3" fontId="95" fillId="0" borderId="13" xfId="167" applyNumberFormat="1" applyFont="1" applyFill="1" applyBorder="1" applyAlignment="1">
      <alignment wrapText="1"/>
    </xf>
    <xf numFmtId="3" fontId="59" fillId="0" borderId="13" xfId="167" applyNumberFormat="1" applyFont="1" applyFill="1" applyBorder="1" applyAlignment="1">
      <alignment wrapText="1"/>
    </xf>
    <xf numFmtId="49" fontId="10" fillId="46" borderId="13" xfId="167" applyNumberFormat="1" applyFont="1" applyFill="1" applyBorder="1" applyAlignment="1">
      <alignment horizontal="center"/>
    </xf>
    <xf numFmtId="3" fontId="95" fillId="46" borderId="13" xfId="167" applyNumberFormat="1" applyFont="1" applyFill="1" applyBorder="1" applyAlignment="1">
      <alignment wrapText="1"/>
    </xf>
    <xf numFmtId="3" fontId="97" fillId="46" borderId="13" xfId="167" applyNumberFormat="1" applyFont="1" applyFill="1" applyBorder="1" applyAlignment="1">
      <alignment horizontal="right" wrapText="1"/>
    </xf>
    <xf numFmtId="3" fontId="99" fillId="0" borderId="13" xfId="167" applyNumberFormat="1" applyFont="1" applyFill="1" applyBorder="1" applyAlignment="1">
      <alignment horizontal="right" wrapText="1"/>
    </xf>
    <xf numFmtId="3" fontId="90" fillId="0" borderId="0" xfId="167" applyNumberFormat="1"/>
    <xf numFmtId="3" fontId="90" fillId="0" borderId="0" xfId="167" applyNumberFormat="1" applyBorder="1"/>
    <xf numFmtId="3" fontId="90" fillId="0" borderId="0" xfId="167" applyNumberFormat="1" applyBorder="1" applyAlignment="1">
      <alignment horizontal="right"/>
    </xf>
    <xf numFmtId="0" fontId="90" fillId="0" borderId="0" xfId="167" applyBorder="1"/>
    <xf numFmtId="3" fontId="97" fillId="52" borderId="13" xfId="167" applyNumberFormat="1" applyFont="1" applyFill="1" applyBorder="1" applyAlignment="1">
      <alignment horizontal="center" vertical="center" wrapText="1"/>
    </xf>
    <xf numFmtId="3" fontId="9" fillId="0" borderId="13" xfId="167" applyNumberFormat="1" applyFont="1" applyFill="1" applyBorder="1"/>
    <xf numFmtId="3" fontId="98" fillId="0" borderId="13" xfId="167" applyNumberFormat="1" applyFont="1" applyFill="1" applyBorder="1" applyAlignment="1">
      <alignment horizontal="right" wrapText="1"/>
    </xf>
    <xf numFmtId="3" fontId="98" fillId="0" borderId="59" xfId="167" applyNumberFormat="1" applyFont="1" applyFill="1" applyBorder="1" applyAlignment="1">
      <alignment horizontal="right" wrapText="1"/>
    </xf>
    <xf numFmtId="3" fontId="62" fillId="0" borderId="16" xfId="167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 wrapText="1"/>
    </xf>
    <xf numFmtId="3" fontId="9" fillId="0" borderId="59" xfId="167" applyNumberFormat="1" applyFont="1" applyFill="1" applyBorder="1"/>
    <xf numFmtId="3" fontId="9" fillId="0" borderId="13" xfId="167" applyNumberFormat="1" applyFont="1" applyFill="1" applyBorder="1" applyAlignment="1">
      <alignment horizontal="right"/>
    </xf>
    <xf numFmtId="3" fontId="60" fillId="0" borderId="13" xfId="167" applyNumberFormat="1" applyFont="1" applyFill="1" applyBorder="1" applyAlignment="1">
      <alignment horizontal="center"/>
    </xf>
    <xf numFmtId="3" fontId="9" fillId="0" borderId="13" xfId="167" applyNumberFormat="1" applyFont="1" applyFill="1" applyBorder="1" applyAlignment="1">
      <alignment horizontal="center"/>
    </xf>
    <xf numFmtId="3" fontId="9" fillId="0" borderId="59" xfId="167" applyNumberFormat="1" applyFont="1" applyFill="1" applyBorder="1" applyAlignment="1">
      <alignment horizontal="right"/>
    </xf>
    <xf numFmtId="3" fontId="60" fillId="0" borderId="13" xfId="167" applyNumberFormat="1" applyFont="1" applyFill="1" applyBorder="1" applyAlignment="1">
      <alignment horizontal="right"/>
    </xf>
    <xf numFmtId="3" fontId="9" fillId="50" borderId="59" xfId="167" applyNumberFormat="1" applyFont="1" applyFill="1" applyBorder="1" applyAlignment="1">
      <alignment horizontal="right"/>
    </xf>
    <xf numFmtId="3" fontId="9" fillId="50" borderId="13" xfId="167" applyNumberFormat="1" applyFont="1" applyFill="1" applyBorder="1" applyAlignment="1">
      <alignment horizontal="right"/>
    </xf>
    <xf numFmtId="0" fontId="9" fillId="0" borderId="13" xfId="167" applyFont="1" applyBorder="1" applyAlignment="1">
      <alignment horizontal="right"/>
    </xf>
    <xf numFmtId="0" fontId="9" fillId="0" borderId="13" xfId="144" applyFont="1" applyBorder="1" applyAlignment="1">
      <alignment vertical="center" wrapText="1"/>
    </xf>
    <xf numFmtId="0" fontId="9" fillId="0" borderId="13" xfId="144" applyFont="1" applyBorder="1" applyAlignment="1">
      <alignment vertical="center"/>
    </xf>
    <xf numFmtId="0" fontId="10" fillId="46" borderId="13" xfId="144" applyFont="1" applyFill="1" applyBorder="1" applyAlignment="1">
      <alignment vertical="center" wrapText="1"/>
    </xf>
    <xf numFmtId="3" fontId="10" fillId="52" borderId="13" xfId="167" applyNumberFormat="1" applyFont="1" applyFill="1" applyBorder="1" applyAlignment="1">
      <alignment horizontal="right"/>
    </xf>
    <xf numFmtId="3" fontId="10" fillId="52" borderId="59" xfId="167" applyNumberFormat="1" applyFont="1" applyFill="1" applyBorder="1" applyAlignment="1">
      <alignment horizontal="right"/>
    </xf>
    <xf numFmtId="3" fontId="10" fillId="52" borderId="16" xfId="167" applyNumberFormat="1" applyFont="1" applyFill="1" applyBorder="1" applyAlignment="1">
      <alignment horizontal="right"/>
    </xf>
    <xf numFmtId="3" fontId="12" fillId="0" borderId="13" xfId="167" applyNumberFormat="1" applyFont="1" applyFill="1" applyBorder="1" applyAlignment="1">
      <alignment vertical="center" wrapText="1"/>
    </xf>
    <xf numFmtId="3" fontId="9" fillId="0" borderId="13" xfId="167" applyNumberFormat="1" applyFont="1" applyFill="1" applyBorder="1" applyAlignment="1">
      <alignment horizontal="right" wrapText="1"/>
    </xf>
    <xf numFmtId="3" fontId="10" fillId="52" borderId="13" xfId="167" applyNumberFormat="1" applyFont="1" applyFill="1" applyBorder="1" applyAlignment="1">
      <alignment vertical="top" wrapText="1"/>
    </xf>
    <xf numFmtId="0" fontId="10" fillId="46" borderId="13" xfId="167" applyFont="1" applyFill="1" applyBorder="1" applyAlignment="1">
      <alignment horizontal="center" vertical="center"/>
    </xf>
    <xf numFmtId="0" fontId="87" fillId="46" borderId="13" xfId="167" applyFont="1" applyFill="1" applyBorder="1" applyAlignment="1">
      <alignment horizontal="center" vertical="center"/>
    </xf>
    <xf numFmtId="0" fontId="62" fillId="46" borderId="13" xfId="167" applyFont="1" applyFill="1" applyBorder="1" applyAlignment="1">
      <alignment horizontal="center" vertical="center"/>
    </xf>
    <xf numFmtId="0" fontId="11" fillId="46" borderId="13" xfId="150" applyFont="1" applyFill="1" applyBorder="1" applyAlignment="1">
      <alignment horizontal="center" vertical="center" wrapText="1"/>
    </xf>
    <xf numFmtId="0" fontId="16" fillId="46" borderId="13" xfId="150" applyFont="1" applyFill="1" applyBorder="1" applyAlignment="1">
      <alignment horizontal="center" vertical="center" wrapText="1"/>
    </xf>
    <xf numFmtId="0" fontId="11" fillId="46" borderId="13" xfId="150" applyFont="1" applyFill="1" applyBorder="1" applyAlignment="1">
      <alignment horizontal="center" vertical="center"/>
    </xf>
    <xf numFmtId="0" fontId="11" fillId="46" borderId="13" xfId="167" applyFont="1" applyFill="1" applyBorder="1" applyAlignment="1">
      <alignment horizontal="center" vertical="center" wrapText="1"/>
    </xf>
    <xf numFmtId="0" fontId="98" fillId="0" borderId="13" xfId="0" applyFont="1" applyFill="1" applyBorder="1" applyAlignment="1">
      <alignment horizontal="left" vertical="center" wrapText="1"/>
    </xf>
    <xf numFmtId="3" fontId="12" fillId="0" borderId="13" xfId="150" applyNumberFormat="1" applyFont="1" applyFill="1" applyBorder="1" applyAlignment="1">
      <alignment horizontal="right"/>
    </xf>
    <xf numFmtId="3" fontId="12" fillId="0" borderId="13" xfId="150" applyNumberFormat="1" applyFont="1" applyBorder="1" applyAlignment="1">
      <alignment horizontal="right"/>
    </xf>
    <xf numFmtId="3" fontId="12" fillId="0" borderId="13" xfId="167" applyNumberFormat="1" applyFont="1" applyBorder="1" applyAlignment="1">
      <alignment horizontal="right"/>
    </xf>
    <xf numFmtId="0" fontId="12" fillId="0" borderId="13" xfId="144" applyFont="1" applyFill="1" applyBorder="1" applyAlignment="1">
      <alignment vertical="center" wrapText="1"/>
    </xf>
    <xf numFmtId="0" fontId="12" fillId="0" borderId="13" xfId="144" applyFont="1" applyBorder="1" applyAlignment="1">
      <alignment vertical="center" wrapText="1"/>
    </xf>
    <xf numFmtId="0" fontId="12" fillId="0" borderId="13" xfId="144" applyFont="1" applyBorder="1" applyAlignment="1">
      <alignment vertical="center"/>
    </xf>
    <xf numFmtId="0" fontId="11" fillId="46" borderId="13" xfId="150" applyFont="1" applyFill="1" applyBorder="1" applyAlignment="1">
      <alignment vertical="center" wrapText="1"/>
    </xf>
    <xf numFmtId="3" fontId="11" fillId="46" borderId="13" xfId="150" applyNumberFormat="1" applyFont="1" applyFill="1" applyBorder="1" applyAlignment="1">
      <alignment horizontal="right"/>
    </xf>
    <xf numFmtId="0" fontId="12" fillId="0" borderId="13" xfId="150" applyFont="1" applyFill="1" applyBorder="1" applyAlignment="1"/>
    <xf numFmtId="0" fontId="11" fillId="46" borderId="13" xfId="150" applyFont="1" applyFill="1" applyBorder="1" applyAlignment="1">
      <alignment vertical="center"/>
    </xf>
    <xf numFmtId="0" fontId="100" fillId="0" borderId="0" xfId="150" applyFont="1" applyAlignment="1">
      <alignment vertical="center"/>
    </xf>
    <xf numFmtId="0" fontId="104" fillId="46" borderId="13" xfId="167" applyFont="1" applyFill="1" applyBorder="1" applyAlignment="1">
      <alignment horizontal="center" vertical="center" wrapText="1"/>
    </xf>
    <xf numFmtId="0" fontId="94" fillId="46" borderId="13" xfId="0" applyFont="1" applyFill="1" applyBorder="1" applyAlignment="1">
      <alignment horizontal="center" vertical="center" wrapText="1"/>
    </xf>
    <xf numFmtId="0" fontId="12" fillId="0" borderId="13" xfId="167" applyFont="1" applyFill="1" applyBorder="1" applyAlignment="1">
      <alignment horizontal="left" vertical="center" wrapText="1"/>
    </xf>
    <xf numFmtId="3" fontId="12" fillId="0" borderId="13" xfId="167" applyNumberFormat="1" applyFont="1" applyFill="1" applyBorder="1" applyAlignment="1">
      <alignment horizontal="right" wrapText="1"/>
    </xf>
    <xf numFmtId="3" fontId="12" fillId="0" borderId="13" xfId="167" applyNumberFormat="1" applyFont="1" applyBorder="1"/>
    <xf numFmtId="0" fontId="12" fillId="0" borderId="13" xfId="167" applyFont="1" applyBorder="1" applyAlignment="1">
      <alignment vertical="center" wrapText="1"/>
    </xf>
    <xf numFmtId="3" fontId="12" fillId="0" borderId="13" xfId="166" applyNumberFormat="1" applyFont="1" applyBorder="1" applyAlignment="1">
      <alignment wrapText="1"/>
    </xf>
    <xf numFmtId="0" fontId="12" fillId="0" borderId="13" xfId="167" applyFont="1" applyFill="1" applyBorder="1" applyAlignment="1">
      <alignment vertical="center" wrapText="1"/>
    </xf>
    <xf numFmtId="3" fontId="12" fillId="0" borderId="13" xfId="167" applyNumberFormat="1" applyFont="1" applyFill="1" applyBorder="1" applyAlignment="1">
      <alignment horizontal="right"/>
    </xf>
    <xf numFmtId="0" fontId="12" fillId="47" borderId="13" xfId="150" applyFont="1" applyFill="1" applyBorder="1" applyAlignment="1">
      <alignment horizontal="left" vertical="top" wrapText="1"/>
    </xf>
    <xf numFmtId="0" fontId="11" fillId="46" borderId="13" xfId="167" applyFont="1" applyFill="1" applyBorder="1" applyAlignment="1">
      <alignment vertical="center"/>
    </xf>
    <xf numFmtId="3" fontId="11" fillId="46" borderId="13" xfId="167" applyNumberFormat="1" applyFont="1" applyFill="1" applyBorder="1" applyAlignment="1">
      <alignment horizontal="right"/>
    </xf>
    <xf numFmtId="0" fontId="12" fillId="0" borderId="13" xfId="167" applyFont="1" applyFill="1" applyBorder="1" applyAlignment="1">
      <alignment vertical="center"/>
    </xf>
    <xf numFmtId="0" fontId="7" fillId="0" borderId="0" xfId="167" applyFont="1" applyAlignment="1">
      <alignment vertical="center"/>
    </xf>
    <xf numFmtId="0" fontId="7" fillId="0" borderId="0" xfId="167" applyFont="1"/>
    <xf numFmtId="0" fontId="90" fillId="0" borderId="0" xfId="166"/>
    <xf numFmtId="0" fontId="16" fillId="46" borderId="16" xfId="166" applyFont="1" applyFill="1" applyBorder="1" applyAlignment="1">
      <alignment horizontal="center" vertical="center" wrapText="1"/>
    </xf>
    <xf numFmtId="0" fontId="16" fillId="46" borderId="13" xfId="166" applyFont="1" applyFill="1" applyBorder="1" applyAlignment="1">
      <alignment horizontal="center" vertical="center" wrapText="1"/>
    </xf>
    <xf numFmtId="0" fontId="16" fillId="46" borderId="36" xfId="166" applyFont="1" applyFill="1" applyBorder="1" applyAlignment="1">
      <alignment horizontal="center" vertical="center" wrapText="1"/>
    </xf>
    <xf numFmtId="0" fontId="98" fillId="0" borderId="19" xfId="0" applyFont="1" applyBorder="1" applyAlignment="1">
      <alignment wrapText="1"/>
    </xf>
    <xf numFmtId="3" fontId="12" fillId="0" borderId="13" xfId="166" applyNumberFormat="1" applyFont="1" applyFill="1" applyBorder="1" applyAlignment="1">
      <alignment horizontal="right" wrapText="1"/>
    </xf>
    <xf numFmtId="3" fontId="12" fillId="0" borderId="13" xfId="166" applyNumberFormat="1" applyFont="1" applyBorder="1" applyAlignment="1">
      <alignment horizontal="right"/>
    </xf>
    <xf numFmtId="3" fontId="12" fillId="0" borderId="13" xfId="166" applyNumberFormat="1" applyFont="1" applyFill="1" applyBorder="1" applyAlignment="1">
      <alignment horizontal="right"/>
    </xf>
    <xf numFmtId="0" fontId="12" fillId="0" borderId="13" xfId="166" applyFont="1" applyBorder="1" applyAlignment="1">
      <alignment wrapText="1"/>
    </xf>
    <xf numFmtId="0" fontId="12" fillId="0" borderId="13" xfId="166" applyFont="1" applyFill="1" applyBorder="1" applyAlignment="1">
      <alignment horizontal="right"/>
    </xf>
    <xf numFmtId="0" fontId="12" fillId="0" borderId="13" xfId="166" applyFont="1" applyBorder="1" applyAlignment="1">
      <alignment horizontal="right"/>
    </xf>
    <xf numFmtId="0" fontId="11" fillId="46" borderId="13" xfId="166" applyFont="1" applyFill="1" applyBorder="1" applyAlignment="1">
      <alignment wrapText="1"/>
    </xf>
    <xf numFmtId="3" fontId="11" fillId="46" borderId="13" xfId="166" applyNumberFormat="1" applyFont="1" applyFill="1" applyBorder="1" applyAlignment="1">
      <alignment horizontal="right"/>
    </xf>
    <xf numFmtId="0" fontId="12" fillId="0" borderId="13" xfId="166" applyFont="1" applyFill="1" applyBorder="1" applyAlignment="1">
      <alignment wrapText="1"/>
    </xf>
    <xf numFmtId="0" fontId="11" fillId="46" borderId="13" xfId="166" applyFont="1" applyFill="1" applyBorder="1"/>
    <xf numFmtId="0" fontId="90" fillId="0" borderId="0" xfId="166" applyFill="1"/>
    <xf numFmtId="0" fontId="0" fillId="0" borderId="13" xfId="0" applyBorder="1" applyAlignment="1">
      <alignment vertical="center" wrapText="1"/>
    </xf>
    <xf numFmtId="0" fontId="9" fillId="0" borderId="13" xfId="0" applyFont="1" applyBorder="1" applyAlignment="1">
      <alignment wrapText="1"/>
    </xf>
    <xf numFmtId="3" fontId="107" fillId="0" borderId="13" xfId="166" applyNumberFormat="1" applyFont="1" applyFill="1" applyBorder="1" applyAlignment="1">
      <alignment horizontal="right" wrapText="1"/>
    </xf>
    <xf numFmtId="3" fontId="4" fillId="0" borderId="13" xfId="0" applyNumberFormat="1" applyFont="1" applyBorder="1" applyAlignment="1">
      <alignment horizontal="right"/>
    </xf>
    <xf numFmtId="3" fontId="62" fillId="0" borderId="13" xfId="166" applyNumberFormat="1" applyFont="1" applyBorder="1" applyAlignment="1">
      <alignment horizontal="right"/>
    </xf>
    <xf numFmtId="3" fontId="9" fillId="0" borderId="13" xfId="166" applyNumberFormat="1" applyFont="1" applyBorder="1" applyAlignment="1">
      <alignment wrapText="1"/>
    </xf>
    <xf numFmtId="3" fontId="90" fillId="0" borderId="13" xfId="166" applyNumberFormat="1" applyFont="1" applyBorder="1" applyAlignment="1">
      <alignment horizontal="right"/>
    </xf>
    <xf numFmtId="3" fontId="90" fillId="0" borderId="13" xfId="166" applyNumberFormat="1" applyFont="1" applyBorder="1" applyAlignment="1">
      <alignment horizontal="center"/>
    </xf>
    <xf numFmtId="3" fontId="62" fillId="0" borderId="13" xfId="166" applyNumberFormat="1" applyFont="1" applyBorder="1"/>
    <xf numFmtId="3" fontId="90" fillId="0" borderId="13" xfId="166" applyNumberFormat="1" applyFont="1" applyBorder="1"/>
    <xf numFmtId="0" fontId="9" fillId="0" borderId="13" xfId="166" applyFont="1" applyBorder="1" applyAlignment="1">
      <alignment wrapText="1"/>
    </xf>
    <xf numFmtId="0" fontId="10" fillId="46" borderId="13" xfId="166" applyFont="1" applyFill="1" applyBorder="1" applyAlignment="1">
      <alignment wrapText="1"/>
    </xf>
    <xf numFmtId="3" fontId="10" fillId="46" borderId="13" xfId="166" applyNumberFormat="1" applyFont="1" applyFill="1" applyBorder="1"/>
    <xf numFmtId="3" fontId="62" fillId="46" borderId="13" xfId="166" applyNumberFormat="1" applyFont="1" applyFill="1" applyBorder="1"/>
    <xf numFmtId="0" fontId="9" fillId="0" borderId="13" xfId="166" applyFont="1" applyFill="1" applyBorder="1" applyAlignment="1">
      <alignment wrapText="1"/>
    </xf>
    <xf numFmtId="3" fontId="9" fillId="0" borderId="13" xfId="166" applyNumberFormat="1" applyFont="1" applyFill="1" applyBorder="1"/>
    <xf numFmtId="3" fontId="9" fillId="0" borderId="13" xfId="166" applyNumberFormat="1" applyFont="1" applyFill="1" applyBorder="1" applyAlignment="1">
      <alignment horizontal="right"/>
    </xf>
    <xf numFmtId="3" fontId="9" fillId="0" borderId="13" xfId="166" applyNumberFormat="1" applyFont="1" applyBorder="1" applyAlignment="1">
      <alignment horizontal="right"/>
    </xf>
    <xf numFmtId="3" fontId="4" fillId="0" borderId="13" xfId="0" applyNumberFormat="1" applyFont="1" applyBorder="1"/>
    <xf numFmtId="0" fontId="101" fillId="0" borderId="0" xfId="164" applyAlignment="1">
      <alignment horizontal="center" vertical="center"/>
    </xf>
    <xf numFmtId="0" fontId="87" fillId="46" borderId="51" xfId="164" applyFont="1" applyFill="1" applyBorder="1" applyAlignment="1">
      <alignment horizontal="center" vertical="center" wrapText="1"/>
    </xf>
    <xf numFmtId="167" fontId="9" fillId="0" borderId="52" xfId="84" applyNumberFormat="1" applyFont="1" applyFill="1" applyBorder="1" applyAlignment="1">
      <alignment horizontal="right" wrapText="1"/>
    </xf>
    <xf numFmtId="165" fontId="87" fillId="0" borderId="19" xfId="164" applyNumberFormat="1" applyFont="1" applyBorder="1" applyAlignment="1">
      <alignment horizontal="center" vertical="center" wrapText="1"/>
    </xf>
    <xf numFmtId="165" fontId="87" fillId="0" borderId="60" xfId="164" applyNumberFormat="1" applyFont="1" applyBorder="1" applyAlignment="1">
      <alignment horizontal="center" vertical="center" wrapText="1"/>
    </xf>
    <xf numFmtId="3" fontId="9" fillId="0" borderId="13" xfId="166" applyNumberFormat="1" applyFont="1" applyBorder="1"/>
    <xf numFmtId="3" fontId="9" fillId="0" borderId="13" xfId="164" applyNumberFormat="1" applyFont="1" applyBorder="1" applyAlignment="1">
      <alignment vertical="center" wrapText="1"/>
    </xf>
    <xf numFmtId="0" fontId="9" fillId="0" borderId="13" xfId="166" applyFont="1" applyBorder="1"/>
    <xf numFmtId="0" fontId="9" fillId="0" borderId="13" xfId="164" applyFont="1" applyBorder="1" applyAlignment="1">
      <alignment horizontal="left" vertical="center"/>
    </xf>
    <xf numFmtId="3" fontId="9" fillId="0" borderId="26" xfId="164" applyNumberFormat="1" applyFont="1" applyBorder="1" applyAlignment="1">
      <alignment vertical="center" wrapText="1"/>
    </xf>
    <xf numFmtId="0" fontId="10" fillId="46" borderId="13" xfId="166" applyFont="1" applyFill="1" applyBorder="1"/>
    <xf numFmtId="3" fontId="9" fillId="46" borderId="13" xfId="164" applyNumberFormat="1" applyFont="1" applyFill="1" applyBorder="1" applyAlignment="1">
      <alignment horizontal="right" vertical="center" wrapText="1"/>
    </xf>
    <xf numFmtId="165" fontId="87" fillId="46" borderId="13" xfId="164" applyNumberFormat="1" applyFont="1" applyFill="1" applyBorder="1" applyAlignment="1">
      <alignment horizontal="center" vertical="center" wrapText="1"/>
    </xf>
    <xf numFmtId="165" fontId="87" fillId="46" borderId="61" xfId="164" applyNumberFormat="1" applyFont="1" applyFill="1" applyBorder="1" applyAlignment="1">
      <alignment horizontal="center" vertical="center" wrapText="1"/>
    </xf>
    <xf numFmtId="3" fontId="9" fillId="0" borderId="13" xfId="164" applyNumberFormat="1" applyFont="1" applyBorder="1" applyAlignment="1">
      <alignment horizontal="right" vertical="center" wrapText="1"/>
    </xf>
    <xf numFmtId="165" fontId="87" fillId="0" borderId="13" xfId="164" applyNumberFormat="1" applyFont="1" applyBorder="1" applyAlignment="1">
      <alignment horizontal="center" vertical="center" wrapText="1"/>
    </xf>
    <xf numFmtId="165" fontId="87" fillId="0" borderId="61" xfId="164" applyNumberFormat="1" applyFont="1" applyBorder="1" applyAlignment="1">
      <alignment horizontal="center" vertical="center" wrapText="1"/>
    </xf>
    <xf numFmtId="0" fontId="101" fillId="0" borderId="0" xfId="164" applyAlignment="1">
      <alignment horizontal="center" vertical="center" wrapText="1"/>
    </xf>
    <xf numFmtId="3" fontId="101" fillId="0" borderId="0" xfId="164" applyNumberFormat="1" applyAlignment="1">
      <alignment horizontal="right" vertical="center" wrapText="1"/>
    </xf>
    <xf numFmtId="0" fontId="98" fillId="46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109" fillId="46" borderId="13" xfId="0" applyFont="1" applyFill="1" applyBorder="1" applyAlignment="1">
      <alignment horizontal="center" vertical="center" wrapText="1"/>
    </xf>
    <xf numFmtId="0" fontId="14" fillId="0" borderId="13" xfId="164" applyFont="1" applyFill="1" applyBorder="1" applyAlignment="1">
      <alignment horizontal="right" vertical="center" wrapText="1"/>
    </xf>
    <xf numFmtId="3" fontId="98" fillId="0" borderId="13" xfId="0" applyNumberFormat="1" applyFont="1" applyBorder="1"/>
    <xf numFmtId="3" fontId="109" fillId="0" borderId="13" xfId="0" applyNumberFormat="1" applyFont="1" applyBorder="1"/>
    <xf numFmtId="3" fontId="12" fillId="0" borderId="13" xfId="166" applyNumberFormat="1" applyFont="1" applyBorder="1"/>
    <xf numFmtId="3" fontId="14" fillId="0" borderId="13" xfId="166" applyNumberFormat="1" applyFont="1" applyBorder="1" applyAlignment="1">
      <alignment horizontal="right"/>
    </xf>
    <xf numFmtId="3" fontId="12" fillId="0" borderId="13" xfId="166" applyNumberFormat="1" applyFont="1" applyFill="1" applyBorder="1"/>
    <xf numFmtId="3" fontId="14" fillId="0" borderId="13" xfId="166" applyNumberFormat="1" applyFont="1" applyFill="1" applyBorder="1" applyAlignment="1">
      <alignment horizontal="right"/>
    </xf>
    <xf numFmtId="0" fontId="12" fillId="0" borderId="13" xfId="166" applyFont="1" applyFill="1" applyBorder="1"/>
    <xf numFmtId="0" fontId="14" fillId="0" borderId="13" xfId="166" applyFont="1" applyBorder="1" applyAlignment="1">
      <alignment horizontal="right"/>
    </xf>
    <xf numFmtId="0" fontId="14" fillId="0" borderId="13" xfId="166" applyFont="1" applyFill="1" applyBorder="1" applyAlignment="1">
      <alignment horizontal="right"/>
    </xf>
    <xf numFmtId="0" fontId="12" fillId="0" borderId="13" xfId="164" applyFont="1" applyBorder="1" applyAlignment="1">
      <alignment horizontal="left" vertical="center"/>
    </xf>
    <xf numFmtId="0" fontId="14" fillId="0" borderId="13" xfId="164" applyFont="1" applyBorder="1" applyAlignment="1">
      <alignment horizontal="right" vertical="center"/>
    </xf>
    <xf numFmtId="0" fontId="12" fillId="0" borderId="13" xfId="166" applyFont="1" applyBorder="1"/>
    <xf numFmtId="0" fontId="11" fillId="46" borderId="13" xfId="166" applyFont="1" applyFill="1" applyBorder="1" applyAlignment="1">
      <alignment horizontal="right"/>
    </xf>
    <xf numFmtId="3" fontId="98" fillId="46" borderId="13" xfId="0" applyNumberFormat="1" applyFont="1" applyFill="1" applyBorder="1"/>
    <xf numFmtId="3" fontId="109" fillId="46" borderId="13" xfId="0" applyNumberFormat="1" applyFont="1" applyFill="1" applyBorder="1"/>
    <xf numFmtId="3" fontId="89" fillId="0" borderId="0" xfId="159" applyNumberFormat="1" applyFont="1" applyAlignment="1">
      <alignment horizontal="center" vertical="center" wrapText="1"/>
    </xf>
    <xf numFmtId="3" fontId="89" fillId="0" borderId="0" xfId="159" applyNumberFormat="1" applyFont="1" applyAlignment="1">
      <alignment horizontal="left" vertical="center" wrapText="1"/>
    </xf>
    <xf numFmtId="3" fontId="89" fillId="0" borderId="0" xfId="159" applyNumberFormat="1" applyFont="1" applyFill="1" applyAlignment="1">
      <alignment horizontal="center" vertical="center" wrapText="1"/>
    </xf>
    <xf numFmtId="3" fontId="89" fillId="0" borderId="0" xfId="159" applyNumberFormat="1" applyFont="1" applyFill="1" applyBorder="1" applyAlignment="1">
      <alignment horizontal="center" vertical="center" wrapText="1"/>
    </xf>
    <xf numFmtId="3" fontId="89" fillId="0" borderId="0" xfId="159" applyNumberFormat="1" applyFont="1" applyBorder="1" applyAlignment="1">
      <alignment horizontal="center" vertical="center" wrapText="1"/>
    </xf>
    <xf numFmtId="3" fontId="1" fillId="0" borderId="13" xfId="159" applyNumberFormat="1" applyFont="1" applyBorder="1" applyAlignment="1">
      <alignment horizontal="center" vertical="center" wrapText="1"/>
    </xf>
    <xf numFmtId="3" fontId="110" fillId="0" borderId="13" xfId="159" applyNumberFormat="1" applyFont="1" applyBorder="1" applyAlignment="1">
      <alignment horizontal="left" vertical="center" wrapText="1"/>
    </xf>
    <xf numFmtId="0" fontId="4" fillId="0" borderId="13" xfId="159" applyBorder="1" applyAlignment="1">
      <alignment horizontal="left" vertical="center" wrapText="1"/>
    </xf>
    <xf numFmtId="0" fontId="4" fillId="0" borderId="13" xfId="159" applyBorder="1" applyAlignment="1">
      <alignment vertical="center" wrapText="1"/>
    </xf>
    <xf numFmtId="0" fontId="4" fillId="0" borderId="0" xfId="159" applyFill="1" applyBorder="1" applyAlignment="1">
      <alignment vertical="center" wrapText="1"/>
    </xf>
    <xf numFmtId="0" fontId="4" fillId="0" borderId="0" xfId="159" applyBorder="1" applyAlignment="1">
      <alignment vertical="center" wrapText="1"/>
    </xf>
    <xf numFmtId="3" fontId="57" fillId="0" borderId="0" xfId="159" applyNumberFormat="1" applyFont="1" applyAlignment="1">
      <alignment horizontal="center" vertical="center" wrapText="1"/>
    </xf>
    <xf numFmtId="3" fontId="57" fillId="0" borderId="0" xfId="159" applyNumberFormat="1" applyFont="1" applyAlignment="1">
      <alignment horizontal="left" vertical="center" wrapText="1"/>
    </xf>
    <xf numFmtId="3" fontId="4" fillId="0" borderId="13" xfId="159" applyNumberFormat="1" applyFont="1" applyFill="1" applyBorder="1" applyAlignment="1">
      <alignment horizontal="center" vertical="center" wrapText="1"/>
    </xf>
    <xf numFmtId="3" fontId="57" fillId="0" borderId="13" xfId="159" applyNumberFormat="1" applyFont="1" applyFill="1" applyBorder="1" applyAlignment="1">
      <alignment horizontal="left" vertical="center" wrapText="1"/>
    </xf>
    <xf numFmtId="49" fontId="57" fillId="0" borderId="13" xfId="159" applyNumberFormat="1" applyFont="1" applyBorder="1" applyAlignment="1">
      <alignment horizontal="center" vertical="center" wrapText="1"/>
    </xf>
    <xf numFmtId="10" fontId="57" fillId="0" borderId="13" xfId="159" applyNumberFormat="1" applyFont="1" applyFill="1" applyBorder="1" applyAlignment="1">
      <alignment horizontal="center" vertical="center" wrapText="1"/>
    </xf>
    <xf numFmtId="3" fontId="57" fillId="0" borderId="13" xfId="159" applyNumberFormat="1" applyFont="1" applyFill="1" applyBorder="1" applyAlignment="1">
      <alignment horizontal="right" vertical="center" wrapText="1"/>
    </xf>
    <xf numFmtId="3" fontId="4" fillId="0" borderId="0" xfId="159" applyNumberFormat="1" applyFont="1" applyFill="1" applyBorder="1" applyAlignment="1">
      <alignment vertical="center" wrapText="1"/>
    </xf>
    <xf numFmtId="3" fontId="4" fillId="0" borderId="0" xfId="159" applyNumberFormat="1" applyFill="1" applyBorder="1" applyAlignment="1">
      <alignment vertical="center" wrapText="1"/>
    </xf>
    <xf numFmtId="3" fontId="57" fillId="0" borderId="13" xfId="159" applyNumberFormat="1" applyFont="1" applyFill="1" applyBorder="1" applyAlignment="1">
      <alignment vertical="center" wrapText="1"/>
    </xf>
    <xf numFmtId="3" fontId="57" fillId="0" borderId="13" xfId="159" applyNumberFormat="1" applyFont="1" applyBorder="1" applyAlignment="1">
      <alignment horizontal="left" vertical="center" wrapText="1"/>
    </xf>
    <xf numFmtId="3" fontId="57" fillId="0" borderId="13" xfId="159" applyNumberFormat="1" applyFont="1" applyBorder="1" applyAlignment="1">
      <alignment horizontal="center" vertical="center" wrapText="1"/>
    </xf>
    <xf numFmtId="3" fontId="57" fillId="0" borderId="13" xfId="159" applyNumberFormat="1" applyFont="1" applyBorder="1" applyAlignment="1">
      <alignment vertical="center" wrapText="1"/>
    </xf>
    <xf numFmtId="3" fontId="4" fillId="0" borderId="13" xfId="159" applyNumberFormat="1" applyFont="1" applyBorder="1" applyAlignment="1">
      <alignment horizontal="center" vertical="center" wrapText="1"/>
    </xf>
    <xf numFmtId="3" fontId="4" fillId="0" borderId="13" xfId="159" applyNumberFormat="1" applyBorder="1" applyAlignment="1">
      <alignment vertical="center" wrapText="1"/>
    </xf>
    <xf numFmtId="3" fontId="89" fillId="0" borderId="15" xfId="159" applyNumberFormat="1" applyFont="1" applyFill="1" applyBorder="1" applyAlignment="1">
      <alignment horizontal="left" vertical="center" wrapText="1"/>
    </xf>
    <xf numFmtId="3" fontId="3" fillId="0" borderId="26" xfId="159" applyNumberFormat="1" applyFont="1" applyFill="1" applyBorder="1" applyAlignment="1">
      <alignment horizontal="right" vertical="center" wrapText="1"/>
    </xf>
    <xf numFmtId="3" fontId="57" fillId="0" borderId="26" xfId="159" applyNumberFormat="1" applyFont="1" applyFill="1" applyBorder="1" applyAlignment="1">
      <alignment horizontal="right" vertical="center" wrapText="1"/>
    </xf>
    <xf numFmtId="3" fontId="4" fillId="0" borderId="15" xfId="159" applyNumberFormat="1" applyFont="1" applyFill="1" applyBorder="1" applyAlignment="1">
      <alignment horizontal="center" vertical="center" wrapText="1"/>
    </xf>
    <xf numFmtId="3" fontId="4" fillId="0" borderId="16" xfId="159" applyNumberFormat="1" applyFont="1" applyFill="1" applyBorder="1" applyAlignment="1">
      <alignment horizontal="left" vertical="center" wrapText="1"/>
    </xf>
    <xf numFmtId="3" fontId="110" fillId="0" borderId="13" xfId="159" applyNumberFormat="1" applyFont="1" applyFill="1" applyBorder="1" applyAlignment="1">
      <alignment horizontal="left" vertical="center" wrapText="1"/>
    </xf>
    <xf numFmtId="3" fontId="4" fillId="0" borderId="26" xfId="159" applyNumberFormat="1" applyFont="1" applyFill="1" applyBorder="1" applyAlignment="1">
      <alignment horizontal="center" vertical="center" wrapText="1"/>
    </xf>
    <xf numFmtId="3" fontId="4" fillId="0" borderId="26" xfId="159" applyNumberFormat="1" applyFont="1" applyFill="1" applyBorder="1" applyAlignment="1">
      <alignment horizontal="left" vertical="center" wrapText="1"/>
    </xf>
    <xf numFmtId="49" fontId="57" fillId="0" borderId="26" xfId="159" applyNumberFormat="1" applyFont="1" applyBorder="1" applyAlignment="1">
      <alignment horizontal="center" vertical="center" wrapText="1"/>
    </xf>
    <xf numFmtId="10" fontId="57" fillId="0" borderId="26" xfId="159" applyNumberFormat="1" applyFont="1" applyFill="1" applyBorder="1" applyAlignment="1">
      <alignment horizontal="center" vertical="center" wrapText="1"/>
    </xf>
    <xf numFmtId="3" fontId="89" fillId="52" borderId="13" xfId="159" applyNumberFormat="1" applyFont="1" applyFill="1" applyBorder="1" applyAlignment="1">
      <alignment horizontal="center" vertical="center" wrapText="1"/>
    </xf>
    <xf numFmtId="3" fontId="89" fillId="52" borderId="13" xfId="159" applyNumberFormat="1" applyFont="1" applyFill="1" applyBorder="1" applyAlignment="1">
      <alignment horizontal="right" vertical="center" wrapText="1"/>
    </xf>
    <xf numFmtId="3" fontId="111" fillId="0" borderId="0" xfId="159" applyNumberFormat="1" applyFont="1" applyFill="1" applyAlignment="1">
      <alignment horizontal="center" vertical="center" wrapText="1"/>
    </xf>
    <xf numFmtId="3" fontId="89" fillId="0" borderId="0" xfId="159" applyNumberFormat="1" applyFont="1" applyFill="1" applyBorder="1" applyAlignment="1">
      <alignment horizontal="left" vertical="center" wrapText="1"/>
    </xf>
    <xf numFmtId="3" fontId="89" fillId="0" borderId="0" xfId="159" applyNumberFormat="1" applyFont="1" applyFill="1" applyBorder="1" applyAlignment="1">
      <alignment horizontal="right" vertical="center" wrapText="1"/>
    </xf>
    <xf numFmtId="3" fontId="57" fillId="0" borderId="0" xfId="159" applyNumberFormat="1" applyFont="1" applyAlignment="1">
      <alignment horizontal="right" vertical="center" wrapText="1"/>
    </xf>
    <xf numFmtId="3" fontId="57" fillId="0" borderId="0" xfId="159" applyNumberFormat="1" applyFont="1" applyAlignment="1">
      <alignment vertical="center" wrapText="1"/>
    </xf>
    <xf numFmtId="0" fontId="10" fillId="46" borderId="62" xfId="150" applyFont="1" applyFill="1" applyBorder="1" applyAlignment="1">
      <alignment horizontal="center" vertical="center" wrapText="1"/>
    </xf>
    <xf numFmtId="0" fontId="10" fillId="46" borderId="50" xfId="150" applyFont="1" applyFill="1" applyBorder="1" applyAlignment="1">
      <alignment horizontal="center" vertical="center" wrapText="1"/>
    </xf>
    <xf numFmtId="0" fontId="11" fillId="46" borderId="49" xfId="150" applyFont="1" applyFill="1" applyBorder="1" applyAlignment="1">
      <alignment horizontal="center" vertical="center" wrapText="1"/>
    </xf>
    <xf numFmtId="3" fontId="11" fillId="46" borderId="49" xfId="150" applyNumberFormat="1" applyFont="1" applyFill="1" applyBorder="1" applyAlignment="1">
      <alignment horizontal="center" vertical="center" wrapText="1"/>
    </xf>
    <xf numFmtId="0" fontId="101" fillId="0" borderId="0" xfId="147"/>
    <xf numFmtId="164" fontId="9" fillId="0" borderId="13" xfId="150" applyNumberFormat="1" applyFont="1" applyBorder="1" applyAlignment="1">
      <alignment vertical="center"/>
    </xf>
    <xf numFmtId="0" fontId="9" fillId="0" borderId="13" xfId="149" applyFont="1" applyFill="1" applyBorder="1" applyAlignment="1">
      <alignment horizontal="left" vertical="center" wrapText="1"/>
    </xf>
    <xf numFmtId="49" fontId="101" fillId="0" borderId="0" xfId="147" applyNumberFormat="1"/>
    <xf numFmtId="164" fontId="9" fillId="0" borderId="13" xfId="150" applyNumberFormat="1" applyFont="1" applyBorder="1"/>
    <xf numFmtId="0" fontId="112" fillId="46" borderId="13" xfId="144" applyFont="1" applyFill="1" applyBorder="1" applyAlignment="1">
      <alignment horizontal="center" vertical="center"/>
    </xf>
    <xf numFmtId="0" fontId="113" fillId="46" borderId="13" xfId="144" applyFont="1" applyFill="1" applyBorder="1" applyAlignment="1">
      <alignment vertical="center"/>
    </xf>
    <xf numFmtId="164" fontId="113" fillId="46" borderId="13" xfId="150" applyNumberFormat="1" applyFont="1" applyFill="1" applyBorder="1"/>
    <xf numFmtId="164" fontId="10" fillId="46" borderId="13" xfId="150" applyNumberFormat="1" applyFont="1" applyFill="1" applyBorder="1" applyAlignment="1">
      <alignment vertical="center"/>
    </xf>
    <xf numFmtId="0" fontId="112" fillId="46" borderId="13" xfId="147" applyFont="1" applyFill="1" applyBorder="1"/>
    <xf numFmtId="0" fontId="112" fillId="46" borderId="13" xfId="144" applyFont="1" applyFill="1" applyBorder="1" applyAlignment="1">
      <alignment vertical="center"/>
    </xf>
    <xf numFmtId="164" fontId="113" fillId="46" borderId="13" xfId="147" applyNumberFormat="1" applyFont="1" applyFill="1" applyBorder="1"/>
    <xf numFmtId="0" fontId="112" fillId="0" borderId="0" xfId="147" applyFont="1"/>
    <xf numFmtId="0" fontId="4" fillId="0" borderId="0" xfId="143" applyFill="1" applyBorder="1" applyAlignment="1">
      <alignment horizontal="left" vertical="center" wrapText="1"/>
    </xf>
    <xf numFmtId="0" fontId="4" fillId="0" borderId="0" xfId="143" applyFont="1" applyFill="1" applyBorder="1" applyAlignment="1">
      <alignment horizontal="left" vertical="center" wrapText="1"/>
    </xf>
    <xf numFmtId="0" fontId="9" fillId="0" borderId="0" xfId="144" applyFont="1" applyFill="1" applyBorder="1" applyAlignment="1">
      <alignment vertical="center"/>
    </xf>
    <xf numFmtId="0" fontId="9" fillId="0" borderId="0" xfId="144" applyFont="1" applyFill="1" applyBorder="1" applyAlignment="1">
      <alignment vertical="center" wrapText="1"/>
    </xf>
    <xf numFmtId="0" fontId="9" fillId="0" borderId="0" xfId="150" applyFont="1" applyFill="1" applyBorder="1" applyAlignment="1">
      <alignment vertical="center"/>
    </xf>
    <xf numFmtId="0" fontId="9" fillId="0" borderId="0" xfId="144" applyFont="1" applyBorder="1" applyAlignment="1">
      <alignment vertical="center"/>
    </xf>
    <xf numFmtId="0" fontId="3" fillId="46" borderId="13" xfId="0" applyFont="1" applyFill="1" applyBorder="1" applyAlignment="1">
      <alignment horizontal="center" vertical="center"/>
    </xf>
    <xf numFmtId="3" fontId="0" fillId="0" borderId="63" xfId="0" applyNumberFormat="1" applyBorder="1"/>
    <xf numFmtId="3" fontId="0" fillId="0" borderId="0" xfId="0" applyNumberFormat="1"/>
    <xf numFmtId="0" fontId="101" fillId="0" borderId="0" xfId="138"/>
    <xf numFmtId="0" fontId="16" fillId="0" borderId="0" xfId="149" applyFont="1" applyFill="1" applyBorder="1" applyAlignment="1"/>
    <xf numFmtId="0" fontId="54" fillId="0" borderId="0" xfId="149" applyFont="1" applyFill="1" applyBorder="1" applyAlignment="1"/>
    <xf numFmtId="0" fontId="16" fillId="0" borderId="0" xfId="149" applyFont="1" applyFill="1" applyBorder="1"/>
    <xf numFmtId="0" fontId="16" fillId="0" borderId="0" xfId="149" applyNumberFormat="1" applyFont="1" applyFill="1" applyBorder="1"/>
    <xf numFmtId="3" fontId="16" fillId="0" borderId="0" xfId="149" applyNumberFormat="1" applyFont="1" applyFill="1" applyBorder="1"/>
    <xf numFmtId="0" fontId="91" fillId="0" borderId="0" xfId="149" applyFont="1"/>
    <xf numFmtId="0" fontId="54" fillId="0" borderId="0" xfId="149" applyFont="1"/>
    <xf numFmtId="0" fontId="54" fillId="0" borderId="0" xfId="138" applyFont="1"/>
    <xf numFmtId="0" fontId="10" fillId="46" borderId="13" xfId="161" applyFont="1" applyFill="1" applyBorder="1" applyAlignment="1">
      <alignment horizontal="center" vertical="center" wrapText="1"/>
    </xf>
    <xf numFmtId="0" fontId="5" fillId="0" borderId="0" xfId="161"/>
    <xf numFmtId="0" fontId="87" fillId="46" borderId="13" xfId="0" applyFont="1" applyFill="1" applyBorder="1" applyAlignment="1">
      <alignment horizontal="center" vertical="center" wrapText="1"/>
    </xf>
    <xf numFmtId="0" fontId="114" fillId="0" borderId="0" xfId="0" applyFont="1" applyBorder="1" applyAlignment="1">
      <alignment horizontal="left"/>
    </xf>
    <xf numFmtId="0" fontId="87" fillId="0" borderId="0" xfId="161" applyFont="1" applyFill="1" applyBorder="1" applyAlignment="1">
      <alignment horizontal="center" vertical="center" wrapText="1"/>
    </xf>
    <xf numFmtId="0" fontId="10" fillId="0" borderId="0" xfId="161" applyFont="1" applyFill="1" applyBorder="1" applyAlignment="1">
      <alignment horizontal="center" vertical="center" wrapText="1"/>
    </xf>
    <xf numFmtId="0" fontId="62" fillId="0" borderId="0" xfId="161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2" fillId="0" borderId="0" xfId="161" applyFont="1"/>
    <xf numFmtId="0" fontId="5" fillId="0" borderId="13" xfId="161" applyFont="1" applyFill="1" applyBorder="1" applyAlignment="1">
      <alignment horizontal="center" vertical="center"/>
    </xf>
    <xf numFmtId="0" fontId="62" fillId="0" borderId="64" xfId="142" applyFont="1" applyBorder="1" applyAlignment="1">
      <alignment horizontal="left" vertical="center" wrapText="1"/>
    </xf>
    <xf numFmtId="3" fontId="9" fillId="0" borderId="13" xfId="161" applyNumberFormat="1" applyFont="1" applyBorder="1"/>
    <xf numFmtId="3" fontId="9" fillId="0" borderId="15" xfId="161" applyNumberFormat="1" applyFont="1" applyBorder="1"/>
    <xf numFmtId="3" fontId="116" fillId="0" borderId="13" xfId="161" applyNumberFormat="1" applyFont="1" applyFill="1" applyBorder="1" applyAlignment="1"/>
    <xf numFmtId="3" fontId="112" fillId="46" borderId="13" xfId="161" applyNumberFormat="1" applyFont="1" applyFill="1" applyBorder="1"/>
    <xf numFmtId="3" fontId="112" fillId="0" borderId="13" xfId="161" applyNumberFormat="1" applyFont="1" applyFill="1" applyBorder="1"/>
    <xf numFmtId="0" fontId="62" fillId="0" borderId="64" xfId="142" applyFont="1" applyFill="1" applyBorder="1" applyAlignment="1">
      <alignment horizontal="left" vertical="center" wrapText="1"/>
    </xf>
    <xf numFmtId="3" fontId="9" fillId="0" borderId="15" xfId="161" applyNumberFormat="1" applyFont="1" applyFill="1" applyBorder="1"/>
    <xf numFmtId="3" fontId="9" fillId="0" borderId="16" xfId="161" applyNumberFormat="1" applyFont="1" applyFill="1" applyBorder="1"/>
    <xf numFmtId="3" fontId="9" fillId="0" borderId="16" xfId="161" applyNumberFormat="1" applyFont="1" applyBorder="1"/>
    <xf numFmtId="3" fontId="9" fillId="0" borderId="13" xfId="161" applyNumberFormat="1" applyFont="1" applyFill="1" applyBorder="1"/>
    <xf numFmtId="0" fontId="5" fillId="0" borderId="13" xfId="161" applyBorder="1"/>
    <xf numFmtId="0" fontId="10" fillId="46" borderId="64" xfId="142" applyFont="1" applyFill="1" applyBorder="1" applyAlignment="1">
      <alignment horizontal="center" vertical="center" wrapText="1"/>
    </xf>
    <xf numFmtId="3" fontId="113" fillId="46" borderId="13" xfId="161" applyNumberFormat="1" applyFont="1" applyFill="1" applyBorder="1"/>
    <xf numFmtId="0" fontId="5" fillId="0" borderId="0" xfId="161" applyBorder="1"/>
    <xf numFmtId="0" fontId="10" fillId="0" borderId="40" xfId="142" applyFont="1" applyFill="1" applyBorder="1" applyAlignment="1">
      <alignment horizontal="center" vertical="center" wrapText="1"/>
    </xf>
    <xf numFmtId="3" fontId="113" fillId="0" borderId="0" xfId="161" applyNumberFormat="1" applyFont="1" applyFill="1" applyBorder="1"/>
    <xf numFmtId="3" fontId="114" fillId="0" borderId="0" xfId="161" applyNumberFormat="1" applyFont="1" applyFill="1" applyBorder="1"/>
    <xf numFmtId="0" fontId="10" fillId="0" borderId="0" xfId="142" applyFont="1" applyFill="1" applyBorder="1" applyAlignment="1">
      <alignment vertical="center"/>
    </xf>
    <xf numFmtId="3" fontId="117" fillId="0" borderId="63" xfId="161" applyNumberFormat="1" applyFont="1" applyFill="1" applyBorder="1"/>
    <xf numFmtId="3" fontId="117" fillId="0" borderId="0" xfId="161" applyNumberFormat="1" applyFont="1" applyFill="1" applyBorder="1"/>
    <xf numFmtId="0" fontId="116" fillId="0" borderId="0" xfId="161" applyFont="1"/>
    <xf numFmtId="0" fontId="5" fillId="0" borderId="13" xfId="161" applyBorder="1" applyAlignment="1">
      <alignment horizontal="center" vertical="center"/>
    </xf>
    <xf numFmtId="0" fontId="5" fillId="46" borderId="13" xfId="161" applyFill="1" applyBorder="1"/>
    <xf numFmtId="0" fontId="10" fillId="46" borderId="13" xfId="161" applyFont="1" applyFill="1" applyBorder="1" applyAlignment="1">
      <alignment wrapText="1" shrinkToFit="1"/>
    </xf>
    <xf numFmtId="0" fontId="10" fillId="46" borderId="13" xfId="161" applyFont="1" applyFill="1" applyBorder="1" applyAlignment="1"/>
    <xf numFmtId="3" fontId="113" fillId="46" borderId="13" xfId="161" applyNumberFormat="1" applyFont="1" applyFill="1" applyBorder="1" applyAlignment="1"/>
    <xf numFmtId="3" fontId="5" fillId="0" borderId="0" xfId="161" applyNumberFormat="1"/>
    <xf numFmtId="0" fontId="14" fillId="46" borderId="13" xfId="150" applyFont="1" applyFill="1" applyBorder="1" applyAlignment="1">
      <alignment horizontal="center" vertical="center" wrapText="1"/>
    </xf>
    <xf numFmtId="3" fontId="15" fillId="0" borderId="13" xfId="150" applyNumberFormat="1" applyFont="1" applyFill="1" applyBorder="1" applyAlignment="1">
      <alignment horizontal="right"/>
    </xf>
    <xf numFmtId="3" fontId="15" fillId="0" borderId="13" xfId="150" applyNumberFormat="1" applyFont="1" applyBorder="1" applyAlignment="1">
      <alignment horizontal="right"/>
    </xf>
    <xf numFmtId="164" fontId="101" fillId="0" borderId="13" xfId="147" applyNumberFormat="1" applyFont="1" applyBorder="1"/>
    <xf numFmtId="0" fontId="10" fillId="46" borderId="13" xfId="144" applyFont="1" applyFill="1" applyBorder="1" applyAlignment="1">
      <alignment horizontal="center" vertical="center" wrapText="1"/>
    </xf>
    <xf numFmtId="0" fontId="87" fillId="46" borderId="13" xfId="144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right" vertical="center" wrapText="1"/>
    </xf>
    <xf numFmtId="3" fontId="9" fillId="0" borderId="13" xfId="144" applyNumberFormat="1" applyFont="1" applyBorder="1" applyAlignment="1">
      <alignment horizontal="right" vertical="center" wrapText="1"/>
    </xf>
    <xf numFmtId="3" fontId="9" fillId="0" borderId="13" xfId="144" applyNumberFormat="1" applyFont="1" applyBorder="1" applyAlignment="1">
      <alignment horizontal="right" vertical="center"/>
    </xf>
    <xf numFmtId="3" fontId="9" fillId="0" borderId="13" xfId="144" applyNumberFormat="1" applyFont="1" applyFill="1" applyBorder="1" applyAlignment="1">
      <alignment horizontal="right" vertical="center" wrapText="1"/>
    </xf>
    <xf numFmtId="3" fontId="9" fillId="0" borderId="13" xfId="150" applyNumberFormat="1" applyFont="1" applyFill="1" applyBorder="1" applyAlignment="1">
      <alignment horizontal="right" vertical="center"/>
    </xf>
    <xf numFmtId="0" fontId="9" fillId="46" borderId="13" xfId="144" applyFont="1" applyFill="1" applyBorder="1" applyAlignment="1">
      <alignment horizontal="center" vertical="center"/>
    </xf>
    <xf numFmtId="0" fontId="10" fillId="46" borderId="13" xfId="144" applyFont="1" applyFill="1" applyBorder="1" applyAlignment="1">
      <alignment vertical="center"/>
    </xf>
    <xf numFmtId="3" fontId="10" fillId="46" borderId="13" xfId="144" applyNumberFormat="1" applyFont="1" applyFill="1" applyBorder="1" applyAlignment="1">
      <alignment horizontal="right" vertical="center"/>
    </xf>
    <xf numFmtId="165" fontId="9" fillId="46" borderId="13" xfId="0" applyNumberFormat="1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horizontal="left" vertical="center"/>
    </xf>
    <xf numFmtId="0" fontId="89" fillId="46" borderId="0" xfId="0" applyFont="1" applyFill="1" applyBorder="1" applyAlignment="1">
      <alignment horizontal="center" vertical="center"/>
    </xf>
    <xf numFmtId="3" fontId="9" fillId="0" borderId="13" xfId="125" applyNumberFormat="1" applyFont="1" applyBorder="1" applyAlignment="1">
      <alignment vertical="center"/>
    </xf>
    <xf numFmtId="3" fontId="62" fillId="0" borderId="65" xfId="167" applyNumberFormat="1" applyFont="1" applyFill="1" applyBorder="1" applyAlignment="1">
      <alignment horizontal="right"/>
    </xf>
    <xf numFmtId="3" fontId="10" fillId="52" borderId="65" xfId="167" applyNumberFormat="1" applyFont="1" applyFill="1" applyBorder="1" applyAlignment="1">
      <alignment horizontal="right"/>
    </xf>
    <xf numFmtId="3" fontId="9" fillId="0" borderId="13" xfId="167" applyNumberFormat="1" applyFont="1" applyFill="1" applyBorder="1" applyAlignment="1">
      <alignment vertical="center"/>
    </xf>
    <xf numFmtId="3" fontId="10" fillId="0" borderId="13" xfId="167" applyNumberFormat="1" applyFont="1" applyFill="1" applyBorder="1" applyAlignment="1">
      <alignment horizontal="right"/>
    </xf>
    <xf numFmtId="3" fontId="113" fillId="52" borderId="13" xfId="167" applyNumberFormat="1" applyFont="1" applyFill="1" applyBorder="1" applyAlignment="1">
      <alignment horizontal="left"/>
    </xf>
    <xf numFmtId="3" fontId="9" fillId="0" borderId="16" xfId="167" applyNumberFormat="1" applyFont="1" applyFill="1" applyBorder="1" applyAlignment="1">
      <alignment horizontal="right"/>
    </xf>
    <xf numFmtId="3" fontId="9" fillId="0" borderId="16" xfId="167" applyNumberFormat="1" applyFont="1" applyFill="1" applyBorder="1"/>
    <xf numFmtId="164" fontId="101" fillId="0" borderId="13" xfId="84" applyNumberFormat="1" applyFont="1" applyBorder="1" applyAlignment="1">
      <alignment horizontal="right"/>
    </xf>
    <xf numFmtId="3" fontId="4" fillId="0" borderId="28" xfId="159" applyNumberFormat="1" applyFont="1" applyFill="1" applyBorder="1" applyAlignment="1">
      <alignment horizontal="center" vertical="center" wrapText="1"/>
    </xf>
    <xf numFmtId="3" fontId="12" fillId="0" borderId="38" xfId="0" applyNumberFormat="1" applyFont="1" applyFill="1" applyBorder="1" applyAlignment="1">
      <alignment vertical="center"/>
    </xf>
    <xf numFmtId="3" fontId="12" fillId="0" borderId="38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113" fillId="0" borderId="15" xfId="167" applyNumberFormat="1" applyFont="1" applyBorder="1"/>
    <xf numFmtId="3" fontId="9" fillId="0" borderId="14" xfId="167" applyNumberFormat="1" applyFont="1" applyFill="1" applyBorder="1"/>
    <xf numFmtId="3" fontId="10" fillId="0" borderId="14" xfId="167" applyNumberFormat="1" applyFont="1" applyFill="1" applyBorder="1" applyAlignment="1">
      <alignment horizontal="right"/>
    </xf>
    <xf numFmtId="3" fontId="9" fillId="0" borderId="14" xfId="167" applyNumberFormat="1" applyFont="1" applyFill="1" applyBorder="1" applyAlignment="1">
      <alignment horizontal="right"/>
    </xf>
    <xf numFmtId="0" fontId="118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97" fillId="0" borderId="14" xfId="167" applyNumberFormat="1" applyFont="1" applyFill="1" applyBorder="1" applyAlignment="1">
      <alignment horizontal="center" vertical="center" wrapText="1"/>
    </xf>
    <xf numFmtId="3" fontId="97" fillId="0" borderId="16" xfId="167" applyNumberFormat="1" applyFont="1" applyFill="1" applyBorder="1" applyAlignment="1">
      <alignment horizontal="center" vertical="center" wrapText="1"/>
    </xf>
    <xf numFmtId="165" fontId="12" fillId="0" borderId="13" xfId="0" applyNumberFormat="1" applyFont="1" applyFill="1" applyBorder="1" applyAlignment="1">
      <alignment vertical="center"/>
    </xf>
    <xf numFmtId="165" fontId="12" fillId="46" borderId="13" xfId="0" applyNumberFormat="1" applyFont="1" applyFill="1" applyBorder="1" applyAlignment="1">
      <alignment vertical="center"/>
    </xf>
    <xf numFmtId="0" fontId="9" fillId="0" borderId="52" xfId="164" applyFont="1" applyFill="1" applyBorder="1" applyAlignment="1">
      <alignment horizontal="left" vertical="center" wrapText="1"/>
    </xf>
    <xf numFmtId="0" fontId="9" fillId="0" borderId="13" xfId="166" applyFont="1" applyFill="1" applyBorder="1"/>
    <xf numFmtId="3" fontId="9" fillId="0" borderId="13" xfId="164" applyNumberFormat="1" applyFont="1" applyFill="1" applyBorder="1" applyAlignment="1">
      <alignment vertical="center" wrapText="1"/>
    </xf>
    <xf numFmtId="0" fontId="113" fillId="46" borderId="13" xfId="162" applyFont="1" applyFill="1" applyBorder="1" applyAlignment="1">
      <alignment horizontal="center" vertical="center"/>
    </xf>
    <xf numFmtId="0" fontId="113" fillId="46" borderId="13" xfId="162" applyFont="1" applyFill="1" applyBorder="1" applyAlignment="1">
      <alignment horizontal="center" vertical="center" wrapText="1"/>
    </xf>
    <xf numFmtId="0" fontId="120" fillId="0" borderId="0" xfId="162" applyFont="1"/>
    <xf numFmtId="167" fontId="120" fillId="0" borderId="0" xfId="84" applyNumberFormat="1" applyFont="1"/>
    <xf numFmtId="0" fontId="113" fillId="53" borderId="15" xfId="162" applyFont="1" applyFill="1" applyBorder="1" applyAlignment="1">
      <alignment horizontal="left" vertical="center" wrapText="1"/>
    </xf>
    <xf numFmtId="167" fontId="115" fillId="53" borderId="13" xfId="84" applyNumberFormat="1" applyFont="1" applyFill="1" applyBorder="1" applyAlignment="1">
      <alignment horizontal="left" vertical="center" wrapText="1"/>
    </xf>
    <xf numFmtId="167" fontId="115" fillId="53" borderId="13" xfId="84" applyNumberFormat="1" applyFont="1" applyFill="1" applyBorder="1" applyAlignment="1">
      <alignment horizontal="right" vertical="center" wrapText="1"/>
    </xf>
    <xf numFmtId="167" fontId="115" fillId="0" borderId="13" xfId="84" applyNumberFormat="1" applyFont="1" applyFill="1" applyBorder="1" applyAlignment="1">
      <alignment horizontal="right" vertical="center" wrapText="1"/>
    </xf>
    <xf numFmtId="167" fontId="115" fillId="0" borderId="13" xfId="84" applyNumberFormat="1" applyFont="1" applyFill="1" applyBorder="1" applyAlignment="1">
      <alignment horizontal="left" vertical="center" wrapText="1"/>
    </xf>
    <xf numFmtId="0" fontId="115" fillId="0" borderId="13" xfId="0" applyFont="1" applyFill="1" applyBorder="1" applyAlignment="1">
      <alignment horizontal="left" vertical="center" wrapText="1"/>
    </xf>
    <xf numFmtId="0" fontId="116" fillId="0" borderId="13" xfId="162" applyFont="1" applyFill="1" applyBorder="1" applyAlignment="1">
      <alignment wrapText="1"/>
    </xf>
    <xf numFmtId="3" fontId="116" fillId="0" borderId="13" xfId="162" applyNumberFormat="1" applyFont="1" applyFill="1" applyBorder="1" applyAlignment="1">
      <alignment horizontal="right" wrapText="1"/>
    </xf>
    <xf numFmtId="3" fontId="116" fillId="0" borderId="13" xfId="162" applyNumberFormat="1" applyFont="1" applyFill="1" applyBorder="1"/>
    <xf numFmtId="0" fontId="114" fillId="0" borderId="13" xfId="162" applyFont="1" applyFill="1" applyBorder="1" applyAlignment="1">
      <alignment wrapText="1"/>
    </xf>
    <xf numFmtId="0" fontId="116" fillId="0" borderId="13" xfId="162" applyFont="1" applyFill="1" applyBorder="1" applyAlignment="1">
      <alignment horizontal="left" wrapText="1"/>
    </xf>
    <xf numFmtId="0" fontId="114" fillId="0" borderId="13" xfId="162" applyFont="1" applyFill="1" applyBorder="1" applyAlignment="1">
      <alignment horizontal="left" wrapText="1"/>
    </xf>
    <xf numFmtId="0" fontId="114" fillId="0" borderId="15" xfId="162" applyFont="1" applyFill="1" applyBorder="1" applyAlignment="1">
      <alignment wrapText="1"/>
    </xf>
    <xf numFmtId="0" fontId="114" fillId="54" borderId="15" xfId="162" applyFont="1" applyFill="1" applyBorder="1" applyAlignment="1">
      <alignment horizontal="left" wrapText="1"/>
    </xf>
    <xf numFmtId="3" fontId="116" fillId="54" borderId="13" xfId="162" applyNumberFormat="1" applyFont="1" applyFill="1" applyBorder="1" applyAlignment="1">
      <alignment horizontal="right" wrapText="1"/>
    </xf>
    <xf numFmtId="0" fontId="113" fillId="46" borderId="15" xfId="162" applyFont="1" applyFill="1" applyBorder="1" applyAlignment="1">
      <alignment wrapText="1"/>
    </xf>
    <xf numFmtId="3" fontId="113" fillId="46" borderId="14" xfId="162" applyNumberFormat="1" applyFont="1" applyFill="1" applyBorder="1" applyAlignment="1">
      <alignment horizontal="right" wrapText="1"/>
    </xf>
    <xf numFmtId="3" fontId="121" fillId="46" borderId="14" xfId="162" applyNumberFormat="1" applyFont="1" applyFill="1" applyBorder="1"/>
    <xf numFmtId="3" fontId="122" fillId="46" borderId="14" xfId="162" applyNumberFormat="1" applyFont="1" applyFill="1" applyBorder="1"/>
    <xf numFmtId="3" fontId="113" fillId="46" borderId="14" xfId="162" applyNumberFormat="1" applyFont="1" applyFill="1" applyBorder="1"/>
    <xf numFmtId="3" fontId="113" fillId="46" borderId="16" xfId="162" applyNumberFormat="1" applyFont="1" applyFill="1" applyBorder="1"/>
    <xf numFmtId="0" fontId="113" fillId="0" borderId="13" xfId="162" applyFont="1" applyFill="1" applyBorder="1" applyAlignment="1">
      <alignment wrapText="1"/>
    </xf>
    <xf numFmtId="3" fontId="113" fillId="0" borderId="13" xfId="162" applyNumberFormat="1" applyFont="1" applyFill="1" applyBorder="1" applyAlignment="1">
      <alignment horizontal="right" wrapText="1"/>
    </xf>
    <xf numFmtId="3" fontId="121" fillId="0" borderId="13" xfId="162" applyNumberFormat="1" applyFont="1" applyFill="1" applyBorder="1"/>
    <xf numFmtId="3" fontId="122" fillId="0" borderId="13" xfId="162" applyNumberFormat="1" applyFont="1" applyFill="1" applyBorder="1"/>
    <xf numFmtId="3" fontId="113" fillId="0" borderId="13" xfId="162" applyNumberFormat="1" applyFont="1" applyFill="1" applyBorder="1"/>
    <xf numFmtId="3" fontId="123" fillId="0" borderId="13" xfId="162" applyNumberFormat="1" applyFont="1" applyFill="1" applyBorder="1"/>
    <xf numFmtId="3" fontId="124" fillId="0" borderId="13" xfId="162" applyNumberFormat="1" applyFont="1" applyFill="1" applyBorder="1"/>
    <xf numFmtId="3" fontId="114" fillId="0" borderId="13" xfId="162" applyNumberFormat="1" applyFont="1" applyFill="1" applyBorder="1"/>
    <xf numFmtId="0" fontId="113" fillId="54" borderId="15" xfId="162" applyFont="1" applyFill="1" applyBorder="1" applyAlignment="1">
      <alignment wrapText="1"/>
    </xf>
    <xf numFmtId="3" fontId="114" fillId="54" borderId="13" xfId="162" applyNumberFormat="1" applyFont="1" applyFill="1" applyBorder="1" applyAlignment="1">
      <alignment horizontal="right" wrapText="1"/>
    </xf>
    <xf numFmtId="0" fontId="113" fillId="0" borderId="13" xfId="162" applyFont="1" applyFill="1" applyBorder="1" applyAlignment="1">
      <alignment horizontal="left" vertical="center" wrapText="1"/>
    </xf>
    <xf numFmtId="0" fontId="115" fillId="0" borderId="13" xfId="0" applyFont="1" applyBorder="1" applyAlignment="1">
      <alignment horizontal="left" vertical="center"/>
    </xf>
    <xf numFmtId="167" fontId="125" fillId="0" borderId="13" xfId="84" applyNumberFormat="1" applyFont="1" applyBorder="1" applyAlignment="1">
      <alignment horizontal="left" vertical="center"/>
    </xf>
    <xf numFmtId="0" fontId="126" fillId="0" borderId="13" xfId="0" applyFont="1" applyBorder="1" applyAlignment="1">
      <alignment horizontal="left" vertical="center"/>
    </xf>
    <xf numFmtId="0" fontId="125" fillId="0" borderId="13" xfId="0" applyFont="1" applyBorder="1" applyAlignment="1">
      <alignment horizontal="left" vertical="center"/>
    </xf>
    <xf numFmtId="167" fontId="115" fillId="0" borderId="13" xfId="84" applyNumberFormat="1" applyFont="1" applyBorder="1" applyAlignment="1">
      <alignment horizontal="left" vertical="center"/>
    </xf>
    <xf numFmtId="167" fontId="127" fillId="0" borderId="13" xfId="84" applyNumberFormat="1" applyFont="1" applyBorder="1" applyAlignment="1">
      <alignment horizontal="left" vertical="center"/>
    </xf>
    <xf numFmtId="3" fontId="115" fillId="0" borderId="13" xfId="0" applyNumberFormat="1" applyFont="1" applyFill="1" applyBorder="1" applyAlignment="1">
      <alignment horizontal="right" vertical="center"/>
    </xf>
    <xf numFmtId="3" fontId="115" fillId="0" borderId="13" xfId="84" applyNumberFormat="1" applyFont="1" applyFill="1" applyBorder="1" applyAlignment="1">
      <alignment horizontal="right" vertical="center"/>
    </xf>
    <xf numFmtId="0" fontId="114" fillId="0" borderId="13" xfId="162" applyFont="1" applyFill="1" applyBorder="1"/>
    <xf numFmtId="3" fontId="116" fillId="0" borderId="13" xfId="162" applyNumberFormat="1" applyFont="1" applyFill="1" applyBorder="1" applyAlignment="1">
      <alignment horizontal="right"/>
    </xf>
    <xf numFmtId="0" fontId="116" fillId="0" borderId="13" xfId="162" applyFont="1" applyFill="1" applyBorder="1" applyAlignment="1">
      <alignment vertical="top" wrapText="1"/>
    </xf>
    <xf numFmtId="0" fontId="114" fillId="0" borderId="13" xfId="162" applyFont="1" applyFill="1" applyBorder="1" applyAlignment="1">
      <alignment vertical="top" wrapText="1"/>
    </xf>
    <xf numFmtId="0" fontId="116" fillId="0" borderId="13" xfId="162" applyFont="1" applyFill="1" applyBorder="1"/>
    <xf numFmtId="0" fontId="116" fillId="0" borderId="13" xfId="162" applyFont="1" applyFill="1" applyBorder="1" applyAlignment="1">
      <alignment horizontal="justify"/>
    </xf>
    <xf numFmtId="0" fontId="114" fillId="0" borderId="13" xfId="162" applyFont="1" applyFill="1" applyBorder="1" applyAlignment="1">
      <alignment horizontal="justify"/>
    </xf>
    <xf numFmtId="3" fontId="116" fillId="0" borderId="13" xfId="162" applyNumberFormat="1" applyFont="1" applyFill="1" applyBorder="1" applyAlignment="1">
      <alignment horizontal="right" vertical="top" wrapText="1"/>
    </xf>
    <xf numFmtId="0" fontId="114" fillId="55" borderId="13" xfId="162" applyFont="1" applyFill="1" applyBorder="1"/>
    <xf numFmtId="3" fontId="116" fillId="55" borderId="13" xfId="162" applyNumberFormat="1" applyFont="1" applyFill="1" applyBorder="1"/>
    <xf numFmtId="167" fontId="120" fillId="0" borderId="66" xfId="84" applyNumberFormat="1" applyFont="1" applyBorder="1"/>
    <xf numFmtId="0" fontId="116" fillId="0" borderId="13" xfId="162" applyFont="1" applyBorder="1" applyAlignment="1">
      <alignment horizontal="justify"/>
    </xf>
    <xf numFmtId="3" fontId="116" fillId="0" borderId="13" xfId="162" applyNumberFormat="1" applyFont="1" applyBorder="1"/>
    <xf numFmtId="3" fontId="117" fillId="0" borderId="13" xfId="162" applyNumberFormat="1" applyFont="1" applyBorder="1"/>
    <xf numFmtId="3" fontId="128" fillId="0" borderId="13" xfId="162" applyNumberFormat="1" applyFont="1" applyBorder="1"/>
    <xf numFmtId="0" fontId="114" fillId="53" borderId="13" xfId="162" applyFont="1" applyFill="1" applyBorder="1" applyAlignment="1">
      <alignment horizontal="justify"/>
    </xf>
    <xf numFmtId="3" fontId="116" fillId="53" borderId="13" xfId="162" applyNumberFormat="1" applyFont="1" applyFill="1" applyBorder="1"/>
    <xf numFmtId="3" fontId="128" fillId="53" borderId="13" xfId="162" applyNumberFormat="1" applyFont="1" applyFill="1" applyBorder="1"/>
    <xf numFmtId="3" fontId="117" fillId="53" borderId="13" xfId="162" applyNumberFormat="1" applyFont="1" applyFill="1" applyBorder="1"/>
    <xf numFmtId="0" fontId="116" fillId="0" borderId="13" xfId="162" applyFont="1" applyBorder="1" applyAlignment="1">
      <alignment wrapText="1"/>
    </xf>
    <xf numFmtId="0" fontId="114" fillId="53" borderId="13" xfId="162" applyFont="1" applyFill="1" applyBorder="1" applyAlignment="1">
      <alignment wrapText="1"/>
    </xf>
    <xf numFmtId="0" fontId="114" fillId="55" borderId="13" xfId="162" applyFont="1" applyFill="1" applyBorder="1" applyAlignment="1">
      <alignment wrapText="1"/>
    </xf>
    <xf numFmtId="3" fontId="117" fillId="55" borderId="13" xfId="162" applyNumberFormat="1" applyFont="1" applyFill="1" applyBorder="1"/>
    <xf numFmtId="0" fontId="120" fillId="0" borderId="0" xfId="162" applyFont="1" applyFill="1"/>
    <xf numFmtId="167" fontId="120" fillId="0" borderId="0" xfId="84" applyNumberFormat="1" applyFont="1" applyFill="1"/>
    <xf numFmtId="0" fontId="114" fillId="55" borderId="13" xfId="162" applyFont="1" applyFill="1" applyBorder="1" applyAlignment="1">
      <alignment horizontal="justify"/>
    </xf>
    <xf numFmtId="167" fontId="129" fillId="0" borderId="0" xfId="84" applyNumberFormat="1" applyFont="1"/>
    <xf numFmtId="0" fontId="114" fillId="55" borderId="13" xfId="162" applyFont="1" applyFill="1" applyBorder="1" applyAlignment="1">
      <alignment horizontal="left" wrapText="1"/>
    </xf>
    <xf numFmtId="3" fontId="130" fillId="0" borderId="13" xfId="162" applyNumberFormat="1" applyFont="1" applyBorder="1"/>
    <xf numFmtId="0" fontId="114" fillId="55" borderId="13" xfId="162" applyFont="1" applyFill="1" applyBorder="1" applyAlignment="1">
      <alignment vertical="top" wrapText="1"/>
    </xf>
    <xf numFmtId="0" fontId="116" fillId="0" borderId="26" xfId="162" applyFont="1" applyFill="1" applyBorder="1" applyAlignment="1">
      <alignment horizontal="left" wrapText="1"/>
    </xf>
    <xf numFmtId="3" fontId="116" fillId="0" borderId="26" xfId="162" applyNumberFormat="1" applyFont="1" applyFill="1" applyBorder="1"/>
    <xf numFmtId="0" fontId="114" fillId="0" borderId="26" xfId="162" applyFont="1" applyFill="1" applyBorder="1" applyAlignment="1">
      <alignment horizontal="left" wrapText="1"/>
    </xf>
    <xf numFmtId="0" fontId="116" fillId="0" borderId="13" xfId="162" applyFont="1" applyBorder="1" applyAlignment="1">
      <alignment vertical="top" wrapText="1"/>
    </xf>
    <xf numFmtId="0" fontId="114" fillId="53" borderId="13" xfId="162" applyFont="1" applyFill="1" applyBorder="1" applyAlignment="1">
      <alignment vertical="top" wrapText="1"/>
    </xf>
    <xf numFmtId="3" fontId="116" fillId="0" borderId="13" xfId="162" applyNumberFormat="1" applyFont="1" applyFill="1" applyBorder="1" applyAlignment="1">
      <alignment horizontal="center" vertical="top" wrapText="1"/>
    </xf>
    <xf numFmtId="0" fontId="116" fillId="0" borderId="13" xfId="162" applyFont="1" applyBorder="1"/>
    <xf numFmtId="3" fontId="128" fillId="0" borderId="13" xfId="162" applyNumberFormat="1" applyFont="1" applyBorder="1" applyAlignment="1">
      <alignment horizontal="right"/>
    </xf>
    <xf numFmtId="3" fontId="128" fillId="0" borderId="13" xfId="162" applyNumberFormat="1" applyFont="1" applyBorder="1" applyAlignment="1">
      <alignment horizontal="right" vertical="top" wrapText="1"/>
    </xf>
    <xf numFmtId="3" fontId="117" fillId="0" borderId="13" xfId="162" applyNumberFormat="1" applyFont="1" applyBorder="1" applyAlignment="1">
      <alignment horizontal="right" vertical="top" wrapText="1"/>
    </xf>
    <xf numFmtId="3" fontId="117" fillId="0" borderId="13" xfId="162" applyNumberFormat="1" applyFont="1" applyBorder="1" applyAlignment="1">
      <alignment horizontal="right"/>
    </xf>
    <xf numFmtId="3" fontId="116" fillId="0" borderId="13" xfId="162" applyNumberFormat="1" applyFont="1" applyBorder="1" applyAlignment="1">
      <alignment horizontal="right"/>
    </xf>
    <xf numFmtId="3" fontId="117" fillId="0" borderId="13" xfId="162" applyNumberFormat="1" applyFont="1" applyBorder="1" applyAlignment="1">
      <alignment horizontal="center" vertical="top" wrapText="1"/>
    </xf>
    <xf numFmtId="3" fontId="116" fillId="0" borderId="13" xfId="162" applyNumberFormat="1" applyFont="1" applyBorder="1" applyAlignment="1">
      <alignment horizontal="center" vertical="top" wrapText="1"/>
    </xf>
    <xf numFmtId="3" fontId="116" fillId="0" borderId="13" xfId="162" applyNumberFormat="1" applyFont="1" applyFill="1" applyBorder="1" applyAlignment="1">
      <alignment horizontal="right" vertical="top"/>
    </xf>
    <xf numFmtId="0" fontId="114" fillId="53" borderId="13" xfId="162" applyFont="1" applyFill="1" applyBorder="1"/>
    <xf numFmtId="3" fontId="116" fillId="53" borderId="13" xfId="162" applyNumberFormat="1" applyFont="1" applyFill="1" applyBorder="1" applyAlignment="1">
      <alignment horizontal="right"/>
    </xf>
    <xf numFmtId="3" fontId="116" fillId="53" borderId="13" xfId="162" applyNumberFormat="1" applyFont="1" applyFill="1" applyBorder="1" applyAlignment="1">
      <alignment horizontal="right" vertical="top" wrapText="1"/>
    </xf>
    <xf numFmtId="0" fontId="120" fillId="53" borderId="0" xfId="162" applyFont="1" applyFill="1"/>
    <xf numFmtId="3" fontId="131" fillId="0" borderId="13" xfId="162" applyNumberFormat="1" applyFont="1" applyBorder="1"/>
    <xf numFmtId="0" fontId="114" fillId="0" borderId="13" xfId="162" applyFont="1" applyFill="1" applyBorder="1" applyAlignment="1">
      <alignment horizontal="left" vertical="center" wrapText="1"/>
    </xf>
    <xf numFmtId="3" fontId="116" fillId="0" borderId="13" xfId="162" applyNumberFormat="1" applyFont="1" applyFill="1" applyBorder="1" applyAlignment="1">
      <alignment vertical="center"/>
    </xf>
    <xf numFmtId="3" fontId="116" fillId="0" borderId="13" xfId="162" applyNumberFormat="1" applyFont="1" applyFill="1" applyBorder="1" applyAlignment="1">
      <alignment horizontal="right" vertical="center"/>
    </xf>
    <xf numFmtId="3" fontId="116" fillId="0" borderId="13" xfId="162" applyNumberFormat="1" applyFont="1" applyFill="1" applyBorder="1" applyAlignment="1">
      <alignment horizontal="right" vertical="center" wrapText="1"/>
    </xf>
    <xf numFmtId="0" fontId="120" fillId="0" borderId="0" xfId="162" applyFont="1" applyAlignment="1">
      <alignment vertical="center"/>
    </xf>
    <xf numFmtId="167" fontId="120" fillId="0" borderId="0" xfId="84" applyNumberFormat="1" applyFont="1" applyAlignment="1">
      <alignment vertical="center"/>
    </xf>
    <xf numFmtId="0" fontId="114" fillId="55" borderId="15" xfId="162" applyFont="1" applyFill="1" applyBorder="1"/>
    <xf numFmtId="0" fontId="113" fillId="54" borderId="15" xfId="162" applyFont="1" applyFill="1" applyBorder="1" applyAlignment="1">
      <alignment vertical="center" wrapText="1"/>
    </xf>
    <xf numFmtId="3" fontId="115" fillId="54" borderId="13" xfId="0" applyNumberFormat="1" applyFont="1" applyFill="1" applyBorder="1" applyAlignment="1">
      <alignment vertical="center"/>
    </xf>
    <xf numFmtId="0" fontId="114" fillId="53" borderId="13" xfId="162" applyFont="1" applyFill="1" applyBorder="1" applyAlignment="1">
      <alignment horizontal="left" vertical="center" wrapText="1"/>
    </xf>
    <xf numFmtId="0" fontId="132" fillId="53" borderId="13" xfId="0" applyFont="1" applyFill="1" applyBorder="1" applyAlignment="1">
      <alignment horizontal="left" vertical="center" wrapText="1"/>
    </xf>
    <xf numFmtId="0" fontId="133" fillId="53" borderId="13" xfId="0" applyFont="1" applyFill="1" applyBorder="1" applyAlignment="1">
      <alignment horizontal="left" vertical="center" wrapText="1"/>
    </xf>
    <xf numFmtId="0" fontId="134" fillId="53" borderId="13" xfId="0" applyFont="1" applyFill="1" applyBorder="1" applyAlignment="1">
      <alignment horizontal="left" vertical="center" wrapText="1"/>
    </xf>
    <xf numFmtId="3" fontId="114" fillId="53" borderId="13" xfId="162" applyNumberFormat="1" applyFont="1" applyFill="1" applyBorder="1"/>
    <xf numFmtId="3" fontId="116" fillId="54" borderId="13" xfId="162" applyNumberFormat="1" applyFont="1" applyFill="1" applyBorder="1"/>
    <xf numFmtId="167" fontId="27" fillId="0" borderId="0" xfId="84" applyNumberFormat="1" applyFont="1"/>
    <xf numFmtId="0" fontId="113" fillId="46" borderId="13" xfId="162" applyFont="1" applyFill="1" applyBorder="1" applyAlignment="1">
      <alignment wrapText="1"/>
    </xf>
    <xf numFmtId="3" fontId="112" fillId="46" borderId="13" xfId="162" applyNumberFormat="1" applyFont="1" applyFill="1" applyBorder="1"/>
    <xf numFmtId="3" fontId="116" fillId="46" borderId="13" xfId="162" applyNumberFormat="1" applyFont="1" applyFill="1" applyBorder="1"/>
    <xf numFmtId="0" fontId="116" fillId="0" borderId="0" xfId="162" applyFont="1" applyBorder="1" applyAlignment="1">
      <alignment wrapText="1"/>
    </xf>
    <xf numFmtId="0" fontId="120" fillId="0" borderId="0" xfId="162" applyFont="1" applyBorder="1" applyAlignment="1">
      <alignment horizontal="center"/>
    </xf>
    <xf numFmtId="167" fontId="120" fillId="0" borderId="0" xfId="84" applyNumberFormat="1" applyFont="1" applyBorder="1" applyAlignment="1">
      <alignment horizontal="center"/>
    </xf>
    <xf numFmtId="167" fontId="116" fillId="0" borderId="0" xfId="84" applyNumberFormat="1" applyFont="1" applyBorder="1" applyAlignment="1">
      <alignment horizontal="right"/>
    </xf>
    <xf numFmtId="167" fontId="116" fillId="0" borderId="0" xfId="84" applyNumberFormat="1" applyFont="1" applyBorder="1" applyAlignment="1">
      <alignment horizontal="right" vertical="top" wrapText="1"/>
    </xf>
    <xf numFmtId="0" fontId="116" fillId="0" borderId="0" xfId="162" applyFont="1" applyBorder="1" applyAlignment="1">
      <alignment horizontal="right"/>
    </xf>
    <xf numFmtId="3" fontId="116" fillId="0" borderId="0" xfId="162" applyNumberFormat="1" applyFont="1" applyBorder="1" applyAlignment="1">
      <alignment horizontal="right" vertical="top" wrapText="1"/>
    </xf>
    <xf numFmtId="0" fontId="120" fillId="0" borderId="0" xfId="162" applyFont="1" applyBorder="1"/>
    <xf numFmtId="3" fontId="120" fillId="0" borderId="0" xfId="84" applyNumberFormat="1" applyFont="1" applyBorder="1"/>
    <xf numFmtId="167" fontId="128" fillId="0" borderId="0" xfId="84" applyNumberFormat="1" applyFont="1" applyBorder="1" applyAlignment="1">
      <alignment horizontal="right"/>
    </xf>
    <xf numFmtId="167" fontId="128" fillId="0" borderId="0" xfId="84" applyNumberFormat="1" applyFont="1" applyBorder="1" applyAlignment="1">
      <alignment horizontal="right" vertical="top" wrapText="1"/>
    </xf>
    <xf numFmtId="167" fontId="117" fillId="0" borderId="0" xfId="84" applyNumberFormat="1" applyFont="1" applyBorder="1" applyAlignment="1">
      <alignment horizontal="right" vertical="top" wrapText="1"/>
    </xf>
    <xf numFmtId="167" fontId="117" fillId="0" borderId="0" xfId="84" applyNumberFormat="1" applyFont="1" applyBorder="1" applyAlignment="1">
      <alignment horizontal="right"/>
    </xf>
    <xf numFmtId="3" fontId="120" fillId="0" borderId="0" xfId="162" applyNumberFormat="1" applyFont="1" applyBorder="1"/>
    <xf numFmtId="3" fontId="135" fillId="0" borderId="0" xfId="162" applyNumberFormat="1" applyFont="1" applyBorder="1"/>
    <xf numFmtId="3" fontId="27" fillId="0" borderId="0" xfId="162" applyNumberFormat="1" applyFont="1" applyBorder="1"/>
    <xf numFmtId="3" fontId="120" fillId="0" borderId="0" xfId="162" applyNumberFormat="1" applyFont="1" applyBorder="1" applyAlignment="1"/>
    <xf numFmtId="0" fontId="116" fillId="0" borderId="0" xfId="162" applyFont="1" applyBorder="1" applyAlignment="1">
      <alignment horizontal="left" wrapText="1"/>
    </xf>
    <xf numFmtId="0" fontId="120" fillId="0" borderId="0" xfId="162" applyFont="1" applyAlignment="1">
      <alignment wrapText="1"/>
    </xf>
    <xf numFmtId="3" fontId="120" fillId="0" borderId="0" xfId="84" applyNumberFormat="1" applyFont="1" applyAlignment="1">
      <alignment horizontal="right" wrapText="1"/>
    </xf>
    <xf numFmtId="0" fontId="128" fillId="0" borderId="0" xfId="162" applyFont="1" applyBorder="1" applyAlignment="1">
      <alignment horizontal="right"/>
    </xf>
    <xf numFmtId="3" fontId="120" fillId="0" borderId="0" xfId="84" applyNumberFormat="1" applyFont="1" applyBorder="1" applyAlignment="1">
      <alignment horizontal="right"/>
    </xf>
    <xf numFmtId="167" fontId="135" fillId="0" borderId="0" xfId="84" applyNumberFormat="1" applyFont="1" applyBorder="1" applyAlignment="1"/>
    <xf numFmtId="3" fontId="120" fillId="0" borderId="0" xfId="84" applyNumberFormat="1" applyFont="1" applyAlignment="1">
      <alignment horizontal="right"/>
    </xf>
    <xf numFmtId="0" fontId="135" fillId="0" borderId="0" xfId="162" applyFont="1"/>
    <xf numFmtId="0" fontId="120" fillId="0" borderId="0" xfId="162" applyFont="1" applyAlignment="1">
      <alignment horizontal="left"/>
    </xf>
    <xf numFmtId="3" fontId="120" fillId="0" borderId="0" xfId="162" applyNumberFormat="1" applyFont="1"/>
    <xf numFmtId="0" fontId="27" fillId="0" borderId="0" xfId="162" applyFont="1"/>
    <xf numFmtId="167" fontId="120" fillId="0" borderId="0" xfId="162" applyNumberFormat="1" applyFont="1" applyAlignment="1">
      <alignment horizontal="center"/>
    </xf>
    <xf numFmtId="0" fontId="137" fillId="0" borderId="0" xfId="162" applyFont="1" applyAlignment="1">
      <alignment horizontal="left"/>
    </xf>
    <xf numFmtId="167" fontId="138" fillId="0" borderId="0" xfId="84" applyNumberFormat="1" applyFont="1"/>
    <xf numFmtId="167" fontId="139" fillId="0" borderId="0" xfId="84" applyNumberFormat="1" applyFont="1"/>
    <xf numFmtId="167" fontId="112" fillId="0" borderId="0" xfId="84" applyNumberFormat="1" applyFont="1"/>
    <xf numFmtId="0" fontId="137" fillId="0" borderId="0" xfId="162" applyFont="1"/>
    <xf numFmtId="167" fontId="137" fillId="0" borderId="0" xfId="84" applyNumberFormat="1" applyFont="1"/>
    <xf numFmtId="3" fontId="9" fillId="0" borderId="0" xfId="161" applyNumberFormat="1" applyFont="1"/>
    <xf numFmtId="0" fontId="62" fillId="0" borderId="64" xfId="142" applyFont="1" applyFill="1" applyBorder="1" applyAlignment="1">
      <alignment vertical="center" wrapText="1"/>
    </xf>
    <xf numFmtId="0" fontId="62" fillId="0" borderId="13" xfId="142" applyFont="1" applyFill="1" applyBorder="1" applyAlignment="1">
      <alignment horizontal="left" vertical="center" wrapText="1"/>
    </xf>
    <xf numFmtId="3" fontId="116" fillId="0" borderId="13" xfId="161" applyNumberFormat="1" applyFont="1" applyBorder="1"/>
    <xf numFmtId="3" fontId="112" fillId="0" borderId="13" xfId="161" applyNumberFormat="1" applyFont="1" applyBorder="1"/>
    <xf numFmtId="0" fontId="5" fillId="0" borderId="13" xfId="161" applyFont="1" applyBorder="1" applyAlignment="1">
      <alignment horizontal="center" vertical="center"/>
    </xf>
    <xf numFmtId="0" fontId="62" fillId="0" borderId="13" xfId="161" applyFont="1" applyFill="1" applyBorder="1" applyAlignment="1">
      <alignment vertical="center" wrapText="1" shrinkToFit="1"/>
    </xf>
    <xf numFmtId="3" fontId="116" fillId="0" borderId="13" xfId="161" applyNumberFormat="1" applyFont="1" applyFill="1" applyBorder="1"/>
    <xf numFmtId="0" fontId="140" fillId="0" borderId="0" xfId="162" applyFont="1"/>
    <xf numFmtId="0" fontId="113" fillId="54" borderId="13" xfId="162" applyFont="1" applyFill="1" applyBorder="1"/>
    <xf numFmtId="0" fontId="12" fillId="0" borderId="13" xfId="0" applyFont="1" applyFill="1" applyBorder="1" applyAlignment="1">
      <alignment horizontal="left" vertical="center" wrapText="1"/>
    </xf>
    <xf numFmtId="0" fontId="12" fillId="0" borderId="13" xfId="144" applyFont="1" applyFill="1" applyBorder="1" applyAlignment="1">
      <alignment vertical="center"/>
    </xf>
    <xf numFmtId="0" fontId="12" fillId="0" borderId="13" xfId="164" applyFont="1" applyFill="1" applyBorder="1" applyAlignment="1">
      <alignment horizontal="left" vertical="center" wrapText="1"/>
    </xf>
    <xf numFmtId="3" fontId="9" fillId="0" borderId="13" xfId="164" applyNumberFormat="1" applyFont="1" applyFill="1" applyBorder="1" applyAlignment="1">
      <alignment horizontal="right" vertical="center" wrapText="1"/>
    </xf>
    <xf numFmtId="3" fontId="12" fillId="0" borderId="13" xfId="149" applyNumberFormat="1" applyFont="1" applyFill="1" applyBorder="1" applyAlignment="1">
      <alignment vertical="center"/>
    </xf>
    <xf numFmtId="0" fontId="12" fillId="0" borderId="13" xfId="149" applyFont="1" applyFill="1" applyBorder="1" applyAlignment="1">
      <alignment horizontal="center" vertical="center" wrapText="1"/>
    </xf>
    <xf numFmtId="3" fontId="12" fillId="0" borderId="61" xfId="149" applyNumberFormat="1" applyFont="1" applyFill="1" applyBorder="1" applyAlignment="1">
      <alignment vertical="center"/>
    </xf>
    <xf numFmtId="3" fontId="12" fillId="0" borderId="26" xfId="149" applyNumberFormat="1" applyFont="1" applyFill="1" applyBorder="1" applyAlignment="1">
      <alignment vertical="center"/>
    </xf>
    <xf numFmtId="0" fontId="12" fillId="0" borderId="26" xfId="149" applyFont="1" applyFill="1" applyBorder="1" applyAlignment="1">
      <alignment horizontal="center" vertical="center" wrapText="1"/>
    </xf>
    <xf numFmtId="3" fontId="12" fillId="0" borderId="67" xfId="149" applyNumberFormat="1" applyFont="1" applyFill="1" applyBorder="1" applyAlignment="1">
      <alignment vertical="center"/>
    </xf>
    <xf numFmtId="3" fontId="11" fillId="46" borderId="51" xfId="145" applyNumberFormat="1" applyFont="1" applyFill="1" applyBorder="1" applyAlignment="1">
      <alignment vertical="center" wrapText="1"/>
    </xf>
    <xf numFmtId="3" fontId="11" fillId="46" borderId="68" xfId="145" applyNumberFormat="1" applyFont="1" applyFill="1" applyBorder="1" applyAlignment="1">
      <alignment vertical="center" wrapText="1"/>
    </xf>
    <xf numFmtId="0" fontId="11" fillId="0" borderId="0" xfId="149" applyFont="1" applyFill="1" applyBorder="1" applyAlignment="1"/>
    <xf numFmtId="0" fontId="11" fillId="46" borderId="13" xfId="149" applyFont="1" applyFill="1" applyBorder="1" applyAlignment="1">
      <alignment horizontal="center" vertical="center" wrapText="1"/>
    </xf>
    <xf numFmtId="0" fontId="12" fillId="0" borderId="13" xfId="149" applyNumberFormat="1" applyFont="1" applyBorder="1" applyAlignment="1">
      <alignment horizontal="center" vertical="center" wrapText="1"/>
    </xf>
    <xf numFmtId="3" fontId="12" fillId="0" borderId="13" xfId="149" applyNumberFormat="1" applyFont="1" applyBorder="1" applyAlignment="1">
      <alignment horizontal="right" vertical="center" wrapText="1"/>
    </xf>
    <xf numFmtId="3" fontId="12" fillId="0" borderId="13" xfId="149" applyNumberFormat="1" applyFont="1" applyBorder="1" applyAlignment="1">
      <alignment vertical="center"/>
    </xf>
    <xf numFmtId="0" fontId="11" fillId="46" borderId="13" xfId="149" applyFont="1" applyFill="1" applyBorder="1" applyAlignment="1">
      <alignment horizontal="center"/>
    </xf>
    <xf numFmtId="0" fontId="11" fillId="46" borderId="13" xfId="149" applyNumberFormat="1" applyFont="1" applyFill="1" applyBorder="1" applyAlignment="1">
      <alignment horizontal="center"/>
    </xf>
    <xf numFmtId="3" fontId="11" fillId="46" borderId="13" xfId="149" applyNumberFormat="1" applyFont="1" applyFill="1" applyBorder="1" applyAlignment="1">
      <alignment horizontal="right"/>
    </xf>
    <xf numFmtId="38" fontId="5" fillId="46" borderId="28" xfId="165" applyNumberFormat="1" applyFill="1" applyBorder="1" applyAlignment="1">
      <alignment horizontal="center" vertical="center"/>
    </xf>
    <xf numFmtId="38" fontId="141" fillId="46" borderId="13" xfId="165" applyNumberFormat="1" applyFont="1" applyFill="1" applyBorder="1" applyAlignment="1">
      <alignment horizontal="center" vertical="center"/>
    </xf>
    <xf numFmtId="38" fontId="5" fillId="0" borderId="0" xfId="165" applyNumberFormat="1" applyAlignment="1">
      <alignment vertical="center"/>
    </xf>
    <xf numFmtId="38" fontId="62" fillId="46" borderId="56" xfId="165" applyNumberFormat="1" applyFont="1" applyFill="1" applyBorder="1" applyAlignment="1">
      <alignment horizontal="center" vertical="center" wrapText="1"/>
    </xf>
    <xf numFmtId="38" fontId="62" fillId="46" borderId="13" xfId="165" applyNumberFormat="1" applyFont="1" applyFill="1" applyBorder="1" applyAlignment="1">
      <alignment horizontal="center" vertical="center" wrapText="1"/>
    </xf>
    <xf numFmtId="38" fontId="62" fillId="46" borderId="19" xfId="165" applyNumberFormat="1" applyFont="1" applyFill="1" applyBorder="1" applyAlignment="1">
      <alignment horizontal="center" vertical="center" wrapText="1"/>
    </xf>
    <xf numFmtId="38" fontId="5" fillId="0" borderId="0" xfId="165" applyNumberFormat="1" applyAlignment="1">
      <alignment horizontal="center" vertical="center" wrapText="1"/>
    </xf>
    <xf numFmtId="38" fontId="62" fillId="46" borderId="69" xfId="165" applyNumberFormat="1" applyFont="1" applyFill="1" applyBorder="1" applyAlignment="1">
      <alignment horizontal="center" vertical="center" wrapText="1"/>
    </xf>
    <xf numFmtId="38" fontId="62" fillId="46" borderId="70" xfId="165" applyNumberFormat="1" applyFont="1" applyFill="1" applyBorder="1" applyAlignment="1">
      <alignment horizontal="center" vertical="center" wrapText="1"/>
    </xf>
    <xf numFmtId="38" fontId="9" fillId="56" borderId="71" xfId="165" applyNumberFormat="1" applyFont="1" applyFill="1" applyBorder="1" applyAlignment="1">
      <alignment vertical="center" wrapText="1"/>
    </xf>
    <xf numFmtId="38" fontId="9" fillId="56" borderId="72" xfId="165" applyNumberFormat="1" applyFont="1" applyFill="1" applyBorder="1" applyAlignment="1">
      <alignment vertical="center"/>
    </xf>
    <xf numFmtId="38" fontId="9" fillId="56" borderId="64" xfId="165" applyNumberFormat="1" applyFont="1" applyFill="1" applyBorder="1" applyAlignment="1">
      <alignment vertical="center"/>
    </xf>
    <xf numFmtId="38" fontId="9" fillId="56" borderId="73" xfId="165" applyNumberFormat="1" applyFont="1" applyFill="1" applyBorder="1" applyAlignment="1">
      <alignment vertical="center"/>
    </xf>
    <xf numFmtId="3" fontId="9" fillId="0" borderId="16" xfId="165" applyNumberFormat="1" applyFont="1" applyBorder="1" applyAlignment="1">
      <alignment horizontal="right" vertical="center"/>
    </xf>
    <xf numFmtId="3" fontId="62" fillId="0" borderId="13" xfId="165" applyNumberFormat="1" applyFont="1" applyBorder="1" applyAlignment="1">
      <alignment horizontal="right" vertical="center"/>
    </xf>
    <xf numFmtId="3" fontId="9" fillId="46" borderId="16" xfId="165" applyNumberFormat="1" applyFont="1" applyFill="1" applyBorder="1" applyAlignment="1">
      <alignment horizontal="right" vertical="center"/>
    </xf>
    <xf numFmtId="38" fontId="9" fillId="56" borderId="74" xfId="165" applyNumberFormat="1" applyFont="1" applyFill="1" applyBorder="1" applyAlignment="1">
      <alignment horizontal="center" vertical="center"/>
    </xf>
    <xf numFmtId="38" fontId="9" fillId="56" borderId="75" xfId="165" applyNumberFormat="1" applyFont="1" applyFill="1" applyBorder="1" applyAlignment="1">
      <alignment vertical="center" wrapText="1"/>
    </xf>
    <xf numFmtId="38" fontId="9" fillId="56" borderId="76" xfId="165" applyNumberFormat="1" applyFont="1" applyFill="1" applyBorder="1" applyAlignment="1">
      <alignment horizontal="center" vertical="center"/>
    </xf>
    <xf numFmtId="38" fontId="9" fillId="56" borderId="77" xfId="165" applyNumberFormat="1" applyFont="1" applyFill="1" applyBorder="1" applyAlignment="1">
      <alignment vertical="center" wrapText="1"/>
    </xf>
    <xf numFmtId="38" fontId="9" fillId="56" borderId="58" xfId="165" applyNumberFormat="1" applyFont="1" applyFill="1" applyBorder="1" applyAlignment="1">
      <alignment horizontal="center" vertical="center"/>
    </xf>
    <xf numFmtId="3" fontId="9" fillId="0" borderId="36" xfId="165" applyNumberFormat="1" applyFont="1" applyBorder="1" applyAlignment="1">
      <alignment horizontal="right" vertical="center"/>
    </xf>
    <xf numFmtId="3" fontId="62" fillId="0" borderId="26" xfId="165" applyNumberFormat="1" applyFont="1" applyBorder="1" applyAlignment="1">
      <alignment horizontal="right" vertical="center"/>
    </xf>
    <xf numFmtId="38" fontId="5" fillId="0" borderId="0" xfId="165" applyNumberFormat="1" applyAlignment="1">
      <alignment horizontal="center" vertical="center"/>
    </xf>
    <xf numFmtId="38" fontId="5" fillId="0" borderId="0" xfId="165" applyNumberFormat="1" applyFont="1" applyAlignment="1">
      <alignment vertical="center"/>
    </xf>
    <xf numFmtId="38" fontId="141" fillId="0" borderId="0" xfId="165" applyNumberFormat="1" applyFont="1" applyAlignment="1">
      <alignment vertical="center"/>
    </xf>
    <xf numFmtId="3" fontId="9" fillId="0" borderId="38" xfId="165" applyNumberFormat="1" applyFont="1" applyFill="1" applyBorder="1" applyAlignment="1">
      <alignment horizontal="right" vertical="center"/>
    </xf>
    <xf numFmtId="3" fontId="9" fillId="0" borderId="19" xfId="165" applyNumberFormat="1" applyFont="1" applyFill="1" applyBorder="1" applyAlignment="1">
      <alignment horizontal="right" vertical="center"/>
    </xf>
    <xf numFmtId="3" fontId="9" fillId="0" borderId="13" xfId="165" applyNumberFormat="1" applyFont="1" applyFill="1" applyBorder="1" applyAlignment="1">
      <alignment horizontal="right" vertical="center"/>
    </xf>
    <xf numFmtId="3" fontId="62" fillId="0" borderId="19" xfId="165" applyNumberFormat="1" applyFont="1" applyFill="1" applyBorder="1" applyAlignment="1">
      <alignment horizontal="right" vertical="center"/>
    </xf>
    <xf numFmtId="3" fontId="9" fillId="0" borderId="16" xfId="165" applyNumberFormat="1" applyFont="1" applyFill="1" applyBorder="1" applyAlignment="1">
      <alignment horizontal="right" vertical="center"/>
    </xf>
    <xf numFmtId="3" fontId="62" fillId="0" borderId="13" xfId="165" applyNumberFormat="1" applyFont="1" applyFill="1" applyBorder="1" applyAlignment="1">
      <alignment horizontal="right" vertical="center"/>
    </xf>
    <xf numFmtId="38" fontId="5" fillId="0" borderId="0" xfId="165" applyNumberFormat="1" applyFill="1" applyAlignment="1">
      <alignment vertical="center"/>
    </xf>
    <xf numFmtId="3" fontId="62" fillId="46" borderId="13" xfId="165" applyNumberFormat="1" applyFont="1" applyFill="1" applyBorder="1" applyAlignment="1">
      <alignment horizontal="right" vertical="center"/>
    </xf>
    <xf numFmtId="3" fontId="62" fillId="46" borderId="16" xfId="165" applyNumberFormat="1" applyFont="1" applyFill="1" applyBorder="1" applyAlignment="1">
      <alignment horizontal="right" vertical="center"/>
    </xf>
    <xf numFmtId="3" fontId="62" fillId="46" borderId="26" xfId="165" applyNumberFormat="1" applyFont="1" applyFill="1" applyBorder="1" applyAlignment="1">
      <alignment horizontal="right" vertical="center"/>
    </xf>
    <xf numFmtId="3" fontId="62" fillId="46" borderId="49" xfId="165" applyNumberFormat="1" applyFont="1" applyFill="1" applyBorder="1" applyAlignment="1">
      <alignment horizontal="right" vertical="center"/>
    </xf>
    <xf numFmtId="3" fontId="62" fillId="46" borderId="36" xfId="165" applyNumberFormat="1" applyFont="1" applyFill="1" applyBorder="1" applyAlignment="1">
      <alignment horizontal="right" vertical="center"/>
    </xf>
    <xf numFmtId="3" fontId="62" fillId="46" borderId="78" xfId="165" applyNumberFormat="1" applyFont="1" applyFill="1" applyBorder="1" applyAlignment="1">
      <alignment horizontal="right" vertical="center"/>
    </xf>
    <xf numFmtId="3" fontId="62" fillId="0" borderId="16" xfId="165" applyNumberFormat="1" applyFont="1" applyBorder="1" applyAlignment="1">
      <alignment horizontal="right" vertical="center"/>
    </xf>
    <xf numFmtId="168" fontId="10" fillId="46" borderId="15" xfId="84" applyNumberFormat="1" applyFont="1" applyFill="1" applyBorder="1" applyAlignment="1">
      <alignment horizontal="right" vertical="center"/>
    </xf>
    <xf numFmtId="49" fontId="59" fillId="0" borderId="13" xfId="0" applyNumberFormat="1" applyFont="1" applyFill="1" applyBorder="1" applyAlignment="1">
      <alignment horizontal="left" vertical="center" wrapText="1"/>
    </xf>
    <xf numFmtId="3" fontId="9" fillId="0" borderId="18" xfId="0" applyNumberFormat="1" applyFont="1" applyFill="1" applyBorder="1" applyAlignment="1">
      <alignment horizontal="left" vertical="center" wrapText="1"/>
    </xf>
    <xf numFmtId="49" fontId="9" fillId="0" borderId="79" xfId="139" applyNumberFormat="1" applyFont="1" applyFill="1" applyBorder="1" applyAlignment="1">
      <alignment horizontal="left" vertical="center" wrapText="1"/>
    </xf>
    <xf numFmtId="0" fontId="12" fillId="0" borderId="18" xfId="148" applyFont="1" applyBorder="1" applyAlignment="1">
      <alignment horizontal="left" vertical="center" wrapText="1"/>
    </xf>
    <xf numFmtId="0" fontId="12" fillId="0" borderId="18" xfId="135" applyFont="1" applyFill="1" applyBorder="1" applyAlignment="1">
      <alignment vertical="top"/>
    </xf>
    <xf numFmtId="3" fontId="11" fillId="0" borderId="31" xfId="0" applyNumberFormat="1" applyFont="1" applyBorder="1" applyAlignment="1">
      <alignment vertical="center"/>
    </xf>
    <xf numFmtId="3" fontId="143" fillId="0" borderId="18" xfId="148" applyNumberFormat="1" applyFont="1" applyFill="1" applyBorder="1" applyAlignment="1">
      <alignment vertical="center" wrapText="1"/>
    </xf>
    <xf numFmtId="3" fontId="59" fillId="0" borderId="15" xfId="0" applyNumberFormat="1" applyFont="1" applyFill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3" fontId="12" fillId="0" borderId="61" xfId="0" applyNumberFormat="1" applyFont="1" applyBorder="1" applyAlignment="1">
      <alignment vertical="center"/>
    </xf>
    <xf numFmtId="3" fontId="144" fillId="46" borderId="13" xfId="167" applyNumberFormat="1" applyFont="1" applyFill="1" applyBorder="1" applyAlignment="1">
      <alignment horizontal="right" wrapText="1"/>
    </xf>
    <xf numFmtId="3" fontId="55" fillId="46" borderId="13" xfId="0" applyNumberFormat="1" applyFont="1" applyFill="1" applyBorder="1" applyAlignment="1">
      <alignment horizontal="right" wrapText="1"/>
    </xf>
    <xf numFmtId="0" fontId="9" fillId="0" borderId="0" xfId="161" applyNumberFormat="1" applyFont="1"/>
    <xf numFmtId="0" fontId="9" fillId="0" borderId="0" xfId="161" applyFont="1"/>
    <xf numFmtId="0" fontId="10" fillId="46" borderId="13" xfId="168" applyFont="1" applyFill="1" applyBorder="1" applyAlignment="1">
      <alignment horizontal="center" vertical="center"/>
    </xf>
    <xf numFmtId="0" fontId="49" fillId="0" borderId="0" xfId="160" applyFont="1"/>
    <xf numFmtId="1" fontId="49" fillId="0" borderId="15" xfId="160" applyNumberFormat="1" applyFont="1" applyBorder="1" applyAlignment="1">
      <alignment horizontal="left" vertical="center"/>
    </xf>
    <xf numFmtId="3" fontId="49" fillId="0" borderId="13" xfId="160" applyNumberFormat="1" applyFont="1" applyBorder="1" applyAlignment="1">
      <alignment horizontal="right" vertical="center"/>
    </xf>
    <xf numFmtId="3" fontId="103" fillId="0" borderId="0" xfId="160" applyNumberFormat="1" applyFont="1"/>
    <xf numFmtId="0" fontId="103" fillId="0" borderId="0" xfId="160" applyFont="1"/>
    <xf numFmtId="1" fontId="102" fillId="46" borderId="15" xfId="160" applyNumberFormat="1" applyFont="1" applyFill="1" applyBorder="1" applyAlignment="1">
      <alignment horizontal="left"/>
    </xf>
    <xf numFmtId="3" fontId="102" fillId="46" borderId="13" xfId="160" applyNumberFormat="1" applyFont="1" applyFill="1" applyBorder="1" applyAlignment="1">
      <alignment horizontal="right"/>
    </xf>
    <xf numFmtId="1" fontId="102" fillId="0" borderId="15" xfId="160" applyNumberFormat="1" applyFont="1" applyBorder="1" applyAlignment="1">
      <alignment horizontal="left"/>
    </xf>
    <xf numFmtId="3" fontId="102" fillId="0" borderId="13" xfId="160" applyNumberFormat="1" applyFont="1" applyBorder="1" applyAlignment="1">
      <alignment horizontal="right"/>
    </xf>
    <xf numFmtId="1" fontId="49" fillId="0" borderId="15" xfId="160" applyNumberFormat="1" applyFont="1" applyBorder="1" applyAlignment="1">
      <alignment horizontal="left"/>
    </xf>
    <xf numFmtId="3" fontId="49" fillId="0" borderId="13" xfId="160" applyNumberFormat="1" applyFont="1" applyBorder="1" applyAlignment="1">
      <alignment horizontal="right"/>
    </xf>
    <xf numFmtId="0" fontId="49" fillId="0" borderId="63" xfId="160" applyFont="1" applyBorder="1" applyAlignment="1">
      <alignment vertical="center" wrapText="1"/>
    </xf>
    <xf numFmtId="1" fontId="49" fillId="0" borderId="15" xfId="160" applyNumberFormat="1" applyFont="1" applyBorder="1" applyAlignment="1">
      <alignment horizontal="left" vertical="center" wrapText="1"/>
    </xf>
    <xf numFmtId="1" fontId="102" fillId="46" borderId="15" xfId="160" applyNumberFormat="1" applyFont="1" applyFill="1" applyBorder="1" applyAlignment="1">
      <alignment horizontal="left" vertical="center" wrapText="1"/>
    </xf>
    <xf numFmtId="3" fontId="102" fillId="46" borderId="13" xfId="160" applyNumberFormat="1" applyFont="1" applyFill="1" applyBorder="1" applyAlignment="1">
      <alignment horizontal="right" vertical="center"/>
    </xf>
    <xf numFmtId="0" fontId="49" fillId="0" borderId="63" xfId="160" applyFont="1" applyBorder="1" applyAlignment="1">
      <alignment vertical="center"/>
    </xf>
    <xf numFmtId="3" fontId="102" fillId="0" borderId="13" xfId="160" applyNumberFormat="1" applyFont="1" applyBorder="1" applyAlignment="1">
      <alignment horizontal="right" vertical="center"/>
    </xf>
    <xf numFmtId="1" fontId="102" fillId="0" borderId="15" xfId="160" applyNumberFormat="1" applyFont="1" applyBorder="1" applyAlignment="1">
      <alignment horizontal="left" vertical="center"/>
    </xf>
    <xf numFmtId="0" fontId="49" fillId="0" borderId="0" xfId="160" applyFont="1" applyBorder="1"/>
    <xf numFmtId="3" fontId="11" fillId="9" borderId="81" xfId="136" applyNumberFormat="1" applyFont="1" applyFill="1" applyBorder="1" applyAlignment="1">
      <alignment horizontal="center" vertical="center"/>
    </xf>
    <xf numFmtId="3" fontId="11" fillId="9" borderId="82" xfId="136" applyNumberFormat="1" applyFont="1" applyFill="1" applyBorder="1" applyAlignment="1">
      <alignment horizontal="center" vertical="center"/>
    </xf>
    <xf numFmtId="3" fontId="11" fillId="9" borderId="85" xfId="136" applyNumberFormat="1" applyFont="1" applyFill="1" applyBorder="1" applyAlignment="1">
      <alignment horizontal="center" vertical="center"/>
    </xf>
    <xf numFmtId="3" fontId="11" fillId="9" borderId="57" xfId="136" applyNumberFormat="1" applyFont="1" applyFill="1" applyBorder="1" applyAlignment="1">
      <alignment horizontal="center" vertical="center" wrapText="1"/>
    </xf>
    <xf numFmtId="3" fontId="11" fillId="9" borderId="84" xfId="136" applyNumberFormat="1" applyFont="1" applyFill="1" applyBorder="1" applyAlignment="1">
      <alignment horizontal="center" vertical="center" wrapText="1"/>
    </xf>
    <xf numFmtId="3" fontId="11" fillId="9" borderId="86" xfId="136" applyNumberFormat="1" applyFont="1" applyFill="1" applyBorder="1" applyAlignment="1">
      <alignment horizontal="center" vertical="center" wrapText="1"/>
    </xf>
    <xf numFmtId="3" fontId="11" fillId="9" borderId="87" xfId="136" applyNumberFormat="1" applyFont="1" applyFill="1" applyBorder="1" applyAlignment="1">
      <alignment horizontal="center" vertical="center" wrapText="1"/>
    </xf>
    <xf numFmtId="0" fontId="11" fillId="46" borderId="13" xfId="122" applyFont="1" applyFill="1" applyBorder="1" applyAlignment="1">
      <alignment horizontal="center" vertical="center"/>
    </xf>
    <xf numFmtId="0" fontId="11" fillId="46" borderId="15" xfId="122" applyFont="1" applyFill="1" applyBorder="1" applyAlignment="1">
      <alignment horizontal="center" vertical="center"/>
    </xf>
    <xf numFmtId="0" fontId="55" fillId="46" borderId="13" xfId="0" applyFont="1" applyFill="1" applyBorder="1" applyAlignment="1">
      <alignment horizontal="center" vertical="center" wrapText="1"/>
    </xf>
    <xf numFmtId="0" fontId="55" fillId="46" borderId="13" xfId="0" applyFont="1" applyFill="1" applyBorder="1" applyAlignment="1">
      <alignment horizontal="center" vertical="center"/>
    </xf>
    <xf numFmtId="0" fontId="55" fillId="46" borderId="15" xfId="0" applyFont="1" applyFill="1" applyBorder="1" applyAlignment="1">
      <alignment horizontal="center" vertical="center"/>
    </xf>
    <xf numFmtId="0" fontId="55" fillId="46" borderId="16" xfId="0" applyFont="1" applyFill="1" applyBorder="1" applyAlignment="1">
      <alignment horizontal="center" vertical="center"/>
    </xf>
    <xf numFmtId="3" fontId="9" fillId="0" borderId="0" xfId="125" applyNumberFormat="1" applyFont="1" applyAlignment="1">
      <alignment horizontal="center"/>
    </xf>
    <xf numFmtId="0" fontId="10" fillId="46" borderId="82" xfId="122" applyFont="1" applyFill="1" applyBorder="1" applyAlignment="1">
      <alignment horizontal="center" vertical="center"/>
    </xf>
    <xf numFmtId="0" fontId="10" fillId="46" borderId="85" xfId="122" applyFont="1" applyFill="1" applyBorder="1" applyAlignment="1">
      <alignment horizontal="center" vertical="center"/>
    </xf>
    <xf numFmtId="0" fontId="10" fillId="46" borderId="81" xfId="125" applyFont="1" applyFill="1" applyBorder="1" applyAlignment="1">
      <alignment horizontal="center"/>
    </xf>
    <xf numFmtId="0" fontId="10" fillId="46" borderId="82" xfId="125" applyFont="1" applyFill="1" applyBorder="1" applyAlignment="1">
      <alignment horizontal="center"/>
    </xf>
    <xf numFmtId="0" fontId="10" fillId="46" borderId="85" xfId="125" applyFont="1" applyFill="1" applyBorder="1" applyAlignment="1">
      <alignment horizontal="center"/>
    </xf>
    <xf numFmtId="0" fontId="3" fillId="46" borderId="57" xfId="0" applyFont="1" applyFill="1" applyBorder="1" applyAlignment="1">
      <alignment horizontal="center" vertical="center" wrapText="1"/>
    </xf>
    <xf numFmtId="0" fontId="3" fillId="46" borderId="84" xfId="0" applyFont="1" applyFill="1" applyBorder="1" applyAlignment="1">
      <alignment horizontal="center" vertical="center" wrapText="1"/>
    </xf>
    <xf numFmtId="0" fontId="3" fillId="46" borderId="57" xfId="0" applyFont="1" applyFill="1" applyBorder="1" applyAlignment="1">
      <alignment horizontal="center" vertical="center"/>
    </xf>
    <xf numFmtId="0" fontId="3" fillId="46" borderId="84" xfId="0" applyFont="1" applyFill="1" applyBorder="1" applyAlignment="1">
      <alignment horizontal="center" vertical="center"/>
    </xf>
    <xf numFmtId="0" fontId="3" fillId="46" borderId="62" xfId="0" applyFont="1" applyFill="1" applyBorder="1" applyAlignment="1">
      <alignment horizontal="center" vertical="center" wrapText="1"/>
    </xf>
    <xf numFmtId="0" fontId="3" fillId="46" borderId="83" xfId="0" applyFont="1" applyFill="1" applyBorder="1" applyAlignment="1">
      <alignment horizontal="center" vertical="center" wrapText="1"/>
    </xf>
    <xf numFmtId="0" fontId="3" fillId="46" borderId="52" xfId="0" applyFont="1" applyFill="1" applyBorder="1" applyAlignment="1">
      <alignment horizontal="center" vertical="center" wrapText="1"/>
    </xf>
    <xf numFmtId="0" fontId="11" fillId="46" borderId="13" xfId="0" applyFont="1" applyFill="1" applyBorder="1" applyAlignment="1">
      <alignment horizontal="center"/>
    </xf>
    <xf numFmtId="0" fontId="142" fillId="46" borderId="13" xfId="0" applyFont="1" applyFill="1" applyBorder="1" applyAlignment="1">
      <alignment horizontal="center"/>
    </xf>
    <xf numFmtId="3" fontId="11" fillId="46" borderId="13" xfId="158" applyNumberFormat="1" applyFont="1" applyFill="1" applyBorder="1" applyAlignment="1">
      <alignment horizontal="center" vertical="center" wrapText="1"/>
    </xf>
    <xf numFmtId="3" fontId="11" fillId="46" borderId="15" xfId="158" applyNumberFormat="1" applyFont="1" applyFill="1" applyBorder="1" applyAlignment="1">
      <alignment horizontal="center" vertical="center" wrapText="1"/>
    </xf>
    <xf numFmtId="3" fontId="11" fillId="46" borderId="16" xfId="158" applyNumberFormat="1" applyFont="1" applyFill="1" applyBorder="1" applyAlignment="1">
      <alignment horizontal="center" vertical="center" wrapText="1"/>
    </xf>
    <xf numFmtId="3" fontId="16" fillId="46" borderId="57" xfId="158" applyNumberFormat="1" applyFont="1" applyFill="1" applyBorder="1" applyAlignment="1">
      <alignment horizontal="center" vertical="center" wrapText="1"/>
    </xf>
    <xf numFmtId="3" fontId="16" fillId="46" borderId="84" xfId="158" applyNumberFormat="1" applyFont="1" applyFill="1" applyBorder="1" applyAlignment="1">
      <alignment horizontal="center" vertical="center" wrapText="1"/>
    </xf>
    <xf numFmtId="3" fontId="16" fillId="46" borderId="58" xfId="158" applyNumberFormat="1" applyFont="1" applyFill="1" applyBorder="1" applyAlignment="1">
      <alignment horizontal="center" vertical="center"/>
    </xf>
    <xf numFmtId="3" fontId="16" fillId="46" borderId="76" xfId="158" applyNumberFormat="1" applyFont="1" applyFill="1" applyBorder="1" applyAlignment="1">
      <alignment horizontal="center" vertical="center"/>
    </xf>
    <xf numFmtId="0" fontId="11" fillId="46" borderId="13" xfId="0" applyFont="1" applyFill="1" applyBorder="1" applyAlignment="1">
      <alignment horizontal="center" vertical="center"/>
    </xf>
    <xf numFmtId="3" fontId="16" fillId="46" borderId="62" xfId="158" applyNumberFormat="1" applyFont="1" applyFill="1" applyBorder="1" applyAlignment="1">
      <alignment horizontal="center" vertical="center" wrapText="1"/>
    </xf>
    <xf numFmtId="3" fontId="16" fillId="46" borderId="83" xfId="158" applyNumberFormat="1" applyFont="1" applyFill="1" applyBorder="1" applyAlignment="1">
      <alignment horizontal="center" vertical="center" wrapText="1"/>
    </xf>
    <xf numFmtId="3" fontId="16" fillId="46" borderId="13" xfId="158" applyNumberFormat="1" applyFont="1" applyFill="1" applyBorder="1" applyAlignment="1">
      <alignment horizontal="center" vertical="center" wrapText="1"/>
    </xf>
    <xf numFmtId="0" fontId="89" fillId="46" borderId="81" xfId="0" applyFont="1" applyFill="1" applyBorder="1" applyAlignment="1">
      <alignment horizontal="center" vertical="center"/>
    </xf>
    <xf numFmtId="0" fontId="0" fillId="0" borderId="82" xfId="0" applyBorder="1"/>
    <xf numFmtId="0" fontId="89" fillId="46" borderId="26" xfId="0" applyFont="1" applyFill="1" applyBorder="1" applyAlignment="1">
      <alignment horizontal="center" vertical="center" wrapText="1"/>
    </xf>
    <xf numFmtId="0" fontId="89" fillId="46" borderId="19" xfId="0" applyFont="1" applyFill="1" applyBorder="1" applyAlignment="1">
      <alignment horizontal="center" vertical="center" wrapText="1"/>
    </xf>
    <xf numFmtId="0" fontId="3" fillId="46" borderId="13" xfId="0" applyFont="1" applyFill="1" applyBorder="1" applyAlignment="1">
      <alignment wrapText="1"/>
    </xf>
    <xf numFmtId="0" fontId="89" fillId="46" borderId="80" xfId="0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vertical="center" wrapText="1"/>
    </xf>
    <xf numFmtId="0" fontId="0" fillId="46" borderId="13" xfId="0" applyFill="1" applyBorder="1" applyAlignment="1">
      <alignment horizontal="center" vertical="center" wrapText="1"/>
    </xf>
    <xf numFmtId="0" fontId="10" fillId="46" borderId="13" xfId="144" applyFont="1" applyFill="1" applyBorder="1" applyAlignment="1">
      <alignment horizontal="center" vertical="center" wrapText="1"/>
    </xf>
    <xf numFmtId="0" fontId="9" fillId="46" borderId="13" xfId="0" applyFont="1" applyFill="1" applyBorder="1" applyAlignment="1">
      <alignment horizontal="center" vertical="center" wrapText="1"/>
    </xf>
    <xf numFmtId="0" fontId="87" fillId="46" borderId="13" xfId="144" applyFont="1" applyFill="1" applyBorder="1" applyAlignment="1">
      <alignment horizontal="center" vertical="center" wrapText="1"/>
    </xf>
    <xf numFmtId="0" fontId="10" fillId="46" borderId="13" xfId="0" applyFont="1" applyFill="1" applyBorder="1" applyAlignment="1">
      <alignment horizontal="center" wrapText="1"/>
    </xf>
    <xf numFmtId="0" fontId="90" fillId="46" borderId="13" xfId="167" applyFont="1" applyFill="1" applyBorder="1" applyAlignment="1">
      <alignment horizontal="center" vertical="center"/>
    </xf>
    <xf numFmtId="0" fontId="90" fillId="46" borderId="13" xfId="167" applyFill="1" applyBorder="1" applyAlignment="1">
      <alignment horizontal="center" vertical="center"/>
    </xf>
    <xf numFmtId="3" fontId="97" fillId="52" borderId="13" xfId="167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3" fontId="97" fillId="52" borderId="13" xfId="167" applyNumberFormat="1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3" fontId="95" fillId="52" borderId="65" xfId="167" applyNumberFormat="1" applyFont="1" applyFill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3" fontId="97" fillId="52" borderId="59" xfId="167" applyNumberFormat="1" applyFont="1" applyFill="1" applyBorder="1" applyAlignment="1">
      <alignment horizontal="center" vertical="center" wrapText="1"/>
    </xf>
    <xf numFmtId="3" fontId="2" fillId="52" borderId="15" xfId="167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3" fontId="95" fillId="52" borderId="16" xfId="167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0" fillId="0" borderId="59" xfId="0" applyBorder="1" applyAlignment="1">
      <alignment horizontal="center" vertical="center" wrapText="1"/>
    </xf>
    <xf numFmtId="0" fontId="2" fillId="46" borderId="13" xfId="0" applyFont="1" applyFill="1" applyBorder="1" applyAlignment="1">
      <alignment horizontal="center" vertical="center" wrapText="1"/>
    </xf>
    <xf numFmtId="0" fontId="2" fillId="46" borderId="0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" fillId="46" borderId="2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46" borderId="13" xfId="167" applyFont="1" applyFill="1" applyBorder="1" applyAlignment="1">
      <alignment horizontal="center" vertical="center" wrapText="1"/>
    </xf>
    <xf numFmtId="0" fontId="11" fillId="46" borderId="26" xfId="166" applyFont="1" applyFill="1" applyBorder="1" applyAlignment="1">
      <alignment horizontal="center" vertical="center" wrapText="1"/>
    </xf>
    <xf numFmtId="0" fontId="0" fillId="0" borderId="20" xfId="0" applyBorder="1" applyAlignment="1"/>
    <xf numFmtId="0" fontId="0" fillId="0" borderId="19" xfId="0" applyBorder="1" applyAlignment="1"/>
    <xf numFmtId="0" fontId="14" fillId="46" borderId="28" xfId="166" applyFont="1" applyFill="1" applyBorder="1" applyAlignment="1">
      <alignment horizontal="center" vertical="center" wrapText="1"/>
    </xf>
    <xf numFmtId="0" fontId="98" fillId="0" borderId="40" xfId="0" applyFont="1" applyBorder="1" applyAlignment="1">
      <alignment horizontal="center" vertical="center" wrapText="1"/>
    </xf>
    <xf numFmtId="0" fontId="98" fillId="0" borderId="36" xfId="0" applyFont="1" applyBorder="1" applyAlignment="1">
      <alignment horizontal="center" vertical="center" wrapText="1"/>
    </xf>
    <xf numFmtId="0" fontId="98" fillId="0" borderId="53" xfId="0" applyFont="1" applyBorder="1" applyAlignment="1">
      <alignment horizontal="center" vertical="center" wrapText="1"/>
    </xf>
    <xf numFmtId="0" fontId="98" fillId="0" borderId="46" xfId="0" applyFont="1" applyBorder="1" applyAlignment="1">
      <alignment horizontal="center" vertical="center" wrapText="1"/>
    </xf>
    <xf numFmtId="0" fontId="98" fillId="0" borderId="38" xfId="0" applyFont="1" applyBorder="1" applyAlignment="1">
      <alignment horizontal="center" vertical="center" wrapText="1"/>
    </xf>
    <xf numFmtId="0" fontId="94" fillId="46" borderId="26" xfId="0" applyFont="1" applyFill="1" applyBorder="1" applyAlignment="1">
      <alignment horizontal="center" vertical="center" wrapText="1"/>
    </xf>
    <xf numFmtId="0" fontId="88" fillId="0" borderId="20" xfId="0" applyFont="1" applyBorder="1" applyAlignment="1">
      <alignment horizontal="center" vertical="center" wrapText="1"/>
    </xf>
    <xf numFmtId="0" fontId="88" fillId="0" borderId="19" xfId="0" applyFont="1" applyBorder="1" applyAlignment="1">
      <alignment horizontal="center" vertical="center" wrapText="1"/>
    </xf>
    <xf numFmtId="0" fontId="114" fillId="46" borderId="28" xfId="166" applyFont="1" applyFill="1" applyBorder="1" applyAlignment="1">
      <alignment horizontal="center"/>
    </xf>
    <xf numFmtId="0" fontId="115" fillId="0" borderId="40" xfId="0" applyFont="1" applyBorder="1" applyAlignment="1">
      <alignment horizontal="center"/>
    </xf>
    <xf numFmtId="0" fontId="115" fillId="0" borderId="36" xfId="0" applyFont="1" applyBorder="1" applyAlignment="1">
      <alignment horizontal="center"/>
    </xf>
    <xf numFmtId="0" fontId="11" fillId="46" borderId="15" xfId="166" applyFont="1" applyFill="1" applyBorder="1" applyAlignment="1">
      <alignment horizontal="center" vertical="center"/>
    </xf>
    <xf numFmtId="0" fontId="11" fillId="46" borderId="14" xfId="166" applyFont="1" applyFill="1" applyBorder="1" applyAlignment="1">
      <alignment horizontal="center" vertical="center"/>
    </xf>
    <xf numFmtId="0" fontId="98" fillId="0" borderId="16" xfId="0" applyFont="1" applyBorder="1" applyAlignment="1">
      <alignment horizontal="center" vertical="center"/>
    </xf>
    <xf numFmtId="0" fontId="114" fillId="46" borderId="40" xfId="166" applyFont="1" applyFill="1" applyBorder="1" applyAlignment="1">
      <alignment horizontal="center" vertical="center"/>
    </xf>
    <xf numFmtId="0" fontId="115" fillId="0" borderId="40" xfId="0" applyFont="1" applyBorder="1" applyAlignment="1">
      <alignment vertical="center"/>
    </xf>
    <xf numFmtId="0" fontId="115" fillId="0" borderId="36" xfId="0" applyFont="1" applyBorder="1" applyAlignment="1"/>
    <xf numFmtId="0" fontId="115" fillId="0" borderId="46" xfId="0" applyFont="1" applyBorder="1" applyAlignment="1">
      <alignment vertical="center"/>
    </xf>
    <xf numFmtId="0" fontId="115" fillId="0" borderId="38" xfId="0" applyFont="1" applyBorder="1" applyAlignment="1"/>
    <xf numFmtId="0" fontId="16" fillId="46" borderId="15" xfId="166" applyFont="1" applyFill="1" applyBorder="1" applyAlignment="1">
      <alignment horizontal="center" wrapText="1"/>
    </xf>
    <xf numFmtId="0" fontId="16" fillId="46" borderId="14" xfId="166" applyFont="1" applyFill="1" applyBorder="1" applyAlignment="1">
      <alignment horizontal="center" wrapText="1"/>
    </xf>
    <xf numFmtId="0" fontId="16" fillId="46" borderId="16" xfId="166" applyFont="1" applyFill="1" applyBorder="1" applyAlignment="1">
      <alignment horizontal="center" wrapText="1"/>
    </xf>
    <xf numFmtId="0" fontId="16" fillId="46" borderId="15" xfId="166" applyFont="1" applyFill="1" applyBorder="1" applyAlignment="1">
      <alignment horizontal="center" vertical="center" wrapText="1"/>
    </xf>
    <xf numFmtId="0" fontId="16" fillId="46" borderId="14" xfId="166" applyFont="1" applyFill="1" applyBorder="1" applyAlignment="1">
      <alignment horizontal="center" vertical="center" wrapText="1"/>
    </xf>
    <xf numFmtId="0" fontId="16" fillId="46" borderId="16" xfId="166" applyFont="1" applyFill="1" applyBorder="1" applyAlignment="1">
      <alignment horizontal="center" vertical="center" wrapText="1"/>
    </xf>
    <xf numFmtId="38" fontId="62" fillId="46" borderId="26" xfId="165" applyNumberFormat="1" applyFont="1" applyFill="1" applyBorder="1" applyAlignment="1">
      <alignment horizontal="center" vertical="center" wrapText="1"/>
    </xf>
    <xf numFmtId="38" fontId="62" fillId="46" borderId="19" xfId="165" applyNumberFormat="1" applyFont="1" applyFill="1" applyBorder="1" applyAlignment="1">
      <alignment horizontal="center" vertical="center" wrapText="1"/>
    </xf>
    <xf numFmtId="38" fontId="62" fillId="46" borderId="76" xfId="165" applyNumberFormat="1" applyFont="1" applyFill="1" applyBorder="1" applyAlignment="1">
      <alignment horizontal="center" vertical="center" wrapText="1"/>
    </xf>
    <xf numFmtId="38" fontId="62" fillId="46" borderId="90" xfId="165" applyNumberFormat="1" applyFont="1" applyFill="1" applyBorder="1" applyAlignment="1">
      <alignment horizontal="center" vertical="center" wrapText="1"/>
    </xf>
    <xf numFmtId="38" fontId="62" fillId="46" borderId="77" xfId="165" applyNumberFormat="1" applyFont="1" applyFill="1" applyBorder="1" applyAlignment="1">
      <alignment horizontal="center" vertical="center" wrapText="1"/>
    </xf>
    <xf numFmtId="38" fontId="9" fillId="56" borderId="91" xfId="165" applyNumberFormat="1" applyFont="1" applyFill="1" applyBorder="1" applyAlignment="1">
      <alignment horizontal="center" vertical="center"/>
    </xf>
    <xf numFmtId="38" fontId="9" fillId="56" borderId="56" xfId="165" applyNumberFormat="1" applyFont="1" applyFill="1" applyBorder="1" applyAlignment="1">
      <alignment horizontal="center" vertical="center"/>
    </xf>
    <xf numFmtId="38" fontId="9" fillId="56" borderId="54" xfId="165" applyNumberFormat="1" applyFont="1" applyFill="1" applyBorder="1" applyAlignment="1">
      <alignment horizontal="center" vertical="center"/>
    </xf>
    <xf numFmtId="38" fontId="9" fillId="56" borderId="88" xfId="165" applyNumberFormat="1" applyFont="1" applyFill="1" applyBorder="1" applyAlignment="1">
      <alignment horizontal="center" vertical="center"/>
    </xf>
    <xf numFmtId="38" fontId="9" fillId="56" borderId="71" xfId="165" applyNumberFormat="1" applyFont="1" applyFill="1" applyBorder="1" applyAlignment="1">
      <alignment vertical="center" wrapText="1"/>
    </xf>
    <xf numFmtId="0" fontId="0" fillId="0" borderId="75" xfId="0" applyBorder="1"/>
    <xf numFmtId="38" fontId="9" fillId="56" borderId="74" xfId="165" applyNumberFormat="1" applyFont="1" applyFill="1" applyBorder="1" applyAlignment="1">
      <alignment horizontal="center" vertical="center"/>
    </xf>
    <xf numFmtId="38" fontId="9" fillId="56" borderId="75" xfId="165" applyNumberFormat="1" applyFont="1" applyFill="1" applyBorder="1" applyAlignment="1">
      <alignment vertical="center" wrapText="1"/>
    </xf>
    <xf numFmtId="38" fontId="62" fillId="46" borderId="40" xfId="165" applyNumberFormat="1" applyFont="1" applyFill="1" applyBorder="1" applyAlignment="1">
      <alignment horizontal="center" vertical="center" wrapText="1"/>
    </xf>
    <xf numFmtId="38" fontId="62" fillId="46" borderId="46" xfId="165" applyNumberFormat="1" applyFont="1" applyFill="1" applyBorder="1" applyAlignment="1">
      <alignment horizontal="center" vertical="center" wrapText="1"/>
    </xf>
    <xf numFmtId="38" fontId="9" fillId="56" borderId="73" xfId="165" applyNumberFormat="1" applyFont="1" applyFill="1" applyBorder="1" applyAlignment="1">
      <alignment vertical="center" wrapText="1"/>
    </xf>
    <xf numFmtId="38" fontId="9" fillId="56" borderId="64" xfId="165" applyNumberFormat="1" applyFont="1" applyFill="1" applyBorder="1" applyAlignment="1">
      <alignment vertical="center" wrapText="1"/>
    </xf>
    <xf numFmtId="38" fontId="9" fillId="56" borderId="89" xfId="165" applyNumberFormat="1" applyFont="1" applyFill="1" applyBorder="1" applyAlignment="1">
      <alignment vertical="center" wrapText="1"/>
    </xf>
    <xf numFmtId="0" fontId="2" fillId="46" borderId="26" xfId="0" applyFont="1" applyFill="1" applyBorder="1" applyAlignment="1">
      <alignment horizontal="center" vertical="center" wrapText="1"/>
    </xf>
    <xf numFmtId="0" fontId="2" fillId="46" borderId="19" xfId="0" applyFont="1" applyFill="1" applyBorder="1" applyAlignment="1">
      <alignment horizontal="center" vertical="center" wrapText="1"/>
    </xf>
    <xf numFmtId="0" fontId="106" fillId="46" borderId="13" xfId="166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5" fillId="46" borderId="13" xfId="0" applyFont="1" applyFill="1" applyBorder="1" applyAlignment="1">
      <alignment horizontal="center"/>
    </xf>
    <xf numFmtId="0" fontId="11" fillId="46" borderId="13" xfId="166" applyFont="1" applyFill="1" applyBorder="1" applyAlignment="1">
      <alignment horizontal="center" vertical="center" wrapText="1"/>
    </xf>
    <xf numFmtId="0" fontId="0" fillId="0" borderId="13" xfId="0" applyBorder="1" applyAlignment="1"/>
    <xf numFmtId="0" fontId="105" fillId="46" borderId="13" xfId="166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105" fillId="46" borderId="26" xfId="166" applyFont="1" applyFill="1" applyBorder="1" applyAlignment="1">
      <alignment horizontal="center" vertical="center" wrapText="1"/>
    </xf>
    <xf numFmtId="0" fontId="105" fillId="46" borderId="19" xfId="166" applyFont="1" applyFill="1" applyBorder="1" applyAlignment="1">
      <alignment horizontal="center" vertical="center" wrapText="1"/>
    </xf>
    <xf numFmtId="0" fontId="105" fillId="46" borderId="26" xfId="166" applyFont="1" applyFill="1" applyBorder="1" applyAlignment="1">
      <alignment horizontal="center" vertical="center"/>
    </xf>
    <xf numFmtId="0" fontId="105" fillId="46" borderId="19" xfId="166" applyFont="1" applyFill="1" applyBorder="1" applyAlignment="1">
      <alignment horizontal="center" vertical="center"/>
    </xf>
    <xf numFmtId="0" fontId="87" fillId="46" borderId="62" xfId="164" applyFont="1" applyFill="1" applyBorder="1" applyAlignment="1">
      <alignment horizontal="center" vertical="center" wrapText="1"/>
    </xf>
    <xf numFmtId="0" fontId="87" fillId="46" borderId="83" xfId="164" applyFont="1" applyFill="1" applyBorder="1" applyAlignment="1">
      <alignment horizontal="center" vertical="center" wrapText="1"/>
    </xf>
    <xf numFmtId="0" fontId="87" fillId="46" borderId="52" xfId="164" applyFont="1" applyFill="1" applyBorder="1" applyAlignment="1">
      <alignment horizontal="center" vertical="center" wrapText="1"/>
    </xf>
    <xf numFmtId="0" fontId="87" fillId="46" borderId="51" xfId="164" applyFont="1" applyFill="1" applyBorder="1" applyAlignment="1">
      <alignment horizontal="center" vertical="center" wrapText="1"/>
    </xf>
    <xf numFmtId="0" fontId="14" fillId="46" borderId="92" xfId="164" applyFont="1" applyFill="1" applyBorder="1" applyAlignment="1">
      <alignment horizontal="center" vertical="center" wrapText="1"/>
    </xf>
    <xf numFmtId="0" fontId="14" fillId="46" borderId="68" xfId="164" applyFont="1" applyFill="1" applyBorder="1" applyAlignment="1">
      <alignment horizontal="center" vertical="center" wrapText="1"/>
    </xf>
    <xf numFmtId="0" fontId="98" fillId="46" borderId="15" xfId="0" applyFont="1" applyFill="1" applyBorder="1" applyAlignment="1">
      <alignment horizontal="center" vertical="center" textRotation="90" wrapText="1"/>
    </xf>
    <xf numFmtId="0" fontId="98" fillId="0" borderId="16" xfId="0" applyFont="1" applyBorder="1" applyAlignment="1">
      <alignment horizontal="center" vertical="center" textRotation="90" wrapText="1"/>
    </xf>
    <xf numFmtId="0" fontId="14" fillId="46" borderId="26" xfId="164" applyFont="1" applyFill="1" applyBorder="1" applyAlignment="1">
      <alignment horizontal="center" vertical="center" wrapText="1"/>
    </xf>
    <xf numFmtId="0" fontId="14" fillId="46" borderId="19" xfId="164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89" fillId="0" borderId="15" xfId="159" applyNumberFormat="1" applyFont="1" applyFill="1" applyBorder="1" applyAlignment="1">
      <alignment horizontal="left" vertical="center" wrapText="1"/>
    </xf>
    <xf numFmtId="3" fontId="89" fillId="0" borderId="14" xfId="159" applyNumberFormat="1" applyFont="1" applyFill="1" applyBorder="1" applyAlignment="1">
      <alignment horizontal="left" vertical="center" wrapText="1"/>
    </xf>
    <xf numFmtId="3" fontId="89" fillId="0" borderId="16" xfId="159" applyNumberFormat="1" applyFont="1" applyFill="1" applyBorder="1" applyAlignment="1">
      <alignment horizontal="left" vertical="center" wrapText="1"/>
    </xf>
    <xf numFmtId="3" fontId="89" fillId="57" borderId="13" xfId="159" applyNumberFormat="1" applyFont="1" applyFill="1" applyBorder="1" applyAlignment="1">
      <alignment horizontal="center" vertical="center" wrapText="1"/>
    </xf>
    <xf numFmtId="0" fontId="4" fillId="52" borderId="13" xfId="159" applyFill="1" applyBorder="1" applyAlignment="1">
      <alignment horizontal="center" vertical="center" wrapText="1"/>
    </xf>
    <xf numFmtId="3" fontId="89" fillId="57" borderId="50" xfId="159" applyNumberFormat="1" applyFont="1" applyFill="1" applyBorder="1" applyAlignment="1">
      <alignment horizontal="center" vertical="center" wrapText="1"/>
    </xf>
    <xf numFmtId="0" fontId="4" fillId="52" borderId="20" xfId="159" applyFill="1" applyBorder="1" applyAlignment="1">
      <alignment horizontal="center" vertical="center" wrapText="1"/>
    </xf>
    <xf numFmtId="0" fontId="4" fillId="52" borderId="19" xfId="159" applyFill="1" applyBorder="1" applyAlignment="1">
      <alignment horizontal="center" vertical="center" wrapText="1"/>
    </xf>
    <xf numFmtId="3" fontId="89" fillId="52" borderId="13" xfId="159" applyNumberFormat="1" applyFont="1" applyFill="1" applyBorder="1" applyAlignment="1">
      <alignment horizontal="left" vertical="center" wrapText="1"/>
    </xf>
    <xf numFmtId="0" fontId="4" fillId="52" borderId="13" xfId="159" applyFill="1" applyBorder="1" applyAlignment="1">
      <alignment vertical="center" wrapText="1"/>
    </xf>
    <xf numFmtId="3" fontId="89" fillId="57" borderId="50" xfId="159" applyNumberFormat="1" applyFont="1" applyFill="1" applyBorder="1" applyAlignment="1">
      <alignment horizontal="center" vertical="center" textRotation="3" wrapText="1"/>
    </xf>
    <xf numFmtId="0" fontId="4" fillId="52" borderId="20" xfId="159" applyFill="1" applyBorder="1" applyAlignment="1">
      <alignment horizontal="center" vertical="center" textRotation="3" wrapText="1"/>
    </xf>
    <xf numFmtId="0" fontId="4" fillId="52" borderId="19" xfId="159" applyFill="1" applyBorder="1" applyAlignment="1">
      <alignment horizontal="center" vertical="center" textRotation="3" wrapText="1"/>
    </xf>
    <xf numFmtId="3" fontId="89" fillId="57" borderId="52" xfId="159" applyNumberFormat="1" applyFont="1" applyFill="1" applyBorder="1" applyAlignment="1">
      <alignment horizontal="center" vertical="center" wrapText="1"/>
    </xf>
    <xf numFmtId="0" fontId="4" fillId="52" borderId="52" xfId="159" applyFill="1" applyBorder="1" applyAlignment="1">
      <alignment horizontal="center" vertical="center" wrapText="1"/>
    </xf>
    <xf numFmtId="0" fontId="4" fillId="52" borderId="13" xfId="159" applyFill="1" applyBorder="1" applyAlignment="1">
      <alignment horizontal="center" wrapText="1"/>
    </xf>
    <xf numFmtId="3" fontId="3" fillId="0" borderId="15" xfId="159" applyNumberFormat="1" applyFont="1" applyFill="1" applyBorder="1" applyAlignment="1">
      <alignment horizontal="left" vertical="center" wrapText="1"/>
    </xf>
    <xf numFmtId="3" fontId="3" fillId="0" borderId="16" xfId="159" applyNumberFormat="1" applyFont="1" applyFill="1" applyBorder="1" applyAlignment="1">
      <alignment horizontal="left" vertical="center" wrapText="1"/>
    </xf>
    <xf numFmtId="0" fontId="3" fillId="0" borderId="15" xfId="159" applyFont="1" applyFill="1" applyBorder="1" applyAlignment="1">
      <alignment horizontal="left" vertical="center"/>
    </xf>
    <xf numFmtId="0" fontId="3" fillId="0" borderId="14" xfId="159" applyFont="1" applyFill="1" applyBorder="1" applyAlignment="1">
      <alignment horizontal="left" vertical="center"/>
    </xf>
    <xf numFmtId="0" fontId="3" fillId="0" borderId="16" xfId="159" applyFont="1" applyFill="1" applyBorder="1" applyAlignment="1">
      <alignment horizontal="left" vertical="center"/>
    </xf>
    <xf numFmtId="3" fontId="89" fillId="57" borderId="26" xfId="159" applyNumberFormat="1" applyFont="1" applyFill="1" applyBorder="1" applyAlignment="1">
      <alignment horizontal="center" vertical="center" wrapText="1"/>
    </xf>
    <xf numFmtId="3" fontId="89" fillId="57" borderId="20" xfId="159" applyNumberFormat="1" applyFont="1" applyFill="1" applyBorder="1" applyAlignment="1">
      <alignment horizontal="center" vertical="center" wrapText="1"/>
    </xf>
    <xf numFmtId="3" fontId="89" fillId="57" borderId="19" xfId="159" applyNumberFormat="1" applyFont="1" applyFill="1" applyBorder="1" applyAlignment="1">
      <alignment horizontal="center" vertical="center" wrapText="1"/>
    </xf>
    <xf numFmtId="0" fontId="10" fillId="0" borderId="0" xfId="138" applyFont="1" applyAlignment="1">
      <alignment horizontal="center"/>
    </xf>
    <xf numFmtId="0" fontId="11" fillId="46" borderId="67" xfId="145" applyFont="1" applyFill="1" applyBorder="1" applyAlignment="1">
      <alignment horizontal="center" vertical="center" wrapText="1"/>
    </xf>
    <xf numFmtId="0" fontId="12" fillId="0" borderId="60" xfId="149" applyFont="1" applyBorder="1" applyAlignment="1">
      <alignment horizontal="center" vertical="center" wrapText="1"/>
    </xf>
    <xf numFmtId="0" fontId="11" fillId="46" borderId="13" xfId="149" applyFont="1" applyFill="1" applyBorder="1" applyAlignment="1">
      <alignment wrapText="1"/>
    </xf>
    <xf numFmtId="0" fontId="12" fillId="0" borderId="13" xfId="149" applyFont="1" applyBorder="1" applyAlignment="1">
      <alignment wrapText="1"/>
    </xf>
    <xf numFmtId="3" fontId="11" fillId="0" borderId="0" xfId="149" applyNumberFormat="1" applyFont="1" applyAlignment="1"/>
    <xf numFmtId="0" fontId="12" fillId="0" borderId="0" xfId="149" applyFont="1" applyAlignment="1"/>
    <xf numFmtId="49" fontId="11" fillId="46" borderId="58" xfId="145" applyNumberFormat="1" applyFont="1" applyFill="1" applyBorder="1" applyAlignment="1">
      <alignment horizontal="center" vertical="center"/>
    </xf>
    <xf numFmtId="0" fontId="12" fillId="0" borderId="95" xfId="149" applyFont="1" applyBorder="1" applyAlignment="1">
      <alignment horizontal="center" vertical="center"/>
    </xf>
    <xf numFmtId="49" fontId="11" fillId="46" borderId="74" xfId="145" applyNumberFormat="1" applyFont="1" applyFill="1" applyBorder="1" applyAlignment="1">
      <alignment horizontal="center" vertical="center"/>
    </xf>
    <xf numFmtId="0" fontId="12" fillId="0" borderId="48" xfId="149" applyFont="1" applyBorder="1" applyAlignment="1">
      <alignment horizontal="center" vertical="center"/>
    </xf>
    <xf numFmtId="49" fontId="11" fillId="46" borderId="76" xfId="145" applyNumberFormat="1" applyFont="1" applyFill="1" applyBorder="1" applyAlignment="1">
      <alignment horizontal="center" vertical="center"/>
    </xf>
    <xf numFmtId="0" fontId="12" fillId="0" borderId="69" xfId="149" applyFont="1" applyBorder="1" applyAlignment="1">
      <alignment horizontal="center" vertical="center"/>
    </xf>
    <xf numFmtId="0" fontId="11" fillId="46" borderId="13" xfId="149" applyFont="1" applyFill="1" applyBorder="1" applyAlignment="1">
      <alignment horizontal="center" vertical="center"/>
    </xf>
    <xf numFmtId="0" fontId="12" fillId="0" borderId="13" xfId="149" applyFont="1" applyBorder="1" applyAlignment="1"/>
    <xf numFmtId="0" fontId="11" fillId="46" borderId="26" xfId="149" applyFont="1" applyFill="1" applyBorder="1" applyAlignment="1">
      <alignment horizontal="center" vertical="center" wrapText="1"/>
    </xf>
    <xf numFmtId="0" fontId="11" fillId="46" borderId="19" xfId="149" applyFont="1" applyFill="1" applyBorder="1" applyAlignment="1">
      <alignment horizontal="center" vertical="center" wrapText="1"/>
    </xf>
    <xf numFmtId="0" fontId="11" fillId="46" borderId="50" xfId="145" applyFont="1" applyFill="1" applyBorder="1" applyAlignment="1">
      <alignment horizontal="center" vertical="center" wrapText="1"/>
    </xf>
    <xf numFmtId="0" fontId="12" fillId="0" borderId="20" xfId="149" applyFont="1" applyBorder="1" applyAlignment="1">
      <alignment horizontal="center" vertical="center" wrapText="1"/>
    </xf>
    <xf numFmtId="0" fontId="12" fillId="0" borderId="70" xfId="149" applyFont="1" applyBorder="1" applyAlignment="1">
      <alignment horizontal="center" vertical="center" wrapText="1"/>
    </xf>
    <xf numFmtId="0" fontId="11" fillId="46" borderId="94" xfId="145" applyFont="1" applyFill="1" applyBorder="1" applyAlignment="1">
      <alignment horizontal="center" vertical="center" wrapText="1"/>
    </xf>
    <xf numFmtId="0" fontId="12" fillId="0" borderId="63" xfId="149" applyFont="1" applyBorder="1" applyAlignment="1">
      <alignment horizontal="center" vertical="center" wrapText="1"/>
    </xf>
    <xf numFmtId="0" fontId="12" fillId="0" borderId="96" xfId="149" applyFont="1" applyBorder="1" applyAlignment="1">
      <alignment horizontal="center" vertical="center" wrapText="1"/>
    </xf>
    <xf numFmtId="0" fontId="11" fillId="46" borderId="13" xfId="149" applyFont="1" applyFill="1" applyBorder="1" applyAlignment="1">
      <alignment horizontal="center" vertical="center" wrapText="1"/>
    </xf>
    <xf numFmtId="0" fontId="11" fillId="46" borderId="26" xfId="145" applyFont="1" applyFill="1" applyBorder="1" applyAlignment="1">
      <alignment horizontal="center" vertical="center"/>
    </xf>
    <xf numFmtId="0" fontId="12" fillId="0" borderId="70" xfId="149" applyFont="1" applyBorder="1" applyAlignment="1">
      <alignment horizontal="center" vertical="center"/>
    </xf>
    <xf numFmtId="0" fontId="11" fillId="46" borderId="98" xfId="145" applyFont="1" applyFill="1" applyBorder="1" applyAlignment="1">
      <alignment horizontal="center" vertical="center" wrapText="1"/>
    </xf>
    <xf numFmtId="0" fontId="11" fillId="46" borderId="99" xfId="145" applyFont="1" applyFill="1" applyBorder="1" applyAlignment="1">
      <alignment horizontal="center" vertical="center" wrapText="1"/>
    </xf>
    <xf numFmtId="0" fontId="11" fillId="46" borderId="72" xfId="145" applyFont="1" applyFill="1" applyBorder="1" applyAlignment="1">
      <alignment horizontal="center" vertical="center" wrapText="1"/>
    </xf>
    <xf numFmtId="49" fontId="12" fillId="0" borderId="15" xfId="145" applyNumberFormat="1" applyFont="1" applyFill="1" applyBorder="1" applyAlignment="1">
      <alignment horizontal="center" vertical="center" wrapText="1"/>
    </xf>
    <xf numFmtId="49" fontId="12" fillId="0" borderId="16" xfId="145" applyNumberFormat="1" applyFont="1" applyFill="1" applyBorder="1" applyAlignment="1">
      <alignment horizontal="center" vertical="center" wrapText="1"/>
    </xf>
    <xf numFmtId="0" fontId="12" fillId="0" borderId="54" xfId="149" applyFont="1" applyFill="1" applyBorder="1" applyAlignment="1">
      <alignment vertical="center" wrapText="1"/>
    </xf>
    <xf numFmtId="0" fontId="12" fillId="0" borderId="16" xfId="149" applyFont="1" applyFill="1" applyBorder="1" applyAlignment="1">
      <alignment vertical="center" wrapText="1"/>
    </xf>
    <xf numFmtId="0" fontId="11" fillId="0" borderId="13" xfId="149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54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49" fontId="12" fillId="0" borderId="13" xfId="145" applyNumberFormat="1" applyFont="1" applyFill="1" applyBorder="1" applyAlignment="1">
      <alignment vertical="center" wrapText="1"/>
    </xf>
    <xf numFmtId="0" fontId="12" fillId="0" borderId="13" xfId="149" applyNumberFormat="1" applyFont="1" applyBorder="1" applyAlignment="1">
      <alignment vertical="center" wrapText="1"/>
    </xf>
    <xf numFmtId="0" fontId="12" fillId="0" borderId="13" xfId="149" applyFont="1" applyBorder="1" applyAlignment="1">
      <alignment vertical="center" wrapText="1"/>
    </xf>
    <xf numFmtId="0" fontId="12" fillId="0" borderId="63" xfId="149" applyFont="1" applyBorder="1" applyAlignment="1">
      <alignment horizontal="center" vertical="center"/>
    </xf>
    <xf numFmtId="0" fontId="12" fillId="0" borderId="96" xfId="149" applyFont="1" applyBorder="1" applyAlignment="1">
      <alignment horizontal="center" vertical="center"/>
    </xf>
    <xf numFmtId="49" fontId="12" fillId="0" borderId="54" xfId="145" applyNumberFormat="1" applyFont="1" applyFill="1" applyBorder="1" applyAlignment="1">
      <alignment vertical="center" wrapText="1"/>
    </xf>
    <xf numFmtId="49" fontId="12" fillId="0" borderId="16" xfId="145" applyNumberFormat="1" applyFont="1" applyFill="1" applyBorder="1" applyAlignment="1">
      <alignment vertical="center" wrapText="1"/>
    </xf>
    <xf numFmtId="49" fontId="12" fillId="0" borderId="91" xfId="145" applyNumberFormat="1" applyFont="1" applyFill="1" applyBorder="1" applyAlignment="1">
      <alignment vertical="center" wrapText="1"/>
    </xf>
    <xf numFmtId="49" fontId="12" fillId="0" borderId="97" xfId="145" applyNumberFormat="1" applyFont="1" applyFill="1" applyBorder="1" applyAlignment="1">
      <alignment vertical="center" wrapText="1"/>
    </xf>
    <xf numFmtId="49" fontId="12" fillId="0" borderId="98" xfId="145" applyNumberFormat="1" applyFont="1" applyFill="1" applyBorder="1" applyAlignment="1">
      <alignment horizontal="center" vertical="center" wrapText="1"/>
    </xf>
    <xf numFmtId="49" fontId="12" fillId="0" borderId="97" xfId="145" applyNumberFormat="1" applyFont="1" applyFill="1" applyBorder="1" applyAlignment="1">
      <alignment horizontal="center" vertical="center" wrapText="1"/>
    </xf>
    <xf numFmtId="49" fontId="11" fillId="46" borderId="93" xfId="145" applyNumberFormat="1" applyFont="1" applyFill="1" applyBorder="1" applyAlignment="1">
      <alignment vertical="center" wrapText="1"/>
    </xf>
    <xf numFmtId="0" fontId="12" fillId="46" borderId="51" xfId="149" applyFont="1" applyFill="1" applyBorder="1" applyAlignment="1">
      <alignment vertical="center" wrapText="1"/>
    </xf>
    <xf numFmtId="49" fontId="12" fillId="46" borderId="51" xfId="145" applyNumberFormat="1" applyFont="1" applyFill="1" applyBorder="1" applyAlignment="1">
      <alignment horizontal="center" vertical="center" wrapText="1"/>
    </xf>
    <xf numFmtId="0" fontId="12" fillId="0" borderId="54" xfId="149" applyFont="1" applyFill="1" applyBorder="1" applyAlignment="1">
      <alignment horizontal="left" vertical="center" wrapText="1"/>
    </xf>
    <xf numFmtId="0" fontId="12" fillId="0" borderId="16" xfId="149" applyFont="1" applyFill="1" applyBorder="1" applyAlignment="1">
      <alignment horizontal="left" vertical="center" wrapText="1"/>
    </xf>
    <xf numFmtId="0" fontId="87" fillId="46" borderId="13" xfId="161" applyFont="1" applyFill="1" applyBorder="1" applyAlignment="1">
      <alignment horizontal="center" vertical="center" wrapText="1"/>
    </xf>
    <xf numFmtId="0" fontId="5" fillId="0" borderId="13" xfId="161" applyBorder="1" applyAlignment="1">
      <alignment horizontal="center" vertical="center" wrapText="1"/>
    </xf>
    <xf numFmtId="0" fontId="114" fillId="46" borderId="13" xfId="161" applyFont="1" applyFill="1" applyBorder="1" applyAlignment="1">
      <alignment horizontal="center" vertical="center"/>
    </xf>
    <xf numFmtId="0" fontId="115" fillId="0" borderId="13" xfId="0" applyFont="1" applyBorder="1" applyAlignment="1"/>
    <xf numFmtId="0" fontId="3" fillId="46" borderId="13" xfId="0" applyFont="1" applyFill="1" applyBorder="1" applyAlignment="1">
      <alignment horizontal="center" vertical="center" wrapText="1"/>
    </xf>
    <xf numFmtId="0" fontId="114" fillId="46" borderId="13" xfId="161" applyFont="1" applyFill="1" applyBorder="1" applyAlignment="1">
      <alignment horizontal="center" vertical="center" wrapText="1"/>
    </xf>
    <xf numFmtId="0" fontId="115" fillId="0" borderId="13" xfId="0" applyFont="1" applyBorder="1" applyAlignment="1">
      <alignment horizontal="center" vertical="center" wrapText="1"/>
    </xf>
    <xf numFmtId="0" fontId="10" fillId="46" borderId="13" xfId="161" applyFont="1" applyFill="1" applyBorder="1" applyAlignment="1">
      <alignment horizontal="center" vertical="center" wrapText="1"/>
    </xf>
    <xf numFmtId="0" fontId="87" fillId="46" borderId="13" xfId="161" applyFont="1" applyFill="1" applyBorder="1" applyAlignment="1">
      <alignment horizontal="center" vertical="center"/>
    </xf>
    <xf numFmtId="0" fontId="0" fillId="46" borderId="13" xfId="0" applyFill="1" applyBorder="1" applyAlignment="1">
      <alignment wrapText="1"/>
    </xf>
    <xf numFmtId="0" fontId="2" fillId="46" borderId="13" xfId="0" applyFont="1" applyFill="1" applyBorder="1" applyAlignment="1">
      <alignment horizontal="center" vertical="center"/>
    </xf>
    <xf numFmtId="167" fontId="27" fillId="0" borderId="0" xfId="84" applyNumberFormat="1" applyFont="1" applyAlignment="1">
      <alignment horizontal="center"/>
    </xf>
    <xf numFmtId="167" fontId="117" fillId="0" borderId="0" xfId="84" applyNumberFormat="1" applyFont="1" applyAlignment="1">
      <alignment horizontal="center"/>
    </xf>
    <xf numFmtId="0" fontId="120" fillId="0" borderId="0" xfId="162" applyFont="1" applyAlignment="1">
      <alignment horizontal="center"/>
    </xf>
    <xf numFmtId="167" fontId="120" fillId="0" borderId="0" xfId="162" applyNumberFormat="1" applyFont="1" applyAlignment="1">
      <alignment horizontal="center"/>
    </xf>
    <xf numFmtId="167" fontId="27" fillId="0" borderId="0" xfId="162" applyNumberFormat="1" applyFont="1" applyAlignment="1">
      <alignment horizontal="center"/>
    </xf>
    <xf numFmtId="0" fontId="27" fillId="0" borderId="0" xfId="162" applyFont="1" applyAlignment="1">
      <alignment horizontal="center"/>
    </xf>
    <xf numFmtId="0" fontId="136" fillId="0" borderId="0" xfId="0" applyFont="1" applyBorder="1" applyAlignment="1">
      <alignment horizontal="center" vertical="center" wrapText="1"/>
    </xf>
    <xf numFmtId="3" fontId="27" fillId="0" borderId="0" xfId="162" applyNumberFormat="1" applyFont="1" applyAlignment="1">
      <alignment horizontal="center"/>
    </xf>
    <xf numFmtId="0" fontId="116" fillId="0" borderId="0" xfId="162" applyFont="1" applyBorder="1" applyAlignment="1">
      <alignment horizontal="center" vertical="top" wrapText="1"/>
    </xf>
    <xf numFmtId="3" fontId="117" fillId="0" borderId="0" xfId="162" applyNumberFormat="1" applyFont="1" applyBorder="1" applyAlignment="1">
      <alignment horizontal="center"/>
    </xf>
    <xf numFmtId="0" fontId="117" fillId="0" borderId="0" xfId="162" applyFont="1" applyBorder="1" applyAlignment="1">
      <alignment horizontal="center"/>
    </xf>
    <xf numFmtId="0" fontId="113" fillId="46" borderId="15" xfId="162" applyFont="1" applyFill="1" applyBorder="1" applyAlignment="1">
      <alignment horizontal="left" vertical="center" wrapText="1"/>
    </xf>
    <xf numFmtId="0" fontId="115" fillId="0" borderId="14" xfId="0" applyFont="1" applyBorder="1" applyAlignment="1">
      <alignment horizontal="left" vertical="center" wrapText="1"/>
    </xf>
    <xf numFmtId="0" fontId="115" fillId="0" borderId="16" xfId="0" applyFont="1" applyBorder="1" applyAlignment="1">
      <alignment horizontal="left" vertical="center" wrapText="1"/>
    </xf>
    <xf numFmtId="0" fontId="115" fillId="0" borderId="14" xfId="0" applyFont="1" applyBorder="1" applyAlignment="1">
      <alignment horizontal="left" vertical="center"/>
    </xf>
    <xf numFmtId="0" fontId="115" fillId="0" borderId="16" xfId="0" applyFont="1" applyBorder="1" applyAlignment="1">
      <alignment horizontal="left" vertical="center"/>
    </xf>
    <xf numFmtId="0" fontId="116" fillId="0" borderId="0" xfId="162" applyFont="1" applyBorder="1" applyAlignment="1">
      <alignment horizontal="left" vertical="top" wrapText="1"/>
    </xf>
  </cellXfs>
  <cellStyles count="182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 builtinId="29" customBuiltin="1"/>
    <cellStyle name="Jelölőszín (1) 2" xfId="99"/>
    <cellStyle name="Jelölőszín (2)" xfId="100" builtinId="33" customBuiltin="1"/>
    <cellStyle name="Jelölőszín (2) 2" xfId="101"/>
    <cellStyle name="Jelölőszín (3)" xfId="102" builtinId="37" customBuiltin="1"/>
    <cellStyle name="Jelölőszín (3) 2" xfId="103"/>
    <cellStyle name="Jelölőszín (4)" xfId="104" builtinId="41" customBuiltin="1"/>
    <cellStyle name="Jelölőszín (4) 2" xfId="105"/>
    <cellStyle name="Jelölőszín (5)" xfId="106" builtinId="45" customBuiltin="1"/>
    <cellStyle name="Jelölőszín (5) 2" xfId="107"/>
    <cellStyle name="Jelölőszín (6)" xfId="108" builtinId="49" customBuiltin="1"/>
    <cellStyle name="Jelölőszín (6) 2" xfId="109"/>
    <cellStyle name="Jó" xfId="110" builtinId="26" customBuiltin="1"/>
    <cellStyle name="Jó 2" xfId="111"/>
    <cellStyle name="Kimenet" xfId="112" builtinId="21" customBuiltin="1"/>
    <cellStyle name="Kimenet 2" xfId="113"/>
    <cellStyle name="Linked Cell" xfId="114"/>
    <cellStyle name="Magyarázó szöveg" xfId="115" builtinId="53" customBuiltin="1"/>
    <cellStyle name="Magyarázó szöveg 2" xfId="116"/>
    <cellStyle name="Neutral" xfId="117"/>
    <cellStyle name="Normál" xfId="0" builtinId="0"/>
    <cellStyle name="Normál 2" xfId="118"/>
    <cellStyle name="Normál 3" xfId="119"/>
    <cellStyle name="Normál_   5    (2)_7" xfId="120"/>
    <cellStyle name="Normál_   5    (2)_7_6.a" xfId="121"/>
    <cellStyle name="Normál_   5    (2)_KÖLTSÉGVETÉS_2015." xfId="122"/>
    <cellStyle name="Normál_   5    (2)_Másolat eredetije2014. műk-beru-felúj." xfId="123"/>
    <cellStyle name="Normál_   5    (2)_Másolat eredetije2014. műk-beru-felúj._6.a" xfId="124"/>
    <cellStyle name="Normál_   5-a    (2)_KÖLTSÉGVETÉS_2015." xfId="125"/>
    <cellStyle name="Normál_   7   x" xfId="126"/>
    <cellStyle name="Normál_   7   x_2012. III.negyedévi ei. módosítás" xfId="127"/>
    <cellStyle name="Normál_   7   x_2012. III.negyedévi ei. módosítás_6.a" xfId="128"/>
    <cellStyle name="Normál_   7   x_2014_ktsv tervezet_btcs" xfId="129"/>
    <cellStyle name="Normál_   7   x_2014_ktsv tervezet_btcs_6.a" xfId="130"/>
    <cellStyle name="Normál_   7   x_7" xfId="131"/>
    <cellStyle name="Normál_   7   x_7_6.a" xfId="132"/>
    <cellStyle name="Normál_   7   x_KÖLTSÉGVETÉS_2015." xfId="133"/>
    <cellStyle name="Normál_   7   x_Másolat eredetije2014. műk-beru-felúj." xfId="134"/>
    <cellStyle name="Normál_   7   x_Másolat eredetije2014. műk-beru-felúj._6.a" xfId="135"/>
    <cellStyle name="Normál_  3   _2010.évi állami" xfId="136"/>
    <cellStyle name="Normál_2012. évi beszámoló 5.a 6a" xfId="137"/>
    <cellStyle name="Normál_2014. évi hitelek" xfId="138"/>
    <cellStyle name="Normál_213_évi_költségvetés_MCS" xfId="139"/>
    <cellStyle name="Normál_213_évi_költségvetés_MCS_6.a" xfId="140"/>
    <cellStyle name="Normál_3" xfId="141"/>
    <cellStyle name="Normál_Európai Uniós pályázatok 2009.01.15. átdolgozott" xfId="142"/>
    <cellStyle name="Normál_Intézmények 2014" xfId="143"/>
    <cellStyle name="Normál_INTKIA96" xfId="144"/>
    <cellStyle name="Normál_Kötelezettségvállalások" xfId="145"/>
    <cellStyle name="Normál_KTGVTERV" xfId="146"/>
    <cellStyle name="Normál_Létszám 2014. évi ktgvetés" xfId="147"/>
    <cellStyle name="Normál_Másolat eredetije2014. műk-beru-felúj." xfId="148"/>
    <cellStyle name="Normál_Munka1" xfId="149"/>
    <cellStyle name="Normál_Munka2 (2)" xfId="150"/>
    <cellStyle name="Normál_Munka2 (2)_5.a" xfId="151"/>
    <cellStyle name="Normál_Munka2 (2)_KÖLTSÉGVETÉS_2015." xfId="152"/>
    <cellStyle name="Normál_Munka2 (2)_táj.1." xfId="153"/>
    <cellStyle name="Normál_Munka2 (2)_táj.2." xfId="154"/>
    <cellStyle name="Normál_Munka3 (2)" xfId="155"/>
    <cellStyle name="Normál_Munka3 (2)_Másolat eredetije2014. műk-beru-felúj." xfId="156"/>
    <cellStyle name="Normál_Munka3 (2)_Másolat eredetije2014. műk-beru-felúj._6.a" xfId="157"/>
    <cellStyle name="Normál_ÖKIADELÖ" xfId="158"/>
    <cellStyle name="Normál_Részv-Üzletrész leltár M15.sora" xfId="159"/>
    <cellStyle name="Normál_segítség2_10.a" xfId="160"/>
    <cellStyle name="Normál_Táblázat beszámolóhoz" xfId="161"/>
    <cellStyle name="Normál_támogatottak II.2008-ban_21.tábla.végleges. közgyűlés" xfId="162"/>
    <cellStyle name="Normal_tanusitv" xfId="163"/>
    <cellStyle name="Normál_Tárgyi eszk.értékcsökkenése" xfId="164"/>
    <cellStyle name="Normál_Vagyonkimutatás" xfId="165"/>
    <cellStyle name="Normál_Zárszámadás_mell2" xfId="166"/>
    <cellStyle name="Normál_zárszámadás99" xfId="167"/>
    <cellStyle name="Normál_zárszámadás99_10.a" xfId="168"/>
    <cellStyle name="Note" xfId="169"/>
    <cellStyle name="Output" xfId="170"/>
    <cellStyle name="Összesen" xfId="171" builtinId="25" customBuiltin="1"/>
    <cellStyle name="Összesen 2" xfId="172"/>
    <cellStyle name="Rossz" xfId="173" builtinId="27" customBuiltin="1"/>
    <cellStyle name="Rossz 2" xfId="174"/>
    <cellStyle name="Semleges" xfId="175" builtinId="28" customBuiltin="1"/>
    <cellStyle name="Semleges 2" xfId="176"/>
    <cellStyle name="Számítás" xfId="177" builtinId="22" customBuiltin="1"/>
    <cellStyle name="Számítás 2" xfId="178"/>
    <cellStyle name="Title" xfId="179"/>
    <cellStyle name="Total" xfId="180"/>
    <cellStyle name="Warning Text" xfId="18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A10" sqref="A10"/>
    </sheetView>
  </sheetViews>
  <sheetFormatPr defaultRowHeight="12"/>
  <cols>
    <col min="1" max="1" width="40.5" style="45" customWidth="1"/>
    <col min="2" max="2" width="14" style="45" customWidth="1"/>
    <col min="3" max="3" width="14.1640625" style="45" customWidth="1"/>
    <col min="4" max="4" width="12.5" style="45" customWidth="1"/>
    <col min="5" max="5" width="9" style="1" customWidth="1"/>
    <col min="6" max="6" width="2" style="44" customWidth="1"/>
    <col min="7" max="7" width="43.83203125" style="45" customWidth="1"/>
    <col min="8" max="8" width="13.33203125" style="45" customWidth="1"/>
    <col min="9" max="9" width="12.5" style="45" customWidth="1"/>
    <col min="10" max="10" width="12.6640625" style="45" customWidth="1"/>
    <col min="11" max="11" width="9.1640625" style="1" customWidth="1"/>
    <col min="12" max="16384" width="9.33203125" style="28"/>
  </cols>
  <sheetData>
    <row r="1" spans="1:11" s="36" customFormat="1" ht="39.950000000000003" customHeight="1">
      <c r="A1" s="603"/>
      <c r="B1" s="603" t="s">
        <v>1042</v>
      </c>
      <c r="C1" s="603" t="s">
        <v>1829</v>
      </c>
      <c r="D1" s="603" t="s">
        <v>1677</v>
      </c>
      <c r="E1" s="603" t="s">
        <v>1715</v>
      </c>
      <c r="F1" s="35"/>
      <c r="G1" s="603" t="s">
        <v>1921</v>
      </c>
      <c r="H1" s="603" t="s">
        <v>1042</v>
      </c>
      <c r="I1" s="603" t="s">
        <v>1829</v>
      </c>
      <c r="J1" s="603" t="s">
        <v>1677</v>
      </c>
      <c r="K1" s="603" t="s">
        <v>1715</v>
      </c>
    </row>
    <row r="2" spans="1:11" s="39" customFormat="1" ht="12.95" customHeight="1">
      <c r="A2" s="37" t="s">
        <v>1642</v>
      </c>
      <c r="B2" s="23"/>
      <c r="C2" s="37"/>
      <c r="D2" s="37"/>
      <c r="E2" s="23"/>
      <c r="F2" s="38"/>
      <c r="G2" s="37" t="s">
        <v>1643</v>
      </c>
      <c r="H2" s="37"/>
      <c r="I2" s="37"/>
      <c r="J2" s="37"/>
      <c r="K2" s="23"/>
    </row>
    <row r="3" spans="1:11" ht="24.95" customHeight="1">
      <c r="A3" s="40" t="s">
        <v>74</v>
      </c>
      <c r="B3" s="22">
        <v>3247199</v>
      </c>
      <c r="C3" s="40">
        <v>3737486</v>
      </c>
      <c r="D3" s="40">
        <v>3711160</v>
      </c>
      <c r="E3" s="673">
        <f>D3/C3*100</f>
        <v>99.295622779590346</v>
      </c>
      <c r="F3" s="41"/>
      <c r="G3" s="40" t="s">
        <v>256</v>
      </c>
      <c r="H3" s="22">
        <v>6113765</v>
      </c>
      <c r="I3" s="40">
        <v>6571255</v>
      </c>
      <c r="J3" s="40">
        <v>6286404</v>
      </c>
      <c r="K3" s="673">
        <f>J3/I3*100</f>
        <v>95.665196374208577</v>
      </c>
    </row>
    <row r="4" spans="1:11" ht="15" customHeight="1">
      <c r="A4" s="40" t="s">
        <v>75</v>
      </c>
      <c r="B4" s="14">
        <v>3952000</v>
      </c>
      <c r="C4" s="40">
        <v>4076800</v>
      </c>
      <c r="D4" s="40">
        <v>4098855</v>
      </c>
      <c r="E4" s="673">
        <f t="shared" ref="E4:E25" si="0">D4/C4*100</f>
        <v>100.54098802982732</v>
      </c>
      <c r="F4" s="41"/>
      <c r="G4" s="43" t="s">
        <v>269</v>
      </c>
      <c r="H4" s="22">
        <v>2978990</v>
      </c>
      <c r="I4" s="40">
        <v>3505437</v>
      </c>
      <c r="J4" s="40">
        <v>2986377</v>
      </c>
      <c r="K4" s="673">
        <f t="shared" ref="K4:K25" si="1">J4/I4*100</f>
        <v>85.192716343211984</v>
      </c>
    </row>
    <row r="5" spans="1:11" ht="22.5" customHeight="1">
      <c r="A5" s="40" t="s">
        <v>76</v>
      </c>
      <c r="B5" s="14">
        <v>2069746</v>
      </c>
      <c r="C5" s="40">
        <v>2246669</v>
      </c>
      <c r="D5" s="40">
        <v>2355301</v>
      </c>
      <c r="E5" s="673">
        <f t="shared" si="0"/>
        <v>104.83524720374919</v>
      </c>
      <c r="F5" s="41"/>
      <c r="G5" s="40" t="s">
        <v>1043</v>
      </c>
      <c r="H5" s="22">
        <v>1299296</v>
      </c>
      <c r="I5" s="40">
        <v>1538475</v>
      </c>
      <c r="J5" s="40">
        <v>1509739</v>
      </c>
      <c r="K5" s="673">
        <f t="shared" si="1"/>
        <v>98.13217634345699</v>
      </c>
    </row>
    <row r="6" spans="1:11" ht="20.100000000000001" customHeight="1">
      <c r="A6" s="40" t="s">
        <v>77</v>
      </c>
      <c r="B6" s="22">
        <v>67000</v>
      </c>
      <c r="C6" s="40">
        <v>107462</v>
      </c>
      <c r="D6" s="40">
        <v>103313</v>
      </c>
      <c r="E6" s="673">
        <f t="shared" si="0"/>
        <v>96.139100333141016</v>
      </c>
      <c r="F6" s="41"/>
      <c r="G6" s="40" t="s">
        <v>1644</v>
      </c>
      <c r="H6" s="14">
        <v>287136</v>
      </c>
      <c r="I6" s="40">
        <v>159814</v>
      </c>
      <c r="J6" s="40"/>
      <c r="K6" s="673">
        <f t="shared" si="1"/>
        <v>0</v>
      </c>
    </row>
    <row r="7" spans="1:11" ht="14.1" customHeight="1">
      <c r="A7" s="42" t="s">
        <v>1647</v>
      </c>
      <c r="B7" s="42">
        <f>SUM(B3+B4+B5+B6)</f>
        <v>9335945</v>
      </c>
      <c r="C7" s="42">
        <f>SUM(C3+C4+C5+C6)</f>
        <v>10168417</v>
      </c>
      <c r="D7" s="42">
        <f>SUM(D3+D4+D5+D6)</f>
        <v>10268629</v>
      </c>
      <c r="E7" s="673">
        <f t="shared" si="0"/>
        <v>100.98552213191098</v>
      </c>
      <c r="F7" s="41"/>
      <c r="G7" s="40" t="s">
        <v>1645</v>
      </c>
      <c r="H7" s="22">
        <v>5000</v>
      </c>
      <c r="I7" s="40">
        <v>1611</v>
      </c>
      <c r="J7" s="40"/>
      <c r="K7" s="673">
        <f t="shared" si="1"/>
        <v>0</v>
      </c>
    </row>
    <row r="8" spans="1:11" ht="14.1" customHeight="1">
      <c r="A8" s="43" t="s">
        <v>78</v>
      </c>
      <c r="B8" s="42"/>
      <c r="C8" s="42"/>
      <c r="D8" s="42"/>
      <c r="E8" s="673"/>
      <c r="F8" s="41"/>
      <c r="G8" s="42" t="s">
        <v>1646</v>
      </c>
      <c r="H8" s="37">
        <f>SUM(H2:H7)</f>
        <v>10684187</v>
      </c>
      <c r="I8" s="37">
        <f>SUM(I2:I7)</f>
        <v>11776592</v>
      </c>
      <c r="J8" s="37">
        <f>SUM(J2:J7)</f>
        <v>10782520</v>
      </c>
      <c r="K8" s="673">
        <f t="shared" si="1"/>
        <v>91.558916195789081</v>
      </c>
    </row>
    <row r="9" spans="1:11" ht="24.95" customHeight="1">
      <c r="A9" s="43" t="s">
        <v>79</v>
      </c>
      <c r="B9" s="53">
        <v>1348242</v>
      </c>
      <c r="C9" s="43">
        <v>1694344</v>
      </c>
      <c r="D9" s="43">
        <v>1694344</v>
      </c>
      <c r="E9" s="673">
        <f t="shared" si="0"/>
        <v>100</v>
      </c>
      <c r="F9" s="41"/>
      <c r="G9" s="43" t="s">
        <v>500</v>
      </c>
      <c r="H9" s="37"/>
      <c r="I9" s="40">
        <v>66835</v>
      </c>
      <c r="J9" s="40">
        <v>66835</v>
      </c>
      <c r="K9" s="673">
        <f t="shared" si="1"/>
        <v>100</v>
      </c>
    </row>
    <row r="10" spans="1:11" s="39" customFormat="1" ht="24.95" customHeight="1">
      <c r="A10" s="43" t="s">
        <v>1878</v>
      </c>
      <c r="B10" s="53"/>
      <c r="C10" s="40"/>
      <c r="D10" s="40">
        <v>72571</v>
      </c>
      <c r="E10" s="673"/>
      <c r="F10" s="41"/>
      <c r="G10" s="43"/>
      <c r="H10" s="22"/>
      <c r="I10" s="40"/>
      <c r="J10" s="40"/>
      <c r="K10" s="673"/>
    </row>
    <row r="11" spans="1:11" s="39" customFormat="1" ht="12" customHeight="1">
      <c r="A11" s="604" t="s">
        <v>1650</v>
      </c>
      <c r="B11" s="605">
        <f>SUM(B7:B9)</f>
        <v>10684187</v>
      </c>
      <c r="C11" s="605">
        <f>SUM(C7:C9)</f>
        <v>11862761</v>
      </c>
      <c r="D11" s="605">
        <f>SUM(D7:D10)</f>
        <v>12035544</v>
      </c>
      <c r="E11" s="674">
        <f t="shared" si="0"/>
        <v>101.45651589878612</v>
      </c>
      <c r="F11" s="41"/>
      <c r="G11" s="606" t="s">
        <v>1648</v>
      </c>
      <c r="H11" s="606">
        <f>SUM(H8:H9)</f>
        <v>10684187</v>
      </c>
      <c r="I11" s="606">
        <f>SUM(I8:I9)</f>
        <v>11843427</v>
      </c>
      <c r="J11" s="606">
        <f>SUM(J8:J9)</f>
        <v>10849355</v>
      </c>
      <c r="K11" s="674">
        <f t="shared" si="1"/>
        <v>91.606551043038479</v>
      </c>
    </row>
    <row r="12" spans="1:11" ht="14.1" customHeight="1">
      <c r="A12" s="37" t="s">
        <v>1651</v>
      </c>
      <c r="B12" s="22"/>
      <c r="C12" s="37"/>
      <c r="D12" s="37"/>
      <c r="E12" s="673"/>
      <c r="F12" s="41"/>
      <c r="G12" s="37" t="s">
        <v>1649</v>
      </c>
      <c r="H12" s="42"/>
      <c r="I12" s="37"/>
      <c r="J12" s="37"/>
      <c r="K12" s="673"/>
    </row>
    <row r="13" spans="1:11" ht="24" customHeight="1">
      <c r="A13" s="40" t="s">
        <v>1599</v>
      </c>
      <c r="B13" s="22">
        <v>3540847</v>
      </c>
      <c r="C13" s="40">
        <v>4534323</v>
      </c>
      <c r="D13" s="40">
        <v>3829652</v>
      </c>
      <c r="E13" s="673">
        <f t="shared" si="0"/>
        <v>84.459179462953998</v>
      </c>
      <c r="F13" s="41"/>
      <c r="G13" s="40" t="s">
        <v>1600</v>
      </c>
      <c r="H13" s="40">
        <v>850585</v>
      </c>
      <c r="I13" s="40">
        <v>1026084</v>
      </c>
      <c r="J13" s="40">
        <v>925600</v>
      </c>
      <c r="K13" s="673">
        <f t="shared" si="1"/>
        <v>90.207039579605564</v>
      </c>
    </row>
    <row r="14" spans="1:11" ht="20.100000000000001" customHeight="1">
      <c r="A14" s="40" t="s">
        <v>75</v>
      </c>
      <c r="B14" s="22">
        <v>600000</v>
      </c>
      <c r="C14" s="40">
        <v>1200000</v>
      </c>
      <c r="D14" s="40">
        <v>1200000</v>
      </c>
      <c r="E14" s="673">
        <f t="shared" si="0"/>
        <v>100</v>
      </c>
      <c r="F14" s="41"/>
      <c r="G14" s="40" t="s">
        <v>1652</v>
      </c>
      <c r="H14" s="22">
        <v>4983224</v>
      </c>
      <c r="I14" s="40">
        <v>5646677</v>
      </c>
      <c r="J14" s="40">
        <v>3223086</v>
      </c>
      <c r="K14" s="673">
        <f t="shared" si="1"/>
        <v>57.079340645834705</v>
      </c>
    </row>
    <row r="15" spans="1:11" ht="15" customHeight="1">
      <c r="A15" s="40" t="s">
        <v>1601</v>
      </c>
      <c r="B15" s="26">
        <v>149480</v>
      </c>
      <c r="C15" s="40">
        <v>308461</v>
      </c>
      <c r="D15" s="40">
        <v>330904</v>
      </c>
      <c r="E15" s="673">
        <f t="shared" si="0"/>
        <v>107.27579823705429</v>
      </c>
      <c r="F15" s="41"/>
      <c r="G15" s="40" t="s">
        <v>271</v>
      </c>
      <c r="H15" s="26">
        <v>54246</v>
      </c>
      <c r="I15" s="40">
        <v>161451</v>
      </c>
      <c r="J15" s="40">
        <v>130582</v>
      </c>
      <c r="K15" s="673">
        <f t="shared" si="1"/>
        <v>80.880267077936963</v>
      </c>
    </row>
    <row r="16" spans="1:11" ht="24.95" customHeight="1">
      <c r="A16" s="40" t="s">
        <v>1602</v>
      </c>
      <c r="B16" s="26">
        <v>320000</v>
      </c>
      <c r="C16" s="40">
        <v>339410</v>
      </c>
      <c r="D16" s="40">
        <v>290462</v>
      </c>
      <c r="E16" s="673">
        <f t="shared" si="0"/>
        <v>85.578503874370227</v>
      </c>
      <c r="F16" s="41"/>
      <c r="G16" s="40" t="s">
        <v>1653</v>
      </c>
      <c r="H16" s="22">
        <v>684941</v>
      </c>
      <c r="I16" s="40">
        <v>1260237</v>
      </c>
      <c r="J16" s="40">
        <v>892021</v>
      </c>
      <c r="K16" s="673">
        <f t="shared" si="1"/>
        <v>70.782003702478178</v>
      </c>
    </row>
    <row r="17" spans="1:11" ht="15" customHeight="1">
      <c r="A17" s="40" t="s">
        <v>1603</v>
      </c>
      <c r="B17" s="26">
        <v>420346</v>
      </c>
      <c r="C17" s="40">
        <v>692044</v>
      </c>
      <c r="D17" s="40">
        <v>92313</v>
      </c>
      <c r="E17" s="673">
        <f t="shared" si="0"/>
        <v>13.339180745732932</v>
      </c>
      <c r="F17" s="38"/>
      <c r="G17" s="40" t="s">
        <v>271</v>
      </c>
      <c r="H17" s="22">
        <v>33921</v>
      </c>
      <c r="I17" s="40">
        <v>61706</v>
      </c>
      <c r="J17" s="40">
        <v>45850</v>
      </c>
      <c r="K17" s="673">
        <f t="shared" si="1"/>
        <v>74.303957475772208</v>
      </c>
    </row>
    <row r="18" spans="1:11" ht="12.95" customHeight="1">
      <c r="A18" s="42" t="s">
        <v>1657</v>
      </c>
      <c r="B18" s="37">
        <f>SUM(B12:B17)</f>
        <v>5030673</v>
      </c>
      <c r="C18" s="37">
        <f>SUM(C12:C17)</f>
        <v>7074238</v>
      </c>
      <c r="D18" s="37">
        <f>SUM(D12:D17)</f>
        <v>5743331</v>
      </c>
      <c r="E18" s="673">
        <f t="shared" si="0"/>
        <v>81.186567373051346</v>
      </c>
      <c r="F18" s="38"/>
      <c r="G18" s="40" t="s">
        <v>1654</v>
      </c>
      <c r="H18" s="22">
        <v>61490</v>
      </c>
      <c r="I18" s="40">
        <v>777038</v>
      </c>
      <c r="J18" s="40"/>
      <c r="K18" s="673">
        <f t="shared" si="1"/>
        <v>0</v>
      </c>
    </row>
    <row r="19" spans="1:11" ht="24" customHeight="1">
      <c r="A19" s="43" t="s">
        <v>78</v>
      </c>
      <c r="B19" s="37"/>
      <c r="C19" s="37"/>
      <c r="D19" s="37"/>
      <c r="E19" s="673"/>
      <c r="F19" s="41"/>
      <c r="G19" s="40" t="s">
        <v>1605</v>
      </c>
      <c r="H19" s="22">
        <v>22050</v>
      </c>
      <c r="I19" s="40">
        <v>22050</v>
      </c>
      <c r="J19" s="40">
        <v>3754</v>
      </c>
      <c r="K19" s="673">
        <f t="shared" si="1"/>
        <v>17.024943310657598</v>
      </c>
    </row>
    <row r="20" spans="1:11" ht="12.95" customHeight="1">
      <c r="A20" s="43" t="s">
        <v>1985</v>
      </c>
      <c r="B20" s="40">
        <v>378018</v>
      </c>
      <c r="C20" s="40">
        <v>378018</v>
      </c>
      <c r="D20" s="40"/>
      <c r="E20" s="673">
        <f t="shared" si="0"/>
        <v>0</v>
      </c>
      <c r="F20" s="41"/>
      <c r="G20" s="42" t="s">
        <v>1658</v>
      </c>
      <c r="H20" s="37">
        <f>SUM(H13+H14+H16+H18+H19)</f>
        <v>6602290</v>
      </c>
      <c r="I20" s="37">
        <f>SUM(I13+I14+I16+I18+I19)</f>
        <v>8732086</v>
      </c>
      <c r="J20" s="37">
        <f>SUM(J13+J14+J16+J18+J19)</f>
        <v>5044461</v>
      </c>
      <c r="K20" s="673">
        <f t="shared" si="1"/>
        <v>57.769254677519214</v>
      </c>
    </row>
    <row r="21" spans="1:11" ht="24.95" customHeight="1">
      <c r="A21" s="43" t="s">
        <v>1604</v>
      </c>
      <c r="B21" s="53">
        <v>1119675</v>
      </c>
      <c r="C21" s="40">
        <v>1182190</v>
      </c>
      <c r="D21" s="40">
        <v>1182190</v>
      </c>
      <c r="E21" s="673">
        <f t="shared" si="0"/>
        <v>100</v>
      </c>
      <c r="F21" s="41"/>
      <c r="G21" s="43" t="s">
        <v>1606</v>
      </c>
      <c r="H21" s="22"/>
      <c r="I21" s="37"/>
      <c r="J21" s="37"/>
      <c r="K21" s="673"/>
    </row>
    <row r="22" spans="1:11" ht="12.95" customHeight="1">
      <c r="A22" s="675" t="s">
        <v>1048</v>
      </c>
      <c r="B22" s="40">
        <v>73924</v>
      </c>
      <c r="C22" s="40">
        <v>78306</v>
      </c>
      <c r="D22" s="40"/>
      <c r="E22" s="673">
        <f t="shared" si="0"/>
        <v>0</v>
      </c>
      <c r="F22" s="41"/>
      <c r="G22" s="43" t="s">
        <v>1607</v>
      </c>
      <c r="H22" s="22"/>
      <c r="I22" s="43"/>
      <c r="J22" s="43"/>
      <c r="K22" s="673"/>
    </row>
    <row r="23" spans="1:11" ht="12.95" customHeight="1">
      <c r="A23" s="40"/>
      <c r="B23" s="53"/>
      <c r="C23" s="40"/>
      <c r="D23" s="40"/>
      <c r="E23" s="673"/>
      <c r="F23" s="41"/>
      <c r="G23" s="43"/>
      <c r="H23" s="37"/>
      <c r="I23" s="37"/>
      <c r="J23" s="37"/>
      <c r="K23" s="673"/>
    </row>
    <row r="24" spans="1:11" s="36" customFormat="1" ht="23.1" customHeight="1">
      <c r="A24" s="606" t="s">
        <v>1659</v>
      </c>
      <c r="B24" s="605">
        <f>SUM(B18:B23)</f>
        <v>6602290</v>
      </c>
      <c r="C24" s="605">
        <f>SUM(C18:C23)</f>
        <v>8712752</v>
      </c>
      <c r="D24" s="605">
        <f>SUM(D18:D23)</f>
        <v>6925521</v>
      </c>
      <c r="E24" s="674">
        <f t="shared" si="0"/>
        <v>79.487181547231003</v>
      </c>
      <c r="F24" s="38"/>
      <c r="G24" s="606" t="s">
        <v>1660</v>
      </c>
      <c r="H24" s="605">
        <f>SUM(H20:H23)</f>
        <v>6602290</v>
      </c>
      <c r="I24" s="605">
        <f>SUM(I20:I23)</f>
        <v>8732086</v>
      </c>
      <c r="J24" s="605">
        <f>SUM(J20:J23)</f>
        <v>5044461</v>
      </c>
      <c r="K24" s="674">
        <f t="shared" si="1"/>
        <v>57.769254677519214</v>
      </c>
    </row>
    <row r="25" spans="1:11" s="36" customFormat="1" ht="20.100000000000001" customHeight="1">
      <c r="A25" s="606" t="s">
        <v>272</v>
      </c>
      <c r="B25" s="605">
        <f>SUM(B11+B24)</f>
        <v>17286477</v>
      </c>
      <c r="C25" s="605">
        <f>SUM(C11+C24)</f>
        <v>20575513</v>
      </c>
      <c r="D25" s="605">
        <f>SUM(D11+D24)</f>
        <v>18961065</v>
      </c>
      <c r="E25" s="674">
        <f t="shared" si="0"/>
        <v>92.15354679127563</v>
      </c>
      <c r="F25" s="41"/>
      <c r="G25" s="606" t="s">
        <v>272</v>
      </c>
      <c r="H25" s="606">
        <f>SUM(H11+H24)</f>
        <v>17286477</v>
      </c>
      <c r="I25" s="606">
        <f>SUM(I11+I24)</f>
        <v>20575513</v>
      </c>
      <c r="J25" s="606">
        <f>SUM(J11+J24)</f>
        <v>15893816</v>
      </c>
      <c r="K25" s="674">
        <f t="shared" si="1"/>
        <v>77.246268416248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horizontalDpi="300" verticalDpi="300" r:id="rId1"/>
  <headerFooter alignWithMargins="0">
    <oddHeader>&amp;C&amp;"Times New Roman CE,Félkövér dőlt"ZALAEGERSZEG MEGYEI  JOGÚ  VÁROS  ÖNKORMÁNYZATA
BEVÉTELEINEK  ÉS  KIADÁSAINAK   MÉRLEGE
2015.  ÉVBEN
&amp;R&amp;"Times New Roman CE,Félkövér dőlt"1. tábla
Adatok: E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45"/>
  <sheetViews>
    <sheetView topLeftCell="A13" workbookViewId="0">
      <selection activeCell="F5" sqref="F5:F45"/>
    </sheetView>
  </sheetViews>
  <sheetFormatPr defaultRowHeight="12"/>
  <cols>
    <col min="1" max="1" width="8.33203125" style="51" customWidth="1"/>
    <col min="2" max="2" width="58.33203125" style="45" customWidth="1"/>
    <col min="3" max="3" width="11.83203125" style="45" customWidth="1"/>
    <col min="4" max="5" width="11.83203125" style="28" customWidth="1"/>
    <col min="6" max="6" width="10" style="28" customWidth="1"/>
    <col min="7" max="16384" width="9.33203125" style="28"/>
  </cols>
  <sheetData>
    <row r="1" spans="1:6" s="36" customFormat="1" ht="50.25" customHeight="1">
      <c r="A1" s="598" t="s">
        <v>645</v>
      </c>
      <c r="B1" s="598" t="s">
        <v>1921</v>
      </c>
      <c r="C1" s="598" t="s">
        <v>1830</v>
      </c>
      <c r="D1" s="598" t="s">
        <v>1831</v>
      </c>
      <c r="E1" s="599" t="s">
        <v>1678</v>
      </c>
      <c r="F1" s="600" t="s">
        <v>1715</v>
      </c>
    </row>
    <row r="2" spans="1:6" s="48" customFormat="1" ht="14.45" customHeight="1">
      <c r="A2" s="46" t="s">
        <v>646</v>
      </c>
      <c r="B2" s="47" t="s">
        <v>1661</v>
      </c>
      <c r="C2" s="47"/>
      <c r="D2" s="370"/>
      <c r="E2" s="370"/>
      <c r="F2" s="556"/>
    </row>
    <row r="3" spans="1:6" s="36" customFormat="1" ht="14.45" customHeight="1">
      <c r="A3" s="46" t="s">
        <v>647</v>
      </c>
      <c r="B3" s="47" t="s">
        <v>648</v>
      </c>
      <c r="C3" s="49"/>
      <c r="D3" s="369"/>
      <c r="E3" s="369"/>
      <c r="F3" s="447"/>
    </row>
    <row r="4" spans="1:6" s="36" customFormat="1" ht="14.45" customHeight="1">
      <c r="A4" s="100" t="s">
        <v>649</v>
      </c>
      <c r="B4" s="49" t="s">
        <v>650</v>
      </c>
      <c r="C4" s="49"/>
      <c r="D4" s="369"/>
      <c r="E4" s="369"/>
      <c r="F4" s="447"/>
    </row>
    <row r="5" spans="1:6" s="36" customFormat="1" ht="14.45" customHeight="1">
      <c r="A5" s="78" t="s">
        <v>651</v>
      </c>
      <c r="B5" s="49" t="s">
        <v>654</v>
      </c>
      <c r="C5" s="134">
        <v>100</v>
      </c>
      <c r="D5" s="332">
        <v>7069</v>
      </c>
      <c r="E5" s="332">
        <v>7069</v>
      </c>
      <c r="F5" s="1087">
        <f>E5/D5*100</f>
        <v>100</v>
      </c>
    </row>
    <row r="6" spans="1:6" s="36" customFormat="1" ht="22.5" customHeight="1">
      <c r="A6" s="78" t="s">
        <v>655</v>
      </c>
      <c r="B6" s="49" t="s">
        <v>656</v>
      </c>
      <c r="C6" s="134">
        <v>886883</v>
      </c>
      <c r="D6" s="332">
        <v>880622</v>
      </c>
      <c r="E6" s="332">
        <v>880622</v>
      </c>
      <c r="F6" s="1087">
        <f t="shared" ref="F6:F45" si="0">E6/D6*100</f>
        <v>100</v>
      </c>
    </row>
    <row r="7" spans="1:6" s="36" customFormat="1" ht="24.95" customHeight="1">
      <c r="A7" s="78" t="s">
        <v>657</v>
      </c>
      <c r="B7" s="49" t="s">
        <v>658</v>
      </c>
      <c r="C7" s="134">
        <v>695886</v>
      </c>
      <c r="D7" s="332">
        <v>778634</v>
      </c>
      <c r="E7" s="332">
        <v>778634</v>
      </c>
      <c r="F7" s="1087">
        <f t="shared" si="0"/>
        <v>100</v>
      </c>
    </row>
    <row r="8" spans="1:6" s="36" customFormat="1" ht="15" customHeight="1">
      <c r="A8" s="78" t="s">
        <v>659</v>
      </c>
      <c r="B8" s="49" t="s">
        <v>660</v>
      </c>
      <c r="C8" s="134">
        <v>656366</v>
      </c>
      <c r="D8" s="332">
        <v>656957</v>
      </c>
      <c r="E8" s="332">
        <v>656957</v>
      </c>
      <c r="F8" s="1087">
        <f t="shared" si="0"/>
        <v>100</v>
      </c>
    </row>
    <row r="9" spans="1:6" s="36" customFormat="1" ht="24.75" customHeight="1">
      <c r="A9" s="78" t="s">
        <v>661</v>
      </c>
      <c r="B9" s="49" t="s">
        <v>2176</v>
      </c>
      <c r="C9" s="49"/>
      <c r="D9" s="332">
        <v>175863</v>
      </c>
      <c r="E9" s="332">
        <v>175863</v>
      </c>
      <c r="F9" s="1087">
        <f t="shared" si="0"/>
        <v>100</v>
      </c>
    </row>
    <row r="10" spans="1:6" s="36" customFormat="1" ht="16.5" customHeight="1">
      <c r="A10" s="78" t="s">
        <v>1852</v>
      </c>
      <c r="B10" s="125" t="s">
        <v>1853</v>
      </c>
      <c r="C10" s="49"/>
      <c r="D10" s="332">
        <v>12958</v>
      </c>
      <c r="E10" s="332">
        <v>12958</v>
      </c>
      <c r="F10" s="1087">
        <f t="shared" si="0"/>
        <v>100</v>
      </c>
    </row>
    <row r="11" spans="1:6" s="36" customFormat="1" ht="24.75" customHeight="1">
      <c r="A11" s="100" t="s">
        <v>667</v>
      </c>
      <c r="B11" s="49" t="s">
        <v>668</v>
      </c>
      <c r="C11" s="49">
        <v>1007964</v>
      </c>
      <c r="D11" s="332">
        <v>1225383</v>
      </c>
      <c r="E11" s="332">
        <v>1199057</v>
      </c>
      <c r="F11" s="1087">
        <f t="shared" si="0"/>
        <v>97.851610476071556</v>
      </c>
    </row>
    <row r="12" spans="1:6" s="39" customFormat="1" ht="22.5" customHeight="1">
      <c r="A12" s="598"/>
      <c r="B12" s="601" t="s">
        <v>669</v>
      </c>
      <c r="C12" s="601">
        <f>SUM(C4:C11)</f>
        <v>3247199</v>
      </c>
      <c r="D12" s="601">
        <f>SUM(D4:D11)</f>
        <v>3737486</v>
      </c>
      <c r="E12" s="601">
        <f>SUM(E4:E11)</f>
        <v>3711160</v>
      </c>
      <c r="F12" s="1088">
        <f t="shared" si="0"/>
        <v>99.295622779590346</v>
      </c>
    </row>
    <row r="13" spans="1:6" s="36" customFormat="1" ht="14.45" customHeight="1">
      <c r="A13" s="46" t="s">
        <v>670</v>
      </c>
      <c r="B13" s="47" t="s">
        <v>671</v>
      </c>
      <c r="C13" s="49"/>
      <c r="D13" s="332"/>
      <c r="E13" s="176"/>
      <c r="F13" s="1087"/>
    </row>
    <row r="14" spans="1:6" s="36" customFormat="1" ht="14.45" customHeight="1">
      <c r="A14" s="100" t="s">
        <v>672</v>
      </c>
      <c r="B14" s="49" t="s">
        <v>673</v>
      </c>
      <c r="C14" s="49"/>
      <c r="D14" s="332">
        <v>856611</v>
      </c>
      <c r="E14" s="332">
        <v>856611</v>
      </c>
      <c r="F14" s="1087">
        <f t="shared" si="0"/>
        <v>100</v>
      </c>
    </row>
    <row r="15" spans="1:6" s="36" customFormat="1" ht="23.25" customHeight="1">
      <c r="A15" s="100" t="s">
        <v>674</v>
      </c>
      <c r="B15" s="49" t="s">
        <v>675</v>
      </c>
      <c r="C15" s="49">
        <v>3540847</v>
      </c>
      <c r="D15" s="332">
        <v>3677712</v>
      </c>
      <c r="E15" s="332">
        <v>2973041</v>
      </c>
      <c r="F15" s="1087">
        <f t="shared" si="0"/>
        <v>80.839418638544842</v>
      </c>
    </row>
    <row r="16" spans="1:6" s="39" customFormat="1" ht="23.25" customHeight="1">
      <c r="A16" s="598"/>
      <c r="B16" s="601" t="s">
        <v>676</v>
      </c>
      <c r="C16" s="601">
        <f>SUM(C14:C15)</f>
        <v>3540847</v>
      </c>
      <c r="D16" s="601">
        <f>SUM(D14:D15)</f>
        <v>4534323</v>
      </c>
      <c r="E16" s="601">
        <f>SUM(E14:E15)</f>
        <v>3829652</v>
      </c>
      <c r="F16" s="1088">
        <f t="shared" si="0"/>
        <v>84.459179462953998</v>
      </c>
    </row>
    <row r="17" spans="1:6" s="36" customFormat="1" ht="14.45" customHeight="1">
      <c r="A17" s="46" t="s">
        <v>677</v>
      </c>
      <c r="B17" s="47" t="s">
        <v>19</v>
      </c>
      <c r="C17" s="49"/>
      <c r="D17" s="176"/>
      <c r="E17" s="176"/>
      <c r="F17" s="1087"/>
    </row>
    <row r="18" spans="1:6" s="36" customFormat="1" ht="14.45" customHeight="1">
      <c r="A18" s="447" t="s">
        <v>260</v>
      </c>
      <c r="B18" s="447" t="s">
        <v>52</v>
      </c>
      <c r="C18" s="49"/>
      <c r="D18" s="332">
        <v>607148</v>
      </c>
      <c r="E18" s="332">
        <v>607148</v>
      </c>
      <c r="F18" s="1087">
        <f t="shared" si="0"/>
        <v>100</v>
      </c>
    </row>
    <row r="19" spans="1:6" s="36" customFormat="1" ht="14.45" customHeight="1">
      <c r="A19" s="100" t="s">
        <v>678</v>
      </c>
      <c r="B19" s="49" t="s">
        <v>679</v>
      </c>
      <c r="C19" s="49"/>
      <c r="D19" s="332"/>
      <c r="E19" s="176"/>
      <c r="F19" s="1087"/>
    </row>
    <row r="20" spans="1:6" s="36" customFormat="1" ht="14.45" customHeight="1">
      <c r="A20" s="78" t="s">
        <v>680</v>
      </c>
      <c r="B20" s="49" t="s">
        <v>1740</v>
      </c>
      <c r="C20" s="49">
        <v>4312000</v>
      </c>
      <c r="D20" s="332">
        <v>4383460</v>
      </c>
      <c r="E20" s="332">
        <v>4392757</v>
      </c>
      <c r="F20" s="1087">
        <f t="shared" si="0"/>
        <v>100.21209273040019</v>
      </c>
    </row>
    <row r="21" spans="1:6" s="36" customFormat="1" ht="14.45" customHeight="1">
      <c r="A21" s="78" t="s">
        <v>681</v>
      </c>
      <c r="B21" s="49" t="s">
        <v>682</v>
      </c>
      <c r="C21" s="49">
        <v>228000</v>
      </c>
      <c r="D21" s="332">
        <v>236170</v>
      </c>
      <c r="E21" s="332">
        <v>236170</v>
      </c>
      <c r="F21" s="1087">
        <f t="shared" si="0"/>
        <v>100</v>
      </c>
    </row>
    <row r="22" spans="1:6" s="36" customFormat="1" ht="14.45" customHeight="1">
      <c r="A22" s="78" t="s">
        <v>683</v>
      </c>
      <c r="B22" s="49" t="s">
        <v>684</v>
      </c>
      <c r="C22" s="49">
        <v>5000</v>
      </c>
      <c r="D22" s="332">
        <v>5000</v>
      </c>
      <c r="E22" s="332">
        <v>10846</v>
      </c>
      <c r="F22" s="1087">
        <f t="shared" si="0"/>
        <v>216.92000000000002</v>
      </c>
    </row>
    <row r="23" spans="1:6" s="36" customFormat="1" ht="14.45" customHeight="1">
      <c r="A23" s="100" t="s">
        <v>685</v>
      </c>
      <c r="B23" s="49" t="s">
        <v>686</v>
      </c>
      <c r="C23" s="49">
        <v>7000</v>
      </c>
      <c r="D23" s="332">
        <v>45022</v>
      </c>
      <c r="E23" s="332">
        <v>51934</v>
      </c>
      <c r="F23" s="1087">
        <f t="shared" si="0"/>
        <v>115.35249433610235</v>
      </c>
    </row>
    <row r="24" spans="1:6" ht="15" customHeight="1">
      <c r="A24" s="598"/>
      <c r="B24" s="601" t="s">
        <v>687</v>
      </c>
      <c r="C24" s="601">
        <f>SUM(C17:C23)</f>
        <v>4552000</v>
      </c>
      <c r="D24" s="601">
        <f>SUM(D17:D23)</f>
        <v>5276800</v>
      </c>
      <c r="E24" s="601">
        <f>SUM(E17:E23)</f>
        <v>5298855</v>
      </c>
      <c r="F24" s="1088">
        <f t="shared" si="0"/>
        <v>100.41796164342026</v>
      </c>
    </row>
    <row r="25" spans="1:6" s="36" customFormat="1" ht="15" customHeight="1">
      <c r="A25" s="598" t="s">
        <v>688</v>
      </c>
      <c r="B25" s="601" t="s">
        <v>1821</v>
      </c>
      <c r="C25" s="601">
        <v>2490092</v>
      </c>
      <c r="D25" s="601">
        <v>2938713</v>
      </c>
      <c r="E25" s="601">
        <v>2447614</v>
      </c>
      <c r="F25" s="1088">
        <f t="shared" si="0"/>
        <v>83.288636896491766</v>
      </c>
    </row>
    <row r="26" spans="1:6" s="36" customFormat="1" ht="15" customHeight="1">
      <c r="A26" s="46" t="s">
        <v>689</v>
      </c>
      <c r="B26" s="47" t="s">
        <v>87</v>
      </c>
      <c r="C26" s="49"/>
      <c r="D26" s="176"/>
      <c r="E26" s="176"/>
      <c r="F26" s="1087"/>
    </row>
    <row r="27" spans="1:6" s="36" customFormat="1" ht="15" customHeight="1">
      <c r="A27" s="50" t="s">
        <v>690</v>
      </c>
      <c r="B27" s="49" t="s">
        <v>691</v>
      </c>
      <c r="C27" s="49">
        <v>144480</v>
      </c>
      <c r="D27" s="332">
        <v>110406</v>
      </c>
      <c r="E27" s="332">
        <v>135295</v>
      </c>
      <c r="F27" s="1087">
        <f t="shared" si="0"/>
        <v>122.54315888629242</v>
      </c>
    </row>
    <row r="28" spans="1:6" s="36" customFormat="1" ht="15" customHeight="1">
      <c r="A28" s="50" t="s">
        <v>748</v>
      </c>
      <c r="B28" s="49" t="s">
        <v>749</v>
      </c>
      <c r="C28" s="49">
        <v>5000</v>
      </c>
      <c r="D28" s="332">
        <v>9398</v>
      </c>
      <c r="E28" s="332">
        <v>6952</v>
      </c>
      <c r="F28" s="1087">
        <f t="shared" si="0"/>
        <v>73.973185784209406</v>
      </c>
    </row>
    <row r="29" spans="1:6" s="36" customFormat="1" ht="15" customHeight="1">
      <c r="A29" s="50" t="s">
        <v>1085</v>
      </c>
      <c r="B29" s="49" t="s">
        <v>98</v>
      </c>
      <c r="C29" s="49"/>
      <c r="D29" s="332">
        <v>59100</v>
      </c>
      <c r="E29" s="332">
        <v>59100</v>
      </c>
      <c r="F29" s="1087">
        <f t="shared" si="0"/>
        <v>100</v>
      </c>
    </row>
    <row r="30" spans="1:6" s="36" customFormat="1" ht="15" customHeight="1">
      <c r="A30" s="50" t="s">
        <v>1013</v>
      </c>
      <c r="B30" s="49" t="s">
        <v>1014</v>
      </c>
      <c r="C30" s="49"/>
      <c r="D30" s="332">
        <v>129557</v>
      </c>
      <c r="E30" s="332">
        <v>129557</v>
      </c>
      <c r="F30" s="1087">
        <f t="shared" si="0"/>
        <v>100</v>
      </c>
    </row>
    <row r="31" spans="1:6" s="36" customFormat="1" ht="15" customHeight="1">
      <c r="A31" s="602"/>
      <c r="B31" s="601" t="s">
        <v>692</v>
      </c>
      <c r="C31" s="601">
        <f>SUM(C27:C30)</f>
        <v>149480</v>
      </c>
      <c r="D31" s="601">
        <f>SUM(D27:D30)</f>
        <v>308461</v>
      </c>
      <c r="E31" s="601">
        <f>SUM(E27:E30)</f>
        <v>330904</v>
      </c>
      <c r="F31" s="1088">
        <f t="shared" si="0"/>
        <v>107.27579823705429</v>
      </c>
    </row>
    <row r="32" spans="1:6" s="36" customFormat="1" ht="15" customHeight="1">
      <c r="A32" s="598" t="s">
        <v>693</v>
      </c>
      <c r="B32" s="601" t="s">
        <v>1822</v>
      </c>
      <c r="C32" s="601">
        <v>67000</v>
      </c>
      <c r="D32" s="601">
        <v>107462</v>
      </c>
      <c r="E32" s="601">
        <v>103313</v>
      </c>
      <c r="F32" s="1088">
        <f t="shared" si="0"/>
        <v>96.139100333141016</v>
      </c>
    </row>
    <row r="33" spans="1:6" s="36" customFormat="1" ht="15" customHeight="1">
      <c r="A33" s="46" t="s">
        <v>694</v>
      </c>
      <c r="B33" s="47" t="s">
        <v>1823</v>
      </c>
      <c r="C33" s="47"/>
      <c r="D33" s="332"/>
      <c r="E33" s="176"/>
      <c r="F33" s="1087"/>
    </row>
    <row r="34" spans="1:6" s="36" customFormat="1" ht="24.95" customHeight="1">
      <c r="A34" s="50" t="s">
        <v>1107</v>
      </c>
      <c r="B34" s="49" t="s">
        <v>695</v>
      </c>
      <c r="C34" s="49">
        <v>30000</v>
      </c>
      <c r="D34" s="49">
        <v>30000</v>
      </c>
      <c r="E34" s="49">
        <v>29685</v>
      </c>
      <c r="F34" s="1087">
        <f t="shared" si="0"/>
        <v>98.95</v>
      </c>
    </row>
    <row r="35" spans="1:6" s="36" customFormat="1" ht="15" customHeight="1">
      <c r="A35" s="50" t="s">
        <v>1108</v>
      </c>
      <c r="B35" s="49" t="s">
        <v>696</v>
      </c>
      <c r="C35" s="49">
        <v>290000</v>
      </c>
      <c r="D35" s="49">
        <v>309410</v>
      </c>
      <c r="E35" s="49">
        <v>260777</v>
      </c>
      <c r="F35" s="1087">
        <f t="shared" si="0"/>
        <v>84.282020619889465</v>
      </c>
    </row>
    <row r="36" spans="1:6" s="36" customFormat="1" ht="15" customHeight="1">
      <c r="A36" s="602"/>
      <c r="B36" s="601" t="s">
        <v>697</v>
      </c>
      <c r="C36" s="601">
        <f>SUM(C34:C35)</f>
        <v>320000</v>
      </c>
      <c r="D36" s="601">
        <f>SUM(D34:D35)</f>
        <v>339410</v>
      </c>
      <c r="E36" s="601">
        <f>SUM(E34:E35)</f>
        <v>290462</v>
      </c>
      <c r="F36" s="1088">
        <f t="shared" si="0"/>
        <v>85.578503874370227</v>
      </c>
    </row>
    <row r="37" spans="1:6" s="36" customFormat="1" ht="15" customHeight="1">
      <c r="A37" s="598" t="s">
        <v>698</v>
      </c>
      <c r="B37" s="601" t="s">
        <v>1817</v>
      </c>
      <c r="C37" s="601">
        <f>SUM(C12+C16+C24+C25+C31+C32+C36)</f>
        <v>14366618</v>
      </c>
      <c r="D37" s="601">
        <f>SUM(D12+D16+D24+D25+D31+D32+D36)</f>
        <v>17242655</v>
      </c>
      <c r="E37" s="601">
        <f>SUM(E12+E16+E24+E25+E31+E32+E36)</f>
        <v>16011960</v>
      </c>
      <c r="F37" s="1088">
        <f t="shared" si="0"/>
        <v>92.862497103839289</v>
      </c>
    </row>
    <row r="38" spans="1:6" s="36" customFormat="1" ht="15.95" customHeight="1">
      <c r="A38" s="46" t="s">
        <v>699</v>
      </c>
      <c r="B38" s="47" t="s">
        <v>1818</v>
      </c>
      <c r="C38" s="47"/>
      <c r="D38" s="332"/>
      <c r="E38" s="176"/>
      <c r="F38" s="1087"/>
    </row>
    <row r="39" spans="1:6" s="36" customFormat="1" ht="14.45" customHeight="1">
      <c r="A39" s="100" t="s">
        <v>700</v>
      </c>
      <c r="B39" s="49" t="s">
        <v>701</v>
      </c>
      <c r="C39" s="49"/>
      <c r="D39" s="332"/>
      <c r="E39" s="176"/>
      <c r="F39" s="1087"/>
    </row>
    <row r="40" spans="1:6" s="36" customFormat="1" ht="14.45" customHeight="1">
      <c r="A40" s="78" t="s">
        <v>702</v>
      </c>
      <c r="B40" s="49" t="s">
        <v>703</v>
      </c>
      <c r="C40" s="49">
        <v>378018</v>
      </c>
      <c r="D40" s="332">
        <v>378018</v>
      </c>
      <c r="E40" s="332"/>
      <c r="F40" s="1087">
        <f t="shared" si="0"/>
        <v>0</v>
      </c>
    </row>
    <row r="41" spans="1:6" s="36" customFormat="1" ht="14.45" customHeight="1">
      <c r="A41" s="78" t="s">
        <v>704</v>
      </c>
      <c r="B41" s="49" t="s">
        <v>1824</v>
      </c>
      <c r="C41" s="49">
        <v>2467917</v>
      </c>
      <c r="D41" s="332">
        <v>2876534</v>
      </c>
      <c r="E41" s="332">
        <v>2876534</v>
      </c>
      <c r="F41" s="1087">
        <f t="shared" si="0"/>
        <v>100</v>
      </c>
    </row>
    <row r="42" spans="1:6" s="36" customFormat="1" ht="14.45" customHeight="1">
      <c r="A42" s="78" t="s">
        <v>1109</v>
      </c>
      <c r="B42" s="49" t="s">
        <v>1110</v>
      </c>
      <c r="C42" s="49"/>
      <c r="D42" s="332"/>
      <c r="E42" s="332">
        <v>72571</v>
      </c>
      <c r="F42" s="1087"/>
    </row>
    <row r="43" spans="1:6" s="36" customFormat="1" ht="14.45" customHeight="1">
      <c r="A43" s="78" t="s">
        <v>1044</v>
      </c>
      <c r="B43" s="49" t="s">
        <v>1045</v>
      </c>
      <c r="C43" s="49">
        <v>73924</v>
      </c>
      <c r="D43" s="332">
        <v>78306</v>
      </c>
      <c r="E43" s="332"/>
      <c r="F43" s="1087">
        <f t="shared" si="0"/>
        <v>0</v>
      </c>
    </row>
    <row r="44" spans="1:6" s="36" customFormat="1" ht="14.45" customHeight="1">
      <c r="A44" s="602"/>
      <c r="B44" s="601" t="s">
        <v>705</v>
      </c>
      <c r="C44" s="601">
        <f>SUM(C40:C43)</f>
        <v>2919859</v>
      </c>
      <c r="D44" s="601">
        <f>SUM(D40:D43)</f>
        <v>3332858</v>
      </c>
      <c r="E44" s="601">
        <f>SUM(E40:E43)</f>
        <v>2949105</v>
      </c>
      <c r="F44" s="1088">
        <f t="shared" si="0"/>
        <v>88.485768070526859</v>
      </c>
    </row>
    <row r="45" spans="1:6" ht="15.95" customHeight="1">
      <c r="A45" s="598"/>
      <c r="B45" s="601" t="s">
        <v>706</v>
      </c>
      <c r="C45" s="601">
        <f>SUM(C37+C44)</f>
        <v>17286477</v>
      </c>
      <c r="D45" s="601">
        <f>SUM(D37+D44)</f>
        <v>20575513</v>
      </c>
      <c r="E45" s="601">
        <f>SUM(E37+E44)</f>
        <v>18961065</v>
      </c>
      <c r="F45" s="1088">
        <f t="shared" si="0"/>
        <v>92.15354679127563</v>
      </c>
    </row>
  </sheetData>
  <phoneticPr fontId="0" type="noConversion"/>
  <printOptions horizontalCentered="1"/>
  <pageMargins left="0.35433070866141736" right="0.35433070866141736" top="1.1023622047244095" bottom="0.23622047244094491" header="0.51181102362204722" footer="0.35433070866141736"/>
  <pageSetup paperSize="9" scale="95" orientation="portrait" horizontalDpi="300" verticalDpi="300" r:id="rId1"/>
  <headerFooter alignWithMargins="0">
    <oddHeader>&amp;C&amp;"Times New Roman CE,Félkövér dőlt"ZALAEGERSZEG MEGYEI  JOGÚ  VÁROS  ÖNKORMÁNYZATA
ÖSSZESÍTŐ A BEVÉTELEKRŐL ROVATONKÉNT
2015. ÉVBEN&amp;R&amp;"Times New Roman CE,Félkövér dőlt"2. tábla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P82"/>
  <sheetViews>
    <sheetView workbookViewId="0">
      <pane xSplit="1" ySplit="2" topLeftCell="F60" activePane="bottomRight" state="frozen"/>
      <selection pane="topRight" activeCell="B1" sqref="B1"/>
      <selection pane="bottomLeft" activeCell="A141" sqref="A141"/>
      <selection pane="bottomRight" activeCell="A61" sqref="A61"/>
    </sheetView>
  </sheetViews>
  <sheetFormatPr defaultRowHeight="12"/>
  <cols>
    <col min="1" max="1" width="75.33203125" style="55" customWidth="1"/>
    <col min="2" max="2" width="11.5" style="55" customWidth="1"/>
    <col min="3" max="3" width="11.1640625" style="55" customWidth="1"/>
    <col min="4" max="4" width="10.5" style="55" customWidth="1"/>
    <col min="5" max="5" width="11" style="55" customWidth="1"/>
    <col min="6" max="6" width="12.6640625" style="55" customWidth="1"/>
    <col min="7" max="10" width="11.83203125" style="55" customWidth="1"/>
    <col min="11" max="11" width="13.5" style="55" customWidth="1"/>
    <col min="12" max="12" width="19.1640625" style="55" customWidth="1"/>
    <col min="13" max="13" width="15.33203125" style="54" customWidth="1"/>
    <col min="14" max="14" width="18.1640625" style="54" customWidth="1"/>
    <col min="15" max="16" width="9.33203125" style="54"/>
    <col min="17" max="16384" width="9.33203125" style="55"/>
  </cols>
  <sheetData>
    <row r="1" spans="1:16" ht="23.25" customHeight="1" thickBot="1">
      <c r="A1" s="103"/>
      <c r="B1" s="1345" t="s">
        <v>1057</v>
      </c>
      <c r="C1" s="1346"/>
      <c r="D1" s="1346"/>
      <c r="E1" s="1346"/>
      <c r="F1" s="1347"/>
      <c r="G1" s="1345" t="s">
        <v>1056</v>
      </c>
      <c r="H1" s="1346"/>
      <c r="I1" s="1346"/>
      <c r="J1" s="1346"/>
      <c r="K1" s="1347"/>
      <c r="L1" s="1350" t="s">
        <v>1943</v>
      </c>
      <c r="M1" s="1348" t="s">
        <v>222</v>
      </c>
      <c r="P1" s="55"/>
    </row>
    <row r="2" spans="1:16" s="57" customFormat="1" ht="55.5" customHeight="1" thickBot="1">
      <c r="A2" s="104" t="s">
        <v>273</v>
      </c>
      <c r="B2" s="105" t="s">
        <v>274</v>
      </c>
      <c r="C2" s="106" t="s">
        <v>275</v>
      </c>
      <c r="D2" s="106" t="s">
        <v>276</v>
      </c>
      <c r="E2" s="106" t="s">
        <v>310</v>
      </c>
      <c r="F2" s="106" t="s">
        <v>277</v>
      </c>
      <c r="G2" s="105" t="s">
        <v>274</v>
      </c>
      <c r="H2" s="106" t="s">
        <v>275</v>
      </c>
      <c r="I2" s="106" t="s">
        <v>276</v>
      </c>
      <c r="J2" s="106" t="s">
        <v>310</v>
      </c>
      <c r="K2" s="106" t="s">
        <v>277</v>
      </c>
      <c r="L2" s="1351"/>
      <c r="M2" s="1349"/>
      <c r="N2" s="56"/>
      <c r="O2" s="56"/>
    </row>
    <row r="3" spans="1:16" ht="13.5" customHeight="1">
      <c r="A3" s="107" t="s">
        <v>51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644"/>
      <c r="O3" s="55"/>
      <c r="P3" s="55"/>
    </row>
    <row r="4" spans="1:16" ht="13.5" customHeight="1">
      <c r="A4" s="108" t="s">
        <v>311</v>
      </c>
      <c r="B4" s="136"/>
      <c r="C4" s="136">
        <v>134.68</v>
      </c>
      <c r="D4" s="135">
        <v>4580000</v>
      </c>
      <c r="E4" s="135">
        <v>616834</v>
      </c>
      <c r="F4" s="135"/>
      <c r="G4" s="136"/>
      <c r="H4" s="136">
        <v>134.68</v>
      </c>
      <c r="I4" s="135">
        <v>4580000</v>
      </c>
      <c r="J4" s="135">
        <v>616834</v>
      </c>
      <c r="K4" s="135"/>
      <c r="L4" s="135"/>
      <c r="M4" s="135"/>
      <c r="O4" s="55"/>
      <c r="P4" s="55"/>
    </row>
    <row r="5" spans="1:16" ht="13.5" customHeight="1">
      <c r="A5" s="108" t="s">
        <v>312</v>
      </c>
      <c r="B5" s="136"/>
      <c r="C5" s="136"/>
      <c r="D5" s="135"/>
      <c r="E5" s="135"/>
      <c r="F5" s="135">
        <v>0</v>
      </c>
      <c r="G5" s="136"/>
      <c r="H5" s="136"/>
      <c r="I5" s="135"/>
      <c r="J5" s="135"/>
      <c r="K5" s="135">
        <v>0</v>
      </c>
      <c r="L5" s="135"/>
      <c r="M5" s="135"/>
      <c r="O5" s="55"/>
      <c r="P5" s="55"/>
    </row>
    <row r="6" spans="1:16" ht="13.5" customHeight="1">
      <c r="A6" s="108" t="s">
        <v>313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O6" s="55"/>
      <c r="P6" s="55"/>
    </row>
    <row r="7" spans="1:16" ht="13.5" customHeight="1">
      <c r="A7" s="108" t="s">
        <v>1046</v>
      </c>
      <c r="B7" s="135"/>
      <c r="C7" s="135">
        <v>2299</v>
      </c>
      <c r="D7" s="135">
        <v>22300</v>
      </c>
      <c r="E7" s="135">
        <v>51262</v>
      </c>
      <c r="F7" s="135"/>
      <c r="G7" s="135"/>
      <c r="H7" s="135">
        <v>2299</v>
      </c>
      <c r="I7" s="135">
        <v>22300</v>
      </c>
      <c r="J7" s="135">
        <v>51262</v>
      </c>
      <c r="K7" s="135"/>
      <c r="L7" s="135"/>
      <c r="M7" s="135"/>
      <c r="O7" s="55"/>
      <c r="P7" s="55"/>
    </row>
    <row r="8" spans="1:16" ht="13.5" customHeight="1">
      <c r="A8" s="108" t="s">
        <v>1047</v>
      </c>
      <c r="B8" s="135"/>
      <c r="C8" s="135">
        <v>393</v>
      </c>
      <c r="D8" s="135">
        <v>415000</v>
      </c>
      <c r="E8" s="135">
        <v>162805</v>
      </c>
      <c r="F8" s="135"/>
      <c r="G8" s="135"/>
      <c r="H8" s="135">
        <v>393</v>
      </c>
      <c r="I8" s="135">
        <v>415000</v>
      </c>
      <c r="J8" s="135">
        <v>162805</v>
      </c>
      <c r="K8" s="135"/>
      <c r="L8" s="135"/>
      <c r="M8" s="135"/>
      <c r="O8" s="55"/>
      <c r="P8" s="55"/>
    </row>
    <row r="9" spans="1:16" ht="13.5" customHeight="1">
      <c r="A9" s="108" t="s">
        <v>1049</v>
      </c>
      <c r="B9" s="135"/>
      <c r="C9" s="135">
        <v>323446</v>
      </c>
      <c r="D9" s="135">
        <v>70</v>
      </c>
      <c r="E9" s="135">
        <v>22641</v>
      </c>
      <c r="F9" s="135"/>
      <c r="G9" s="135"/>
      <c r="H9" s="135">
        <v>323446</v>
      </c>
      <c r="I9" s="135">
        <v>70</v>
      </c>
      <c r="J9" s="135">
        <v>22641</v>
      </c>
      <c r="K9" s="135"/>
      <c r="L9" s="135"/>
      <c r="M9" s="135"/>
      <c r="O9" s="55"/>
      <c r="P9" s="55"/>
    </row>
    <row r="10" spans="1:16" ht="13.5" customHeight="1">
      <c r="A10" s="108" t="s">
        <v>1061</v>
      </c>
      <c r="B10" s="135"/>
      <c r="C10" s="135">
        <v>219</v>
      </c>
      <c r="D10" s="135">
        <v>470000</v>
      </c>
      <c r="E10" s="135">
        <v>102775</v>
      </c>
      <c r="F10" s="135"/>
      <c r="G10" s="135"/>
      <c r="H10" s="135">
        <v>219</v>
      </c>
      <c r="I10" s="135">
        <v>470000</v>
      </c>
      <c r="J10" s="135">
        <v>102775</v>
      </c>
      <c r="K10" s="135"/>
      <c r="L10" s="135"/>
      <c r="M10" s="135"/>
      <c r="O10" s="55"/>
      <c r="P10" s="55"/>
    </row>
    <row r="11" spans="1:16" ht="13.5" customHeight="1">
      <c r="A11" s="108" t="s">
        <v>314</v>
      </c>
      <c r="B11" s="135"/>
      <c r="C11" s="135"/>
      <c r="D11" s="135"/>
      <c r="E11" s="135"/>
      <c r="F11" s="135">
        <v>0</v>
      </c>
      <c r="G11" s="135"/>
      <c r="H11" s="135"/>
      <c r="I11" s="135"/>
      <c r="J11" s="135"/>
      <c r="K11" s="135">
        <v>0</v>
      </c>
      <c r="L11" s="135"/>
      <c r="M11" s="135"/>
      <c r="O11" s="55"/>
      <c r="P11" s="55"/>
    </row>
    <row r="12" spans="1:16" ht="13.5" customHeight="1">
      <c r="A12" s="108" t="s">
        <v>315</v>
      </c>
      <c r="B12" s="135">
        <v>58978</v>
      </c>
      <c r="C12" s="135"/>
      <c r="D12" s="135">
        <v>2700</v>
      </c>
      <c r="E12" s="135">
        <v>159241</v>
      </c>
      <c r="F12" s="135"/>
      <c r="G12" s="135">
        <v>58978</v>
      </c>
      <c r="H12" s="135"/>
      <c r="I12" s="135">
        <v>2700</v>
      </c>
      <c r="J12" s="135">
        <v>159241</v>
      </c>
      <c r="K12" s="135"/>
      <c r="L12" s="135"/>
      <c r="M12" s="135"/>
      <c r="O12" s="55"/>
      <c r="P12" s="55"/>
    </row>
    <row r="13" spans="1:16" ht="13.5" customHeight="1">
      <c r="A13" s="108" t="s">
        <v>316</v>
      </c>
      <c r="B13" s="135"/>
      <c r="C13" s="135"/>
      <c r="D13" s="135"/>
      <c r="E13" s="135"/>
      <c r="F13" s="135">
        <v>0</v>
      </c>
      <c r="G13" s="135"/>
      <c r="H13" s="135"/>
      <c r="I13" s="135"/>
      <c r="J13" s="135"/>
      <c r="K13" s="135">
        <v>0</v>
      </c>
      <c r="L13" s="135"/>
      <c r="M13" s="135"/>
      <c r="O13" s="55"/>
      <c r="P13" s="55"/>
    </row>
    <row r="14" spans="1:16" ht="13.5" customHeight="1">
      <c r="A14" s="108" t="s">
        <v>1050</v>
      </c>
      <c r="B14" s="135">
        <v>3546</v>
      </c>
      <c r="C14" s="135"/>
      <c r="D14" s="135">
        <v>2550</v>
      </c>
      <c r="E14" s="135">
        <v>9042</v>
      </c>
      <c r="F14" s="135"/>
      <c r="G14" s="135">
        <v>3546</v>
      </c>
      <c r="H14" s="135"/>
      <c r="I14" s="135">
        <v>2550</v>
      </c>
      <c r="J14" s="135">
        <v>9042</v>
      </c>
      <c r="K14" s="135"/>
      <c r="L14" s="135"/>
      <c r="M14" s="135"/>
      <c r="O14" s="55"/>
      <c r="P14" s="55"/>
    </row>
    <row r="15" spans="1:16" ht="13.5" customHeight="1">
      <c r="A15" s="108" t="s">
        <v>1051</v>
      </c>
      <c r="B15" s="135"/>
      <c r="C15" s="135"/>
      <c r="D15" s="135"/>
      <c r="E15" s="135"/>
      <c r="F15" s="135">
        <v>0</v>
      </c>
      <c r="G15" s="135"/>
      <c r="H15" s="135"/>
      <c r="I15" s="135"/>
      <c r="J15" s="135"/>
      <c r="K15" s="135">
        <v>0</v>
      </c>
      <c r="L15" s="135"/>
      <c r="M15" s="135"/>
      <c r="O15" s="55"/>
      <c r="P15" s="55"/>
    </row>
    <row r="16" spans="1:16" ht="13.5" customHeight="1">
      <c r="A16" s="108" t="s">
        <v>1052</v>
      </c>
      <c r="B16" s="135">
        <v>7906000</v>
      </c>
      <c r="C16" s="135"/>
      <c r="D16" s="136">
        <v>1.55</v>
      </c>
      <c r="E16" s="135">
        <v>12254</v>
      </c>
      <c r="F16" s="135"/>
      <c r="G16" s="135">
        <v>7906000</v>
      </c>
      <c r="H16" s="135"/>
      <c r="I16" s="136">
        <v>1.55</v>
      </c>
      <c r="J16" s="135">
        <v>12254</v>
      </c>
      <c r="K16" s="135"/>
      <c r="L16" s="135"/>
      <c r="M16" s="135"/>
      <c r="O16" s="55"/>
      <c r="P16" s="55"/>
    </row>
    <row r="17" spans="1:16" ht="13.5" customHeight="1">
      <c r="A17" s="108" t="s">
        <v>1053</v>
      </c>
      <c r="B17" s="135"/>
      <c r="C17" s="135"/>
      <c r="D17" s="136"/>
      <c r="E17" s="135"/>
      <c r="F17" s="135">
        <v>0</v>
      </c>
      <c r="G17" s="135"/>
      <c r="H17" s="135"/>
      <c r="I17" s="136"/>
      <c r="J17" s="135"/>
      <c r="K17" s="135">
        <v>0</v>
      </c>
      <c r="L17" s="135"/>
      <c r="M17" s="135"/>
      <c r="O17" s="55"/>
      <c r="P17" s="55"/>
    </row>
    <row r="18" spans="1:16" ht="13.5" customHeight="1">
      <c r="A18" s="108" t="s">
        <v>1054</v>
      </c>
      <c r="B18" s="135"/>
      <c r="C18" s="135"/>
      <c r="D18" s="135"/>
      <c r="E18" s="135">
        <v>-1149881</v>
      </c>
      <c r="F18" s="135"/>
      <c r="G18" s="135"/>
      <c r="H18" s="135"/>
      <c r="I18" s="135"/>
      <c r="J18" s="135">
        <v>-1149881</v>
      </c>
      <c r="K18" s="135"/>
      <c r="L18" s="135"/>
      <c r="M18" s="135"/>
      <c r="O18" s="55"/>
      <c r="P18" s="55"/>
    </row>
    <row r="19" spans="1:16" ht="13.5" customHeight="1">
      <c r="A19" s="108" t="s">
        <v>1055</v>
      </c>
      <c r="B19" s="135"/>
      <c r="C19" s="135">
        <v>1000</v>
      </c>
      <c r="D19" s="135">
        <v>100</v>
      </c>
      <c r="E19" s="135"/>
      <c r="F19" s="135">
        <f>SUM(C19*D19)/1000</f>
        <v>100</v>
      </c>
      <c r="G19" s="135"/>
      <c r="H19" s="135">
        <v>1000</v>
      </c>
      <c r="I19" s="135">
        <v>100</v>
      </c>
      <c r="J19" s="135"/>
      <c r="K19" s="135">
        <f>SUM(H19*I19)/1000</f>
        <v>100</v>
      </c>
      <c r="L19" s="135">
        <v>100</v>
      </c>
      <c r="M19" s="137">
        <f>SUM(L19/K19)*100</f>
        <v>100</v>
      </c>
      <c r="O19" s="55"/>
      <c r="P19" s="55"/>
    </row>
    <row r="20" spans="1:16" ht="13.5" customHeight="1">
      <c r="A20" s="108" t="s">
        <v>666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>
        <v>6969</v>
      </c>
      <c r="L20" s="135">
        <v>6969</v>
      </c>
      <c r="M20" s="137">
        <f t="shared" ref="M20:M78" si="0">SUM(L20/K20)*100</f>
        <v>100</v>
      </c>
      <c r="O20" s="55"/>
      <c r="P20" s="55"/>
    </row>
    <row r="21" spans="1:16" ht="13.5" customHeight="1">
      <c r="A21" s="107" t="s">
        <v>54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7"/>
      <c r="O21" s="55"/>
      <c r="P21" s="55"/>
    </row>
    <row r="22" spans="1:16" ht="24.95" customHeight="1">
      <c r="A22" s="109" t="s">
        <v>57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7"/>
      <c r="O22" s="55"/>
      <c r="P22" s="55"/>
    </row>
    <row r="23" spans="1:16" ht="15" customHeight="1">
      <c r="A23" s="109" t="s">
        <v>317</v>
      </c>
      <c r="B23" s="135"/>
      <c r="C23" s="137">
        <v>141.4</v>
      </c>
      <c r="D23" s="135">
        <v>2768000</v>
      </c>
      <c r="E23" s="136"/>
      <c r="F23" s="135">
        <f>SUM(C23*D23)/1000</f>
        <v>391395.2</v>
      </c>
      <c r="G23" s="135"/>
      <c r="H23" s="137">
        <v>141.4</v>
      </c>
      <c r="I23" s="135">
        <v>2768000</v>
      </c>
      <c r="J23" s="136"/>
      <c r="K23" s="135">
        <f>SUM(H23*I23)/1000</f>
        <v>391395.2</v>
      </c>
      <c r="L23" s="135">
        <v>391395.2</v>
      </c>
      <c r="M23" s="137">
        <f t="shared" si="0"/>
        <v>100</v>
      </c>
      <c r="O23" s="55"/>
      <c r="P23" s="55"/>
    </row>
    <row r="24" spans="1:16" ht="15" customHeight="1">
      <c r="A24" s="109" t="s">
        <v>318</v>
      </c>
      <c r="B24" s="135"/>
      <c r="C24" s="137">
        <v>147.6</v>
      </c>
      <c r="D24" s="135">
        <v>1384000</v>
      </c>
      <c r="E24" s="136"/>
      <c r="F24" s="135">
        <v>204279</v>
      </c>
      <c r="G24" s="135"/>
      <c r="H24" s="137">
        <v>139.5</v>
      </c>
      <c r="I24" s="135">
        <v>1384000</v>
      </c>
      <c r="J24" s="136"/>
      <c r="K24" s="135">
        <v>193069</v>
      </c>
      <c r="L24" s="135">
        <v>193069</v>
      </c>
      <c r="M24" s="137">
        <f t="shared" si="0"/>
        <v>100</v>
      </c>
      <c r="O24" s="55"/>
      <c r="P24" s="55"/>
    </row>
    <row r="25" spans="1:16" ht="15" customHeight="1">
      <c r="A25" s="110" t="s">
        <v>319</v>
      </c>
      <c r="B25" s="135"/>
      <c r="C25" s="137">
        <v>147.6</v>
      </c>
      <c r="D25" s="135">
        <v>35000</v>
      </c>
      <c r="E25" s="135"/>
      <c r="F25" s="135">
        <f>SUM(C25*D25)/1000</f>
        <v>5166</v>
      </c>
      <c r="G25" s="135"/>
      <c r="H25" s="137">
        <v>139.5</v>
      </c>
      <c r="I25" s="135">
        <v>35000</v>
      </c>
      <c r="J25" s="135"/>
      <c r="K25" s="135">
        <f>SUM(H25*I25)/1000</f>
        <v>4882.5</v>
      </c>
      <c r="L25" s="135">
        <v>4882.5</v>
      </c>
      <c r="M25" s="137">
        <f t="shared" si="0"/>
        <v>100</v>
      </c>
      <c r="O25" s="55"/>
      <c r="P25" s="55"/>
    </row>
    <row r="26" spans="1:16" ht="24.95" customHeight="1">
      <c r="A26" s="109" t="s">
        <v>1892</v>
      </c>
      <c r="B26" s="135"/>
      <c r="C26" s="135">
        <v>90</v>
      </c>
      <c r="D26" s="135">
        <v>1200000</v>
      </c>
      <c r="E26" s="138"/>
      <c r="F26" s="135">
        <f>SUM(C26*D26)/1000</f>
        <v>108000</v>
      </c>
      <c r="G26" s="135"/>
      <c r="H26" s="135">
        <v>90</v>
      </c>
      <c r="I26" s="135">
        <v>1200000</v>
      </c>
      <c r="J26" s="138"/>
      <c r="K26" s="135">
        <f>SUM(H26*I26)/1000</f>
        <v>108000</v>
      </c>
      <c r="L26" s="135">
        <v>108000</v>
      </c>
      <c r="M26" s="137">
        <f t="shared" si="0"/>
        <v>100</v>
      </c>
      <c r="O26" s="55"/>
      <c r="P26" s="55"/>
    </row>
    <row r="27" spans="1:16" ht="24.95" customHeight="1">
      <c r="A27" s="109" t="s">
        <v>1893</v>
      </c>
      <c r="B27" s="135"/>
      <c r="C27" s="135">
        <v>90</v>
      </c>
      <c r="D27" s="135">
        <v>600000</v>
      </c>
      <c r="E27" s="138"/>
      <c r="F27" s="135">
        <f>SUM(C27*D27)/1000</f>
        <v>54000</v>
      </c>
      <c r="G27" s="135"/>
      <c r="H27" s="135">
        <v>90</v>
      </c>
      <c r="I27" s="135">
        <v>600000</v>
      </c>
      <c r="J27" s="138"/>
      <c r="K27" s="135">
        <f>SUM(H27*I27)/1000</f>
        <v>54000</v>
      </c>
      <c r="L27" s="135">
        <v>54000</v>
      </c>
      <c r="M27" s="137">
        <f t="shared" si="0"/>
        <v>100</v>
      </c>
      <c r="O27" s="55"/>
      <c r="P27" s="55"/>
    </row>
    <row r="28" spans="1:16" ht="18" customHeight="1">
      <c r="A28" s="108" t="s">
        <v>224</v>
      </c>
      <c r="B28" s="135">
        <v>1584</v>
      </c>
      <c r="C28" s="135"/>
      <c r="D28" s="135">
        <v>46667</v>
      </c>
      <c r="E28" s="138"/>
      <c r="F28" s="135">
        <v>73920</v>
      </c>
      <c r="G28" s="135">
        <v>1584</v>
      </c>
      <c r="H28" s="135"/>
      <c r="I28" s="135">
        <v>46667</v>
      </c>
      <c r="J28" s="138"/>
      <c r="K28" s="135">
        <v>73920</v>
      </c>
      <c r="L28" s="135">
        <v>73920</v>
      </c>
      <c r="M28" s="137">
        <f t="shared" si="0"/>
        <v>100</v>
      </c>
      <c r="O28" s="55"/>
      <c r="P28" s="55"/>
    </row>
    <row r="29" spans="1:16" ht="17.25" customHeight="1">
      <c r="A29" s="108" t="s">
        <v>223</v>
      </c>
      <c r="B29" s="135">
        <v>1666</v>
      </c>
      <c r="C29" s="135"/>
      <c r="D29" s="135">
        <v>23333</v>
      </c>
      <c r="E29" s="138"/>
      <c r="F29" s="135">
        <v>38873</v>
      </c>
      <c r="G29" s="135">
        <v>1559</v>
      </c>
      <c r="H29" s="135"/>
      <c r="I29" s="135">
        <v>23333</v>
      </c>
      <c r="J29" s="138"/>
      <c r="K29" s="135">
        <v>36375</v>
      </c>
      <c r="L29" s="135">
        <v>36375</v>
      </c>
      <c r="M29" s="137">
        <f t="shared" si="0"/>
        <v>100</v>
      </c>
      <c r="O29" s="55"/>
      <c r="P29" s="55"/>
    </row>
    <row r="30" spans="1:16" ht="12.75" customHeight="1">
      <c r="A30" s="108" t="s">
        <v>1881</v>
      </c>
      <c r="B30" s="135"/>
      <c r="C30" s="135"/>
      <c r="D30" s="135"/>
      <c r="E30" s="138"/>
      <c r="F30" s="135"/>
      <c r="G30" s="135">
        <v>7730</v>
      </c>
      <c r="H30" s="135"/>
      <c r="I30" s="135">
        <v>1000</v>
      </c>
      <c r="J30" s="138"/>
      <c r="K30" s="135">
        <v>7730</v>
      </c>
      <c r="L30" s="135">
        <v>7730</v>
      </c>
      <c r="M30" s="137"/>
      <c r="O30" s="55"/>
      <c r="P30" s="55"/>
    </row>
    <row r="31" spans="1:16" ht="13.5" customHeight="1">
      <c r="A31" s="108" t="s">
        <v>1058</v>
      </c>
      <c r="B31" s="135"/>
      <c r="C31" s="135"/>
      <c r="D31" s="135"/>
      <c r="E31" s="138"/>
      <c r="F31" s="135"/>
      <c r="G31" s="135"/>
      <c r="H31" s="135"/>
      <c r="I31" s="135"/>
      <c r="J31" s="138"/>
      <c r="K31" s="135"/>
      <c r="L31" s="135"/>
      <c r="M31" s="137"/>
      <c r="O31" s="55"/>
      <c r="P31" s="55"/>
    </row>
    <row r="32" spans="1:16" ht="13.5" customHeight="1">
      <c r="A32" s="108" t="s">
        <v>1059</v>
      </c>
      <c r="B32" s="135">
        <v>21</v>
      </c>
      <c r="C32" s="135"/>
      <c r="D32" s="135">
        <v>352000</v>
      </c>
      <c r="E32" s="138"/>
      <c r="F32" s="135">
        <v>7392</v>
      </c>
      <c r="G32" s="135">
        <v>21</v>
      </c>
      <c r="H32" s="135"/>
      <c r="I32" s="135">
        <v>352000</v>
      </c>
      <c r="J32" s="138"/>
      <c r="K32" s="135">
        <v>7392</v>
      </c>
      <c r="L32" s="135">
        <v>7392</v>
      </c>
      <c r="M32" s="137">
        <f t="shared" si="0"/>
        <v>100</v>
      </c>
      <c r="O32" s="55"/>
      <c r="P32" s="55"/>
    </row>
    <row r="33" spans="1:16" ht="13.5" customHeight="1">
      <c r="A33" s="108" t="s">
        <v>221</v>
      </c>
      <c r="B33" s="135">
        <v>3</v>
      </c>
      <c r="C33" s="135"/>
      <c r="D33" s="135">
        <v>1286000</v>
      </c>
      <c r="E33" s="138"/>
      <c r="F33" s="135">
        <v>3858</v>
      </c>
      <c r="G33" s="135">
        <v>3</v>
      </c>
      <c r="H33" s="135"/>
      <c r="I33" s="135">
        <v>1286000</v>
      </c>
      <c r="J33" s="138"/>
      <c r="K33" s="135">
        <v>3858</v>
      </c>
      <c r="L33" s="135">
        <v>3858</v>
      </c>
      <c r="M33" s="137">
        <f t="shared" si="0"/>
        <v>100</v>
      </c>
      <c r="O33" s="55"/>
      <c r="P33" s="55"/>
    </row>
    <row r="34" spans="1:16" ht="13.5" customHeight="1">
      <c r="A34" s="107" t="s">
        <v>63</v>
      </c>
      <c r="B34" s="135"/>
      <c r="C34" s="135"/>
      <c r="D34" s="138"/>
      <c r="E34" s="138"/>
      <c r="F34" s="135"/>
      <c r="G34" s="135"/>
      <c r="H34" s="135"/>
      <c r="I34" s="138"/>
      <c r="J34" s="138"/>
      <c r="K34" s="135"/>
      <c r="L34" s="135"/>
      <c r="M34" s="137"/>
      <c r="O34" s="55"/>
      <c r="P34" s="55"/>
    </row>
    <row r="35" spans="1:16" ht="13.5" customHeight="1">
      <c r="A35" s="108" t="s">
        <v>1060</v>
      </c>
      <c r="B35" s="135"/>
      <c r="C35" s="135"/>
      <c r="D35" s="138"/>
      <c r="E35" s="138"/>
      <c r="F35" s="135">
        <v>76780</v>
      </c>
      <c r="G35" s="135"/>
      <c r="H35" s="135"/>
      <c r="I35" s="138"/>
      <c r="J35" s="138"/>
      <c r="K35" s="135">
        <v>67865</v>
      </c>
      <c r="L35" s="135">
        <v>67865</v>
      </c>
      <c r="M35" s="137">
        <f t="shared" si="0"/>
        <v>100</v>
      </c>
      <c r="O35" s="55"/>
      <c r="P35" s="55"/>
    </row>
    <row r="36" spans="1:16" ht="13.5" customHeight="1">
      <c r="A36" s="108" t="s">
        <v>64</v>
      </c>
      <c r="B36" s="135">
        <v>59743</v>
      </c>
      <c r="C36" s="139">
        <v>11.948600000000001</v>
      </c>
      <c r="D36" s="135">
        <v>3950000</v>
      </c>
      <c r="E36" s="135"/>
      <c r="F36" s="135">
        <f>SUM(C36*D36)/1000</f>
        <v>47196.97</v>
      </c>
      <c r="G36" s="135">
        <v>59743</v>
      </c>
      <c r="H36" s="139">
        <v>11.948600000000001</v>
      </c>
      <c r="I36" s="135">
        <v>3950000</v>
      </c>
      <c r="J36" s="135"/>
      <c r="K36" s="135">
        <f>SUM(H36*I36)/1000</f>
        <v>47196.97</v>
      </c>
      <c r="L36" s="135">
        <v>47196.97</v>
      </c>
      <c r="M36" s="137">
        <f t="shared" si="0"/>
        <v>100</v>
      </c>
      <c r="O36" s="55"/>
      <c r="P36" s="55"/>
    </row>
    <row r="37" spans="1:16" ht="13.5" customHeight="1">
      <c r="A37" s="108" t="s">
        <v>65</v>
      </c>
      <c r="B37" s="135">
        <v>59743</v>
      </c>
      <c r="C37" s="135"/>
      <c r="D37" s="135">
        <v>300</v>
      </c>
      <c r="E37" s="135"/>
      <c r="F37" s="135">
        <f>SUM(B37*D37)/1000</f>
        <v>17922.900000000001</v>
      </c>
      <c r="G37" s="135">
        <v>59743</v>
      </c>
      <c r="H37" s="135"/>
      <c r="I37" s="135">
        <v>300</v>
      </c>
      <c r="J37" s="135"/>
      <c r="K37" s="135">
        <f>SUM(G37*I37)/1000</f>
        <v>17922.900000000001</v>
      </c>
      <c r="L37" s="135">
        <v>17922.900000000001</v>
      </c>
      <c r="M37" s="137">
        <f t="shared" si="0"/>
        <v>100</v>
      </c>
      <c r="O37" s="55"/>
      <c r="P37" s="55"/>
    </row>
    <row r="38" spans="1:16" ht="24.95" customHeight="1">
      <c r="A38" s="109" t="s">
        <v>66</v>
      </c>
      <c r="B38" s="135">
        <v>8955</v>
      </c>
      <c r="C38" s="135"/>
      <c r="D38" s="135">
        <v>1200</v>
      </c>
      <c r="E38" s="135"/>
      <c r="F38" s="135">
        <f>SUM(B38*D38)/1000</f>
        <v>10746</v>
      </c>
      <c r="G38" s="135">
        <v>8955</v>
      </c>
      <c r="H38" s="135"/>
      <c r="I38" s="135">
        <v>1200</v>
      </c>
      <c r="J38" s="135"/>
      <c r="K38" s="135">
        <f>SUM(G38*I38)/1000</f>
        <v>10746</v>
      </c>
      <c r="L38" s="135">
        <v>10746</v>
      </c>
      <c r="M38" s="137">
        <f t="shared" si="0"/>
        <v>100</v>
      </c>
      <c r="O38" s="55"/>
      <c r="P38" s="55"/>
    </row>
    <row r="39" spans="1:16" ht="13.5" customHeight="1">
      <c r="A39" s="108" t="s">
        <v>67</v>
      </c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7"/>
      <c r="O39" s="55"/>
      <c r="P39" s="55"/>
    </row>
    <row r="40" spans="1:16" ht="13.5" customHeight="1">
      <c r="A40" s="108" t="s">
        <v>68</v>
      </c>
      <c r="B40" s="135"/>
      <c r="C40" s="135">
        <v>1</v>
      </c>
      <c r="D40" s="135">
        <v>2099400</v>
      </c>
      <c r="E40" s="135"/>
      <c r="F40" s="135">
        <f t="shared" ref="F40:F45" si="1">SUM(C40*D40)/1000</f>
        <v>2099.4</v>
      </c>
      <c r="G40" s="135"/>
      <c r="H40" s="135">
        <v>1</v>
      </c>
      <c r="I40" s="135">
        <v>2099400</v>
      </c>
      <c r="J40" s="135"/>
      <c r="K40" s="135">
        <f t="shared" ref="K40:K45" si="2">SUM(H40*I40)/1000</f>
        <v>2099.4</v>
      </c>
      <c r="L40" s="135">
        <v>2099.4</v>
      </c>
      <c r="M40" s="137">
        <f t="shared" si="0"/>
        <v>100</v>
      </c>
      <c r="O40" s="55"/>
      <c r="P40" s="55"/>
    </row>
    <row r="41" spans="1:16" ht="13.5" customHeight="1">
      <c r="A41" s="108" t="s">
        <v>69</v>
      </c>
      <c r="B41" s="140"/>
      <c r="C41" s="135">
        <v>420</v>
      </c>
      <c r="D41" s="135">
        <v>60896</v>
      </c>
      <c r="E41" s="135"/>
      <c r="F41" s="135">
        <f t="shared" si="1"/>
        <v>25576.32</v>
      </c>
      <c r="G41" s="140"/>
      <c r="H41" s="135">
        <v>385</v>
      </c>
      <c r="I41" s="135">
        <v>60896</v>
      </c>
      <c r="J41" s="135"/>
      <c r="K41" s="135">
        <f t="shared" si="2"/>
        <v>23444.959999999999</v>
      </c>
      <c r="L41" s="135">
        <v>23444.959999999999</v>
      </c>
      <c r="M41" s="137">
        <f t="shared" si="0"/>
        <v>100</v>
      </c>
      <c r="O41" s="55"/>
      <c r="P41" s="55"/>
    </row>
    <row r="42" spans="1:16" ht="13.5" customHeight="1">
      <c r="A42" s="108" t="s">
        <v>70</v>
      </c>
      <c r="B42" s="140"/>
      <c r="C42" s="135">
        <v>65</v>
      </c>
      <c r="D42" s="135">
        <v>188500</v>
      </c>
      <c r="E42" s="135"/>
      <c r="F42" s="135">
        <f t="shared" si="1"/>
        <v>12252.5</v>
      </c>
      <c r="G42" s="140"/>
      <c r="H42" s="135">
        <v>65</v>
      </c>
      <c r="I42" s="135">
        <v>188500</v>
      </c>
      <c r="J42" s="135"/>
      <c r="K42" s="135">
        <f t="shared" si="2"/>
        <v>12252.5</v>
      </c>
      <c r="L42" s="135">
        <v>12252.5</v>
      </c>
      <c r="M42" s="137">
        <f t="shared" si="0"/>
        <v>100</v>
      </c>
      <c r="O42" s="55"/>
      <c r="P42" s="55"/>
    </row>
    <row r="43" spans="1:16" ht="13.5" customHeight="1">
      <c r="A43" s="109" t="s">
        <v>71</v>
      </c>
      <c r="B43" s="141"/>
      <c r="C43" s="135">
        <v>80</v>
      </c>
      <c r="D43" s="135">
        <v>163500</v>
      </c>
      <c r="E43" s="135"/>
      <c r="F43" s="135">
        <f t="shared" si="1"/>
        <v>13080</v>
      </c>
      <c r="G43" s="141"/>
      <c r="H43" s="135">
        <v>80</v>
      </c>
      <c r="I43" s="135">
        <v>163500</v>
      </c>
      <c r="J43" s="135"/>
      <c r="K43" s="135">
        <f t="shared" si="2"/>
        <v>13080</v>
      </c>
      <c r="L43" s="135">
        <v>13080</v>
      </c>
      <c r="M43" s="137">
        <f t="shared" si="0"/>
        <v>100</v>
      </c>
      <c r="O43" s="55"/>
      <c r="P43" s="55"/>
    </row>
    <row r="44" spans="1:16" ht="13.5" customHeight="1">
      <c r="A44" s="109" t="s">
        <v>1608</v>
      </c>
      <c r="B44" s="141"/>
      <c r="C44" s="135">
        <v>5</v>
      </c>
      <c r="D44" s="135">
        <v>550000</v>
      </c>
      <c r="E44" s="135"/>
      <c r="F44" s="135">
        <f t="shared" si="1"/>
        <v>2750</v>
      </c>
      <c r="G44" s="141"/>
      <c r="H44" s="135">
        <v>5</v>
      </c>
      <c r="I44" s="135">
        <v>550000</v>
      </c>
      <c r="J44" s="135"/>
      <c r="K44" s="135">
        <f t="shared" si="2"/>
        <v>2750</v>
      </c>
      <c r="L44" s="135">
        <v>2750</v>
      </c>
      <c r="M44" s="137">
        <f t="shared" si="0"/>
        <v>100</v>
      </c>
      <c r="O44" s="55"/>
      <c r="P44" s="55"/>
    </row>
    <row r="45" spans="1:16" ht="13.5" customHeight="1">
      <c r="A45" s="109" t="s">
        <v>1612</v>
      </c>
      <c r="B45" s="141"/>
      <c r="C45" s="135">
        <v>21</v>
      </c>
      <c r="D45" s="135">
        <v>372000</v>
      </c>
      <c r="E45" s="135"/>
      <c r="F45" s="135">
        <f t="shared" si="1"/>
        <v>7812</v>
      </c>
      <c r="G45" s="141"/>
      <c r="H45" s="135">
        <v>21</v>
      </c>
      <c r="I45" s="135">
        <v>372000</v>
      </c>
      <c r="J45" s="135"/>
      <c r="K45" s="135">
        <f t="shared" si="2"/>
        <v>7812</v>
      </c>
      <c r="L45" s="135">
        <v>7812</v>
      </c>
      <c r="M45" s="137">
        <f t="shared" si="0"/>
        <v>100</v>
      </c>
      <c r="O45" s="55"/>
      <c r="P45" s="55"/>
    </row>
    <row r="46" spans="1:16" ht="15" customHeight="1">
      <c r="A46" s="109" t="s">
        <v>1613</v>
      </c>
      <c r="B46" s="141"/>
      <c r="C46" s="135"/>
      <c r="D46" s="135"/>
      <c r="E46" s="135"/>
      <c r="F46" s="135"/>
      <c r="G46" s="141"/>
      <c r="H46" s="135"/>
      <c r="I46" s="135"/>
      <c r="J46" s="135"/>
      <c r="K46" s="135"/>
      <c r="L46" s="135"/>
      <c r="M46" s="137"/>
      <c r="O46" s="55"/>
      <c r="P46" s="55"/>
    </row>
    <row r="47" spans="1:16" ht="13.5" customHeight="1">
      <c r="A47" s="108" t="s">
        <v>1614</v>
      </c>
      <c r="B47" s="142"/>
      <c r="C47" s="142">
        <v>275</v>
      </c>
      <c r="D47" s="111">
        <v>494100</v>
      </c>
      <c r="E47" s="111"/>
      <c r="F47" s="135">
        <f>SUM(C47*D47)/1000</f>
        <v>135877.5</v>
      </c>
      <c r="G47" s="142"/>
      <c r="H47" s="142">
        <v>275</v>
      </c>
      <c r="I47" s="111">
        <v>494100</v>
      </c>
      <c r="J47" s="111"/>
      <c r="K47" s="135">
        <f>SUM(H47*I47)/1000</f>
        <v>135877.5</v>
      </c>
      <c r="L47" s="135">
        <v>135877.5</v>
      </c>
      <c r="M47" s="137">
        <f t="shared" si="0"/>
        <v>100</v>
      </c>
      <c r="O47" s="55"/>
      <c r="P47" s="55"/>
    </row>
    <row r="48" spans="1:16" ht="13.5" customHeight="1">
      <c r="A48" s="108" t="s">
        <v>1615</v>
      </c>
      <c r="B48" s="142"/>
      <c r="C48" s="143">
        <v>6</v>
      </c>
      <c r="D48" s="112">
        <v>741150</v>
      </c>
      <c r="E48" s="112"/>
      <c r="F48" s="135">
        <f>SUM(C48*D48)/1000</f>
        <v>4446.8999999999996</v>
      </c>
      <c r="G48" s="142"/>
      <c r="H48" s="143">
        <v>6</v>
      </c>
      <c r="I48" s="112">
        <v>741150</v>
      </c>
      <c r="J48" s="112"/>
      <c r="K48" s="135">
        <f>SUM(H48*I48)/1000</f>
        <v>4446.8999999999996</v>
      </c>
      <c r="L48" s="135">
        <v>4446.8999999999996</v>
      </c>
      <c r="M48" s="137">
        <f t="shared" si="0"/>
        <v>100</v>
      </c>
      <c r="O48" s="55"/>
      <c r="P48" s="55"/>
    </row>
    <row r="49" spans="1:15" ht="24.95" customHeight="1">
      <c r="A49" s="109" t="s">
        <v>1882</v>
      </c>
      <c r="B49" s="140"/>
      <c r="C49" s="135"/>
      <c r="D49" s="135"/>
      <c r="E49" s="135"/>
      <c r="F49" s="135"/>
      <c r="G49" s="140"/>
      <c r="H49" s="135"/>
      <c r="I49" s="135"/>
      <c r="J49" s="135"/>
      <c r="K49" s="135"/>
      <c r="L49" s="135"/>
      <c r="M49" s="137"/>
    </row>
    <row r="50" spans="1:15" ht="15" customHeight="1">
      <c r="A50" s="109" t="s">
        <v>1616</v>
      </c>
      <c r="B50" s="140"/>
      <c r="C50" s="136">
        <v>37.25</v>
      </c>
      <c r="D50" s="135">
        <v>2606040</v>
      </c>
      <c r="E50" s="135"/>
      <c r="F50" s="135">
        <f>SUM(C50*D50)/1000</f>
        <v>97074.99</v>
      </c>
      <c r="G50" s="140"/>
      <c r="H50" s="136">
        <v>37.25</v>
      </c>
      <c r="I50" s="135">
        <v>2606040</v>
      </c>
      <c r="J50" s="135"/>
      <c r="K50" s="135">
        <f>SUM(H50*I50)/1000</f>
        <v>97074.99</v>
      </c>
      <c r="L50" s="135">
        <v>97074.99</v>
      </c>
      <c r="M50" s="137">
        <f t="shared" si="0"/>
        <v>100</v>
      </c>
    </row>
    <row r="51" spans="1:15" ht="13.5" customHeight="1">
      <c r="A51" s="108" t="s">
        <v>1617</v>
      </c>
      <c r="B51" s="140"/>
      <c r="C51" s="135"/>
      <c r="D51" s="135"/>
      <c r="E51" s="144"/>
      <c r="F51" s="135">
        <v>12064</v>
      </c>
      <c r="G51" s="140"/>
      <c r="H51" s="135"/>
      <c r="I51" s="135"/>
      <c r="J51" s="144"/>
      <c r="K51" s="135">
        <v>13866</v>
      </c>
      <c r="L51" s="135">
        <v>13866</v>
      </c>
      <c r="M51" s="137">
        <f t="shared" si="0"/>
        <v>100</v>
      </c>
      <c r="O51" s="145"/>
    </row>
    <row r="52" spans="1:15" ht="13.5" customHeight="1">
      <c r="A52" s="442" t="s">
        <v>145</v>
      </c>
      <c r="B52" s="140"/>
      <c r="C52" s="135"/>
      <c r="D52" s="135"/>
      <c r="E52" s="144"/>
      <c r="F52" s="135"/>
      <c r="G52" s="140"/>
      <c r="H52" s="135"/>
      <c r="I52" s="135"/>
      <c r="J52" s="144"/>
      <c r="K52" s="135">
        <v>40270</v>
      </c>
      <c r="L52" s="135">
        <v>40270</v>
      </c>
      <c r="M52" s="137">
        <f t="shared" si="0"/>
        <v>100</v>
      </c>
      <c r="O52" s="145"/>
    </row>
    <row r="53" spans="1:15" ht="13.5" customHeight="1">
      <c r="A53" s="442" t="s">
        <v>1862</v>
      </c>
      <c r="B53" s="140"/>
      <c r="C53" s="135"/>
      <c r="D53" s="135"/>
      <c r="E53" s="144"/>
      <c r="F53" s="135"/>
      <c r="G53" s="140"/>
      <c r="H53" s="135"/>
      <c r="I53" s="135"/>
      <c r="J53" s="144"/>
      <c r="K53" s="135">
        <v>20</v>
      </c>
      <c r="L53" s="135">
        <v>20</v>
      </c>
      <c r="M53" s="137"/>
      <c r="O53" s="145"/>
    </row>
    <row r="54" spans="1:15" ht="13.5" customHeight="1">
      <c r="A54" s="443" t="s">
        <v>1894</v>
      </c>
      <c r="B54" s="135"/>
      <c r="C54" s="135"/>
      <c r="D54" s="138"/>
      <c r="E54" s="146"/>
      <c r="F54" s="135"/>
      <c r="G54" s="135"/>
      <c r="H54" s="135"/>
      <c r="I54" s="138"/>
      <c r="J54" s="146"/>
      <c r="K54" s="135"/>
      <c r="L54" s="135"/>
      <c r="M54" s="137"/>
      <c r="O54" s="145"/>
    </row>
    <row r="55" spans="1:15" ht="13.5" customHeight="1">
      <c r="A55" s="442" t="s">
        <v>1895</v>
      </c>
      <c r="B55" s="136">
        <v>96.92</v>
      </c>
      <c r="C55" s="135"/>
      <c r="D55" s="135">
        <v>1632000</v>
      </c>
      <c r="E55" s="146"/>
      <c r="F55" s="135">
        <v>158173</v>
      </c>
      <c r="G55" s="136">
        <v>104.75</v>
      </c>
      <c r="H55" s="135"/>
      <c r="I55" s="135">
        <v>1632000</v>
      </c>
      <c r="J55" s="146"/>
      <c r="K55" s="135">
        <v>170951</v>
      </c>
      <c r="L55" s="135">
        <v>170951</v>
      </c>
      <c r="M55" s="137">
        <f t="shared" si="0"/>
        <v>100</v>
      </c>
      <c r="O55" s="371"/>
    </row>
    <row r="56" spans="1:15" ht="13.5" customHeight="1">
      <c r="A56" s="442" t="s">
        <v>1896</v>
      </c>
      <c r="B56" s="135"/>
      <c r="C56" s="135"/>
      <c r="D56" s="138"/>
      <c r="E56" s="146"/>
      <c r="F56" s="135">
        <v>72033</v>
      </c>
      <c r="G56" s="135"/>
      <c r="H56" s="135"/>
      <c r="I56" s="138"/>
      <c r="J56" s="146"/>
      <c r="K56" s="135">
        <v>110958</v>
      </c>
      <c r="L56" s="135">
        <v>110958</v>
      </c>
      <c r="M56" s="137">
        <f t="shared" si="0"/>
        <v>100</v>
      </c>
      <c r="O56" s="371"/>
    </row>
    <row r="57" spans="1:15" ht="13.5" customHeight="1">
      <c r="A57" s="444" t="s">
        <v>1618</v>
      </c>
      <c r="B57" s="140"/>
      <c r="C57" s="135"/>
      <c r="D57" s="144"/>
      <c r="E57" s="144"/>
      <c r="F57" s="135"/>
      <c r="G57" s="140"/>
      <c r="H57" s="135"/>
      <c r="I57" s="144"/>
      <c r="J57" s="144"/>
      <c r="K57" s="135"/>
      <c r="L57" s="135"/>
      <c r="M57" s="137"/>
      <c r="O57" s="372"/>
    </row>
    <row r="58" spans="1:15" ht="13.5" customHeight="1">
      <c r="A58" s="374" t="s">
        <v>1879</v>
      </c>
      <c r="B58" s="140"/>
      <c r="C58" s="135"/>
      <c r="D58" s="144"/>
      <c r="E58" s="144"/>
      <c r="F58" s="135">
        <v>102200</v>
      </c>
      <c r="G58" s="140"/>
      <c r="H58" s="135"/>
      <c r="I58" s="144"/>
      <c r="J58" s="144"/>
      <c r="K58" s="135">
        <v>102200</v>
      </c>
      <c r="L58" s="135">
        <v>102200</v>
      </c>
      <c r="M58" s="137">
        <f t="shared" si="0"/>
        <v>100</v>
      </c>
      <c r="O58" s="372"/>
    </row>
    <row r="59" spans="1:15" ht="24.95" customHeight="1">
      <c r="A59" s="374" t="s">
        <v>1880</v>
      </c>
      <c r="B59" s="140"/>
      <c r="C59" s="135"/>
      <c r="D59" s="144"/>
      <c r="E59" s="144"/>
      <c r="F59" s="135">
        <v>112600</v>
      </c>
      <c r="G59" s="140"/>
      <c r="H59" s="135"/>
      <c r="I59" s="144"/>
      <c r="J59" s="144"/>
      <c r="K59" s="135">
        <v>112600</v>
      </c>
      <c r="L59" s="135">
        <v>112600</v>
      </c>
      <c r="M59" s="137">
        <f t="shared" si="0"/>
        <v>100</v>
      </c>
      <c r="O59" s="372"/>
    </row>
    <row r="60" spans="1:15" ht="13.5" customHeight="1">
      <c r="A60" s="374" t="s">
        <v>1619</v>
      </c>
      <c r="B60" s="140">
        <v>58978</v>
      </c>
      <c r="C60" s="135"/>
      <c r="D60" s="144">
        <v>400</v>
      </c>
      <c r="E60" s="144"/>
      <c r="F60" s="135">
        <f>SUM(B60*D60)/1000</f>
        <v>23591.200000000001</v>
      </c>
      <c r="G60" s="140">
        <v>58978</v>
      </c>
      <c r="H60" s="135"/>
      <c r="I60" s="144">
        <v>400</v>
      </c>
      <c r="J60" s="144"/>
      <c r="K60" s="135">
        <v>23592</v>
      </c>
      <c r="L60" s="135">
        <v>23592</v>
      </c>
      <c r="M60" s="137">
        <f t="shared" si="0"/>
        <v>100</v>
      </c>
      <c r="O60" s="372"/>
    </row>
    <row r="61" spans="1:15" ht="24.95" customHeight="1">
      <c r="A61" s="374" t="s">
        <v>1883</v>
      </c>
      <c r="B61" s="140"/>
      <c r="C61" s="135"/>
      <c r="D61" s="135"/>
      <c r="E61" s="144"/>
      <c r="F61" s="135">
        <v>171975</v>
      </c>
      <c r="G61" s="140"/>
      <c r="H61" s="135"/>
      <c r="I61" s="135"/>
      <c r="J61" s="144"/>
      <c r="K61" s="135">
        <v>171975</v>
      </c>
      <c r="L61" s="135">
        <v>171975</v>
      </c>
      <c r="M61" s="137">
        <f t="shared" si="0"/>
        <v>100</v>
      </c>
      <c r="O61" s="371"/>
    </row>
    <row r="62" spans="1:15" ht="19.5" customHeight="1">
      <c r="A62" s="374" t="s">
        <v>146</v>
      </c>
      <c r="B62" s="140"/>
      <c r="C62" s="135"/>
      <c r="D62" s="135"/>
      <c r="E62" s="144"/>
      <c r="F62" s="135"/>
      <c r="G62" s="140"/>
      <c r="H62" s="135"/>
      <c r="I62" s="135"/>
      <c r="J62" s="144"/>
      <c r="K62" s="135">
        <v>590</v>
      </c>
      <c r="L62" s="135">
        <v>590</v>
      </c>
      <c r="M62" s="137">
        <f t="shared" si="0"/>
        <v>100</v>
      </c>
      <c r="O62" s="371"/>
    </row>
    <row r="63" spans="1:15" ht="15" customHeight="1">
      <c r="A63" s="374" t="s">
        <v>4</v>
      </c>
      <c r="B63" s="140"/>
      <c r="C63" s="135"/>
      <c r="D63" s="135"/>
      <c r="E63" s="135"/>
      <c r="F63" s="135"/>
      <c r="G63" s="140"/>
      <c r="H63" s="135"/>
      <c r="I63" s="135"/>
      <c r="J63" s="135"/>
      <c r="K63" s="135"/>
      <c r="L63" s="135"/>
      <c r="M63" s="137"/>
    </row>
    <row r="64" spans="1:15" ht="15" customHeight="1">
      <c r="A64" s="374" t="s">
        <v>1811</v>
      </c>
      <c r="B64" s="140"/>
      <c r="C64" s="135"/>
      <c r="D64" s="135"/>
      <c r="E64" s="135"/>
      <c r="F64" s="135"/>
      <c r="G64" s="140"/>
      <c r="H64" s="135"/>
      <c r="I64" s="135"/>
      <c r="J64" s="135"/>
      <c r="K64" s="135"/>
      <c r="L64" s="135"/>
      <c r="M64" s="137"/>
    </row>
    <row r="65" spans="1:16" ht="15" customHeight="1">
      <c r="A65" s="113" t="s">
        <v>1812</v>
      </c>
      <c r="B65" s="140"/>
      <c r="C65" s="135"/>
      <c r="D65" s="135"/>
      <c r="E65" s="135"/>
      <c r="F65" s="135">
        <v>246000</v>
      </c>
      <c r="G65" s="140"/>
      <c r="H65" s="135"/>
      <c r="I65" s="135"/>
      <c r="J65" s="135"/>
      <c r="K65" s="135">
        <v>246000</v>
      </c>
      <c r="L65" s="135">
        <v>246000</v>
      </c>
      <c r="M65" s="137">
        <f t="shared" si="0"/>
        <v>100</v>
      </c>
    </row>
    <row r="66" spans="1:16" ht="15" customHeight="1">
      <c r="A66" s="375" t="s">
        <v>664</v>
      </c>
      <c r="B66" s="140"/>
      <c r="C66" s="135"/>
      <c r="D66" s="135"/>
      <c r="E66" s="135"/>
      <c r="F66" s="135"/>
      <c r="G66" s="140"/>
      <c r="H66" s="135"/>
      <c r="I66" s="135"/>
      <c r="J66" s="135"/>
      <c r="K66" s="135"/>
      <c r="L66" s="135"/>
      <c r="M66" s="137"/>
    </row>
    <row r="67" spans="1:16" ht="24" customHeight="1">
      <c r="A67" s="374" t="s">
        <v>665</v>
      </c>
      <c r="B67" s="140"/>
      <c r="C67" s="135"/>
      <c r="D67" s="135"/>
      <c r="E67" s="135"/>
      <c r="F67" s="135"/>
      <c r="G67" s="140"/>
      <c r="H67" s="135"/>
      <c r="I67" s="135"/>
      <c r="J67" s="135"/>
      <c r="K67" s="135">
        <v>341840</v>
      </c>
      <c r="L67" s="135">
        <v>341840</v>
      </c>
      <c r="M67" s="137">
        <f t="shared" si="0"/>
        <v>100</v>
      </c>
    </row>
    <row r="68" spans="1:16" ht="17.25" customHeight="1">
      <c r="A68" s="374" t="s">
        <v>2177</v>
      </c>
      <c r="B68" s="140"/>
      <c r="C68" s="135"/>
      <c r="D68" s="135"/>
      <c r="E68" s="135"/>
      <c r="F68" s="135"/>
      <c r="G68" s="140"/>
      <c r="H68" s="135"/>
      <c r="I68" s="135"/>
      <c r="J68" s="135"/>
      <c r="K68" s="135">
        <v>70106</v>
      </c>
      <c r="L68" s="135">
        <v>70106</v>
      </c>
      <c r="M68" s="137">
        <f t="shared" si="0"/>
        <v>100</v>
      </c>
    </row>
    <row r="69" spans="1:16" ht="17.25" customHeight="1">
      <c r="A69" s="374" t="s">
        <v>2017</v>
      </c>
      <c r="B69" s="140"/>
      <c r="C69" s="135"/>
      <c r="D69" s="135"/>
      <c r="E69" s="135"/>
      <c r="F69" s="135"/>
      <c r="G69" s="140"/>
      <c r="H69" s="135"/>
      <c r="I69" s="135"/>
      <c r="J69" s="135"/>
      <c r="K69" s="135">
        <v>2477</v>
      </c>
      <c r="L69" s="135">
        <v>2477</v>
      </c>
      <c r="M69" s="137">
        <f t="shared" si="0"/>
        <v>100</v>
      </c>
    </row>
    <row r="70" spans="1:16" ht="17.25" customHeight="1">
      <c r="A70" s="374" t="s">
        <v>1854</v>
      </c>
      <c r="B70" s="140"/>
      <c r="C70" s="135"/>
      <c r="D70" s="135"/>
      <c r="E70" s="135"/>
      <c r="F70" s="135"/>
      <c r="G70" s="140"/>
      <c r="H70" s="135"/>
      <c r="I70" s="135"/>
      <c r="J70" s="135"/>
      <c r="K70" s="135">
        <v>27342</v>
      </c>
      <c r="L70" s="135">
        <v>27342</v>
      </c>
      <c r="M70" s="137">
        <f t="shared" si="0"/>
        <v>100</v>
      </c>
    </row>
    <row r="71" spans="1:16" ht="17.25" customHeight="1">
      <c r="A71" s="374" t="s">
        <v>1855</v>
      </c>
      <c r="B71" s="140"/>
      <c r="C71" s="135"/>
      <c r="D71" s="135"/>
      <c r="E71" s="135"/>
      <c r="F71" s="135"/>
      <c r="G71" s="140"/>
      <c r="H71" s="135"/>
      <c r="I71" s="135"/>
      <c r="J71" s="135"/>
      <c r="K71" s="135">
        <v>500</v>
      </c>
      <c r="L71" s="135">
        <v>500</v>
      </c>
      <c r="M71" s="137">
        <f t="shared" si="0"/>
        <v>100</v>
      </c>
    </row>
    <row r="72" spans="1:16" ht="17.25" customHeight="1">
      <c r="A72" s="442" t="s">
        <v>1856</v>
      </c>
      <c r="B72" s="140"/>
      <c r="C72" s="135"/>
      <c r="D72" s="135"/>
      <c r="E72" s="135"/>
      <c r="F72" s="135"/>
      <c r="G72" s="140"/>
      <c r="H72" s="135"/>
      <c r="I72" s="135"/>
      <c r="J72" s="135"/>
      <c r="K72" s="135">
        <v>25938</v>
      </c>
      <c r="L72" s="135">
        <v>25938</v>
      </c>
      <c r="M72" s="137">
        <f t="shared" si="0"/>
        <v>100</v>
      </c>
    </row>
    <row r="73" spans="1:16" ht="24" customHeight="1">
      <c r="A73" s="374" t="s">
        <v>1857</v>
      </c>
      <c r="B73" s="140"/>
      <c r="C73" s="135"/>
      <c r="D73" s="135"/>
      <c r="E73" s="135"/>
      <c r="F73" s="135"/>
      <c r="G73" s="140"/>
      <c r="H73" s="135"/>
      <c r="I73" s="135"/>
      <c r="J73" s="135"/>
      <c r="K73" s="135">
        <v>50000</v>
      </c>
      <c r="L73" s="135">
        <v>50000</v>
      </c>
      <c r="M73" s="137">
        <f t="shared" si="0"/>
        <v>100</v>
      </c>
    </row>
    <row r="74" spans="1:16" ht="17.25" customHeight="1">
      <c r="A74" s="374" t="s">
        <v>1858</v>
      </c>
      <c r="B74" s="140"/>
      <c r="C74" s="135"/>
      <c r="D74" s="135"/>
      <c r="E74" s="135"/>
      <c r="F74" s="135"/>
      <c r="G74" s="140"/>
      <c r="H74" s="135"/>
      <c r="I74" s="135"/>
      <c r="J74" s="135"/>
      <c r="K74" s="135">
        <v>12271</v>
      </c>
      <c r="L74" s="135">
        <v>12271</v>
      </c>
      <c r="M74" s="137">
        <f t="shared" si="0"/>
        <v>100</v>
      </c>
    </row>
    <row r="75" spans="1:16" ht="17.25" customHeight="1">
      <c r="A75" s="374" t="s">
        <v>1859</v>
      </c>
      <c r="B75" s="140"/>
      <c r="C75" s="135"/>
      <c r="D75" s="135"/>
      <c r="E75" s="135"/>
      <c r="F75" s="135"/>
      <c r="G75" s="140"/>
      <c r="H75" s="135"/>
      <c r="I75" s="135"/>
      <c r="J75" s="135"/>
      <c r="K75" s="135">
        <v>2000</v>
      </c>
      <c r="L75" s="135">
        <v>2000</v>
      </c>
      <c r="M75" s="137">
        <f t="shared" si="0"/>
        <v>100</v>
      </c>
    </row>
    <row r="76" spans="1:16" ht="17.25" customHeight="1">
      <c r="A76" s="374" t="s">
        <v>1860</v>
      </c>
      <c r="B76" s="140"/>
      <c r="C76" s="135"/>
      <c r="D76" s="135"/>
      <c r="E76" s="135"/>
      <c r="F76" s="135"/>
      <c r="G76" s="140"/>
      <c r="H76" s="135"/>
      <c r="I76" s="135"/>
      <c r="J76" s="135"/>
      <c r="K76" s="135">
        <v>500000</v>
      </c>
      <c r="L76" s="135">
        <v>500000</v>
      </c>
      <c r="M76" s="137">
        <f t="shared" si="0"/>
        <v>100</v>
      </c>
    </row>
    <row r="77" spans="1:16" ht="17.25" customHeight="1">
      <c r="A77" s="374" t="s">
        <v>1861</v>
      </c>
      <c r="B77" s="140"/>
      <c r="C77" s="135"/>
      <c r="D77" s="135"/>
      <c r="E77" s="135"/>
      <c r="F77" s="135"/>
      <c r="G77" s="140"/>
      <c r="H77" s="135"/>
      <c r="I77" s="135"/>
      <c r="J77" s="135"/>
      <c r="K77" s="135">
        <v>12958</v>
      </c>
      <c r="L77" s="135">
        <v>12958</v>
      </c>
      <c r="M77" s="137">
        <f t="shared" si="0"/>
        <v>100</v>
      </c>
    </row>
    <row r="78" spans="1:16" s="57" customFormat="1" ht="13.5" customHeight="1">
      <c r="A78" s="114" t="s">
        <v>5</v>
      </c>
      <c r="B78" s="115"/>
      <c r="C78" s="115"/>
      <c r="D78" s="115"/>
      <c r="E78" s="115"/>
      <c r="F78" s="115">
        <f>SUM(F4:F65)</f>
        <v>2239234.88</v>
      </c>
      <c r="G78" s="115"/>
      <c r="H78" s="115"/>
      <c r="I78" s="115"/>
      <c r="J78" s="115"/>
      <c r="K78" s="115">
        <f>SUM(K4:K77)</f>
        <v>3368713.82</v>
      </c>
      <c r="L78" s="115">
        <f>SUM(L4:L77)</f>
        <v>3368713.82</v>
      </c>
      <c r="M78" s="642">
        <f t="shared" si="0"/>
        <v>100</v>
      </c>
      <c r="N78" s="643"/>
      <c r="O78" s="643"/>
      <c r="P78" s="56"/>
    </row>
    <row r="79" spans="1:16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6" ht="18" customHeight="1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  <row r="81" hidden="1"/>
    <row r="82" hidden="1"/>
  </sheetData>
  <sheetProtection selectLockedCells="1" selectUnlockedCells="1"/>
  <mergeCells count="4">
    <mergeCell ref="B1:F1"/>
    <mergeCell ref="G1:K1"/>
    <mergeCell ref="M1:M2"/>
    <mergeCell ref="L1:L2"/>
  </mergeCells>
  <phoneticPr fontId="54" type="noConversion"/>
  <printOptions horizontalCentered="1" verticalCentered="1"/>
  <pageMargins left="7.874015748031496E-2" right="7.874015748031496E-2" top="0.70866141732283472" bottom="0.43307086614173229" header="0.39370078740157483" footer="0.39370078740157483"/>
  <pageSetup paperSize="9" scale="70" firstPageNumber="0" orientation="landscape" horizontalDpi="300" verticalDpi="300" r:id="rId1"/>
  <headerFooter alignWithMargins="0">
    <oddHeader>&amp;C&amp;"Times New Roman,Félkövér dőlt"ÁLLAMI HOZZÁJÁRULÁSOK  BEVÉTELE  2015. ÉVBEN&amp;R&amp;"Times New Roman,Dőlt"3. tábla
Adatok: E Ft-ba&amp;"Times New Roman,Normál"n</oddHeader>
    <oddFooter>&amp;C&amp;P</oddFooter>
  </headerFooter>
  <rowBreaks count="1" manualBreakCount="1">
    <brk id="8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2:F34"/>
  <sheetViews>
    <sheetView workbookViewId="0">
      <selection activeCell="E5" sqref="E5"/>
    </sheetView>
  </sheetViews>
  <sheetFormatPr defaultRowHeight="12"/>
  <cols>
    <col min="1" max="1" width="9.33203125" style="28"/>
    <col min="2" max="2" width="50.5" style="28" customWidth="1"/>
    <col min="3" max="3" width="15.6640625" style="28" customWidth="1"/>
    <col min="4" max="5" width="16.33203125" style="28" customWidth="1"/>
    <col min="6" max="6" width="15" style="28" customWidth="1"/>
    <col min="7" max="16384" width="9.33203125" style="28"/>
  </cols>
  <sheetData>
    <row r="2" spans="1:6" ht="12.75" thickBot="1"/>
    <row r="3" spans="1:6" s="61" customFormat="1" ht="50.1" customHeight="1" thickBot="1">
      <c r="A3" s="593" t="s">
        <v>645</v>
      </c>
      <c r="B3" s="593" t="s">
        <v>1921</v>
      </c>
      <c r="C3" s="594" t="s">
        <v>1830</v>
      </c>
      <c r="D3" s="594" t="s">
        <v>1831</v>
      </c>
      <c r="E3" s="594" t="s">
        <v>1678</v>
      </c>
      <c r="F3" s="679" t="s">
        <v>1715</v>
      </c>
    </row>
    <row r="4" spans="1:6" s="61" customFormat="1" ht="19.5" customHeight="1">
      <c r="A4" s="101"/>
      <c r="B4" s="102" t="s">
        <v>1813</v>
      </c>
      <c r="C4" s="62"/>
      <c r="D4" s="62"/>
      <c r="E4" s="555"/>
      <c r="F4" s="554"/>
    </row>
    <row r="5" spans="1:6" s="66" customFormat="1" ht="12.75">
      <c r="A5" s="63" t="s">
        <v>707</v>
      </c>
      <c r="B5" s="64" t="s">
        <v>6</v>
      </c>
      <c r="C5" s="65">
        <v>3027557</v>
      </c>
      <c r="D5" s="9">
        <v>3244985</v>
      </c>
      <c r="E5" s="65">
        <v>3159314</v>
      </c>
      <c r="F5" s="680">
        <f>E5/D5*100</f>
        <v>97.359895346203444</v>
      </c>
    </row>
    <row r="6" spans="1:6" s="31" customFormat="1" ht="12.75">
      <c r="A6" s="63" t="s">
        <v>708</v>
      </c>
      <c r="B6" s="67" t="s">
        <v>7</v>
      </c>
      <c r="C6" s="68">
        <v>854650</v>
      </c>
      <c r="D6" s="7">
        <v>928421</v>
      </c>
      <c r="E6" s="65">
        <v>893834</v>
      </c>
      <c r="F6" s="680">
        <f t="shared" ref="F6:F17" si="0">E6/D6*100</f>
        <v>96.274642645954799</v>
      </c>
    </row>
    <row r="7" spans="1:6" s="31" customFormat="1" ht="12.75">
      <c r="A7" s="63" t="s">
        <v>709</v>
      </c>
      <c r="B7" s="69" t="s">
        <v>8</v>
      </c>
      <c r="C7" s="68">
        <v>4991888</v>
      </c>
      <c r="D7" s="7">
        <v>5681626</v>
      </c>
      <c r="E7" s="65">
        <v>5012278</v>
      </c>
      <c r="F7" s="680">
        <f t="shared" si="0"/>
        <v>88.219076722051042</v>
      </c>
    </row>
    <row r="8" spans="1:6" s="31" customFormat="1" ht="12.75">
      <c r="A8" s="63" t="s">
        <v>735</v>
      </c>
      <c r="B8" s="69" t="s">
        <v>1814</v>
      </c>
      <c r="C8" s="70">
        <v>211954</v>
      </c>
      <c r="D8" s="7">
        <v>199607</v>
      </c>
      <c r="E8" s="65">
        <v>167826</v>
      </c>
      <c r="F8" s="680">
        <f t="shared" si="0"/>
        <v>84.07821368990065</v>
      </c>
    </row>
    <row r="9" spans="1:6" s="31" customFormat="1" ht="12.75">
      <c r="A9" s="63" t="s">
        <v>736</v>
      </c>
      <c r="B9" s="69" t="s">
        <v>9</v>
      </c>
      <c r="C9" s="68">
        <v>1620188</v>
      </c>
      <c r="D9" s="7">
        <v>1744003</v>
      </c>
      <c r="E9" s="65">
        <v>1553022</v>
      </c>
      <c r="F9" s="680">
        <f t="shared" si="0"/>
        <v>89.049273424414977</v>
      </c>
    </row>
    <row r="10" spans="1:6" s="31" customFormat="1" ht="13.5">
      <c r="A10" s="63"/>
      <c r="B10" s="62" t="s">
        <v>12</v>
      </c>
      <c r="C10" s="71">
        <f>SUM(C5:C9)</f>
        <v>10706237</v>
      </c>
      <c r="D10" s="71">
        <f>SUM(D5:D9)</f>
        <v>11798642</v>
      </c>
      <c r="E10" s="71">
        <f>SUM(E5:E9)</f>
        <v>10786274</v>
      </c>
      <c r="F10" s="681">
        <f t="shared" si="0"/>
        <v>91.419622698951287</v>
      </c>
    </row>
    <row r="11" spans="1:6" s="31" customFormat="1" ht="12.75">
      <c r="A11" s="73" t="s">
        <v>737</v>
      </c>
      <c r="B11" s="68" t="s">
        <v>13</v>
      </c>
      <c r="C11" s="68">
        <v>5034714</v>
      </c>
      <c r="D11" s="7">
        <v>6422720</v>
      </c>
      <c r="E11" s="68">
        <v>3223086</v>
      </c>
      <c r="F11" s="680">
        <f t="shared" si="0"/>
        <v>50.182570624283798</v>
      </c>
    </row>
    <row r="12" spans="1:6" s="31" customFormat="1" ht="12.75">
      <c r="A12" s="73" t="s">
        <v>738</v>
      </c>
      <c r="B12" s="68" t="s">
        <v>14</v>
      </c>
      <c r="C12" s="68">
        <v>694941</v>
      </c>
      <c r="D12" s="7">
        <v>1261232</v>
      </c>
      <c r="E12" s="68">
        <v>892021</v>
      </c>
      <c r="F12" s="680">
        <f t="shared" si="0"/>
        <v>70.7261629898385</v>
      </c>
    </row>
    <row r="13" spans="1:6" s="31" customFormat="1" ht="12.75">
      <c r="A13" s="73" t="s">
        <v>739</v>
      </c>
      <c r="B13" s="68" t="s">
        <v>1815</v>
      </c>
      <c r="C13" s="70">
        <v>850585</v>
      </c>
      <c r="D13" s="7">
        <v>1026084</v>
      </c>
      <c r="E13" s="68">
        <v>925600</v>
      </c>
      <c r="F13" s="680">
        <f t="shared" si="0"/>
        <v>90.207039579605564</v>
      </c>
    </row>
    <row r="14" spans="1:6" s="31" customFormat="1" ht="13.5">
      <c r="A14" s="73"/>
      <c r="B14" s="72" t="s">
        <v>15</v>
      </c>
      <c r="C14" s="74">
        <f>SUM(C11:C13)</f>
        <v>6580240</v>
      </c>
      <c r="D14" s="74">
        <f>SUM(D11:D13)</f>
        <v>8710036</v>
      </c>
      <c r="E14" s="74">
        <f>SUM(E11:E13)</f>
        <v>5040707</v>
      </c>
      <c r="F14" s="681">
        <f t="shared" si="0"/>
        <v>57.87240144587232</v>
      </c>
    </row>
    <row r="15" spans="1:6" s="31" customFormat="1" ht="18" customHeight="1">
      <c r="A15" s="73" t="s">
        <v>740</v>
      </c>
      <c r="B15" s="72" t="s">
        <v>741</v>
      </c>
      <c r="C15" s="74">
        <f>SUM(C14+C10)</f>
        <v>17286477</v>
      </c>
      <c r="D15" s="74">
        <f>SUM(D14+D10)</f>
        <v>20508678</v>
      </c>
      <c r="E15" s="74">
        <f>SUM(E14+E10)</f>
        <v>15826981</v>
      </c>
      <c r="F15" s="681">
        <f t="shared" si="0"/>
        <v>77.172117091116249</v>
      </c>
    </row>
    <row r="16" spans="1:6" s="31" customFormat="1" ht="16.5" customHeight="1">
      <c r="A16" s="73" t="s">
        <v>742</v>
      </c>
      <c r="B16" s="72" t="s">
        <v>1816</v>
      </c>
      <c r="C16" s="74"/>
      <c r="D16" s="557">
        <v>66835</v>
      </c>
      <c r="E16" s="74">
        <v>66835</v>
      </c>
      <c r="F16" s="680">
        <f t="shared" si="0"/>
        <v>100</v>
      </c>
    </row>
    <row r="17" spans="1:6" s="32" customFormat="1" ht="18.75" customHeight="1">
      <c r="A17" s="595"/>
      <c r="B17" s="596" t="s">
        <v>16</v>
      </c>
      <c r="C17" s="597">
        <f>SUM(C15:C16)</f>
        <v>17286477</v>
      </c>
      <c r="D17" s="597">
        <f>SUM(D15:D16)</f>
        <v>20575513</v>
      </c>
      <c r="E17" s="597">
        <f>SUM(E15:E16)</f>
        <v>15893816</v>
      </c>
      <c r="F17" s="682">
        <f t="shared" si="0"/>
        <v>77.246268416248</v>
      </c>
    </row>
    <row r="18" spans="1:6" s="27" customFormat="1" ht="12.75">
      <c r="A18" s="75"/>
      <c r="B18" s="76"/>
      <c r="C18" s="76"/>
      <c r="D18" s="76"/>
      <c r="E18" s="76"/>
    </row>
    <row r="19" spans="1:6" s="1" customFormat="1" ht="12.75">
      <c r="A19" s="75"/>
      <c r="B19" s="75"/>
      <c r="C19" s="75"/>
      <c r="D19" s="75"/>
      <c r="E19" s="75"/>
    </row>
    <row r="20" spans="1:6" s="1" customFormat="1" ht="12.75">
      <c r="A20" s="75"/>
      <c r="B20" s="75"/>
      <c r="C20" s="75"/>
      <c r="D20" s="75"/>
      <c r="E20" s="75"/>
    </row>
    <row r="21" spans="1:6" s="1" customFormat="1" ht="12.75">
      <c r="A21" s="75"/>
      <c r="B21" s="75"/>
      <c r="C21" s="75"/>
      <c r="D21" s="75"/>
      <c r="E21" s="75"/>
    </row>
    <row r="22" spans="1:6" s="1" customFormat="1" ht="12.75">
      <c r="A22" s="75"/>
      <c r="B22" s="75"/>
      <c r="C22" s="75"/>
      <c r="D22" s="75"/>
      <c r="E22" s="75"/>
    </row>
    <row r="23" spans="1:6" s="1" customFormat="1" ht="12.75">
      <c r="A23" s="75"/>
      <c r="B23" s="75"/>
      <c r="C23" s="75"/>
      <c r="D23" s="75"/>
      <c r="E23" s="75"/>
    </row>
    <row r="24" spans="1:6" s="1" customFormat="1" ht="12.75">
      <c r="A24" s="75"/>
      <c r="B24" s="75"/>
      <c r="C24" s="75"/>
      <c r="D24" s="75"/>
      <c r="E24" s="75"/>
    </row>
    <row r="25" spans="1:6" s="1" customFormat="1" ht="12.75">
      <c r="A25" s="75"/>
      <c r="B25" s="75"/>
      <c r="C25" s="75"/>
      <c r="D25" s="75"/>
      <c r="E25" s="75"/>
    </row>
    <row r="26" spans="1:6" s="1" customFormat="1" ht="12.75">
      <c r="A26" s="75"/>
      <c r="B26" s="75"/>
      <c r="C26" s="75"/>
      <c r="D26" s="75"/>
      <c r="E26" s="75"/>
    </row>
    <row r="27" spans="1:6" s="1" customFormat="1" ht="12.75">
      <c r="A27" s="75"/>
      <c r="B27" s="75"/>
      <c r="C27" s="75"/>
      <c r="D27" s="75"/>
      <c r="E27" s="75"/>
    </row>
    <row r="28" spans="1:6" s="1" customFormat="1" ht="12.75">
      <c r="A28" s="77"/>
      <c r="B28" s="75"/>
      <c r="C28" s="75"/>
      <c r="D28" s="75"/>
      <c r="E28" s="75"/>
    </row>
    <row r="29" spans="1:6" ht="12.75">
      <c r="A29" s="77"/>
      <c r="B29" s="77"/>
      <c r="C29" s="77"/>
      <c r="D29" s="77"/>
      <c r="E29" s="77"/>
    </row>
    <row r="30" spans="1:6" ht="12.75">
      <c r="A30" s="77"/>
      <c r="B30" s="77"/>
      <c r="C30" s="77"/>
      <c r="D30" s="77"/>
      <c r="E30" s="77"/>
    </row>
    <row r="31" spans="1:6" ht="12.75">
      <c r="A31" s="77"/>
      <c r="B31" s="77"/>
      <c r="C31" s="77"/>
      <c r="D31" s="77"/>
      <c r="E31" s="77"/>
    </row>
    <row r="32" spans="1:6" ht="12.75">
      <c r="A32" s="77"/>
      <c r="B32" s="77"/>
      <c r="C32" s="77"/>
      <c r="D32" s="77"/>
      <c r="E32" s="77"/>
    </row>
    <row r="33" spans="1:5" ht="12.75">
      <c r="A33" s="77"/>
      <c r="B33" s="77"/>
      <c r="C33" s="77"/>
      <c r="D33" s="77"/>
      <c r="E33" s="77"/>
    </row>
    <row r="34" spans="1:5" ht="12.75">
      <c r="B34" s="77"/>
      <c r="C34" s="77"/>
      <c r="D34" s="77"/>
      <c r="E34" s="77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horizontalDpi="300" verticalDpi="300" r:id="rId1"/>
  <headerFooter alignWithMargins="0">
    <oddHeader>&amp;C&amp;"Times New Roman CE,Félkövér dőlt"ZALAEGERSZEG MEGYEI  JOGÚ  VÁROS  ÖNKORMÁNYZATA
  KIADÁSI  ELŐIRÁNYZATAINAK TELJESÍTÉSE
ROVATONKÉNT 2015.  ÉVBEN&amp;R&amp;"Times New Roman CE,Félkövér dőlt"4. tábla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Q28"/>
  <sheetViews>
    <sheetView workbookViewId="0">
      <pane ySplit="2" topLeftCell="A3" activePane="bottomLeft" state="frozen"/>
      <selection pane="bottomLeft" activeCell="G17" sqref="G17"/>
    </sheetView>
  </sheetViews>
  <sheetFormatPr defaultRowHeight="12.75"/>
  <cols>
    <col min="1" max="1" width="3.33203125" style="147" customWidth="1"/>
    <col min="2" max="2" width="3.6640625" style="147" customWidth="1"/>
    <col min="3" max="3" width="21.33203125" style="147" customWidth="1"/>
    <col min="4" max="4" width="10.83203125" style="147" customWidth="1"/>
    <col min="5" max="5" width="10.5" style="147" customWidth="1"/>
    <col min="6" max="6" width="10.33203125" style="147" customWidth="1"/>
    <col min="7" max="7" width="7" style="147" customWidth="1"/>
    <col min="8" max="8" width="12.33203125" style="147" customWidth="1"/>
    <col min="9" max="9" width="11.6640625" style="147" customWidth="1"/>
    <col min="10" max="10" width="10.83203125" style="147" customWidth="1"/>
    <col min="11" max="11" width="10.33203125" style="147" customWidth="1"/>
    <col min="12" max="12" width="10.83203125" style="147" customWidth="1"/>
    <col min="13" max="13" width="10.5" style="147" customWidth="1"/>
    <col min="14" max="14" width="11" style="147" customWidth="1"/>
    <col min="15" max="15" width="10.5" style="147" customWidth="1"/>
    <col min="16" max="16" width="11.5" style="147" customWidth="1"/>
    <col min="17" max="17" width="11.1640625" style="147" customWidth="1"/>
    <col min="18" max="16384" width="9.33203125" style="147"/>
  </cols>
  <sheetData>
    <row r="1" spans="1:17" ht="12.75" customHeight="1">
      <c r="A1" s="1354" t="s">
        <v>420</v>
      </c>
      <c r="B1" s="1354" t="s">
        <v>421</v>
      </c>
      <c r="C1" s="1355" t="s">
        <v>1921</v>
      </c>
      <c r="D1" s="1356" t="s">
        <v>1708</v>
      </c>
      <c r="E1" s="1357"/>
      <c r="F1" s="1356" t="s">
        <v>1711</v>
      </c>
      <c r="G1" s="1357"/>
      <c r="H1" s="1352" t="s">
        <v>1817</v>
      </c>
      <c r="I1" s="1352"/>
      <c r="J1" s="1352"/>
      <c r="K1" s="1352"/>
      <c r="L1" s="1352"/>
      <c r="M1" s="1352"/>
      <c r="N1" s="1352"/>
      <c r="O1" s="1352" t="s">
        <v>1818</v>
      </c>
      <c r="P1" s="1352"/>
      <c r="Q1" s="1353"/>
    </row>
    <row r="2" spans="1:17" s="148" customFormat="1" ht="60.75" customHeight="1">
      <c r="A2" s="1354"/>
      <c r="B2" s="1354"/>
      <c r="C2" s="1355"/>
      <c r="D2" s="583" t="s">
        <v>1709</v>
      </c>
      <c r="E2" s="583" t="s">
        <v>1710</v>
      </c>
      <c r="F2" s="583" t="s">
        <v>1713</v>
      </c>
      <c r="G2" s="583" t="s">
        <v>1712</v>
      </c>
      <c r="H2" s="584" t="s">
        <v>1819</v>
      </c>
      <c r="I2" s="584" t="s">
        <v>1820</v>
      </c>
      <c r="J2" s="585" t="s">
        <v>19</v>
      </c>
      <c r="K2" s="586" t="s">
        <v>1821</v>
      </c>
      <c r="L2" s="585" t="s">
        <v>87</v>
      </c>
      <c r="M2" s="585" t="s">
        <v>1822</v>
      </c>
      <c r="N2" s="585" t="s">
        <v>1823</v>
      </c>
      <c r="O2" s="585" t="s">
        <v>235</v>
      </c>
      <c r="P2" s="585" t="s">
        <v>1824</v>
      </c>
      <c r="Q2" s="587" t="s">
        <v>1825</v>
      </c>
    </row>
    <row r="3" spans="1:17" ht="17.100000000000001" customHeight="1">
      <c r="A3" s="149"/>
      <c r="B3" s="149"/>
      <c r="C3" s="149" t="s">
        <v>85</v>
      </c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</row>
    <row r="4" spans="1:17" ht="24.95" customHeight="1">
      <c r="A4" s="150"/>
      <c r="B4" s="150">
        <v>12</v>
      </c>
      <c r="C4" s="151" t="s">
        <v>1685</v>
      </c>
      <c r="D4" s="515">
        <v>9906</v>
      </c>
      <c r="E4" s="515">
        <v>24831</v>
      </c>
      <c r="F4" s="152">
        <f>SUM(H4:Q4)</f>
        <v>29764</v>
      </c>
      <c r="G4" s="676">
        <f t="shared" ref="G4:G15" si="0">F4/E4*100</f>
        <v>119.86629616205549</v>
      </c>
      <c r="H4" s="152">
        <f ca="1">'5.a'!I14</f>
        <v>10753</v>
      </c>
      <c r="I4" s="152">
        <f ca="1">'5.a'!J14</f>
        <v>0</v>
      </c>
      <c r="J4" s="152">
        <f ca="1">'5.a'!K14</f>
        <v>309</v>
      </c>
      <c r="K4" s="152">
        <f ca="1">'5.a'!L14</f>
        <v>18217</v>
      </c>
      <c r="L4" s="152">
        <f ca="1">'5.a'!M14</f>
        <v>0</v>
      </c>
      <c r="M4" s="152">
        <f ca="1">'5.a'!N14</f>
        <v>0</v>
      </c>
      <c r="N4" s="152">
        <f ca="1">'5.a'!O14</f>
        <v>485</v>
      </c>
      <c r="O4" s="152">
        <f ca="1">'5.a'!P14</f>
        <v>0</v>
      </c>
      <c r="P4" s="152">
        <f ca="1">'5.a'!Q14</f>
        <v>0</v>
      </c>
      <c r="Q4" s="152">
        <f ca="1">'5.a'!R14</f>
        <v>0</v>
      </c>
    </row>
    <row r="5" spans="1:17" ht="17.100000000000001" customHeight="1">
      <c r="A5" s="150"/>
      <c r="B5" s="150">
        <v>13</v>
      </c>
      <c r="C5" s="149" t="s">
        <v>1686</v>
      </c>
      <c r="D5" s="152">
        <v>44837</v>
      </c>
      <c r="E5" s="152">
        <v>393841</v>
      </c>
      <c r="F5" s="152">
        <f t="shared" ref="F5:F12" si="1">SUM(H5:Q5)</f>
        <v>382538</v>
      </c>
      <c r="G5" s="676">
        <f t="shared" si="0"/>
        <v>97.130060100395838</v>
      </c>
      <c r="H5" s="152">
        <f ca="1">'5.a'!I39</f>
        <v>62864</v>
      </c>
      <c r="I5" s="152">
        <f ca="1">'5.a'!J39</f>
        <v>305472</v>
      </c>
      <c r="J5" s="152">
        <f ca="1">'5.a'!K39</f>
        <v>0</v>
      </c>
      <c r="K5" s="152">
        <f ca="1">'5.a'!L39</f>
        <v>6402</v>
      </c>
      <c r="L5" s="152">
        <f ca="1">'5.a'!M39</f>
        <v>3500</v>
      </c>
      <c r="M5" s="152">
        <f ca="1">'5.a'!N39</f>
        <v>4300</v>
      </c>
      <c r="N5" s="152">
        <f ca="1">'5.a'!O39</f>
        <v>0</v>
      </c>
      <c r="O5" s="152">
        <f ca="1">'5.a'!P39</f>
        <v>0</v>
      </c>
      <c r="P5" s="152">
        <f ca="1">'5.a'!Q39</f>
        <v>0</v>
      </c>
      <c r="Q5" s="152">
        <f ca="1">'5.a'!R39</f>
        <v>0</v>
      </c>
    </row>
    <row r="6" spans="1:17" ht="17.100000000000001" customHeight="1">
      <c r="A6" s="150"/>
      <c r="B6" s="150">
        <v>15</v>
      </c>
      <c r="C6" s="149" t="s">
        <v>1002</v>
      </c>
      <c r="D6" s="152">
        <v>1222395</v>
      </c>
      <c r="E6" s="152">
        <v>1353859</v>
      </c>
      <c r="F6" s="152">
        <f t="shared" si="1"/>
        <v>1144495</v>
      </c>
      <c r="G6" s="676">
        <f t="shared" si="0"/>
        <v>84.535760370910111</v>
      </c>
      <c r="H6" s="152">
        <f ca="1">'5.a'!I72</f>
        <v>1114</v>
      </c>
      <c r="I6" s="152">
        <f ca="1">'5.a'!J72</f>
        <v>415378</v>
      </c>
      <c r="J6" s="152">
        <f ca="1">'5.a'!K72</f>
        <v>5651</v>
      </c>
      <c r="K6" s="152">
        <f ca="1">'5.a'!L72</f>
        <v>714934</v>
      </c>
      <c r="L6" s="152">
        <f ca="1">'5.a'!M72</f>
        <v>0</v>
      </c>
      <c r="M6" s="152">
        <f ca="1">'5.a'!N72</f>
        <v>92</v>
      </c>
      <c r="N6" s="152">
        <f ca="1">'5.a'!O72</f>
        <v>7326</v>
      </c>
      <c r="O6" s="152">
        <f ca="1">'5.a'!P72</f>
        <v>0</v>
      </c>
      <c r="P6" s="152">
        <f ca="1">'5.a'!Q72</f>
        <v>0</v>
      </c>
      <c r="Q6" s="152">
        <f ca="1">'5.a'!R72</f>
        <v>0</v>
      </c>
    </row>
    <row r="7" spans="1:17" ht="17.100000000000001" customHeight="1">
      <c r="A7" s="150"/>
      <c r="B7" s="150">
        <v>16</v>
      </c>
      <c r="C7" s="149" t="s">
        <v>1734</v>
      </c>
      <c r="D7" s="152">
        <v>3996043</v>
      </c>
      <c r="E7" s="152">
        <v>4442502</v>
      </c>
      <c r="F7" s="152">
        <f t="shared" si="1"/>
        <v>3543530</v>
      </c>
      <c r="G7" s="676">
        <f t="shared" si="0"/>
        <v>79.764285981188081</v>
      </c>
      <c r="H7" s="152">
        <f ca="1">'5.a'!I103</f>
        <v>724343</v>
      </c>
      <c r="I7" s="152">
        <f ca="1">'5.a'!J103</f>
        <v>2549708</v>
      </c>
      <c r="J7" s="152">
        <f ca="1">'5.a'!K103</f>
        <v>0</v>
      </c>
      <c r="K7" s="152">
        <f ca="1">'5.a'!L103</f>
        <v>27397</v>
      </c>
      <c r="L7" s="152">
        <f ca="1">'5.a'!M103</f>
        <v>0</v>
      </c>
      <c r="M7" s="152">
        <f ca="1">'5.a'!N103</f>
        <v>0</v>
      </c>
      <c r="N7" s="152">
        <f ca="1">'5.a'!O103</f>
        <v>242082</v>
      </c>
      <c r="O7" s="152">
        <f ca="1">'5.a'!P103</f>
        <v>0</v>
      </c>
      <c r="P7" s="152">
        <f ca="1">'5.a'!Q103</f>
        <v>0</v>
      </c>
      <c r="Q7" s="152">
        <f ca="1">'5.a'!R103</f>
        <v>0</v>
      </c>
    </row>
    <row r="8" spans="1:17" ht="17.100000000000001" customHeight="1">
      <c r="A8" s="150"/>
      <c r="B8" s="150">
        <v>17</v>
      </c>
      <c r="C8" s="149" t="s">
        <v>1003</v>
      </c>
      <c r="D8" s="152">
        <v>686423</v>
      </c>
      <c r="E8" s="152">
        <v>806071</v>
      </c>
      <c r="F8" s="152">
        <f t="shared" si="1"/>
        <v>749617</v>
      </c>
      <c r="G8" s="676">
        <f t="shared" si="0"/>
        <v>92.996398580273947</v>
      </c>
      <c r="H8" s="152">
        <f ca="1">'5.a'!I136</f>
        <v>0</v>
      </c>
      <c r="I8" s="152">
        <f ca="1">'5.a'!J136</f>
        <v>0</v>
      </c>
      <c r="J8" s="152">
        <f ca="1">'5.a'!K136</f>
        <v>0</v>
      </c>
      <c r="K8" s="152">
        <f ca="1">'5.a'!L136</f>
        <v>321420</v>
      </c>
      <c r="L8" s="152">
        <f ca="1">'5.a'!M136</f>
        <v>323952</v>
      </c>
      <c r="M8" s="152">
        <f ca="1">'5.a'!N136</f>
        <v>12</v>
      </c>
      <c r="N8" s="152">
        <f ca="1">'5.a'!O136</f>
        <v>25115</v>
      </c>
      <c r="O8" s="152">
        <f ca="1">'5.a'!P136</f>
        <v>0</v>
      </c>
      <c r="P8" s="152">
        <f ca="1">'5.a'!Q136</f>
        <v>79118</v>
      </c>
      <c r="Q8" s="152">
        <f ca="1">'5.a'!R136</f>
        <v>0</v>
      </c>
    </row>
    <row r="9" spans="1:17" ht="17.100000000000001" customHeight="1">
      <c r="A9" s="150"/>
      <c r="B9" s="150">
        <v>18</v>
      </c>
      <c r="C9" s="149" t="s">
        <v>1733</v>
      </c>
      <c r="D9" s="152">
        <v>74315</v>
      </c>
      <c r="E9" s="152">
        <v>80811</v>
      </c>
      <c r="F9" s="152">
        <f t="shared" si="1"/>
        <v>85291</v>
      </c>
      <c r="G9" s="676">
        <f t="shared" si="0"/>
        <v>105.54379973023475</v>
      </c>
      <c r="H9" s="152">
        <f ca="1">'5.a'!I145</f>
        <v>0</v>
      </c>
      <c r="I9" s="152">
        <f ca="1">'5.a'!J145</f>
        <v>0</v>
      </c>
      <c r="J9" s="152">
        <f ca="1">'5.a'!K145</f>
        <v>8995</v>
      </c>
      <c r="K9" s="152">
        <f ca="1">'5.a'!L145</f>
        <v>76296</v>
      </c>
      <c r="L9" s="152">
        <f ca="1">'5.a'!M145</f>
        <v>0</v>
      </c>
      <c r="M9" s="152">
        <f ca="1">'5.a'!N145</f>
        <v>0</v>
      </c>
      <c r="N9" s="152">
        <f ca="1">'5.a'!O145</f>
        <v>0</v>
      </c>
      <c r="O9" s="152">
        <f ca="1">'5.a'!P145</f>
        <v>0</v>
      </c>
      <c r="P9" s="152">
        <f ca="1">'5.a'!Q145</f>
        <v>0</v>
      </c>
      <c r="Q9" s="152">
        <f ca="1">'5.a'!R145</f>
        <v>0</v>
      </c>
    </row>
    <row r="10" spans="1:17" ht="17.100000000000001" customHeight="1">
      <c r="A10" s="150"/>
      <c r="B10" s="150">
        <v>19</v>
      </c>
      <c r="C10" s="149" t="s">
        <v>1924</v>
      </c>
      <c r="D10" s="152">
        <v>9400344</v>
      </c>
      <c r="E10" s="152">
        <v>11153238</v>
      </c>
      <c r="F10" s="152">
        <f t="shared" si="1"/>
        <v>10720374</v>
      </c>
      <c r="G10" s="676">
        <f t="shared" si="0"/>
        <v>96.118938733307758</v>
      </c>
      <c r="H10" s="152">
        <f ca="1">'5.a'!I192</f>
        <v>2543536</v>
      </c>
      <c r="I10" s="152">
        <f ca="1">'5.a'!J192</f>
        <v>502500</v>
      </c>
      <c r="J10" s="152">
        <f ca="1">'5.a'!K192</f>
        <v>5283865</v>
      </c>
      <c r="K10" s="152">
        <f ca="1">'5.a'!L192</f>
        <v>104308</v>
      </c>
      <c r="L10" s="152">
        <f ca="1">'5.a'!M192</f>
        <v>0</v>
      </c>
      <c r="M10" s="152">
        <f ca="1">'5.a'!N192</f>
        <v>17102</v>
      </c>
      <c r="N10" s="152">
        <f ca="1">'5.a'!O192</f>
        <v>4295</v>
      </c>
      <c r="O10" s="152">
        <f ca="1">'5.a'!P192</f>
        <v>0</v>
      </c>
      <c r="P10" s="152">
        <f ca="1">'5.a'!Q192</f>
        <v>2192197</v>
      </c>
      <c r="Q10" s="152">
        <f ca="1">'5.a'!R192</f>
        <v>72571</v>
      </c>
    </row>
    <row r="11" spans="1:17" ht="17.100000000000001" customHeight="1">
      <c r="A11" s="150"/>
      <c r="B11" s="150">
        <v>20</v>
      </c>
      <c r="C11" s="14" t="s">
        <v>279</v>
      </c>
      <c r="D11" s="14"/>
      <c r="E11" s="14"/>
      <c r="F11" s="152">
        <f t="shared" si="1"/>
        <v>35</v>
      </c>
      <c r="G11" s="676"/>
      <c r="H11" s="152">
        <f ca="1">'5.a'!I196</f>
        <v>0</v>
      </c>
      <c r="I11" s="152">
        <f ca="1">'5.a'!J196</f>
        <v>0</v>
      </c>
      <c r="J11" s="152">
        <f ca="1">'5.a'!K196</f>
        <v>35</v>
      </c>
      <c r="K11" s="152">
        <f ca="1">'5.a'!L196</f>
        <v>0</v>
      </c>
      <c r="L11" s="152">
        <f ca="1">'5.a'!M196</f>
        <v>0</v>
      </c>
      <c r="M11" s="152">
        <f ca="1">'5.a'!N196</f>
        <v>0</v>
      </c>
      <c r="N11" s="152">
        <f ca="1">'5.a'!O196</f>
        <v>0</v>
      </c>
      <c r="O11" s="152">
        <f ca="1">'5.a'!P196</f>
        <v>0</v>
      </c>
      <c r="P11" s="152">
        <f ca="1">'5.a'!Q196</f>
        <v>0</v>
      </c>
      <c r="Q11" s="152">
        <f ca="1">'5.a'!R196</f>
        <v>0</v>
      </c>
    </row>
    <row r="12" spans="1:17" ht="17.100000000000001" customHeight="1">
      <c r="A12" s="150"/>
      <c r="B12" s="150">
        <v>22</v>
      </c>
      <c r="C12" s="153" t="s">
        <v>1004</v>
      </c>
      <c r="D12" s="134">
        <v>8000</v>
      </c>
      <c r="E12" s="134">
        <v>19720</v>
      </c>
      <c r="F12" s="152">
        <f t="shared" si="1"/>
        <v>14689</v>
      </c>
      <c r="G12" s="676">
        <f t="shared" si="0"/>
        <v>74.487829614604465</v>
      </c>
      <c r="H12" s="152">
        <f ca="1">'5.a'!I206</f>
        <v>0</v>
      </c>
      <c r="I12" s="152">
        <f ca="1">'5.a'!J206</f>
        <v>0</v>
      </c>
      <c r="J12" s="152">
        <f ca="1">'5.a'!K206</f>
        <v>0</v>
      </c>
      <c r="K12" s="152">
        <f ca="1">'5.a'!L206</f>
        <v>59</v>
      </c>
      <c r="L12" s="152">
        <f ca="1">'5.a'!M206</f>
        <v>0</v>
      </c>
      <c r="M12" s="152">
        <f ca="1">'5.a'!N206</f>
        <v>4570</v>
      </c>
      <c r="N12" s="152">
        <f ca="1">'5.a'!O206</f>
        <v>10060</v>
      </c>
      <c r="O12" s="152">
        <f ca="1">'5.a'!P206</f>
        <v>0</v>
      </c>
      <c r="P12" s="152">
        <f ca="1">'5.a'!Q206</f>
        <v>0</v>
      </c>
      <c r="Q12" s="152">
        <f ca="1">'5.a'!R206</f>
        <v>0</v>
      </c>
    </row>
    <row r="13" spans="1:17" ht="36" customHeight="1">
      <c r="A13" s="588"/>
      <c r="B13" s="588"/>
      <c r="C13" s="589" t="s">
        <v>116</v>
      </c>
      <c r="D13" s="590">
        <f>SUM(D4:D12)</f>
        <v>15442263</v>
      </c>
      <c r="E13" s="590">
        <f>SUM(E4:E12)</f>
        <v>18274873</v>
      </c>
      <c r="F13" s="590">
        <f>SUM(F4:F12)</f>
        <v>16670333</v>
      </c>
      <c r="G13" s="677">
        <f t="shared" si="0"/>
        <v>91.219966343952152</v>
      </c>
      <c r="H13" s="591">
        <f t="shared" ref="H13:Q13" si="2">SUM(H4:H12)</f>
        <v>3342610</v>
      </c>
      <c r="I13" s="591">
        <f t="shared" si="2"/>
        <v>3773058</v>
      </c>
      <c r="J13" s="591">
        <f t="shared" si="2"/>
        <v>5298855</v>
      </c>
      <c r="K13" s="591">
        <f t="shared" si="2"/>
        <v>1269033</v>
      </c>
      <c r="L13" s="591">
        <f t="shared" si="2"/>
        <v>327452</v>
      </c>
      <c r="M13" s="591">
        <f t="shared" si="2"/>
        <v>26076</v>
      </c>
      <c r="N13" s="591">
        <f t="shared" si="2"/>
        <v>289363</v>
      </c>
      <c r="O13" s="591">
        <f t="shared" si="2"/>
        <v>0</v>
      </c>
      <c r="P13" s="591">
        <f t="shared" si="2"/>
        <v>2271315</v>
      </c>
      <c r="Q13" s="591">
        <f t="shared" si="2"/>
        <v>72571</v>
      </c>
    </row>
    <row r="14" spans="1:17" ht="17.100000000000001" customHeight="1">
      <c r="A14" s="154">
        <v>2</v>
      </c>
      <c r="B14" s="154"/>
      <c r="C14" s="149" t="s">
        <v>86</v>
      </c>
      <c r="D14" s="152">
        <v>1844214</v>
      </c>
      <c r="E14" s="152">
        <v>2300640</v>
      </c>
      <c r="F14" s="152">
        <f>SUM(H14:Q14)</f>
        <v>2290732</v>
      </c>
      <c r="G14" s="676">
        <f t="shared" si="0"/>
        <v>99.569337227901798</v>
      </c>
      <c r="H14" s="152">
        <f ca="1">'7'!G21</f>
        <v>368550</v>
      </c>
      <c r="I14" s="152">
        <f ca="1">'7'!H21</f>
        <v>56594</v>
      </c>
      <c r="J14" s="152">
        <f ca="1">'7'!I21</f>
        <v>0</v>
      </c>
      <c r="K14" s="152">
        <f ca="1">'7'!J21</f>
        <v>1178581</v>
      </c>
      <c r="L14" s="152">
        <f ca="1">'7'!K21</f>
        <v>3452</v>
      </c>
      <c r="M14" s="152">
        <f ca="1">'7'!L21</f>
        <v>77237</v>
      </c>
      <c r="N14" s="152">
        <f ca="1">'7'!M21</f>
        <v>1099</v>
      </c>
      <c r="O14" s="152"/>
      <c r="P14" s="152">
        <f ca="1">'7'!N21</f>
        <v>605219</v>
      </c>
      <c r="Q14" s="152"/>
    </row>
    <row r="15" spans="1:17" ht="17.100000000000001" customHeight="1">
      <c r="A15" s="588"/>
      <c r="B15" s="588"/>
      <c r="C15" s="592" t="s">
        <v>1731</v>
      </c>
      <c r="D15" s="591">
        <f>SUM(D13:D14)</f>
        <v>17286477</v>
      </c>
      <c r="E15" s="591">
        <f>SUM(E13:E14)</f>
        <v>20575513</v>
      </c>
      <c r="F15" s="591">
        <f>SUM(F13:F14)</f>
        <v>18961065</v>
      </c>
      <c r="G15" s="677">
        <f t="shared" si="0"/>
        <v>92.15354679127563</v>
      </c>
      <c r="H15" s="591">
        <f t="shared" ref="H15:Q15" si="3">SUM(H13:H14)</f>
        <v>3711160</v>
      </c>
      <c r="I15" s="591">
        <f t="shared" si="3"/>
        <v>3829652</v>
      </c>
      <c r="J15" s="591">
        <f t="shared" si="3"/>
        <v>5298855</v>
      </c>
      <c r="K15" s="591">
        <f t="shared" si="3"/>
        <v>2447614</v>
      </c>
      <c r="L15" s="591">
        <f t="shared" si="3"/>
        <v>330904</v>
      </c>
      <c r="M15" s="591">
        <f t="shared" si="3"/>
        <v>103313</v>
      </c>
      <c r="N15" s="591">
        <f t="shared" si="3"/>
        <v>290462</v>
      </c>
      <c r="O15" s="591">
        <f t="shared" si="3"/>
        <v>0</v>
      </c>
      <c r="P15" s="591">
        <f t="shared" si="3"/>
        <v>2876534</v>
      </c>
      <c r="Q15" s="591">
        <f t="shared" si="3"/>
        <v>72571</v>
      </c>
    </row>
    <row r="16" spans="1:17" ht="17.100000000000001" customHeight="1">
      <c r="C16" s="155"/>
      <c r="D16" s="155"/>
      <c r="E16" s="155"/>
      <c r="F16" s="155"/>
      <c r="G16" s="155"/>
      <c r="H16" s="156"/>
      <c r="I16" s="156"/>
      <c r="J16" s="156"/>
      <c r="K16" s="156"/>
      <c r="L16" s="156"/>
      <c r="M16" s="156"/>
      <c r="N16" s="156"/>
      <c r="O16" s="156"/>
      <c r="P16" s="156"/>
      <c r="Q16" s="156"/>
    </row>
    <row r="17" spans="3:16" ht="14.1" customHeight="1">
      <c r="C17" s="155"/>
      <c r="D17" s="155"/>
      <c r="E17" s="155"/>
      <c r="F17" s="155"/>
      <c r="G17" s="155"/>
      <c r="H17" s="156"/>
      <c r="I17" s="156"/>
      <c r="J17" s="156"/>
      <c r="K17" s="156"/>
      <c r="L17" s="156"/>
      <c r="M17" s="156"/>
      <c r="N17" s="156"/>
      <c r="O17" s="156"/>
      <c r="P17" s="156"/>
    </row>
    <row r="18" spans="3:16" ht="14.1" customHeight="1">
      <c r="H18" s="156"/>
      <c r="I18" s="156"/>
      <c r="J18" s="156"/>
      <c r="K18" s="156"/>
      <c r="L18" s="156"/>
      <c r="M18" s="156"/>
      <c r="N18" s="156"/>
      <c r="O18" s="156"/>
      <c r="P18" s="156"/>
    </row>
    <row r="19" spans="3:16" ht="14.1" customHeight="1">
      <c r="H19" s="156"/>
      <c r="I19" s="156"/>
      <c r="J19" s="156"/>
      <c r="K19" s="156"/>
      <c r="L19" s="156"/>
      <c r="M19" s="156"/>
      <c r="N19" s="156"/>
      <c r="O19" s="156"/>
      <c r="P19" s="156"/>
    </row>
    <row r="20" spans="3:16" ht="14.1" customHeight="1">
      <c r="H20" s="156"/>
      <c r="I20" s="156"/>
      <c r="J20" s="156"/>
      <c r="K20" s="156"/>
      <c r="L20" s="156"/>
      <c r="M20" s="156"/>
      <c r="N20" s="156"/>
      <c r="O20" s="156"/>
      <c r="P20" s="156"/>
    </row>
    <row r="21" spans="3:16" ht="14.1" customHeight="1">
      <c r="H21" s="156"/>
      <c r="I21" s="156"/>
      <c r="J21" s="156"/>
      <c r="K21" s="156"/>
      <c r="L21" s="156"/>
      <c r="M21" s="156"/>
      <c r="N21" s="156"/>
      <c r="O21" s="156"/>
      <c r="P21" s="156"/>
    </row>
    <row r="22" spans="3:16" ht="14.1" customHeight="1">
      <c r="H22" s="156"/>
      <c r="I22" s="156"/>
      <c r="J22" s="156"/>
      <c r="K22" s="156"/>
      <c r="L22" s="156"/>
      <c r="M22" s="156"/>
      <c r="N22" s="156"/>
      <c r="O22" s="156"/>
      <c r="P22" s="156"/>
    </row>
    <row r="23" spans="3:16" ht="14.1" customHeight="1">
      <c r="H23" s="156"/>
      <c r="I23" s="156"/>
      <c r="J23" s="156"/>
      <c r="K23" s="156"/>
      <c r="L23" s="156"/>
      <c r="M23" s="156"/>
      <c r="N23" s="156"/>
      <c r="O23" s="156"/>
      <c r="P23" s="156"/>
    </row>
    <row r="24" spans="3:16" ht="14.1" customHeight="1">
      <c r="H24" s="156"/>
      <c r="I24" s="156"/>
      <c r="J24" s="156"/>
      <c r="K24" s="156"/>
      <c r="L24" s="156"/>
      <c r="M24" s="156"/>
      <c r="N24" s="156"/>
      <c r="O24" s="156"/>
      <c r="P24" s="156"/>
    </row>
    <row r="25" spans="3:16" ht="14.1" customHeight="1">
      <c r="H25" s="156"/>
      <c r="I25" s="156"/>
      <c r="J25" s="156"/>
      <c r="K25" s="156"/>
      <c r="L25" s="156"/>
      <c r="M25" s="156"/>
      <c r="N25" s="156"/>
      <c r="O25" s="156"/>
      <c r="P25" s="156"/>
    </row>
    <row r="26" spans="3:16" ht="14.1" customHeight="1"/>
    <row r="27" spans="3:16" ht="14.1" customHeight="1"/>
    <row r="28" spans="3:16" ht="14.1" customHeight="1"/>
  </sheetData>
  <mergeCells count="7">
    <mergeCell ref="O1:Q1"/>
    <mergeCell ref="A1:A2"/>
    <mergeCell ref="B1:B2"/>
    <mergeCell ref="C1:C2"/>
    <mergeCell ref="H1:N1"/>
    <mergeCell ref="D1:E1"/>
    <mergeCell ref="F1:G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horizontalDpi="4294967292" verticalDpi="300" r:id="rId1"/>
  <headerFooter alignWithMargins="0">
    <oddHeader>&amp;C&amp;"Times New Roman,Félkövér dőlt"ZALAEGERSZEG MEGYEI JOGÚ VÁROS ÖNKORMÁNYZATA 2015. ÉVI  BEVÉTELI ELŐIRÁNYZATAINAK TELJESÍTÉSE 
CíMENKÉNTI BONTÁSBAN&amp;R&amp;"Times New Roman,Félkövér dőlt"5. tábla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T237"/>
  <sheetViews>
    <sheetView zoomScale="89" zoomScaleNormal="89" workbookViewId="0">
      <pane ySplit="2" topLeftCell="A76" activePane="bottomLeft" state="frozen"/>
      <selection pane="bottomLeft" activeCell="D91" sqref="D91"/>
    </sheetView>
  </sheetViews>
  <sheetFormatPr defaultRowHeight="12.75"/>
  <cols>
    <col min="1" max="1" width="3.83203125" style="161" customWidth="1"/>
    <col min="2" max="2" width="4.6640625" style="161" customWidth="1"/>
    <col min="3" max="3" width="36.33203125" style="161" customWidth="1"/>
    <col min="4" max="4" width="13.1640625" style="383" customWidth="1"/>
    <col min="5" max="5" width="12.33203125" style="383" customWidth="1"/>
    <col min="6" max="6" width="12" style="383" customWidth="1"/>
    <col min="7" max="7" width="12.1640625" style="383" customWidth="1"/>
    <col min="8" max="8" width="6.33203125" style="383" customWidth="1"/>
    <col min="9" max="10" width="12" style="161" customWidth="1"/>
    <col min="11" max="11" width="11" style="161" customWidth="1"/>
    <col min="12" max="12" width="11.33203125" style="161" customWidth="1"/>
    <col min="13" max="13" width="10.83203125" style="161" customWidth="1"/>
    <col min="14" max="14" width="12" style="161" customWidth="1"/>
    <col min="15" max="15" width="10.6640625" style="161" customWidth="1"/>
    <col min="16" max="16" width="9.83203125" style="161" customWidth="1"/>
    <col min="17" max="17" width="11.5" style="161" customWidth="1"/>
    <col min="18" max="18" width="10.6640625" style="161" customWidth="1"/>
    <col min="19" max="19" width="10.83203125" style="161" bestFit="1" customWidth="1"/>
    <col min="20" max="20" width="12.1640625" style="161" bestFit="1" customWidth="1"/>
    <col min="21" max="16384" width="9.33203125" style="161"/>
  </cols>
  <sheetData>
    <row r="1" spans="1:18" ht="14.25" thickBot="1">
      <c r="A1" s="1364" t="s">
        <v>420</v>
      </c>
      <c r="B1" s="1364" t="s">
        <v>421</v>
      </c>
      <c r="C1" s="1366" t="s">
        <v>1921</v>
      </c>
      <c r="D1" s="1368" t="s">
        <v>824</v>
      </c>
      <c r="E1" s="1370" t="s">
        <v>1708</v>
      </c>
      <c r="F1" s="1370"/>
      <c r="G1" s="1370" t="s">
        <v>1711</v>
      </c>
      <c r="H1" s="1370"/>
      <c r="I1" s="1359" t="s">
        <v>1817</v>
      </c>
      <c r="J1" s="1359"/>
      <c r="K1" s="1359"/>
      <c r="L1" s="1359"/>
      <c r="M1" s="1359"/>
      <c r="N1" s="1359"/>
      <c r="O1" s="1360"/>
      <c r="P1" s="1361" t="s">
        <v>1818</v>
      </c>
      <c r="Q1" s="1362"/>
      <c r="R1" s="1363"/>
    </row>
    <row r="2" spans="1:18" s="162" customFormat="1" ht="67.5" customHeight="1" thickBot="1">
      <c r="A2" s="1365"/>
      <c r="B2" s="1365"/>
      <c r="C2" s="1367"/>
      <c r="D2" s="1369"/>
      <c r="E2" s="660" t="s">
        <v>1709</v>
      </c>
      <c r="F2" s="660" t="s">
        <v>1710</v>
      </c>
      <c r="G2" s="660" t="s">
        <v>1713</v>
      </c>
      <c r="H2" s="660" t="s">
        <v>1712</v>
      </c>
      <c r="I2" s="562" t="s">
        <v>1819</v>
      </c>
      <c r="J2" s="563" t="s">
        <v>1820</v>
      </c>
      <c r="K2" s="564" t="s">
        <v>19</v>
      </c>
      <c r="L2" s="565" t="s">
        <v>1821</v>
      </c>
      <c r="M2" s="564" t="s">
        <v>87</v>
      </c>
      <c r="N2" s="564" t="s">
        <v>1822</v>
      </c>
      <c r="O2" s="564" t="s">
        <v>1823</v>
      </c>
      <c r="P2" s="564" t="s">
        <v>235</v>
      </c>
      <c r="Q2" s="564" t="s">
        <v>1824</v>
      </c>
      <c r="R2" s="659" t="s">
        <v>1825</v>
      </c>
    </row>
    <row r="3" spans="1:18" s="162" customFormat="1" ht="25.5" customHeight="1">
      <c r="A3" s="163">
        <v>1</v>
      </c>
      <c r="B3" s="163"/>
      <c r="C3" s="164" t="s">
        <v>85</v>
      </c>
      <c r="D3" s="376"/>
      <c r="E3" s="463"/>
      <c r="F3" s="463"/>
      <c r="G3" s="463"/>
      <c r="H3" s="484"/>
      <c r="I3" s="165"/>
      <c r="J3" s="165"/>
      <c r="K3" s="165"/>
      <c r="L3" s="165"/>
      <c r="M3" s="165"/>
      <c r="N3" s="165"/>
      <c r="O3" s="165"/>
      <c r="P3" s="165"/>
      <c r="Q3" s="165"/>
      <c r="R3" s="165"/>
    </row>
    <row r="4" spans="1:18" s="162" customFormat="1" ht="22.5" customHeight="1">
      <c r="A4" s="163">
        <v>1</v>
      </c>
      <c r="B4" s="163">
        <v>1</v>
      </c>
      <c r="C4" s="166" t="s">
        <v>1687</v>
      </c>
      <c r="D4" s="377"/>
      <c r="E4" s="464"/>
      <c r="F4" s="464"/>
      <c r="G4" s="463"/>
      <c r="H4" s="484"/>
      <c r="I4" s="165"/>
      <c r="J4" s="165"/>
      <c r="K4" s="165"/>
      <c r="L4" s="165"/>
      <c r="M4" s="165"/>
      <c r="N4" s="165"/>
      <c r="O4" s="165"/>
      <c r="P4" s="165"/>
      <c r="Q4" s="165"/>
      <c r="R4" s="165"/>
    </row>
    <row r="5" spans="1:18" s="170" customFormat="1" ht="13.5" customHeight="1">
      <c r="A5" s="167">
        <v>1</v>
      </c>
      <c r="B5" s="167">
        <v>12</v>
      </c>
      <c r="C5" s="149" t="s">
        <v>1685</v>
      </c>
      <c r="D5" s="378"/>
      <c r="E5" s="465"/>
      <c r="F5" s="465"/>
      <c r="G5" s="463"/>
      <c r="H5" s="484"/>
      <c r="I5" s="169"/>
      <c r="J5" s="169"/>
      <c r="K5" s="134"/>
      <c r="L5" s="134"/>
      <c r="M5" s="134"/>
      <c r="N5" s="134"/>
      <c r="O5" s="134"/>
      <c r="P5" s="134"/>
      <c r="Q5" s="134"/>
      <c r="R5" s="134"/>
    </row>
    <row r="6" spans="1:18" s="170" customFormat="1" ht="24.95" customHeight="1">
      <c r="A6" s="167"/>
      <c r="B6" s="167"/>
      <c r="C6" s="171" t="s">
        <v>113</v>
      </c>
      <c r="D6" s="379"/>
      <c r="E6" s="466"/>
      <c r="F6" s="466"/>
      <c r="G6" s="463"/>
      <c r="H6" s="484"/>
      <c r="I6" s="172"/>
      <c r="J6" s="169"/>
      <c r="K6" s="134"/>
      <c r="L6" s="134"/>
      <c r="M6" s="134"/>
      <c r="N6" s="134"/>
      <c r="O6" s="134"/>
      <c r="P6" s="134"/>
      <c r="Q6" s="134"/>
      <c r="R6" s="134"/>
    </row>
    <row r="7" spans="1:18" s="170" customFormat="1" ht="17.100000000000001" customHeight="1">
      <c r="A7" s="173"/>
      <c r="B7" s="173"/>
      <c r="C7" s="489" t="s">
        <v>1018</v>
      </c>
      <c r="D7" s="384">
        <v>221902</v>
      </c>
      <c r="E7" s="467">
        <v>9906</v>
      </c>
      <c r="F7" s="467">
        <v>10852</v>
      </c>
      <c r="G7" s="463">
        <v>11912</v>
      </c>
      <c r="H7" s="484">
        <f>G7/F7*100</f>
        <v>109.76778474014006</v>
      </c>
      <c r="I7" s="174"/>
      <c r="J7" s="174"/>
      <c r="K7" s="174"/>
      <c r="L7" s="174">
        <v>11912</v>
      </c>
      <c r="M7" s="174"/>
      <c r="N7" s="174"/>
      <c r="O7" s="174"/>
      <c r="P7" s="174"/>
      <c r="Q7" s="174"/>
      <c r="R7" s="174"/>
    </row>
    <row r="8" spans="1:18" s="170" customFormat="1" ht="27" customHeight="1">
      <c r="A8" s="173"/>
      <c r="B8" s="173"/>
      <c r="C8" s="489" t="s">
        <v>1229</v>
      </c>
      <c r="D8" s="685" t="s">
        <v>220</v>
      </c>
      <c r="E8" s="467"/>
      <c r="F8" s="467"/>
      <c r="G8" s="463">
        <v>309</v>
      </c>
      <c r="H8" s="484"/>
      <c r="I8" s="174"/>
      <c r="J8" s="174"/>
      <c r="K8" s="174">
        <v>309</v>
      </c>
      <c r="L8" s="174"/>
      <c r="M8" s="174"/>
      <c r="N8" s="174"/>
      <c r="O8" s="174"/>
      <c r="P8" s="174"/>
      <c r="Q8" s="174"/>
      <c r="R8" s="174"/>
    </row>
    <row r="9" spans="1:18" s="170" customFormat="1" ht="23.25" customHeight="1">
      <c r="A9" s="173"/>
      <c r="B9" s="173"/>
      <c r="C9" s="439" t="s">
        <v>1991</v>
      </c>
      <c r="D9" s="438"/>
      <c r="E9" s="467"/>
      <c r="F9" s="467"/>
      <c r="G9" s="463"/>
      <c r="H9" s="484"/>
      <c r="I9" s="174"/>
      <c r="J9" s="174"/>
      <c r="K9" s="174"/>
      <c r="L9" s="174"/>
      <c r="M9" s="174"/>
      <c r="N9" s="174"/>
      <c r="O9" s="174"/>
      <c r="P9" s="174"/>
      <c r="Q9" s="174"/>
      <c r="R9" s="174"/>
    </row>
    <row r="10" spans="1:18" s="170" customFormat="1" ht="17.100000000000001" customHeight="1">
      <c r="A10" s="173"/>
      <c r="B10" s="173"/>
      <c r="C10" s="513" t="s">
        <v>632</v>
      </c>
      <c r="D10" s="438">
        <v>121203</v>
      </c>
      <c r="E10" s="467"/>
      <c r="F10" s="467">
        <v>2150</v>
      </c>
      <c r="G10" s="463">
        <v>4187</v>
      </c>
      <c r="H10" s="484">
        <f>G10/F10*100</f>
        <v>194.74418604651163</v>
      </c>
      <c r="I10" s="174"/>
      <c r="J10" s="174"/>
      <c r="K10" s="174"/>
      <c r="L10" s="174">
        <v>4187</v>
      </c>
      <c r="M10" s="174"/>
      <c r="N10" s="174"/>
      <c r="O10" s="174"/>
      <c r="P10" s="174"/>
      <c r="Q10" s="174"/>
      <c r="R10" s="174"/>
    </row>
    <row r="11" spans="1:18" s="170" customFormat="1" ht="25.5" customHeight="1">
      <c r="A11" s="173"/>
      <c r="B11" s="173"/>
      <c r="C11" s="514" t="s">
        <v>633</v>
      </c>
      <c r="D11" s="438">
        <v>121126</v>
      </c>
      <c r="E11" s="467"/>
      <c r="F11" s="467">
        <v>1076</v>
      </c>
      <c r="G11" s="463">
        <v>2118</v>
      </c>
      <c r="H11" s="484">
        <f>G11/F11*100</f>
        <v>196.84014869888475</v>
      </c>
      <c r="I11" s="174"/>
      <c r="J11" s="174"/>
      <c r="K11" s="174"/>
      <c r="L11" s="174">
        <v>2118</v>
      </c>
      <c r="M11" s="174"/>
      <c r="N11" s="174"/>
      <c r="O11" s="174"/>
      <c r="P11" s="174"/>
      <c r="Q11" s="174"/>
      <c r="R11" s="174"/>
    </row>
    <row r="12" spans="1:18" s="170" customFormat="1" ht="25.5" customHeight="1">
      <c r="A12" s="173"/>
      <c r="B12" s="173"/>
      <c r="C12" s="686" t="s">
        <v>1679</v>
      </c>
      <c r="D12" s="438">
        <v>121124</v>
      </c>
      <c r="E12" s="467"/>
      <c r="F12" s="467">
        <v>10753</v>
      </c>
      <c r="G12" s="463">
        <v>10753</v>
      </c>
      <c r="H12" s="484">
        <f>G12/F12*100</f>
        <v>100</v>
      </c>
      <c r="I12" s="174">
        <v>10753</v>
      </c>
      <c r="J12" s="174"/>
      <c r="K12" s="174"/>
      <c r="L12" s="174"/>
      <c r="M12" s="174"/>
      <c r="N12" s="174"/>
      <c r="O12" s="174"/>
      <c r="P12" s="174"/>
      <c r="Q12" s="174"/>
      <c r="R12" s="174"/>
    </row>
    <row r="13" spans="1:18" s="170" customFormat="1" ht="38.25" customHeight="1">
      <c r="A13" s="173"/>
      <c r="B13" s="173"/>
      <c r="C13" s="514" t="s">
        <v>99</v>
      </c>
      <c r="D13" s="438">
        <v>121402</v>
      </c>
      <c r="E13" s="467"/>
      <c r="F13" s="467"/>
      <c r="G13" s="463">
        <v>485</v>
      </c>
      <c r="H13" s="484"/>
      <c r="I13" s="174"/>
      <c r="J13" s="174"/>
      <c r="K13" s="174"/>
      <c r="L13" s="174"/>
      <c r="M13" s="174"/>
      <c r="N13" s="174"/>
      <c r="O13" s="174">
        <v>485</v>
      </c>
      <c r="P13" s="174"/>
      <c r="Q13" s="174"/>
      <c r="R13" s="174"/>
    </row>
    <row r="14" spans="1:18" s="170" customFormat="1" ht="13.5" customHeight="1">
      <c r="A14" s="566"/>
      <c r="B14" s="566"/>
      <c r="C14" s="567" t="s">
        <v>1688</v>
      </c>
      <c r="D14" s="568"/>
      <c r="E14" s="652">
        <f>SUM(E7:E11)</f>
        <v>9906</v>
      </c>
      <c r="F14" s="652">
        <f>SUM(F7:F12)</f>
        <v>24831</v>
      </c>
      <c r="G14" s="652">
        <f>SUM(G7:G13)</f>
        <v>29764</v>
      </c>
      <c r="H14" s="653">
        <f>G14/F14*100</f>
        <v>119.86629616205549</v>
      </c>
      <c r="I14" s="569">
        <f t="shared" ref="I14:R14" si="0">SUM(I5:I13)</f>
        <v>10753</v>
      </c>
      <c r="J14" s="569">
        <f t="shared" si="0"/>
        <v>0</v>
      </c>
      <c r="K14" s="569">
        <f t="shared" si="0"/>
        <v>309</v>
      </c>
      <c r="L14" s="569">
        <f t="shared" si="0"/>
        <v>18217</v>
      </c>
      <c r="M14" s="569">
        <f t="shared" si="0"/>
        <v>0</v>
      </c>
      <c r="N14" s="569">
        <f t="shared" si="0"/>
        <v>0</v>
      </c>
      <c r="O14" s="569">
        <f t="shared" si="0"/>
        <v>485</v>
      </c>
      <c r="P14" s="569">
        <f t="shared" si="0"/>
        <v>0</v>
      </c>
      <c r="Q14" s="569">
        <f t="shared" si="0"/>
        <v>0</v>
      </c>
      <c r="R14" s="569">
        <f t="shared" si="0"/>
        <v>0</v>
      </c>
    </row>
    <row r="15" spans="1:18" s="170" customFormat="1" ht="21.75" customHeight="1">
      <c r="A15" s="175">
        <v>1</v>
      </c>
      <c r="B15" s="175">
        <v>13</v>
      </c>
      <c r="C15" s="512" t="s">
        <v>1686</v>
      </c>
      <c r="D15" s="154"/>
      <c r="E15" s="464"/>
      <c r="F15" s="464"/>
      <c r="G15" s="463"/>
      <c r="H15" s="484"/>
      <c r="I15" s="176"/>
      <c r="J15" s="177"/>
      <c r="K15" s="177"/>
      <c r="L15" s="177"/>
      <c r="M15" s="177"/>
      <c r="N15" s="177"/>
      <c r="O15" s="177"/>
      <c r="P15" s="177"/>
      <c r="Q15" s="177"/>
      <c r="R15" s="177"/>
    </row>
    <row r="16" spans="1:18" s="170" customFormat="1" ht="13.5" customHeight="1">
      <c r="A16" s="175"/>
      <c r="B16" s="175"/>
      <c r="C16" s="490" t="s">
        <v>1019</v>
      </c>
      <c r="D16" s="380"/>
      <c r="E16" s="468"/>
      <c r="F16" s="468"/>
      <c r="G16" s="463"/>
      <c r="H16" s="484"/>
      <c r="I16" s="174"/>
      <c r="J16" s="174"/>
      <c r="K16" s="134"/>
      <c r="L16" s="134"/>
      <c r="M16" s="134"/>
      <c r="N16" s="134"/>
      <c r="O16" s="134"/>
      <c r="P16" s="134"/>
      <c r="Q16" s="134"/>
      <c r="R16" s="134"/>
    </row>
    <row r="17" spans="1:18" s="170" customFormat="1" ht="24.95" customHeight="1">
      <c r="A17" s="175"/>
      <c r="B17" s="175"/>
      <c r="C17" s="158" t="s">
        <v>1020</v>
      </c>
      <c r="D17" s="558">
        <v>131705</v>
      </c>
      <c r="E17" s="469">
        <v>23323</v>
      </c>
      <c r="F17" s="469">
        <v>23323</v>
      </c>
      <c r="G17" s="463">
        <v>23451</v>
      </c>
      <c r="H17" s="484">
        <f>G17/F17*100</f>
        <v>100.54881447498178</v>
      </c>
      <c r="I17" s="174">
        <v>23451</v>
      </c>
      <c r="J17" s="174"/>
      <c r="K17" s="174"/>
      <c r="L17" s="174"/>
      <c r="M17" s="174"/>
      <c r="N17" s="174"/>
      <c r="O17" s="174"/>
      <c r="P17" s="174"/>
      <c r="Q17" s="174"/>
      <c r="R17" s="174"/>
    </row>
    <row r="18" spans="1:18" s="170" customFormat="1" ht="24.95" customHeight="1">
      <c r="A18" s="175"/>
      <c r="B18" s="175"/>
      <c r="C18" s="509" t="s">
        <v>1021</v>
      </c>
      <c r="D18" s="558"/>
      <c r="E18" s="469"/>
      <c r="F18" s="469"/>
      <c r="G18" s="463"/>
      <c r="H18" s="484"/>
      <c r="I18" s="174"/>
      <c r="J18" s="174"/>
      <c r="K18" s="174"/>
      <c r="L18" s="174"/>
      <c r="M18" s="174"/>
      <c r="N18" s="174"/>
      <c r="O18" s="174"/>
      <c r="P18" s="174"/>
      <c r="Q18" s="174"/>
      <c r="R18" s="174"/>
    </row>
    <row r="19" spans="1:18" s="170" customFormat="1" ht="24.95" customHeight="1">
      <c r="A19" s="175"/>
      <c r="B19" s="175"/>
      <c r="C19" s="509" t="s">
        <v>1022</v>
      </c>
      <c r="D19" s="558">
        <v>131703</v>
      </c>
      <c r="E19" s="469">
        <v>5461</v>
      </c>
      <c r="F19" s="469">
        <v>5461</v>
      </c>
      <c r="G19" s="463">
        <v>5450</v>
      </c>
      <c r="H19" s="484">
        <f>G19/F19*100</f>
        <v>99.798571690166639</v>
      </c>
      <c r="I19" s="174"/>
      <c r="J19" s="174"/>
      <c r="K19" s="174"/>
      <c r="L19" s="174">
        <v>5450</v>
      </c>
      <c r="M19" s="174"/>
      <c r="N19" s="174"/>
      <c r="O19" s="174"/>
      <c r="P19" s="174"/>
      <c r="Q19" s="174"/>
      <c r="R19" s="174"/>
    </row>
    <row r="20" spans="1:18" s="170" customFormat="1" ht="24.95" customHeight="1">
      <c r="A20" s="175"/>
      <c r="B20" s="175"/>
      <c r="C20" s="495" t="s">
        <v>643</v>
      </c>
      <c r="D20" s="560"/>
      <c r="E20" s="470"/>
      <c r="F20" s="470"/>
      <c r="G20" s="463"/>
      <c r="H20" s="484"/>
      <c r="I20" s="174"/>
      <c r="J20" s="174"/>
      <c r="K20" s="174"/>
      <c r="L20" s="174"/>
      <c r="M20" s="174"/>
      <c r="N20" s="174"/>
      <c r="O20" s="174"/>
      <c r="P20" s="174"/>
      <c r="Q20" s="174"/>
      <c r="R20" s="174"/>
    </row>
    <row r="21" spans="1:18" s="170" customFormat="1" ht="17.25" customHeight="1">
      <c r="A21" s="175"/>
      <c r="B21" s="175"/>
      <c r="C21" s="510" t="s">
        <v>1023</v>
      </c>
      <c r="D21" s="558">
        <v>131845</v>
      </c>
      <c r="E21" s="469">
        <v>2000</v>
      </c>
      <c r="F21" s="469">
        <v>4000</v>
      </c>
      <c r="G21" s="463">
        <v>4000</v>
      </c>
      <c r="H21" s="484">
        <f>G21/F21*100</f>
        <v>100</v>
      </c>
      <c r="I21" s="174"/>
      <c r="J21" s="174"/>
      <c r="K21" s="174"/>
      <c r="L21" s="174"/>
      <c r="M21" s="174"/>
      <c r="N21" s="174">
        <v>4000</v>
      </c>
      <c r="O21" s="174"/>
      <c r="P21" s="174"/>
      <c r="Q21" s="174"/>
      <c r="R21" s="174"/>
    </row>
    <row r="22" spans="1:18" s="170" customFormat="1" ht="24.95" customHeight="1">
      <c r="A22" s="175"/>
      <c r="B22" s="175"/>
      <c r="C22" s="509" t="s">
        <v>1024</v>
      </c>
      <c r="D22" s="558"/>
      <c r="E22" s="469"/>
      <c r="F22" s="469"/>
      <c r="G22" s="463"/>
      <c r="H22" s="484"/>
      <c r="I22" s="174"/>
      <c r="J22" s="174"/>
      <c r="K22" s="174"/>
      <c r="L22" s="174"/>
      <c r="M22" s="174"/>
      <c r="N22" s="174"/>
      <c r="O22" s="174"/>
      <c r="P22" s="174"/>
      <c r="Q22" s="174"/>
      <c r="R22" s="174"/>
    </row>
    <row r="23" spans="1:18" s="170" customFormat="1" ht="50.1" customHeight="1">
      <c r="A23" s="175"/>
      <c r="B23" s="175"/>
      <c r="C23" s="511" t="s">
        <v>1025</v>
      </c>
      <c r="D23" s="559">
        <v>132923</v>
      </c>
      <c r="E23" s="468">
        <v>14053</v>
      </c>
      <c r="F23" s="468">
        <v>14053</v>
      </c>
      <c r="G23" s="463">
        <v>7550</v>
      </c>
      <c r="H23" s="484">
        <f>G23/F23*100</f>
        <v>53.72518323489647</v>
      </c>
      <c r="I23" s="174">
        <v>7550</v>
      </c>
      <c r="J23" s="174"/>
      <c r="K23" s="174"/>
      <c r="L23" s="174"/>
      <c r="M23" s="174"/>
      <c r="N23" s="174"/>
      <c r="O23" s="174"/>
      <c r="P23" s="174"/>
      <c r="Q23" s="174"/>
      <c r="R23" s="174"/>
    </row>
    <row r="24" spans="1:18" s="170" customFormat="1" ht="30" customHeight="1">
      <c r="A24" s="175"/>
      <c r="B24" s="175"/>
      <c r="C24" s="171" t="s">
        <v>113</v>
      </c>
      <c r="D24" s="389"/>
      <c r="E24" s="468"/>
      <c r="F24" s="468"/>
      <c r="G24" s="463"/>
      <c r="H24" s="484"/>
      <c r="I24" s="174"/>
      <c r="J24" s="174"/>
      <c r="K24" s="174"/>
      <c r="L24" s="174"/>
      <c r="M24" s="174"/>
      <c r="N24" s="174"/>
      <c r="O24" s="174"/>
      <c r="P24" s="174"/>
      <c r="Q24" s="174"/>
      <c r="R24" s="174"/>
    </row>
    <row r="25" spans="1:18" s="170" customFormat="1" ht="27" customHeight="1">
      <c r="A25" s="175"/>
      <c r="B25" s="175"/>
      <c r="C25" s="490" t="s">
        <v>1680</v>
      </c>
      <c r="D25" s="559"/>
      <c r="E25" s="468"/>
      <c r="F25" s="468"/>
      <c r="G25" s="463">
        <v>300</v>
      </c>
      <c r="H25" s="484"/>
      <c r="I25" s="174"/>
      <c r="J25" s="174"/>
      <c r="K25" s="174"/>
      <c r="L25" s="174"/>
      <c r="M25" s="174"/>
      <c r="N25" s="174">
        <v>300</v>
      </c>
      <c r="O25" s="174"/>
      <c r="P25" s="174"/>
      <c r="Q25" s="174"/>
      <c r="R25" s="174"/>
    </row>
    <row r="26" spans="1:18" s="170" customFormat="1" ht="23.25" customHeight="1">
      <c r="A26" s="175"/>
      <c r="B26" s="175"/>
      <c r="C26" s="40" t="s">
        <v>2028</v>
      </c>
      <c r="D26" s="559">
        <v>131119</v>
      </c>
      <c r="E26" s="468"/>
      <c r="F26" s="468">
        <v>1500</v>
      </c>
      <c r="G26" s="463">
        <v>1500</v>
      </c>
      <c r="H26" s="484">
        <f>G26/F26*100</f>
        <v>100</v>
      </c>
      <c r="I26" s="174">
        <v>1500</v>
      </c>
      <c r="J26" s="174"/>
      <c r="K26" s="174"/>
      <c r="L26" s="174"/>
      <c r="M26" s="174"/>
      <c r="N26" s="174"/>
      <c r="O26" s="174"/>
      <c r="P26" s="174"/>
      <c r="Q26" s="174"/>
      <c r="R26" s="174"/>
    </row>
    <row r="27" spans="1:18" s="170" customFormat="1" ht="33.75" customHeight="1">
      <c r="A27" s="175"/>
      <c r="B27" s="175"/>
      <c r="C27" s="547" t="s">
        <v>1681</v>
      </c>
      <c r="D27" s="687">
        <v>134968</v>
      </c>
      <c r="E27" s="468"/>
      <c r="F27" s="468">
        <v>150000</v>
      </c>
      <c r="G27" s="463">
        <v>149299</v>
      </c>
      <c r="H27" s="484">
        <f>G27/F27*100</f>
        <v>99.532666666666671</v>
      </c>
      <c r="I27" s="174"/>
      <c r="J27" s="174">
        <v>149299</v>
      </c>
      <c r="K27" s="174"/>
      <c r="L27" s="174"/>
      <c r="M27" s="174"/>
      <c r="N27" s="174"/>
      <c r="O27" s="174"/>
      <c r="P27" s="174"/>
      <c r="Q27" s="174"/>
      <c r="R27" s="174"/>
    </row>
    <row r="28" spans="1:18" s="170" customFormat="1" ht="50.25" customHeight="1">
      <c r="A28" s="175"/>
      <c r="B28" s="175"/>
      <c r="C28" s="547" t="s">
        <v>2050</v>
      </c>
      <c r="D28" s="687">
        <v>134969</v>
      </c>
      <c r="E28" s="468"/>
      <c r="F28" s="468">
        <v>150000</v>
      </c>
      <c r="G28" s="463">
        <v>149999</v>
      </c>
      <c r="H28" s="484">
        <f>G28/F28*100</f>
        <v>99.999333333333325</v>
      </c>
      <c r="I28" s="174"/>
      <c r="J28" s="174">
        <v>149999</v>
      </c>
      <c r="K28" s="174"/>
      <c r="L28" s="174"/>
      <c r="M28" s="174"/>
      <c r="N28" s="174"/>
      <c r="O28" s="174"/>
      <c r="P28" s="174"/>
      <c r="Q28" s="174"/>
      <c r="R28" s="174"/>
    </row>
    <row r="29" spans="1:18" s="170" customFormat="1" ht="52.5" customHeight="1">
      <c r="A29" s="175"/>
      <c r="B29" s="175"/>
      <c r="C29" s="460" t="s">
        <v>2213</v>
      </c>
      <c r="D29" s="559"/>
      <c r="E29" s="468"/>
      <c r="F29" s="468"/>
      <c r="G29" s="463"/>
      <c r="H29" s="484"/>
      <c r="I29" s="174"/>
      <c r="J29" s="174"/>
      <c r="K29" s="174"/>
      <c r="L29" s="174"/>
      <c r="M29" s="174"/>
      <c r="N29" s="174"/>
      <c r="O29" s="174"/>
      <c r="P29" s="174"/>
      <c r="Q29" s="174"/>
      <c r="R29" s="174"/>
    </row>
    <row r="30" spans="1:18" s="170" customFormat="1" ht="23.25" customHeight="1">
      <c r="A30" s="175"/>
      <c r="B30" s="175"/>
      <c r="C30" s="40" t="s">
        <v>2212</v>
      </c>
      <c r="D30" s="559">
        <v>131709</v>
      </c>
      <c r="E30" s="468"/>
      <c r="F30" s="468">
        <v>29240</v>
      </c>
      <c r="G30" s="463">
        <v>28410</v>
      </c>
      <c r="H30" s="484">
        <f>G30/F30*100</f>
        <v>97.161422708618332</v>
      </c>
      <c r="I30" s="174">
        <v>28410</v>
      </c>
      <c r="J30" s="174"/>
      <c r="K30" s="174"/>
      <c r="L30" s="174"/>
      <c r="M30" s="174"/>
      <c r="N30" s="174"/>
      <c r="O30" s="174"/>
      <c r="P30" s="174"/>
      <c r="Q30" s="174"/>
      <c r="R30" s="174"/>
    </row>
    <row r="31" spans="1:18" s="170" customFormat="1" ht="23.25" customHeight="1">
      <c r="A31" s="175"/>
      <c r="B31" s="175"/>
      <c r="C31" s="40" t="s">
        <v>1230</v>
      </c>
      <c r="D31" s="559">
        <v>131504</v>
      </c>
      <c r="E31" s="468"/>
      <c r="F31" s="468">
        <v>1559</v>
      </c>
      <c r="G31" s="463">
        <v>1560</v>
      </c>
      <c r="H31" s="484">
        <f>G31/F31*100</f>
        <v>100.06414368184733</v>
      </c>
      <c r="I31" s="174">
        <v>1553</v>
      </c>
      <c r="J31" s="174"/>
      <c r="K31" s="174"/>
      <c r="L31" s="174">
        <v>7</v>
      </c>
      <c r="M31" s="174"/>
      <c r="N31" s="174"/>
      <c r="O31" s="174"/>
      <c r="P31" s="174"/>
      <c r="Q31" s="174"/>
      <c r="R31" s="174"/>
    </row>
    <row r="32" spans="1:18" s="170" customFormat="1" ht="23.25" customHeight="1">
      <c r="A32" s="175"/>
      <c r="B32" s="175"/>
      <c r="C32" s="116" t="s">
        <v>1682</v>
      </c>
      <c r="D32" s="688">
        <v>132964</v>
      </c>
      <c r="E32" s="468"/>
      <c r="F32" s="468">
        <v>6860</v>
      </c>
      <c r="G32" s="463">
        <v>6174</v>
      </c>
      <c r="H32" s="484">
        <f>G32/F32*100</f>
        <v>90</v>
      </c>
      <c r="I32" s="174"/>
      <c r="J32" s="174">
        <v>6174</v>
      </c>
      <c r="K32" s="174"/>
      <c r="L32" s="174"/>
      <c r="M32" s="174"/>
      <c r="N32" s="174"/>
      <c r="O32" s="174"/>
      <c r="P32" s="174"/>
      <c r="Q32" s="174"/>
      <c r="R32" s="174"/>
    </row>
    <row r="33" spans="1:18" s="170" customFormat="1" ht="23.25" customHeight="1">
      <c r="A33" s="175"/>
      <c r="B33" s="175"/>
      <c r="C33" s="40" t="s">
        <v>1705</v>
      </c>
      <c r="D33" s="559"/>
      <c r="E33" s="468"/>
      <c r="F33" s="468"/>
      <c r="G33" s="463"/>
      <c r="H33" s="484"/>
      <c r="I33" s="174"/>
      <c r="J33" s="174"/>
      <c r="K33" s="174"/>
      <c r="L33" s="174"/>
      <c r="M33" s="174"/>
      <c r="N33" s="174"/>
      <c r="O33" s="174"/>
      <c r="P33" s="174"/>
      <c r="Q33" s="174"/>
      <c r="R33" s="174"/>
    </row>
    <row r="34" spans="1:18" s="170" customFormat="1" ht="17.25" customHeight="1">
      <c r="A34" s="175"/>
      <c r="B34" s="175"/>
      <c r="C34" s="40" t="s">
        <v>1231</v>
      </c>
      <c r="D34" s="559">
        <v>132945</v>
      </c>
      <c r="E34" s="468"/>
      <c r="F34" s="468">
        <v>4445</v>
      </c>
      <c r="G34" s="463">
        <v>4445</v>
      </c>
      <c r="H34" s="484">
        <f>G34/F34*100</f>
        <v>100</v>
      </c>
      <c r="I34" s="174"/>
      <c r="J34" s="174"/>
      <c r="K34" s="174"/>
      <c r="L34" s="174">
        <v>945</v>
      </c>
      <c r="M34" s="174">
        <v>3500</v>
      </c>
      <c r="N34" s="174"/>
      <c r="O34" s="174"/>
      <c r="P34" s="174"/>
      <c r="Q34" s="174"/>
      <c r="R34" s="174"/>
    </row>
    <row r="35" spans="1:18" s="170" customFormat="1" ht="17.25" customHeight="1">
      <c r="A35" s="175"/>
      <c r="B35" s="175"/>
      <c r="C35" s="486" t="s">
        <v>1244</v>
      </c>
      <c r="D35" s="689"/>
      <c r="E35" s="468"/>
      <c r="F35" s="468"/>
      <c r="G35" s="690"/>
      <c r="H35" s="484"/>
      <c r="I35" s="174"/>
      <c r="J35" s="174"/>
      <c r="K35" s="174"/>
      <c r="L35" s="174"/>
      <c r="M35" s="174"/>
      <c r="N35" s="174"/>
      <c r="O35" s="174"/>
      <c r="P35" s="174"/>
      <c r="Q35" s="174"/>
      <c r="R35" s="174"/>
    </row>
    <row r="36" spans="1:18" s="170" customFormat="1" ht="24.75" customHeight="1">
      <c r="A36" s="175"/>
      <c r="B36" s="175"/>
      <c r="C36" s="436" t="s">
        <v>1245</v>
      </c>
      <c r="D36" s="691">
        <v>131120</v>
      </c>
      <c r="E36" s="468"/>
      <c r="F36" s="468">
        <v>400</v>
      </c>
      <c r="G36" s="690">
        <v>400</v>
      </c>
      <c r="H36" s="484">
        <f>G36/F36*100</f>
        <v>100</v>
      </c>
      <c r="I36" s="174">
        <v>400</v>
      </c>
      <c r="J36" s="174"/>
      <c r="K36" s="174"/>
      <c r="L36" s="174"/>
      <c r="M36" s="174"/>
      <c r="N36" s="174"/>
      <c r="O36" s="174"/>
      <c r="P36" s="174"/>
      <c r="Q36" s="174"/>
      <c r="R36" s="174"/>
    </row>
    <row r="37" spans="1:18" s="170" customFormat="1" ht="24.75" customHeight="1">
      <c r="A37" s="175"/>
      <c r="B37" s="175"/>
      <c r="C37" s="692" t="s">
        <v>1090</v>
      </c>
      <c r="D37" s="691"/>
      <c r="E37" s="468"/>
      <c r="F37" s="468"/>
      <c r="G37" s="690"/>
      <c r="H37" s="48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1:18" s="170" customFormat="1" ht="22.5" customHeight="1">
      <c r="A38" s="175"/>
      <c r="B38" s="175"/>
      <c r="C38" s="436" t="s">
        <v>1683</v>
      </c>
      <c r="D38" s="691">
        <v>132967</v>
      </c>
      <c r="E38" s="468"/>
      <c r="F38" s="468">
        <v>3000</v>
      </c>
      <c r="G38" s="690"/>
      <c r="H38" s="484">
        <f>G38/F38*100</f>
        <v>0</v>
      </c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1:18" s="170" customFormat="1" ht="19.5" customHeight="1">
      <c r="A39" s="566"/>
      <c r="B39" s="566"/>
      <c r="C39" s="567" t="s">
        <v>1689</v>
      </c>
      <c r="D39" s="570"/>
      <c r="E39" s="651">
        <f>SUM(E17:E38)</f>
        <v>44837</v>
      </c>
      <c r="F39" s="651">
        <f>SUM(F17:F38)</f>
        <v>393841</v>
      </c>
      <c r="G39" s="651">
        <f>SUM(G17:G38)</f>
        <v>382538</v>
      </c>
      <c r="H39" s="653">
        <f>G39/F39*100</f>
        <v>97.130060100395838</v>
      </c>
      <c r="I39" s="571">
        <f t="shared" ref="I39:R39" si="1">SUM(I17:I38)</f>
        <v>62864</v>
      </c>
      <c r="J39" s="571">
        <f t="shared" si="1"/>
        <v>305472</v>
      </c>
      <c r="K39" s="571">
        <f t="shared" si="1"/>
        <v>0</v>
      </c>
      <c r="L39" s="571">
        <f t="shared" si="1"/>
        <v>6402</v>
      </c>
      <c r="M39" s="571">
        <f t="shared" si="1"/>
        <v>3500</v>
      </c>
      <c r="N39" s="571">
        <f t="shared" si="1"/>
        <v>4300</v>
      </c>
      <c r="O39" s="571">
        <f t="shared" si="1"/>
        <v>0</v>
      </c>
      <c r="P39" s="571">
        <f t="shared" si="1"/>
        <v>0</v>
      </c>
      <c r="Q39" s="571">
        <f t="shared" si="1"/>
        <v>0</v>
      </c>
      <c r="R39" s="571">
        <f t="shared" si="1"/>
        <v>0</v>
      </c>
    </row>
    <row r="40" spans="1:18" s="162" customFormat="1" ht="25.5" customHeight="1">
      <c r="A40" s="163">
        <v>1</v>
      </c>
      <c r="B40" s="163">
        <v>15</v>
      </c>
      <c r="C40" s="166" t="s">
        <v>1922</v>
      </c>
      <c r="D40" s="397"/>
      <c r="E40" s="464"/>
      <c r="F40" s="464"/>
      <c r="G40" s="463"/>
      <c r="H40" s="484"/>
      <c r="I40" s="181"/>
      <c r="J40" s="181"/>
      <c r="K40" s="181"/>
      <c r="L40" s="181"/>
      <c r="M40" s="181"/>
      <c r="N40" s="181"/>
      <c r="O40" s="181"/>
      <c r="P40" s="181"/>
      <c r="Q40" s="181"/>
      <c r="R40" s="181"/>
    </row>
    <row r="41" spans="1:18" s="162" customFormat="1" ht="24.95" customHeight="1">
      <c r="A41" s="163"/>
      <c r="B41" s="163"/>
      <c r="C41" s="131" t="s">
        <v>1026</v>
      </c>
      <c r="D41" s="387"/>
      <c r="E41" s="471"/>
      <c r="F41" s="471"/>
      <c r="G41" s="463"/>
      <c r="H41" s="484"/>
      <c r="I41" s="182"/>
      <c r="J41" s="181"/>
      <c r="K41" s="181"/>
      <c r="L41" s="181"/>
      <c r="M41" s="181"/>
      <c r="N41" s="181"/>
      <c r="O41" s="181"/>
      <c r="P41" s="181"/>
      <c r="Q41" s="181"/>
      <c r="R41" s="181"/>
    </row>
    <row r="42" spans="1:18" s="162" customFormat="1" ht="24.95" customHeight="1">
      <c r="A42" s="163"/>
      <c r="B42" s="163"/>
      <c r="C42" s="40" t="s">
        <v>1027</v>
      </c>
      <c r="D42" s="389">
        <v>151906</v>
      </c>
      <c r="E42" s="472">
        <v>32753</v>
      </c>
      <c r="F42" s="472">
        <v>32753</v>
      </c>
      <c r="G42" s="463">
        <v>32753</v>
      </c>
      <c r="H42" s="484">
        <f>G42/F42*100</f>
        <v>100</v>
      </c>
      <c r="I42" s="181"/>
      <c r="J42" s="181"/>
      <c r="K42" s="181"/>
      <c r="L42" s="463">
        <v>32753</v>
      </c>
      <c r="M42" s="181"/>
      <c r="N42" s="181"/>
      <c r="O42" s="181"/>
      <c r="P42" s="181"/>
      <c r="Q42" s="181"/>
      <c r="R42" s="181"/>
    </row>
    <row r="43" spans="1:18" s="162" customFormat="1" ht="14.25" customHeight="1">
      <c r="A43" s="163"/>
      <c r="B43" s="163"/>
      <c r="C43" s="212" t="s">
        <v>1028</v>
      </c>
      <c r="D43" s="386">
        <v>151907</v>
      </c>
      <c r="E43" s="473">
        <v>199890</v>
      </c>
      <c r="F43" s="473">
        <v>188943</v>
      </c>
      <c r="G43" s="463">
        <v>173891</v>
      </c>
      <c r="H43" s="484">
        <f>G43/F43*100</f>
        <v>92.033576263740912</v>
      </c>
      <c r="I43" s="181"/>
      <c r="J43" s="181"/>
      <c r="K43" s="181"/>
      <c r="L43" s="463">
        <v>173891</v>
      </c>
      <c r="M43" s="181"/>
      <c r="N43" s="181"/>
      <c r="O43" s="181"/>
      <c r="P43" s="181"/>
      <c r="Q43" s="181"/>
      <c r="R43" s="181"/>
    </row>
    <row r="44" spans="1:18" s="162" customFormat="1" ht="14.25" customHeight="1">
      <c r="A44" s="163"/>
      <c r="B44" s="163"/>
      <c r="C44" s="212" t="s">
        <v>1029</v>
      </c>
      <c r="D44" s="386">
        <v>151915</v>
      </c>
      <c r="E44" s="473">
        <v>1334</v>
      </c>
      <c r="F44" s="473">
        <v>2668</v>
      </c>
      <c r="G44" s="463">
        <v>2667</v>
      </c>
      <c r="H44" s="484">
        <f>G44/F44*100</f>
        <v>99.962518740629676</v>
      </c>
      <c r="I44" s="181"/>
      <c r="J44" s="181"/>
      <c r="K44" s="181"/>
      <c r="L44" s="463">
        <v>2667</v>
      </c>
      <c r="M44" s="181"/>
      <c r="N44" s="181"/>
      <c r="O44" s="181"/>
      <c r="P44" s="181"/>
      <c r="Q44" s="181"/>
      <c r="R44" s="181"/>
    </row>
    <row r="45" spans="1:18" s="162" customFormat="1" ht="14.25" customHeight="1">
      <c r="A45" s="163"/>
      <c r="B45" s="163"/>
      <c r="C45" s="693" t="s">
        <v>1684</v>
      </c>
      <c r="D45" s="386">
        <v>151909</v>
      </c>
      <c r="E45" s="473"/>
      <c r="F45" s="473">
        <v>3721</v>
      </c>
      <c r="G45" s="463">
        <v>3721</v>
      </c>
      <c r="H45" s="484">
        <f>G45/F45*100</f>
        <v>100</v>
      </c>
      <c r="I45" s="181"/>
      <c r="J45" s="181"/>
      <c r="K45" s="181"/>
      <c r="L45" s="463">
        <v>3721</v>
      </c>
      <c r="M45" s="181"/>
      <c r="N45" s="181"/>
      <c r="O45" s="181"/>
      <c r="P45" s="181"/>
      <c r="Q45" s="181"/>
      <c r="R45" s="181"/>
    </row>
    <row r="46" spans="1:18" s="162" customFormat="1" ht="15" customHeight="1">
      <c r="A46" s="163"/>
      <c r="B46" s="163"/>
      <c r="C46" s="507" t="s">
        <v>1030</v>
      </c>
      <c r="D46" s="387"/>
      <c r="E46" s="471"/>
      <c r="F46" s="471"/>
      <c r="G46" s="463"/>
      <c r="H46" s="484"/>
      <c r="I46" s="181"/>
      <c r="J46" s="181"/>
      <c r="K46" s="181"/>
      <c r="L46" s="463"/>
      <c r="M46" s="181"/>
      <c r="N46" s="181"/>
      <c r="O46" s="181"/>
      <c r="P46" s="181"/>
      <c r="Q46" s="181"/>
      <c r="R46" s="181"/>
    </row>
    <row r="47" spans="1:18" s="162" customFormat="1" ht="17.25" customHeight="1">
      <c r="A47" s="163"/>
      <c r="B47" s="163"/>
      <c r="C47" s="212" t="s">
        <v>392</v>
      </c>
      <c r="D47" s="386">
        <v>151905</v>
      </c>
      <c r="E47" s="473">
        <v>6350</v>
      </c>
      <c r="F47" s="473">
        <v>6350</v>
      </c>
      <c r="G47" s="463">
        <v>7080</v>
      </c>
      <c r="H47" s="484">
        <f>G47/F47*100</f>
        <v>111.49606299212597</v>
      </c>
      <c r="I47" s="181"/>
      <c r="J47" s="181"/>
      <c r="K47" s="181"/>
      <c r="L47" s="463">
        <v>7080</v>
      </c>
      <c r="M47" s="181"/>
      <c r="N47" s="181"/>
      <c r="O47" s="181"/>
      <c r="P47" s="181"/>
      <c r="Q47" s="181"/>
      <c r="R47" s="181"/>
    </row>
    <row r="48" spans="1:18" s="162" customFormat="1" ht="17.25" customHeight="1">
      <c r="A48" s="163"/>
      <c r="B48" s="163"/>
      <c r="C48" s="694" t="s">
        <v>1884</v>
      </c>
      <c r="D48" s="399">
        <v>151507</v>
      </c>
      <c r="E48" s="464"/>
      <c r="F48" s="464">
        <v>92</v>
      </c>
      <c r="G48" s="463">
        <v>92</v>
      </c>
      <c r="H48" s="484">
        <f>G48/F48*100</f>
        <v>100</v>
      </c>
      <c r="I48" s="181"/>
      <c r="J48" s="181"/>
      <c r="K48" s="181"/>
      <c r="L48" s="181"/>
      <c r="M48" s="181"/>
      <c r="N48" s="181">
        <v>92</v>
      </c>
      <c r="O48" s="181"/>
      <c r="P48" s="181"/>
      <c r="Q48" s="181"/>
      <c r="R48" s="181"/>
    </row>
    <row r="49" spans="1:19" s="162" customFormat="1" ht="21" customHeight="1">
      <c r="A49" s="163"/>
      <c r="B49" s="163"/>
      <c r="C49" s="257" t="s">
        <v>634</v>
      </c>
      <c r="D49" s="695">
        <v>154511</v>
      </c>
      <c r="E49" s="482"/>
      <c r="F49" s="482">
        <v>1114</v>
      </c>
      <c r="G49" s="463">
        <v>1114</v>
      </c>
      <c r="H49" s="484">
        <f>G49/F49*100</f>
        <v>100</v>
      </c>
      <c r="I49" s="181">
        <v>1114</v>
      </c>
      <c r="J49" s="181"/>
      <c r="K49" s="181"/>
      <c r="L49" s="181"/>
      <c r="M49" s="181"/>
      <c r="N49" s="181"/>
      <c r="O49" s="181"/>
      <c r="P49" s="181"/>
      <c r="Q49" s="181"/>
      <c r="R49" s="181"/>
    </row>
    <row r="50" spans="1:19" s="162" customFormat="1" ht="24.95" customHeight="1">
      <c r="A50" s="163"/>
      <c r="B50" s="163"/>
      <c r="C50" s="130" t="s">
        <v>1705</v>
      </c>
      <c r="D50" s="387"/>
      <c r="E50" s="471"/>
      <c r="F50" s="471"/>
      <c r="G50" s="463"/>
      <c r="H50" s="484"/>
      <c r="I50" s="181"/>
      <c r="J50" s="181"/>
      <c r="K50" s="181"/>
      <c r="L50" s="181"/>
      <c r="M50" s="181"/>
      <c r="N50" s="181"/>
      <c r="O50" s="181"/>
      <c r="P50" s="181"/>
      <c r="Q50" s="181"/>
      <c r="R50" s="181"/>
    </row>
    <row r="51" spans="1:19" s="162" customFormat="1" ht="33.75" customHeight="1">
      <c r="A51" s="163"/>
      <c r="B51" s="163"/>
      <c r="C51" s="183" t="s">
        <v>109</v>
      </c>
      <c r="D51" s="400">
        <v>162105</v>
      </c>
      <c r="E51" s="475">
        <v>194000</v>
      </c>
      <c r="F51" s="475">
        <v>260809</v>
      </c>
      <c r="G51" s="463">
        <v>61267</v>
      </c>
      <c r="H51" s="484">
        <f>G51/F51*100</f>
        <v>23.491137192351491</v>
      </c>
      <c r="I51" s="181"/>
      <c r="J51" s="1063">
        <v>61267</v>
      </c>
      <c r="K51" s="662"/>
      <c r="L51" s="662"/>
      <c r="M51" s="662"/>
      <c r="N51" s="662"/>
      <c r="O51" s="662"/>
      <c r="P51" s="181"/>
      <c r="Q51" s="181"/>
      <c r="R51" s="181"/>
      <c r="S51" s="184"/>
    </row>
    <row r="52" spans="1:19" s="162" customFormat="1" ht="28.5" customHeight="1">
      <c r="A52" s="163"/>
      <c r="B52" s="163"/>
      <c r="C52" s="183" t="s">
        <v>1031</v>
      </c>
      <c r="D52" s="400">
        <v>152117</v>
      </c>
      <c r="E52" s="475">
        <v>246380</v>
      </c>
      <c r="F52" s="475">
        <v>258936</v>
      </c>
      <c r="G52" s="463">
        <v>258885</v>
      </c>
      <c r="H52" s="484">
        <f>G52/F52*100</f>
        <v>99.980304013346938</v>
      </c>
      <c r="I52" s="181"/>
      <c r="J52" s="181"/>
      <c r="K52" s="181"/>
      <c r="L52" s="181">
        <v>258885</v>
      </c>
      <c r="M52" s="181"/>
      <c r="N52" s="181"/>
      <c r="O52" s="181"/>
      <c r="P52" s="181"/>
      <c r="Q52" s="181"/>
      <c r="R52" s="181"/>
      <c r="S52" s="184"/>
    </row>
    <row r="53" spans="1:19" s="162" customFormat="1" ht="17.25" customHeight="1">
      <c r="A53" s="163"/>
      <c r="B53" s="163"/>
      <c r="C53" s="435" t="s">
        <v>635</v>
      </c>
      <c r="D53" s="400">
        <v>151611</v>
      </c>
      <c r="E53" s="475"/>
      <c r="F53" s="475">
        <v>6346</v>
      </c>
      <c r="G53" s="463">
        <v>7622</v>
      </c>
      <c r="H53" s="484">
        <f>G53/F53*100</f>
        <v>120.10715411282698</v>
      </c>
      <c r="I53" s="181"/>
      <c r="J53" s="181"/>
      <c r="K53" s="181"/>
      <c r="L53" s="181">
        <v>7596</v>
      </c>
      <c r="M53" s="181"/>
      <c r="N53" s="181"/>
      <c r="O53" s="181">
        <v>26</v>
      </c>
      <c r="P53" s="181"/>
      <c r="Q53" s="181"/>
      <c r="R53" s="181"/>
      <c r="S53" s="184"/>
    </row>
    <row r="54" spans="1:19" s="162" customFormat="1" ht="22.5" customHeight="1">
      <c r="A54" s="163"/>
      <c r="B54" s="163"/>
      <c r="C54" s="435" t="s">
        <v>1232</v>
      </c>
      <c r="D54" s="400">
        <v>152401</v>
      </c>
      <c r="E54" s="475"/>
      <c r="F54" s="475"/>
      <c r="G54" s="463">
        <v>10</v>
      </c>
      <c r="H54" s="484"/>
      <c r="I54" s="181"/>
      <c r="J54" s="181"/>
      <c r="K54" s="181"/>
      <c r="L54" s="181"/>
      <c r="M54" s="181"/>
      <c r="N54" s="181"/>
      <c r="O54" s="181">
        <v>10</v>
      </c>
      <c r="P54" s="181"/>
      <c r="Q54" s="181"/>
      <c r="R54" s="181"/>
      <c r="S54" s="184"/>
    </row>
    <row r="55" spans="1:19" s="162" customFormat="1" ht="22.5" customHeight="1">
      <c r="A55" s="163"/>
      <c r="B55" s="163"/>
      <c r="C55" s="435" t="s">
        <v>1751</v>
      </c>
      <c r="D55" s="400" t="s">
        <v>1752</v>
      </c>
      <c r="E55" s="475"/>
      <c r="F55" s="475">
        <v>2090</v>
      </c>
      <c r="G55" s="463">
        <v>2200</v>
      </c>
      <c r="H55" s="484">
        <f>G55/F55*100</f>
        <v>105.26315789473684</v>
      </c>
      <c r="I55" s="181"/>
      <c r="J55" s="181"/>
      <c r="K55" s="181"/>
      <c r="L55" s="181"/>
      <c r="M55" s="181"/>
      <c r="N55" s="181"/>
      <c r="O55" s="181">
        <v>2200</v>
      </c>
      <c r="P55" s="181"/>
      <c r="Q55" s="181"/>
      <c r="R55" s="181"/>
      <c r="S55" s="184"/>
    </row>
    <row r="56" spans="1:19" s="162" customFormat="1" ht="22.5" customHeight="1">
      <c r="A56" s="163"/>
      <c r="B56" s="163"/>
      <c r="C56" s="696" t="s">
        <v>1753</v>
      </c>
      <c r="D56" s="697">
        <v>152451</v>
      </c>
      <c r="E56" s="475"/>
      <c r="F56" s="475">
        <v>4500</v>
      </c>
      <c r="G56" s="463">
        <v>4500</v>
      </c>
      <c r="H56" s="484">
        <f>G56/F56*100</f>
        <v>100</v>
      </c>
      <c r="I56" s="181"/>
      <c r="J56" s="181"/>
      <c r="K56" s="181"/>
      <c r="L56" s="181"/>
      <c r="M56" s="181"/>
      <c r="N56" s="181"/>
      <c r="O56" s="181">
        <v>4500</v>
      </c>
      <c r="P56" s="181"/>
      <c r="Q56" s="181"/>
      <c r="R56" s="181"/>
      <c r="S56" s="184"/>
    </row>
    <row r="57" spans="1:19" s="162" customFormat="1" ht="22.5" customHeight="1">
      <c r="A57" s="163"/>
      <c r="B57" s="163"/>
      <c r="C57" s="696" t="s">
        <v>1754</v>
      </c>
      <c r="D57" s="697">
        <v>151916</v>
      </c>
      <c r="E57" s="475"/>
      <c r="F57" s="475">
        <v>635</v>
      </c>
      <c r="G57" s="463"/>
      <c r="H57" s="484">
        <f>G57/F57*100</f>
        <v>0</v>
      </c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4"/>
    </row>
    <row r="58" spans="1:19" s="162" customFormat="1" ht="24.95" customHeight="1">
      <c r="A58" s="163"/>
      <c r="B58" s="163"/>
      <c r="C58" s="183" t="s">
        <v>499</v>
      </c>
      <c r="D58" s="394"/>
      <c r="E58" s="475"/>
      <c r="F58" s="475"/>
      <c r="G58" s="463"/>
      <c r="H58" s="484"/>
      <c r="I58" s="181"/>
      <c r="J58" s="134"/>
      <c r="K58" s="181"/>
      <c r="L58" s="181"/>
      <c r="M58" s="181"/>
      <c r="N58" s="181"/>
      <c r="O58" s="181"/>
      <c r="P58" s="181"/>
      <c r="Q58" s="181"/>
      <c r="R58" s="181"/>
      <c r="S58" s="184"/>
    </row>
    <row r="59" spans="1:19" s="162" customFormat="1" ht="27" customHeight="1">
      <c r="A59" s="163"/>
      <c r="B59" s="163"/>
      <c r="C59" s="508" t="s">
        <v>1511</v>
      </c>
      <c r="D59" s="396">
        <v>152204</v>
      </c>
      <c r="E59" s="476">
        <v>341840</v>
      </c>
      <c r="F59" s="476">
        <v>341840</v>
      </c>
      <c r="G59" s="463">
        <v>341840</v>
      </c>
      <c r="H59" s="484">
        <f>G59/F59*100</f>
        <v>100</v>
      </c>
      <c r="I59" s="181"/>
      <c r="J59" s="181">
        <v>341840</v>
      </c>
      <c r="K59" s="181"/>
      <c r="L59" s="181"/>
      <c r="M59" s="181"/>
      <c r="N59" s="181"/>
      <c r="O59" s="181"/>
      <c r="P59" s="181"/>
      <c r="Q59" s="181"/>
      <c r="R59" s="181"/>
      <c r="S59" s="184"/>
    </row>
    <row r="60" spans="1:19" s="162" customFormat="1" ht="15" customHeight="1">
      <c r="A60" s="163"/>
      <c r="B60" s="163"/>
      <c r="C60" s="508" t="s">
        <v>1081</v>
      </c>
      <c r="D60" s="396">
        <v>152920</v>
      </c>
      <c r="E60" s="476">
        <v>9348</v>
      </c>
      <c r="F60" s="476">
        <v>12271</v>
      </c>
      <c r="G60" s="464">
        <v>12271</v>
      </c>
      <c r="H60" s="484">
        <f>G60/F60*100</f>
        <v>100</v>
      </c>
      <c r="I60" s="181"/>
      <c r="J60" s="181">
        <v>12271</v>
      </c>
      <c r="K60" s="181"/>
      <c r="L60" s="181"/>
      <c r="M60" s="181"/>
      <c r="N60" s="181"/>
      <c r="O60" s="181"/>
      <c r="P60" s="181"/>
      <c r="Q60" s="181"/>
      <c r="R60" s="181"/>
      <c r="S60" s="184"/>
    </row>
    <row r="61" spans="1:19" s="162" customFormat="1" ht="15" customHeight="1">
      <c r="A61" s="163"/>
      <c r="B61" s="163"/>
      <c r="C61" s="508" t="s">
        <v>1512</v>
      </c>
      <c r="D61" s="396">
        <v>151301</v>
      </c>
      <c r="E61" s="476"/>
      <c r="F61" s="476"/>
      <c r="G61" s="463">
        <v>357</v>
      </c>
      <c r="H61" s="484"/>
      <c r="I61" s="181"/>
      <c r="J61" s="181"/>
      <c r="K61" s="181"/>
      <c r="L61" s="181">
        <v>357</v>
      </c>
      <c r="M61" s="181"/>
      <c r="N61" s="181"/>
      <c r="O61" s="181"/>
      <c r="P61" s="181"/>
      <c r="Q61" s="181"/>
      <c r="R61" s="181"/>
      <c r="S61" s="184"/>
    </row>
    <row r="62" spans="1:19" s="162" customFormat="1" ht="24.95" customHeight="1">
      <c r="A62" s="163"/>
      <c r="B62" s="163"/>
      <c r="C62" s="40" t="s">
        <v>1082</v>
      </c>
      <c r="D62" s="389"/>
      <c r="E62" s="472"/>
      <c r="F62" s="472"/>
      <c r="G62" s="463"/>
      <c r="H62" s="484"/>
      <c r="I62" s="181"/>
      <c r="J62" s="185"/>
      <c r="K62" s="181"/>
      <c r="L62" s="134"/>
      <c r="M62" s="134"/>
      <c r="N62" s="134"/>
      <c r="O62" s="134"/>
      <c r="P62" s="134"/>
      <c r="Q62" s="134"/>
      <c r="R62" s="134"/>
    </row>
    <row r="63" spans="1:19" s="162" customFormat="1" ht="24.95" customHeight="1">
      <c r="A63" s="163"/>
      <c r="B63" s="163"/>
      <c r="C63" s="158" t="s">
        <v>1084</v>
      </c>
      <c r="D63" s="396">
        <v>151910</v>
      </c>
      <c r="E63" s="476">
        <v>190500</v>
      </c>
      <c r="F63" s="476">
        <v>222458</v>
      </c>
      <c r="G63" s="463">
        <v>222682</v>
      </c>
      <c r="H63" s="484">
        <f>G63/F63*100</f>
        <v>100.10069316455241</v>
      </c>
      <c r="I63" s="181"/>
      <c r="J63" s="181"/>
      <c r="K63" s="181"/>
      <c r="L63" s="181">
        <v>222682</v>
      </c>
      <c r="M63" s="181"/>
      <c r="N63" s="181"/>
      <c r="O63" s="181"/>
      <c r="P63" s="181"/>
      <c r="Q63" s="181"/>
      <c r="R63" s="181"/>
    </row>
    <row r="64" spans="1:19" s="162" customFormat="1" ht="24.95" customHeight="1">
      <c r="A64" s="163"/>
      <c r="B64" s="163"/>
      <c r="C64" s="132" t="s">
        <v>1692</v>
      </c>
      <c r="D64" s="394"/>
      <c r="E64" s="475"/>
      <c r="F64" s="475"/>
      <c r="G64" s="463"/>
      <c r="H64" s="484"/>
      <c r="I64" s="181"/>
      <c r="J64" s="181"/>
      <c r="K64" s="181"/>
      <c r="L64" s="181"/>
      <c r="M64" s="181"/>
      <c r="N64" s="181"/>
      <c r="O64" s="181"/>
      <c r="P64" s="181"/>
      <c r="Q64" s="181"/>
      <c r="R64" s="181"/>
    </row>
    <row r="65" spans="1:18" s="162" customFormat="1" ht="18" customHeight="1">
      <c r="A65" s="163"/>
      <c r="B65" s="163"/>
      <c r="C65" s="15" t="s">
        <v>636</v>
      </c>
      <c r="D65" s="394">
        <v>151601</v>
      </c>
      <c r="E65" s="475"/>
      <c r="F65" s="475">
        <v>281</v>
      </c>
      <c r="G65" s="463">
        <v>390</v>
      </c>
      <c r="H65" s="484">
        <f>G65/F65*100</f>
        <v>138.79003558718861</v>
      </c>
      <c r="I65" s="181"/>
      <c r="J65" s="181"/>
      <c r="K65" s="181"/>
      <c r="L65" s="181">
        <v>390</v>
      </c>
      <c r="M65" s="181"/>
      <c r="N65" s="181"/>
      <c r="O65" s="181"/>
      <c r="P65" s="181"/>
      <c r="Q65" s="181"/>
      <c r="R65" s="181"/>
    </row>
    <row r="66" spans="1:18" s="162" customFormat="1" ht="22.5" customHeight="1">
      <c r="A66" s="163"/>
      <c r="B66" s="163"/>
      <c r="C66" s="116" t="s">
        <v>1984</v>
      </c>
      <c r="D66" s="699">
        <v>151624</v>
      </c>
      <c r="E66" s="475"/>
      <c r="F66" s="475">
        <v>434</v>
      </c>
      <c r="G66" s="463">
        <v>434</v>
      </c>
      <c r="H66" s="484">
        <f>G66/F66*100</f>
        <v>100</v>
      </c>
      <c r="I66" s="181"/>
      <c r="J66" s="181"/>
      <c r="K66" s="181"/>
      <c r="L66" s="181">
        <v>434</v>
      </c>
      <c r="M66" s="181"/>
      <c r="N66" s="181"/>
      <c r="O66" s="181"/>
      <c r="P66" s="181"/>
      <c r="Q66" s="181"/>
      <c r="R66" s="181"/>
    </row>
    <row r="67" spans="1:18" s="162" customFormat="1" ht="15.75" customHeight="1">
      <c r="A67" s="163"/>
      <c r="B67" s="163"/>
      <c r="C67" s="15" t="s">
        <v>1233</v>
      </c>
      <c r="D67" s="394">
        <v>151607</v>
      </c>
      <c r="E67" s="475"/>
      <c r="F67" s="475">
        <v>3300</v>
      </c>
      <c r="G67" s="463">
        <v>5581</v>
      </c>
      <c r="H67" s="484">
        <f>G67/F67*100</f>
        <v>169.12121212121212</v>
      </c>
      <c r="I67" s="181"/>
      <c r="J67" s="181"/>
      <c r="K67" s="181">
        <v>5581</v>
      </c>
      <c r="L67" s="181"/>
      <c r="M67" s="181"/>
      <c r="N67" s="181"/>
      <c r="O67" s="181"/>
      <c r="P67" s="181"/>
      <c r="Q67" s="181"/>
      <c r="R67" s="181"/>
    </row>
    <row r="68" spans="1:18" s="162" customFormat="1" ht="24" customHeight="1">
      <c r="A68" s="163"/>
      <c r="B68" s="163"/>
      <c r="C68" s="116" t="s">
        <v>1755</v>
      </c>
      <c r="D68" s="700">
        <v>151701</v>
      </c>
      <c r="E68" s="475"/>
      <c r="F68" s="475">
        <v>4318</v>
      </c>
      <c r="G68" s="463">
        <v>4318</v>
      </c>
      <c r="H68" s="484">
        <f>G68/F68*100</f>
        <v>100</v>
      </c>
      <c r="I68" s="181"/>
      <c r="J68" s="181"/>
      <c r="K68" s="181"/>
      <c r="L68" s="181">
        <v>4318</v>
      </c>
      <c r="M68" s="181"/>
      <c r="N68" s="181"/>
      <c r="O68" s="181"/>
      <c r="P68" s="181"/>
      <c r="Q68" s="181"/>
      <c r="R68" s="181"/>
    </row>
    <row r="69" spans="1:18" s="162" customFormat="1" ht="15.75" customHeight="1">
      <c r="A69" s="163"/>
      <c r="B69" s="163"/>
      <c r="C69" s="15" t="s">
        <v>1234</v>
      </c>
      <c r="D69" s="394">
        <v>151612</v>
      </c>
      <c r="E69" s="475"/>
      <c r="F69" s="475"/>
      <c r="G69" s="463">
        <v>70</v>
      </c>
      <c r="H69" s="484"/>
      <c r="I69" s="181"/>
      <c r="J69" s="181"/>
      <c r="K69" s="181">
        <v>70</v>
      </c>
      <c r="L69" s="181"/>
      <c r="M69" s="181"/>
      <c r="N69" s="181"/>
      <c r="O69" s="181"/>
      <c r="P69" s="181"/>
      <c r="Q69" s="181"/>
      <c r="R69" s="181"/>
    </row>
    <row r="70" spans="1:18" s="162" customFormat="1" ht="27" customHeight="1">
      <c r="A70" s="163"/>
      <c r="B70" s="163"/>
      <c r="C70" s="116" t="s">
        <v>100</v>
      </c>
      <c r="D70" s="394">
        <v>151616</v>
      </c>
      <c r="E70" s="475"/>
      <c r="F70" s="475"/>
      <c r="G70" s="463">
        <v>590</v>
      </c>
      <c r="H70" s="484"/>
      <c r="I70" s="181"/>
      <c r="J70" s="181"/>
      <c r="K70" s="181"/>
      <c r="L70" s="181"/>
      <c r="M70" s="181"/>
      <c r="N70" s="181"/>
      <c r="O70" s="181">
        <v>590</v>
      </c>
      <c r="P70" s="181"/>
      <c r="Q70" s="181"/>
      <c r="R70" s="181"/>
    </row>
    <row r="71" spans="1:18" s="162" customFormat="1" ht="18.75" customHeight="1">
      <c r="A71" s="163"/>
      <c r="B71" s="163"/>
      <c r="C71" s="81" t="s">
        <v>1702</v>
      </c>
      <c r="D71" s="396">
        <v>151902</v>
      </c>
      <c r="E71" s="475"/>
      <c r="F71" s="475"/>
      <c r="G71" s="463">
        <v>160</v>
      </c>
      <c r="H71" s="484"/>
      <c r="I71" s="181"/>
      <c r="J71" s="181"/>
      <c r="K71" s="181"/>
      <c r="L71" s="181">
        <v>160</v>
      </c>
      <c r="M71" s="181"/>
      <c r="N71" s="181"/>
      <c r="O71" s="181"/>
      <c r="P71" s="181"/>
      <c r="Q71" s="181"/>
      <c r="R71" s="181"/>
    </row>
    <row r="72" spans="1:18" s="162" customFormat="1" ht="12.95" customHeight="1">
      <c r="A72" s="566"/>
      <c r="B72" s="566"/>
      <c r="C72" s="572" t="s">
        <v>278</v>
      </c>
      <c r="D72" s="573"/>
      <c r="E72" s="1310">
        <f>SUM(E42:E71)</f>
        <v>1222395</v>
      </c>
      <c r="F72" s="1310">
        <f>SUM(F42:F71)</f>
        <v>1353859</v>
      </c>
      <c r="G72" s="1310">
        <f>SUM(G42:G71)</f>
        <v>1144495</v>
      </c>
      <c r="H72" s="653">
        <f>G72/F72*100</f>
        <v>84.535760370910111</v>
      </c>
      <c r="I72" s="569">
        <f t="shared" ref="I72:R72" si="2">SUM(I41:I71)</f>
        <v>1114</v>
      </c>
      <c r="J72" s="569">
        <f t="shared" si="2"/>
        <v>415378</v>
      </c>
      <c r="K72" s="569">
        <f t="shared" si="2"/>
        <v>5651</v>
      </c>
      <c r="L72" s="569">
        <f t="shared" si="2"/>
        <v>714934</v>
      </c>
      <c r="M72" s="569">
        <f t="shared" si="2"/>
        <v>0</v>
      </c>
      <c r="N72" s="569">
        <f t="shared" si="2"/>
        <v>92</v>
      </c>
      <c r="O72" s="569">
        <f t="shared" si="2"/>
        <v>7326</v>
      </c>
      <c r="P72" s="569">
        <f t="shared" si="2"/>
        <v>0</v>
      </c>
      <c r="Q72" s="569">
        <f t="shared" si="2"/>
        <v>0</v>
      </c>
      <c r="R72" s="569">
        <f t="shared" si="2"/>
        <v>0</v>
      </c>
    </row>
    <row r="73" spans="1:18" s="162" customFormat="1" ht="24.75" customHeight="1">
      <c r="A73" s="163">
        <v>1</v>
      </c>
      <c r="B73" s="163" t="s">
        <v>110</v>
      </c>
      <c r="C73" s="166" t="s">
        <v>1734</v>
      </c>
      <c r="D73" s="397"/>
      <c r="E73" s="464"/>
      <c r="F73" s="464"/>
      <c r="G73" s="463"/>
      <c r="H73" s="484"/>
      <c r="I73" s="181"/>
      <c r="J73" s="181"/>
      <c r="K73" s="181"/>
      <c r="L73" s="181"/>
      <c r="M73" s="181"/>
      <c r="N73" s="181"/>
      <c r="O73" s="181"/>
      <c r="P73" s="181"/>
      <c r="Q73" s="181"/>
      <c r="R73" s="181"/>
    </row>
    <row r="74" spans="1:18" s="162" customFormat="1" ht="27" customHeight="1">
      <c r="A74" s="163"/>
      <c r="B74" s="163"/>
      <c r="C74" s="130" t="s">
        <v>1086</v>
      </c>
      <c r="D74" s="387"/>
      <c r="E74" s="471"/>
      <c r="F74" s="471"/>
      <c r="G74" s="463"/>
      <c r="H74" s="484"/>
      <c r="I74" s="187"/>
      <c r="J74" s="181"/>
      <c r="K74" s="181"/>
      <c r="L74" s="181"/>
      <c r="M74" s="181"/>
      <c r="N74" s="181"/>
      <c r="O74" s="181"/>
      <c r="P74" s="181"/>
      <c r="Q74" s="181"/>
      <c r="R74" s="181"/>
    </row>
    <row r="75" spans="1:18" s="162" customFormat="1" ht="15" customHeight="1">
      <c r="A75" s="163"/>
      <c r="B75" s="163"/>
      <c r="C75" s="490" t="s">
        <v>1087</v>
      </c>
      <c r="D75" s="389">
        <v>162104</v>
      </c>
      <c r="E75" s="472">
        <v>250000</v>
      </c>
      <c r="F75" s="472">
        <v>250000</v>
      </c>
      <c r="G75" s="463">
        <v>202000</v>
      </c>
      <c r="H75" s="484">
        <f>G75/F75*100</f>
        <v>80.800000000000011</v>
      </c>
      <c r="I75" s="185"/>
      <c r="J75" s="185"/>
      <c r="K75" s="185"/>
      <c r="L75" s="185"/>
      <c r="M75" s="185"/>
      <c r="N75" s="185"/>
      <c r="O75" s="185">
        <v>202000</v>
      </c>
      <c r="P75" s="185"/>
      <c r="Q75" s="185"/>
      <c r="R75" s="185"/>
    </row>
    <row r="76" spans="1:18" s="162" customFormat="1" ht="27" customHeight="1">
      <c r="A76" s="163"/>
      <c r="B76" s="163"/>
      <c r="C76" s="273" t="s">
        <v>1756</v>
      </c>
      <c r="D76" s="688">
        <v>162108</v>
      </c>
      <c r="E76" s="472"/>
      <c r="F76" s="472">
        <v>3179</v>
      </c>
      <c r="G76" s="463"/>
      <c r="H76" s="484">
        <f>G76/F76*100</f>
        <v>0</v>
      </c>
      <c r="I76" s="185"/>
      <c r="J76" s="185"/>
      <c r="K76" s="185"/>
      <c r="L76" s="185"/>
      <c r="M76" s="185"/>
      <c r="N76" s="185"/>
      <c r="O76" s="185"/>
      <c r="P76" s="185"/>
      <c r="Q76" s="185"/>
      <c r="R76" s="185"/>
    </row>
    <row r="77" spans="1:18" s="162" customFormat="1" ht="15" customHeight="1">
      <c r="A77" s="163"/>
      <c r="B77" s="163"/>
      <c r="C77" s="488" t="s">
        <v>1088</v>
      </c>
      <c r="D77" s="388"/>
      <c r="E77" s="464"/>
      <c r="F77" s="464"/>
      <c r="G77" s="463"/>
      <c r="H77" s="484"/>
      <c r="I77" s="185"/>
      <c r="J77" s="181"/>
      <c r="K77" s="181"/>
      <c r="L77" s="134"/>
      <c r="M77" s="134"/>
      <c r="N77" s="134"/>
      <c r="O77" s="134"/>
      <c r="P77" s="134"/>
      <c r="Q77" s="134"/>
      <c r="R77" s="134"/>
    </row>
    <row r="78" spans="1:18" s="162" customFormat="1" ht="39.75" customHeight="1">
      <c r="A78" s="163"/>
      <c r="B78" s="163"/>
      <c r="C78" s="503" t="s">
        <v>1988</v>
      </c>
      <c r="D78" s="396">
        <v>162664</v>
      </c>
      <c r="E78" s="476">
        <v>261239</v>
      </c>
      <c r="F78" s="476">
        <v>221157</v>
      </c>
      <c r="G78" s="463">
        <v>216082</v>
      </c>
      <c r="H78" s="484">
        <f>G78/F78*100</f>
        <v>97.70525011643312</v>
      </c>
      <c r="I78" s="185">
        <v>216082</v>
      </c>
      <c r="J78" s="185"/>
      <c r="K78" s="185"/>
      <c r="L78" s="185"/>
      <c r="M78" s="185"/>
      <c r="N78" s="185"/>
      <c r="O78" s="185"/>
      <c r="P78" s="185"/>
      <c r="Q78" s="185"/>
      <c r="R78" s="185"/>
    </row>
    <row r="79" spans="1:18" s="162" customFormat="1" ht="41.25" customHeight="1">
      <c r="A79" s="163"/>
      <c r="B79" s="163"/>
      <c r="C79" s="503" t="s">
        <v>1989</v>
      </c>
      <c r="D79" s="396">
        <v>162665</v>
      </c>
      <c r="E79" s="476">
        <v>293117</v>
      </c>
      <c r="F79" s="476">
        <v>293117</v>
      </c>
      <c r="G79" s="463">
        <v>286571</v>
      </c>
      <c r="H79" s="484">
        <f>G79/F79*100</f>
        <v>97.766762077941564</v>
      </c>
      <c r="I79" s="185">
        <v>286571</v>
      </c>
      <c r="J79" s="185"/>
      <c r="K79" s="185"/>
      <c r="L79" s="185"/>
      <c r="M79" s="185"/>
      <c r="N79" s="185"/>
      <c r="O79" s="185"/>
      <c r="P79" s="185"/>
      <c r="Q79" s="185"/>
      <c r="R79" s="185"/>
    </row>
    <row r="80" spans="1:18" s="162" customFormat="1" ht="36" customHeight="1">
      <c r="A80" s="163"/>
      <c r="B80" s="163"/>
      <c r="C80" s="501" t="s">
        <v>1738</v>
      </c>
      <c r="D80" s="396">
        <v>162662</v>
      </c>
      <c r="E80" s="476">
        <v>196777</v>
      </c>
      <c r="F80" s="476">
        <v>196777</v>
      </c>
      <c r="G80" s="463">
        <v>203174</v>
      </c>
      <c r="H80" s="484">
        <f>G80/F80*100</f>
        <v>103.25088806110469</v>
      </c>
      <c r="I80" s="185"/>
      <c r="J80" s="185">
        <v>203174</v>
      </c>
      <c r="K80" s="185"/>
      <c r="L80" s="185"/>
      <c r="M80" s="185"/>
      <c r="N80" s="185"/>
      <c r="O80" s="185"/>
      <c r="P80" s="185"/>
      <c r="Q80" s="185"/>
      <c r="R80" s="185"/>
    </row>
    <row r="81" spans="1:18" s="162" customFormat="1" ht="24.75" customHeight="1">
      <c r="A81" s="163"/>
      <c r="B81" s="163"/>
      <c r="C81" s="501" t="s">
        <v>1235</v>
      </c>
      <c r="D81" s="396">
        <v>162475</v>
      </c>
      <c r="E81" s="476"/>
      <c r="F81" s="476"/>
      <c r="G81" s="463">
        <v>2148</v>
      </c>
      <c r="H81" s="484"/>
      <c r="I81" s="185"/>
      <c r="J81" s="185"/>
      <c r="K81" s="185"/>
      <c r="L81" s="185">
        <v>2148</v>
      </c>
      <c r="M81" s="185"/>
      <c r="N81" s="185"/>
      <c r="O81" s="185"/>
      <c r="P81" s="185"/>
      <c r="Q81" s="185"/>
      <c r="R81" s="185"/>
    </row>
    <row r="82" spans="1:18" s="162" customFormat="1" ht="31.5" customHeight="1">
      <c r="A82" s="163"/>
      <c r="B82" s="163"/>
      <c r="C82" s="130" t="s">
        <v>954</v>
      </c>
      <c r="D82" s="389"/>
      <c r="E82" s="472"/>
      <c r="F82" s="472"/>
      <c r="G82" s="463"/>
      <c r="H82" s="484"/>
      <c r="I82" s="185"/>
      <c r="J82" s="181"/>
      <c r="K82" s="181"/>
      <c r="L82" s="134"/>
      <c r="M82" s="134"/>
      <c r="N82" s="134"/>
      <c r="O82" s="134"/>
      <c r="P82" s="134"/>
      <c r="Q82" s="134"/>
      <c r="R82" s="134"/>
    </row>
    <row r="83" spans="1:18" s="162" customFormat="1" ht="50.1" customHeight="1">
      <c r="A83" s="163"/>
      <c r="B83" s="163"/>
      <c r="C83" s="499" t="s">
        <v>1089</v>
      </c>
      <c r="D83" s="396">
        <v>162711</v>
      </c>
      <c r="E83" s="476">
        <v>258332</v>
      </c>
      <c r="F83" s="476">
        <v>208952</v>
      </c>
      <c r="G83" s="463">
        <v>207729</v>
      </c>
      <c r="H83" s="484">
        <f>G83/F83*100</f>
        <v>99.414698112485169</v>
      </c>
      <c r="I83" s="185">
        <v>53454</v>
      </c>
      <c r="J83" s="185">
        <v>154275</v>
      </c>
      <c r="K83" s="185"/>
      <c r="L83" s="185"/>
      <c r="M83" s="185"/>
      <c r="N83" s="185"/>
      <c r="O83" s="185"/>
      <c r="P83" s="185"/>
      <c r="Q83" s="185"/>
      <c r="R83" s="185"/>
    </row>
    <row r="84" spans="1:18" s="162" customFormat="1" ht="63" customHeight="1">
      <c r="A84" s="163"/>
      <c r="B84" s="163"/>
      <c r="C84" s="500" t="s">
        <v>1982</v>
      </c>
      <c r="D84" s="396">
        <v>162712</v>
      </c>
      <c r="E84" s="476">
        <v>307677</v>
      </c>
      <c r="F84" s="476">
        <v>307677</v>
      </c>
      <c r="G84" s="463">
        <v>234723</v>
      </c>
      <c r="H84" s="484">
        <f>G84/F84*100</f>
        <v>76.288770366325721</v>
      </c>
      <c r="I84" s="185">
        <v>17566</v>
      </c>
      <c r="J84" s="185">
        <v>217157</v>
      </c>
      <c r="K84" s="185"/>
      <c r="L84" s="185"/>
      <c r="M84" s="185"/>
      <c r="N84" s="185"/>
      <c r="O84" s="185"/>
      <c r="P84" s="185"/>
      <c r="Q84" s="185"/>
      <c r="R84" s="185"/>
    </row>
    <row r="85" spans="1:18" s="162" customFormat="1" ht="24.95" customHeight="1">
      <c r="A85" s="163"/>
      <c r="B85" s="163"/>
      <c r="C85" s="131" t="s">
        <v>1090</v>
      </c>
      <c r="D85" s="387"/>
      <c r="E85" s="471"/>
      <c r="F85" s="471"/>
      <c r="G85" s="463"/>
      <c r="H85" s="484"/>
      <c r="I85" s="185"/>
      <c r="J85" s="181"/>
      <c r="K85" s="181"/>
      <c r="L85" s="134"/>
      <c r="M85" s="134"/>
      <c r="N85" s="134"/>
      <c r="O85" s="134"/>
      <c r="P85" s="134"/>
      <c r="Q85" s="134"/>
      <c r="R85" s="134"/>
    </row>
    <row r="86" spans="1:18" s="162" customFormat="1" ht="35.25" customHeight="1">
      <c r="A86" s="163"/>
      <c r="B86" s="163"/>
      <c r="C86" s="501" t="s">
        <v>129</v>
      </c>
      <c r="D86" s="396">
        <v>162674</v>
      </c>
      <c r="E86" s="476">
        <v>957868</v>
      </c>
      <c r="F86" s="476">
        <v>1227868</v>
      </c>
      <c r="G86" s="463">
        <v>457868</v>
      </c>
      <c r="H86" s="484">
        <f>G86/F86*100</f>
        <v>37.289676088960704</v>
      </c>
      <c r="I86" s="185"/>
      <c r="J86" s="185">
        <v>457868</v>
      </c>
      <c r="K86" s="185"/>
      <c r="L86" s="185"/>
      <c r="M86" s="185"/>
      <c r="N86" s="185"/>
      <c r="O86" s="185"/>
      <c r="P86" s="185"/>
      <c r="Q86" s="185"/>
      <c r="R86" s="185"/>
    </row>
    <row r="87" spans="1:18" s="162" customFormat="1" ht="24.95" customHeight="1">
      <c r="A87" s="163"/>
      <c r="B87" s="163"/>
      <c r="C87" s="495" t="s">
        <v>643</v>
      </c>
      <c r="D87" s="391"/>
      <c r="E87" s="477"/>
      <c r="F87" s="477"/>
      <c r="G87" s="463"/>
      <c r="H87" s="484"/>
      <c r="I87" s="185"/>
      <c r="J87" s="185"/>
      <c r="K87" s="185"/>
      <c r="L87" s="185"/>
      <c r="M87" s="185"/>
      <c r="N87" s="185"/>
      <c r="O87" s="185"/>
      <c r="P87" s="185"/>
      <c r="Q87" s="185"/>
      <c r="R87" s="185"/>
    </row>
    <row r="88" spans="1:18" s="162" customFormat="1" ht="50.1" customHeight="1">
      <c r="A88" s="163"/>
      <c r="B88" s="163"/>
      <c r="C88" s="502" t="s">
        <v>1091</v>
      </c>
      <c r="D88" s="396">
        <v>162671</v>
      </c>
      <c r="E88" s="476">
        <v>310281</v>
      </c>
      <c r="F88" s="476">
        <v>295875</v>
      </c>
      <c r="G88" s="464">
        <v>290397</v>
      </c>
      <c r="H88" s="485">
        <f>G88/F88*100</f>
        <v>98.14854245880862</v>
      </c>
      <c r="I88" s="185">
        <v>26174</v>
      </c>
      <c r="J88" s="185">
        <v>264223</v>
      </c>
      <c r="K88" s="185"/>
      <c r="L88" s="185"/>
      <c r="M88" s="185"/>
      <c r="N88" s="185"/>
      <c r="O88" s="185"/>
      <c r="P88" s="185"/>
      <c r="Q88" s="185"/>
      <c r="R88" s="185"/>
    </row>
    <row r="89" spans="1:18" s="162" customFormat="1" ht="38.1" customHeight="1">
      <c r="A89" s="163"/>
      <c r="B89" s="163"/>
      <c r="C89" s="503" t="s">
        <v>1875</v>
      </c>
      <c r="D89" s="396">
        <v>162673</v>
      </c>
      <c r="E89" s="476">
        <v>125151</v>
      </c>
      <c r="F89" s="476">
        <v>125151</v>
      </c>
      <c r="G89" s="464">
        <v>125151</v>
      </c>
      <c r="H89" s="485">
        <f>G89/F89*100</f>
        <v>100</v>
      </c>
      <c r="I89" s="185">
        <v>34776</v>
      </c>
      <c r="J89" s="185">
        <v>90375</v>
      </c>
      <c r="K89" s="185"/>
      <c r="L89" s="185"/>
      <c r="M89" s="185"/>
      <c r="N89" s="185"/>
      <c r="O89" s="185"/>
      <c r="P89" s="185"/>
      <c r="Q89" s="185"/>
      <c r="R89" s="185"/>
    </row>
    <row r="90" spans="1:18" s="162" customFormat="1" ht="38.1" customHeight="1">
      <c r="A90" s="163"/>
      <c r="B90" s="163"/>
      <c r="C90" s="504" t="s">
        <v>953</v>
      </c>
      <c r="D90" s="394">
        <v>162606</v>
      </c>
      <c r="E90" s="475">
        <v>10209</v>
      </c>
      <c r="F90" s="475">
        <v>10209</v>
      </c>
      <c r="G90" s="463">
        <v>17728</v>
      </c>
      <c r="H90" s="484">
        <f>G90/F90*100</f>
        <v>173.65070036242531</v>
      </c>
      <c r="I90" s="185">
        <v>10124</v>
      </c>
      <c r="J90" s="185"/>
      <c r="K90" s="185"/>
      <c r="L90" s="185">
        <v>7604</v>
      </c>
      <c r="M90" s="185"/>
      <c r="N90" s="185"/>
      <c r="O90" s="185"/>
      <c r="P90" s="185"/>
      <c r="Q90" s="185"/>
      <c r="R90" s="185"/>
    </row>
    <row r="91" spans="1:18" s="162" customFormat="1" ht="29.25" customHeight="1">
      <c r="A91" s="163"/>
      <c r="B91" s="163"/>
      <c r="C91" s="505" t="s">
        <v>1092</v>
      </c>
      <c r="D91" s="396">
        <v>162678</v>
      </c>
      <c r="E91" s="476">
        <v>40000</v>
      </c>
      <c r="F91" s="476">
        <v>40000</v>
      </c>
      <c r="G91" s="463">
        <v>40000</v>
      </c>
      <c r="H91" s="484">
        <f>G91/F91*100</f>
        <v>100</v>
      </c>
      <c r="I91" s="185"/>
      <c r="J91" s="185"/>
      <c r="K91" s="185"/>
      <c r="L91" s="185"/>
      <c r="M91" s="185"/>
      <c r="N91" s="185"/>
      <c r="O91" s="185">
        <v>40000</v>
      </c>
      <c r="P91" s="185"/>
      <c r="Q91" s="185"/>
      <c r="R91" s="185"/>
    </row>
    <row r="92" spans="1:18" s="162" customFormat="1" ht="15" customHeight="1">
      <c r="A92" s="163"/>
      <c r="B92" s="163"/>
      <c r="C92" s="81" t="s">
        <v>2225</v>
      </c>
      <c r="D92" s="386"/>
      <c r="E92" s="473"/>
      <c r="F92" s="473"/>
      <c r="G92" s="463"/>
      <c r="H92" s="484"/>
      <c r="I92" s="185"/>
      <c r="J92" s="185"/>
      <c r="K92" s="185"/>
      <c r="L92" s="185"/>
      <c r="M92" s="185"/>
      <c r="N92" s="185"/>
      <c r="O92" s="185"/>
      <c r="P92" s="185"/>
      <c r="Q92" s="185"/>
      <c r="R92" s="185"/>
    </row>
    <row r="93" spans="1:18" s="162" customFormat="1" ht="39.950000000000003" customHeight="1">
      <c r="A93" s="163"/>
      <c r="B93" s="163"/>
      <c r="C93" s="506" t="s">
        <v>1093</v>
      </c>
      <c r="D93" s="394">
        <v>162973</v>
      </c>
      <c r="E93" s="475">
        <v>491005</v>
      </c>
      <c r="F93" s="475">
        <v>575870</v>
      </c>
      <c r="G93" s="463">
        <v>575870</v>
      </c>
      <c r="H93" s="484">
        <f>G93/F93*100</f>
        <v>100</v>
      </c>
      <c r="I93" s="185">
        <v>7739</v>
      </c>
      <c r="J93" s="185">
        <v>568131</v>
      </c>
      <c r="K93" s="185"/>
      <c r="L93" s="185"/>
      <c r="M93" s="185"/>
      <c r="N93" s="185"/>
      <c r="O93" s="185"/>
      <c r="P93" s="185"/>
      <c r="Q93" s="185"/>
      <c r="R93" s="185"/>
    </row>
    <row r="94" spans="1:18" s="162" customFormat="1" ht="39.950000000000003" customHeight="1">
      <c r="A94" s="163"/>
      <c r="B94" s="163"/>
      <c r="C94" s="506" t="s">
        <v>1094</v>
      </c>
      <c r="D94" s="394">
        <v>162974</v>
      </c>
      <c r="E94" s="475">
        <v>494387</v>
      </c>
      <c r="F94" s="475">
        <v>580488</v>
      </c>
      <c r="G94" s="463">
        <v>580488</v>
      </c>
      <c r="H94" s="484">
        <f>G94/F94*100</f>
        <v>100</v>
      </c>
      <c r="I94" s="185">
        <v>7727</v>
      </c>
      <c r="J94" s="185">
        <v>572761</v>
      </c>
      <c r="K94" s="185"/>
      <c r="L94" s="185"/>
      <c r="M94" s="185"/>
      <c r="N94" s="185"/>
      <c r="O94" s="185"/>
      <c r="P94" s="185"/>
      <c r="Q94" s="185"/>
      <c r="R94" s="185"/>
    </row>
    <row r="95" spans="1:18" s="162" customFormat="1" ht="16.5" customHeight="1">
      <c r="A95" s="163"/>
      <c r="B95" s="163"/>
      <c r="C95" s="506" t="s">
        <v>1236</v>
      </c>
      <c r="D95" s="394">
        <v>162642</v>
      </c>
      <c r="E95" s="475"/>
      <c r="F95" s="475"/>
      <c r="G95" s="463">
        <v>14</v>
      </c>
      <c r="H95" s="484"/>
      <c r="I95" s="185"/>
      <c r="J95" s="185"/>
      <c r="K95" s="185"/>
      <c r="L95" s="185">
        <v>14</v>
      </c>
      <c r="M95" s="185"/>
      <c r="N95" s="185"/>
      <c r="O95" s="185"/>
      <c r="P95" s="185"/>
      <c r="Q95" s="185"/>
      <c r="R95" s="185"/>
    </row>
    <row r="96" spans="1:18" s="162" customFormat="1" ht="24.75" customHeight="1">
      <c r="A96" s="163"/>
      <c r="B96" s="163"/>
      <c r="C96" s="506" t="s">
        <v>1237</v>
      </c>
      <c r="D96" s="394">
        <v>162101</v>
      </c>
      <c r="E96" s="475"/>
      <c r="F96" s="475"/>
      <c r="G96" s="463">
        <v>82</v>
      </c>
      <c r="H96" s="484"/>
      <c r="I96" s="185"/>
      <c r="J96" s="185"/>
      <c r="K96" s="185"/>
      <c r="L96" s="185"/>
      <c r="M96" s="185"/>
      <c r="N96" s="185"/>
      <c r="O96" s="185">
        <v>82</v>
      </c>
      <c r="P96" s="185"/>
      <c r="Q96" s="185"/>
      <c r="R96" s="185"/>
    </row>
    <row r="97" spans="1:19" s="162" customFormat="1" ht="29.25" customHeight="1">
      <c r="A97" s="163"/>
      <c r="B97" s="163"/>
      <c r="C97" s="130" t="s">
        <v>1705</v>
      </c>
      <c r="D97" s="394"/>
      <c r="E97" s="475"/>
      <c r="F97" s="475"/>
      <c r="G97" s="463"/>
      <c r="H97" s="484"/>
      <c r="I97" s="185"/>
      <c r="J97" s="185"/>
      <c r="K97" s="185"/>
      <c r="L97" s="185"/>
      <c r="M97" s="185"/>
      <c r="N97" s="185"/>
      <c r="O97" s="185"/>
      <c r="P97" s="185"/>
      <c r="Q97" s="185"/>
      <c r="R97" s="185"/>
    </row>
    <row r="98" spans="1:19" s="162" customFormat="1" ht="38.25" customHeight="1">
      <c r="A98" s="163"/>
      <c r="B98" s="163"/>
      <c r="C98" s="456" t="s">
        <v>1639</v>
      </c>
      <c r="D98" s="394">
        <v>161905</v>
      </c>
      <c r="E98" s="475"/>
      <c r="F98" s="475">
        <v>60000</v>
      </c>
      <c r="G98" s="463">
        <v>57000</v>
      </c>
      <c r="H98" s="484">
        <f>G98/F98*100</f>
        <v>95</v>
      </c>
      <c r="I98" s="185">
        <v>57000</v>
      </c>
      <c r="J98" s="185"/>
      <c r="K98" s="185"/>
      <c r="L98" s="185"/>
      <c r="M98" s="185"/>
      <c r="N98" s="185"/>
      <c r="O98" s="185"/>
      <c r="P98" s="185"/>
      <c r="Q98" s="185"/>
      <c r="R98" s="185"/>
    </row>
    <row r="99" spans="1:19" s="162" customFormat="1" ht="39" customHeight="1">
      <c r="A99" s="163"/>
      <c r="B99" s="163"/>
      <c r="C99" s="701" t="s">
        <v>1757</v>
      </c>
      <c r="D99" s="702">
        <v>161906</v>
      </c>
      <c r="E99" s="475"/>
      <c r="F99" s="475">
        <v>17145</v>
      </c>
      <c r="G99" s="463">
        <v>17145</v>
      </c>
      <c r="H99" s="484">
        <f>G99/F99*100</f>
        <v>100</v>
      </c>
      <c r="I99" s="185"/>
      <c r="J99" s="185"/>
      <c r="K99" s="185"/>
      <c r="L99" s="185">
        <v>17145</v>
      </c>
      <c r="M99" s="185"/>
      <c r="N99" s="185"/>
      <c r="O99" s="185"/>
      <c r="P99" s="185"/>
      <c r="Q99" s="185"/>
      <c r="R99" s="185"/>
    </row>
    <row r="100" spans="1:19" s="162" customFormat="1" ht="37.5" customHeight="1">
      <c r="A100" s="163"/>
      <c r="B100" s="163"/>
      <c r="C100" s="340" t="s">
        <v>1729</v>
      </c>
      <c r="D100" s="394">
        <v>162641</v>
      </c>
      <c r="E100" s="475"/>
      <c r="F100" s="475">
        <v>28874</v>
      </c>
      <c r="G100" s="463">
        <v>28874</v>
      </c>
      <c r="H100" s="484">
        <f>G100/F100*100</f>
        <v>100</v>
      </c>
      <c r="I100" s="185">
        <v>7130</v>
      </c>
      <c r="J100" s="185">
        <v>21744</v>
      </c>
      <c r="K100" s="185"/>
      <c r="L100" s="185"/>
      <c r="M100" s="185"/>
      <c r="N100" s="185"/>
      <c r="O100" s="185"/>
      <c r="P100" s="185"/>
      <c r="Q100" s="185"/>
      <c r="R100" s="185"/>
    </row>
    <row r="101" spans="1:19" s="162" customFormat="1" ht="30" customHeight="1">
      <c r="A101" s="163"/>
      <c r="B101" s="163"/>
      <c r="C101" s="233" t="s">
        <v>2029</v>
      </c>
      <c r="D101" s="394">
        <v>164906</v>
      </c>
      <c r="E101" s="475"/>
      <c r="F101" s="475">
        <v>163</v>
      </c>
      <c r="G101" s="463">
        <v>163</v>
      </c>
      <c r="H101" s="484">
        <f>G101/F101*100</f>
        <v>100</v>
      </c>
      <c r="I101" s="185"/>
      <c r="J101" s="185"/>
      <c r="K101" s="185"/>
      <c r="L101" s="185">
        <v>163</v>
      </c>
      <c r="M101" s="185"/>
      <c r="N101" s="185"/>
      <c r="O101" s="185"/>
      <c r="P101" s="185"/>
      <c r="Q101" s="185"/>
      <c r="R101" s="185"/>
    </row>
    <row r="102" spans="1:19" s="162" customFormat="1" ht="27.75" customHeight="1">
      <c r="A102" s="163"/>
      <c r="B102" s="163"/>
      <c r="C102" s="654" t="s">
        <v>1983</v>
      </c>
      <c r="D102" s="394">
        <v>162199</v>
      </c>
      <c r="E102" s="475"/>
      <c r="F102" s="475"/>
      <c r="G102" s="463">
        <v>323</v>
      </c>
      <c r="H102" s="484"/>
      <c r="I102" s="185"/>
      <c r="J102" s="185"/>
      <c r="K102" s="185"/>
      <c r="L102" s="185">
        <v>323</v>
      </c>
      <c r="M102" s="185"/>
      <c r="N102" s="185"/>
      <c r="O102" s="185"/>
      <c r="P102" s="185"/>
      <c r="Q102" s="185"/>
      <c r="R102" s="185"/>
    </row>
    <row r="103" spans="1:19" s="162" customFormat="1" ht="12.95" customHeight="1">
      <c r="A103" s="566"/>
      <c r="B103" s="566"/>
      <c r="C103" s="575" t="s">
        <v>1722</v>
      </c>
      <c r="D103" s="576"/>
      <c r="E103" s="652">
        <f>SUM(E75:E102)</f>
        <v>3996043</v>
      </c>
      <c r="F103" s="652">
        <f>SUM(F75:F102)</f>
        <v>4442502</v>
      </c>
      <c r="G103" s="652">
        <f>SUM(G75:G102)</f>
        <v>3543530</v>
      </c>
      <c r="H103" s="653">
        <f>G103/F103*100</f>
        <v>79.764285981188081</v>
      </c>
      <c r="I103" s="569">
        <f t="shared" ref="I103:R103" si="3">SUM(I74:I102)</f>
        <v>724343</v>
      </c>
      <c r="J103" s="569">
        <f t="shared" si="3"/>
        <v>2549708</v>
      </c>
      <c r="K103" s="569">
        <f t="shared" si="3"/>
        <v>0</v>
      </c>
      <c r="L103" s="569">
        <f t="shared" si="3"/>
        <v>27397</v>
      </c>
      <c r="M103" s="569">
        <f t="shared" si="3"/>
        <v>0</v>
      </c>
      <c r="N103" s="569">
        <f t="shared" si="3"/>
        <v>0</v>
      </c>
      <c r="O103" s="569">
        <f t="shared" si="3"/>
        <v>242082</v>
      </c>
      <c r="P103" s="569">
        <f t="shared" si="3"/>
        <v>0</v>
      </c>
      <c r="Q103" s="569">
        <f t="shared" si="3"/>
        <v>0</v>
      </c>
      <c r="R103" s="569">
        <f t="shared" si="3"/>
        <v>0</v>
      </c>
    </row>
    <row r="104" spans="1:19" s="162" customFormat="1" ht="21.75" customHeight="1">
      <c r="A104" s="163">
        <v>1</v>
      </c>
      <c r="B104" s="163">
        <v>17</v>
      </c>
      <c r="C104" s="166" t="s">
        <v>1923</v>
      </c>
      <c r="D104" s="397"/>
      <c r="E104" s="464"/>
      <c r="F104" s="464"/>
      <c r="G104" s="463"/>
      <c r="H104" s="484"/>
      <c r="I104" s="181"/>
      <c r="J104" s="181"/>
      <c r="K104" s="181"/>
      <c r="L104" s="181"/>
      <c r="M104" s="181"/>
      <c r="N104" s="181"/>
      <c r="O104" s="181"/>
      <c r="P104" s="181"/>
      <c r="Q104" s="181"/>
      <c r="R104" s="181"/>
    </row>
    <row r="105" spans="1:19" s="162" customFormat="1" ht="24" customHeight="1">
      <c r="A105" s="163"/>
      <c r="B105" s="163"/>
      <c r="C105" s="130" t="s">
        <v>1705</v>
      </c>
      <c r="D105" s="387"/>
      <c r="E105" s="471"/>
      <c r="F105" s="471"/>
      <c r="G105" s="463"/>
      <c r="H105" s="484"/>
      <c r="I105" s="182"/>
      <c r="J105" s="181"/>
      <c r="K105" s="181"/>
      <c r="L105" s="181"/>
      <c r="M105" s="181"/>
      <c r="N105" s="181"/>
      <c r="O105" s="181"/>
      <c r="P105" s="181"/>
      <c r="Q105" s="181"/>
      <c r="R105" s="181"/>
    </row>
    <row r="106" spans="1:19" s="162" customFormat="1" ht="14.1" customHeight="1">
      <c r="A106" s="163"/>
      <c r="B106" s="163"/>
      <c r="C106" s="212" t="s">
        <v>1095</v>
      </c>
      <c r="D106" s="388">
        <v>171907</v>
      </c>
      <c r="E106" s="464">
        <v>148146</v>
      </c>
      <c r="F106" s="464">
        <v>109632</v>
      </c>
      <c r="G106" s="463">
        <v>114482</v>
      </c>
      <c r="H106" s="484">
        <f t="shared" ref="H106:H111" si="4">G106/F106*100</f>
        <v>104.42389083479276</v>
      </c>
      <c r="I106" s="181"/>
      <c r="J106" s="181"/>
      <c r="K106" s="181"/>
      <c r="L106" s="181">
        <v>6181</v>
      </c>
      <c r="M106" s="181">
        <v>108301</v>
      </c>
      <c r="N106" s="181"/>
      <c r="O106" s="181"/>
      <c r="P106" s="181"/>
      <c r="Q106" s="181"/>
      <c r="R106" s="181"/>
      <c r="S106" s="184"/>
    </row>
    <row r="107" spans="1:19" s="162" customFormat="1" ht="14.1" customHeight="1">
      <c r="A107" s="163"/>
      <c r="B107" s="163"/>
      <c r="C107" s="492" t="s">
        <v>1096</v>
      </c>
      <c r="D107" s="388">
        <v>151506</v>
      </c>
      <c r="E107" s="464">
        <v>8890</v>
      </c>
      <c r="F107" s="464">
        <v>8890</v>
      </c>
      <c r="G107" s="463">
        <v>1559</v>
      </c>
      <c r="H107" s="484">
        <f t="shared" si="4"/>
        <v>17.536557930258716</v>
      </c>
      <c r="I107" s="181"/>
      <c r="J107" s="181"/>
      <c r="K107" s="181"/>
      <c r="L107" s="181">
        <v>1559</v>
      </c>
      <c r="M107" s="181"/>
      <c r="N107" s="181"/>
      <c r="O107" s="181"/>
      <c r="P107" s="181"/>
      <c r="Q107" s="181"/>
      <c r="R107" s="181"/>
      <c r="S107" s="184"/>
    </row>
    <row r="108" spans="1:19" s="162" customFormat="1" ht="15.75" customHeight="1">
      <c r="A108" s="163"/>
      <c r="B108" s="163"/>
      <c r="C108" s="663" t="s">
        <v>1097</v>
      </c>
      <c r="D108" s="445">
        <v>171912</v>
      </c>
      <c r="E108" s="478">
        <v>30000</v>
      </c>
      <c r="F108" s="478">
        <v>30000</v>
      </c>
      <c r="G108" s="463">
        <v>30000</v>
      </c>
      <c r="H108" s="484">
        <f t="shared" si="4"/>
        <v>100</v>
      </c>
      <c r="I108" s="181"/>
      <c r="J108" s="181"/>
      <c r="K108" s="181"/>
      <c r="L108" s="181">
        <v>30000</v>
      </c>
      <c r="M108" s="181"/>
      <c r="N108" s="181"/>
      <c r="O108" s="181"/>
      <c r="P108" s="181"/>
      <c r="Q108" s="181"/>
      <c r="R108" s="181"/>
    </row>
    <row r="109" spans="1:19" s="162" customFormat="1" ht="24" customHeight="1">
      <c r="A109" s="163"/>
      <c r="B109" s="163"/>
      <c r="C109" s="664" t="s">
        <v>1510</v>
      </c>
      <c r="D109" s="389">
        <v>172912</v>
      </c>
      <c r="E109" s="472"/>
      <c r="F109" s="472">
        <v>186557</v>
      </c>
      <c r="G109" s="463">
        <v>186557</v>
      </c>
      <c r="H109" s="484">
        <f t="shared" si="4"/>
        <v>100</v>
      </c>
      <c r="I109" s="181"/>
      <c r="J109" s="181"/>
      <c r="K109" s="181"/>
      <c r="L109" s="181"/>
      <c r="M109" s="181">
        <v>186557</v>
      </c>
      <c r="N109" s="181"/>
      <c r="O109" s="181"/>
      <c r="P109" s="181"/>
      <c r="Q109" s="181"/>
      <c r="R109" s="181"/>
    </row>
    <row r="110" spans="1:19" s="162" customFormat="1" ht="15" customHeight="1">
      <c r="A110" s="163"/>
      <c r="B110" s="163"/>
      <c r="C110" s="664" t="s">
        <v>620</v>
      </c>
      <c r="D110" s="445">
        <v>172917</v>
      </c>
      <c r="E110" s="478"/>
      <c r="F110" s="478">
        <v>2100</v>
      </c>
      <c r="G110" s="463">
        <v>2100</v>
      </c>
      <c r="H110" s="484">
        <f t="shared" si="4"/>
        <v>100</v>
      </c>
      <c r="I110" s="181"/>
      <c r="J110" s="181"/>
      <c r="K110" s="181"/>
      <c r="L110" s="181"/>
      <c r="M110" s="181">
        <v>2100</v>
      </c>
      <c r="N110" s="181"/>
      <c r="O110" s="181"/>
      <c r="P110" s="181"/>
      <c r="Q110" s="181"/>
      <c r="R110" s="181"/>
    </row>
    <row r="111" spans="1:19" s="162" customFormat="1" ht="15" customHeight="1">
      <c r="A111" s="163"/>
      <c r="B111" s="163"/>
      <c r="C111" s="664" t="s">
        <v>1238</v>
      </c>
      <c r="D111" s="445">
        <v>162603</v>
      </c>
      <c r="E111" s="478"/>
      <c r="F111" s="478">
        <v>4440</v>
      </c>
      <c r="G111" s="463"/>
      <c r="H111" s="484">
        <f t="shared" si="4"/>
        <v>0</v>
      </c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</row>
    <row r="112" spans="1:19" s="162" customFormat="1" ht="15" customHeight="1">
      <c r="A112" s="163"/>
      <c r="B112" s="163"/>
      <c r="C112" s="664" t="s">
        <v>1351</v>
      </c>
      <c r="D112" s="445">
        <v>171924</v>
      </c>
      <c r="E112" s="478"/>
      <c r="F112" s="478"/>
      <c r="G112" s="463">
        <v>1444</v>
      </c>
      <c r="H112" s="484"/>
      <c r="I112" s="181"/>
      <c r="J112" s="181"/>
      <c r="K112" s="181"/>
      <c r="L112" s="181">
        <v>1444</v>
      </c>
      <c r="M112" s="181"/>
      <c r="N112" s="181"/>
      <c r="O112" s="181"/>
      <c r="P112" s="181"/>
      <c r="Q112" s="181"/>
      <c r="R112" s="181"/>
    </row>
    <row r="113" spans="1:18" s="162" customFormat="1" ht="15" customHeight="1">
      <c r="A113" s="163"/>
      <c r="B113" s="163"/>
      <c r="C113" s="664" t="s">
        <v>1758</v>
      </c>
      <c r="D113" s="445">
        <v>171937</v>
      </c>
      <c r="E113" s="478"/>
      <c r="F113" s="478"/>
      <c r="G113" s="463">
        <v>365</v>
      </c>
      <c r="H113" s="484"/>
      <c r="I113" s="181"/>
      <c r="J113" s="181"/>
      <c r="K113" s="181"/>
      <c r="L113" s="181">
        <v>365</v>
      </c>
      <c r="M113" s="181"/>
      <c r="N113" s="181"/>
      <c r="O113" s="181"/>
      <c r="P113" s="181"/>
      <c r="Q113" s="181"/>
      <c r="R113" s="181"/>
    </row>
    <row r="114" spans="1:18" s="162" customFormat="1" ht="25.5" customHeight="1">
      <c r="A114" s="163"/>
      <c r="B114" s="163"/>
      <c r="C114" s="490" t="s">
        <v>1098</v>
      </c>
      <c r="D114" s="389"/>
      <c r="E114" s="472"/>
      <c r="F114" s="472"/>
      <c r="G114" s="463"/>
      <c r="H114" s="484"/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</row>
    <row r="115" spans="1:18" s="162" customFormat="1" ht="14.1" customHeight="1">
      <c r="A115" s="163"/>
      <c r="B115" s="163"/>
      <c r="C115" s="493" t="s">
        <v>1099</v>
      </c>
      <c r="D115" s="388">
        <v>171980</v>
      </c>
      <c r="E115" s="464">
        <v>27940</v>
      </c>
      <c r="F115" s="464">
        <v>27940</v>
      </c>
      <c r="G115" s="463">
        <v>27940</v>
      </c>
      <c r="H115" s="484">
        <f>G115/F115*100</f>
        <v>100</v>
      </c>
      <c r="I115" s="181"/>
      <c r="J115" s="181"/>
      <c r="K115" s="181"/>
      <c r="L115" s="181">
        <v>27940</v>
      </c>
      <c r="M115" s="181"/>
      <c r="N115" s="181"/>
      <c r="O115" s="181"/>
      <c r="P115" s="181"/>
      <c r="Q115" s="181"/>
      <c r="R115" s="181"/>
    </row>
    <row r="116" spans="1:18" s="162" customFormat="1" ht="26.25" customHeight="1">
      <c r="A116" s="189"/>
      <c r="B116" s="189"/>
      <c r="C116" s="130" t="s">
        <v>1705</v>
      </c>
      <c r="D116" s="387"/>
      <c r="E116" s="471"/>
      <c r="F116" s="471"/>
      <c r="G116" s="463"/>
      <c r="H116" s="484"/>
      <c r="I116" s="181"/>
      <c r="J116" s="190"/>
      <c r="K116" s="190"/>
      <c r="L116" s="190"/>
      <c r="M116" s="190"/>
      <c r="N116" s="190"/>
      <c r="O116" s="190"/>
      <c r="P116" s="190"/>
      <c r="Q116" s="190"/>
      <c r="R116" s="190"/>
    </row>
    <row r="117" spans="1:18" s="162" customFormat="1" ht="27.75" customHeight="1">
      <c r="A117" s="163"/>
      <c r="B117" s="163"/>
      <c r="C117" s="490" t="s">
        <v>1727</v>
      </c>
      <c r="D117" s="389">
        <v>171905</v>
      </c>
      <c r="E117" s="472">
        <v>55880</v>
      </c>
      <c r="F117" s="472">
        <v>55880</v>
      </c>
      <c r="G117" s="463">
        <v>60867</v>
      </c>
      <c r="H117" s="484">
        <f>G117/F117*100</f>
        <v>108.92448103078026</v>
      </c>
      <c r="I117" s="181"/>
      <c r="J117" s="181"/>
      <c r="K117" s="181"/>
      <c r="L117" s="181">
        <v>60571</v>
      </c>
      <c r="M117" s="181">
        <v>296</v>
      </c>
      <c r="N117" s="181"/>
      <c r="O117" s="181"/>
      <c r="P117" s="181"/>
      <c r="Q117" s="181"/>
      <c r="R117" s="181"/>
    </row>
    <row r="118" spans="1:18" s="162" customFormat="1" ht="14.1" customHeight="1">
      <c r="A118" s="163"/>
      <c r="B118" s="163"/>
      <c r="C118" s="494" t="s">
        <v>1100</v>
      </c>
      <c r="D118" s="390">
        <v>171909</v>
      </c>
      <c r="E118" s="463">
        <v>3429</v>
      </c>
      <c r="F118" s="463">
        <v>3429</v>
      </c>
      <c r="G118" s="463">
        <v>3429</v>
      </c>
      <c r="H118" s="484">
        <f>G118/F118*100</f>
        <v>100</v>
      </c>
      <c r="I118" s="192"/>
      <c r="J118" s="192"/>
      <c r="K118" s="192"/>
      <c r="L118" s="192">
        <v>3429</v>
      </c>
      <c r="M118" s="192"/>
      <c r="N118" s="192"/>
      <c r="O118" s="192"/>
      <c r="P118" s="192"/>
      <c r="Q118" s="192"/>
      <c r="R118" s="192"/>
    </row>
    <row r="119" spans="1:18" s="162" customFormat="1" ht="14.1" customHeight="1">
      <c r="A119" s="191"/>
      <c r="B119" s="191"/>
      <c r="C119" s="494" t="s">
        <v>1101</v>
      </c>
      <c r="D119" s="390">
        <v>171904</v>
      </c>
      <c r="E119" s="463">
        <v>2000</v>
      </c>
      <c r="F119" s="463">
        <v>2000</v>
      </c>
      <c r="G119" s="463">
        <v>2022</v>
      </c>
      <c r="H119" s="484">
        <f>G119/F119*100</f>
        <v>101.1</v>
      </c>
      <c r="I119" s="181"/>
      <c r="J119" s="181"/>
      <c r="K119" s="181"/>
      <c r="L119" s="181">
        <v>2022</v>
      </c>
      <c r="M119" s="181"/>
      <c r="N119" s="181"/>
      <c r="O119" s="181"/>
      <c r="P119" s="181"/>
      <c r="Q119" s="181"/>
      <c r="R119" s="181"/>
    </row>
    <row r="120" spans="1:18" s="162" customFormat="1" ht="25.5" customHeight="1">
      <c r="A120" s="191"/>
      <c r="B120" s="191"/>
      <c r="C120" s="495" t="s">
        <v>2220</v>
      </c>
      <c r="D120" s="390">
        <v>171967</v>
      </c>
      <c r="E120" s="463"/>
      <c r="F120" s="463">
        <v>4270</v>
      </c>
      <c r="G120" s="463">
        <v>1102</v>
      </c>
      <c r="H120" s="484">
        <f>G120/F120*100</f>
        <v>25.807962529274004</v>
      </c>
      <c r="I120" s="181"/>
      <c r="J120" s="192"/>
      <c r="K120" s="192"/>
      <c r="L120" s="181">
        <v>1090</v>
      </c>
      <c r="M120" s="192"/>
      <c r="N120" s="192">
        <v>12</v>
      </c>
      <c r="O120" s="192"/>
      <c r="P120" s="192"/>
      <c r="Q120" s="192"/>
      <c r="R120" s="192"/>
    </row>
    <row r="121" spans="1:18" s="162" customFormat="1" ht="24.95" customHeight="1">
      <c r="A121" s="191"/>
      <c r="B121" s="191"/>
      <c r="C121" s="495" t="s">
        <v>643</v>
      </c>
      <c r="D121" s="391"/>
      <c r="E121" s="477"/>
      <c r="F121" s="477"/>
      <c r="G121" s="463"/>
      <c r="H121" s="484"/>
      <c r="I121" s="181"/>
      <c r="J121" s="192"/>
      <c r="K121" s="192"/>
      <c r="L121" s="192"/>
      <c r="M121" s="192"/>
      <c r="N121" s="192"/>
      <c r="O121" s="192"/>
      <c r="P121" s="192"/>
      <c r="Q121" s="192"/>
      <c r="R121" s="192"/>
    </row>
    <row r="122" spans="1:18" s="162" customFormat="1" ht="15" customHeight="1">
      <c r="A122" s="191"/>
      <c r="B122" s="191"/>
      <c r="C122" s="488" t="s">
        <v>1102</v>
      </c>
      <c r="D122" s="388">
        <v>171901</v>
      </c>
      <c r="E122" s="464">
        <v>35714</v>
      </c>
      <c r="F122" s="464">
        <v>35714</v>
      </c>
      <c r="G122" s="463">
        <v>35714</v>
      </c>
      <c r="H122" s="484">
        <f>G122/F122*100</f>
        <v>100</v>
      </c>
      <c r="I122" s="181"/>
      <c r="J122" s="181"/>
      <c r="K122" s="181"/>
      <c r="L122" s="181">
        <v>35714</v>
      </c>
      <c r="M122" s="181"/>
      <c r="N122" s="181"/>
      <c r="O122" s="181"/>
      <c r="P122" s="181"/>
      <c r="Q122" s="181"/>
      <c r="R122" s="181"/>
    </row>
    <row r="123" spans="1:18" s="162" customFormat="1" ht="24.75" customHeight="1">
      <c r="A123" s="191"/>
      <c r="B123" s="191"/>
      <c r="C123" s="686" t="s">
        <v>1759</v>
      </c>
      <c r="D123" s="388">
        <v>174906</v>
      </c>
      <c r="E123" s="464"/>
      <c r="F123" s="464">
        <v>11572</v>
      </c>
      <c r="G123" s="463">
        <v>11572</v>
      </c>
      <c r="H123" s="484">
        <f>G123/F123*100</f>
        <v>100</v>
      </c>
      <c r="I123" s="181"/>
      <c r="J123" s="181"/>
      <c r="K123" s="181"/>
      <c r="L123" s="181">
        <v>11572</v>
      </c>
      <c r="M123" s="181"/>
      <c r="N123" s="181"/>
      <c r="O123" s="181"/>
      <c r="P123" s="181"/>
      <c r="Q123" s="181"/>
      <c r="R123" s="181"/>
    </row>
    <row r="124" spans="1:18" s="162" customFormat="1" ht="18.75" customHeight="1">
      <c r="A124" s="191"/>
      <c r="B124" s="191"/>
      <c r="C124" s="686" t="s">
        <v>1760</v>
      </c>
      <c r="D124" s="388">
        <v>171902</v>
      </c>
      <c r="E124" s="464"/>
      <c r="F124" s="464"/>
      <c r="G124" s="463">
        <v>199</v>
      </c>
      <c r="H124" s="484"/>
      <c r="I124" s="181"/>
      <c r="J124" s="181"/>
      <c r="K124" s="181"/>
      <c r="L124" s="181">
        <v>199</v>
      </c>
      <c r="M124" s="181"/>
      <c r="N124" s="181"/>
      <c r="O124" s="181"/>
      <c r="P124" s="181"/>
      <c r="Q124" s="181"/>
      <c r="R124" s="181"/>
    </row>
    <row r="125" spans="1:18" s="162" customFormat="1" ht="24.95" customHeight="1">
      <c r="A125" s="163"/>
      <c r="B125" s="163"/>
      <c r="C125" s="496" t="s">
        <v>1103</v>
      </c>
      <c r="D125" s="389"/>
      <c r="E125" s="472"/>
      <c r="F125" s="472"/>
      <c r="G125" s="463"/>
      <c r="H125" s="484"/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</row>
    <row r="126" spans="1:18" s="162" customFormat="1" ht="24.95" customHeight="1">
      <c r="A126" s="163"/>
      <c r="B126" s="163"/>
      <c r="C126" s="497" t="s">
        <v>1104</v>
      </c>
      <c r="D126" s="392">
        <v>171908</v>
      </c>
      <c r="E126" s="479">
        <v>190500</v>
      </c>
      <c r="F126" s="479">
        <v>127000</v>
      </c>
      <c r="G126" s="463">
        <v>127000</v>
      </c>
      <c r="H126" s="484">
        <f>G126/F126*100</f>
        <v>100</v>
      </c>
      <c r="I126" s="181"/>
      <c r="J126" s="181"/>
      <c r="K126" s="181"/>
      <c r="L126" s="181">
        <v>127000</v>
      </c>
      <c r="M126" s="181"/>
      <c r="N126" s="181"/>
      <c r="O126" s="181"/>
      <c r="P126" s="181"/>
      <c r="Q126" s="181"/>
      <c r="R126" s="181"/>
    </row>
    <row r="127" spans="1:18" s="162" customFormat="1" ht="24.95" customHeight="1">
      <c r="A127" s="163"/>
      <c r="B127" s="163"/>
      <c r="C127" s="130" t="s">
        <v>1705</v>
      </c>
      <c r="D127" s="387"/>
      <c r="E127" s="471"/>
      <c r="F127" s="471"/>
      <c r="G127" s="463"/>
      <c r="H127" s="484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</row>
    <row r="128" spans="1:18" s="162" customFormat="1" ht="14.1" customHeight="1">
      <c r="A128" s="163"/>
      <c r="B128" s="163"/>
      <c r="C128" s="498" t="s">
        <v>1105</v>
      </c>
      <c r="D128" s="393"/>
      <c r="E128" s="480"/>
      <c r="F128" s="480"/>
      <c r="G128" s="463"/>
      <c r="H128" s="484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</row>
    <row r="129" spans="1:19" s="162" customFormat="1" ht="23.25" customHeight="1">
      <c r="A129" s="163"/>
      <c r="B129" s="163"/>
      <c r="C129" s="666" t="s">
        <v>621</v>
      </c>
      <c r="D129" s="656">
        <v>171950</v>
      </c>
      <c r="E129" s="657"/>
      <c r="F129" s="657"/>
      <c r="G129" s="463">
        <v>1129</v>
      </c>
      <c r="H129" s="484"/>
      <c r="I129" s="181"/>
      <c r="J129" s="181"/>
      <c r="K129" s="181"/>
      <c r="L129" s="181">
        <v>141</v>
      </c>
      <c r="M129" s="181"/>
      <c r="N129" s="181"/>
      <c r="O129" s="181">
        <v>988</v>
      </c>
      <c r="P129" s="181"/>
      <c r="Q129" s="181"/>
      <c r="R129" s="181"/>
    </row>
    <row r="130" spans="1:19" s="162" customFormat="1" ht="14.1" customHeight="1">
      <c r="A130" s="163"/>
      <c r="B130" s="163"/>
      <c r="C130" s="655" t="s">
        <v>1876</v>
      </c>
      <c r="D130" s="656">
        <v>171950</v>
      </c>
      <c r="E130" s="657"/>
      <c r="F130" s="657"/>
      <c r="G130" s="463">
        <v>27473</v>
      </c>
      <c r="H130" s="484"/>
      <c r="I130" s="181"/>
      <c r="J130" s="181"/>
      <c r="K130" s="181"/>
      <c r="L130" s="181">
        <v>775</v>
      </c>
      <c r="M130" s="181">
        <v>26698</v>
      </c>
      <c r="N130" s="181"/>
      <c r="O130" s="181"/>
      <c r="P130" s="181"/>
      <c r="Q130" s="181"/>
      <c r="R130" s="181"/>
    </row>
    <row r="131" spans="1:19" s="162" customFormat="1" ht="24.95" customHeight="1">
      <c r="A131" s="163"/>
      <c r="B131" s="163"/>
      <c r="C131" s="116" t="s">
        <v>1106</v>
      </c>
      <c r="D131" s="394"/>
      <c r="E131" s="475"/>
      <c r="F131" s="475"/>
      <c r="G131" s="463"/>
      <c r="H131" s="484"/>
      <c r="I131" s="181"/>
      <c r="J131" s="181"/>
      <c r="K131" s="181"/>
      <c r="L131" s="181"/>
      <c r="M131" s="181"/>
      <c r="N131" s="181"/>
      <c r="O131" s="181"/>
      <c r="P131" s="181"/>
      <c r="Q131" s="181"/>
      <c r="R131" s="181"/>
    </row>
    <row r="132" spans="1:19" s="162" customFormat="1" ht="24.95" customHeight="1">
      <c r="A132" s="163"/>
      <c r="B132" s="163"/>
      <c r="C132" s="490" t="s">
        <v>1183</v>
      </c>
      <c r="D132" s="389">
        <v>121401</v>
      </c>
      <c r="E132" s="472">
        <v>30000</v>
      </c>
      <c r="F132" s="472">
        <v>30000</v>
      </c>
      <c r="G132" s="463">
        <v>24127</v>
      </c>
      <c r="H132" s="484">
        <f>G132/F132*100</f>
        <v>80.423333333333332</v>
      </c>
      <c r="I132" s="181"/>
      <c r="J132" s="181"/>
      <c r="K132" s="181"/>
      <c r="L132" s="181"/>
      <c r="M132" s="181"/>
      <c r="N132" s="181"/>
      <c r="O132" s="181">
        <v>24127</v>
      </c>
      <c r="P132" s="181"/>
      <c r="Q132" s="181"/>
      <c r="R132" s="181"/>
    </row>
    <row r="133" spans="1:19" s="162" customFormat="1" ht="24.95" customHeight="1">
      <c r="A133" s="163"/>
      <c r="B133" s="163"/>
      <c r="C133" s="171" t="s">
        <v>1706</v>
      </c>
      <c r="D133" s="395"/>
      <c r="E133" s="466"/>
      <c r="F133" s="466"/>
      <c r="G133" s="463"/>
      <c r="H133" s="484"/>
      <c r="I133" s="181"/>
      <c r="J133" s="186"/>
      <c r="K133" s="185"/>
      <c r="L133" s="181"/>
      <c r="M133" s="181"/>
      <c r="N133" s="181"/>
      <c r="O133" s="181"/>
      <c r="P133" s="181"/>
      <c r="Q133" s="181"/>
      <c r="R133" s="181"/>
    </row>
    <row r="134" spans="1:19" s="162" customFormat="1" ht="18.75" customHeight="1">
      <c r="A134" s="163"/>
      <c r="B134" s="163"/>
      <c r="C134" s="495" t="s">
        <v>101</v>
      </c>
      <c r="D134" s="391">
        <v>176902</v>
      </c>
      <c r="E134" s="477">
        <v>153924</v>
      </c>
      <c r="F134" s="477">
        <v>157424</v>
      </c>
      <c r="G134" s="463">
        <v>79118</v>
      </c>
      <c r="H134" s="484">
        <f>G134/F134*100</f>
        <v>50.257902225835963</v>
      </c>
      <c r="I134" s="181"/>
      <c r="J134" s="181"/>
      <c r="K134" s="181"/>
      <c r="L134" s="181"/>
      <c r="M134" s="181"/>
      <c r="N134" s="181"/>
      <c r="O134" s="181"/>
      <c r="P134" s="181"/>
      <c r="Q134" s="181">
        <v>79118</v>
      </c>
      <c r="R134" s="181"/>
      <c r="S134" s="184"/>
    </row>
    <row r="135" spans="1:19" s="162" customFormat="1" ht="24" customHeight="1">
      <c r="A135" s="163"/>
      <c r="B135" s="163"/>
      <c r="C135" s="493" t="s">
        <v>2139</v>
      </c>
      <c r="D135" s="389" t="s">
        <v>2140</v>
      </c>
      <c r="E135" s="464"/>
      <c r="F135" s="464">
        <v>9223</v>
      </c>
      <c r="G135" s="463">
        <v>11418</v>
      </c>
      <c r="H135" s="484"/>
      <c r="I135" s="181"/>
      <c r="J135" s="181"/>
      <c r="K135" s="181"/>
      <c r="L135" s="181">
        <v>11418</v>
      </c>
      <c r="M135" s="181"/>
      <c r="N135" s="181"/>
      <c r="O135" s="181"/>
      <c r="P135" s="181"/>
      <c r="Q135" s="181"/>
      <c r="R135" s="181"/>
      <c r="S135" s="184"/>
    </row>
    <row r="136" spans="1:19" s="162" customFormat="1" ht="18" customHeight="1">
      <c r="A136" s="566"/>
      <c r="B136" s="566"/>
      <c r="C136" s="575" t="s">
        <v>1184</v>
      </c>
      <c r="D136" s="576"/>
      <c r="E136" s="652">
        <f>SUM(E106:E135)</f>
        <v>686423</v>
      </c>
      <c r="F136" s="652">
        <f>SUM(F106:F135)</f>
        <v>806071</v>
      </c>
      <c r="G136" s="652">
        <f>SUM(G106:G135)</f>
        <v>749617</v>
      </c>
      <c r="H136" s="653">
        <f>G136/F136*100</f>
        <v>92.996398580273947</v>
      </c>
      <c r="I136" s="569">
        <f t="shared" ref="I136:R136" si="5">SUM(I104:I135)</f>
        <v>0</v>
      </c>
      <c r="J136" s="569">
        <f t="shared" si="5"/>
        <v>0</v>
      </c>
      <c r="K136" s="569">
        <f t="shared" si="5"/>
        <v>0</v>
      </c>
      <c r="L136" s="569">
        <f t="shared" si="5"/>
        <v>321420</v>
      </c>
      <c r="M136" s="569">
        <f t="shared" si="5"/>
        <v>323952</v>
      </c>
      <c r="N136" s="569">
        <f t="shared" si="5"/>
        <v>12</v>
      </c>
      <c r="O136" s="569">
        <f t="shared" si="5"/>
        <v>25115</v>
      </c>
      <c r="P136" s="569">
        <f t="shared" si="5"/>
        <v>0</v>
      </c>
      <c r="Q136" s="569">
        <f t="shared" si="5"/>
        <v>79118</v>
      </c>
      <c r="R136" s="569">
        <f t="shared" si="5"/>
        <v>0</v>
      </c>
    </row>
    <row r="137" spans="1:19" s="162" customFormat="1" ht="23.25" customHeight="1">
      <c r="A137" s="175">
        <v>1</v>
      </c>
      <c r="B137" s="175">
        <v>18</v>
      </c>
      <c r="C137" s="178" t="s">
        <v>1690</v>
      </c>
      <c r="D137" s="389"/>
      <c r="E137" s="472"/>
      <c r="F137" s="472"/>
      <c r="G137" s="463"/>
      <c r="H137" s="484"/>
      <c r="I137" s="177"/>
      <c r="J137" s="177"/>
      <c r="K137" s="177"/>
      <c r="L137" s="177"/>
      <c r="M137" s="177"/>
      <c r="N137" s="177"/>
      <c r="O137" s="177"/>
      <c r="P137" s="177"/>
      <c r="Q137" s="177"/>
      <c r="R137" s="177"/>
    </row>
    <row r="138" spans="1:19" s="162" customFormat="1" ht="24.95" customHeight="1">
      <c r="A138" s="163"/>
      <c r="B138" s="163"/>
      <c r="C138" s="130" t="s">
        <v>1705</v>
      </c>
      <c r="D138" s="387"/>
      <c r="E138" s="471"/>
      <c r="F138" s="471"/>
      <c r="G138" s="463"/>
      <c r="H138" s="484"/>
      <c r="I138" s="185"/>
      <c r="J138" s="185"/>
      <c r="K138" s="185"/>
      <c r="L138" s="181"/>
      <c r="M138" s="181"/>
      <c r="N138" s="181"/>
      <c r="O138" s="181"/>
      <c r="P138" s="181"/>
      <c r="Q138" s="181"/>
      <c r="R138" s="181"/>
    </row>
    <row r="139" spans="1:19" s="162" customFormat="1" ht="33.75" customHeight="1">
      <c r="A139" s="163"/>
      <c r="B139" s="163"/>
      <c r="C139" s="43" t="s">
        <v>821</v>
      </c>
      <c r="D139" s="396" t="s">
        <v>2141</v>
      </c>
      <c r="E139" s="476">
        <v>29850</v>
      </c>
      <c r="F139" s="476">
        <v>34571</v>
      </c>
      <c r="G139" s="463">
        <v>37498</v>
      </c>
      <c r="H139" s="484">
        <f t="shared" ref="H139:H145" si="6">G139/F139*100</f>
        <v>108.46663388389113</v>
      </c>
      <c r="I139" s="185"/>
      <c r="J139" s="185"/>
      <c r="K139" s="185"/>
      <c r="L139" s="185">
        <v>37498</v>
      </c>
      <c r="M139" s="185"/>
      <c r="N139" s="185"/>
      <c r="O139" s="185"/>
      <c r="P139" s="185"/>
      <c r="Q139" s="185"/>
      <c r="R139" s="185"/>
    </row>
    <row r="140" spans="1:19" s="162" customFormat="1" ht="12.6" customHeight="1">
      <c r="A140" s="163"/>
      <c r="B140" s="163"/>
      <c r="C140" s="490" t="s">
        <v>387</v>
      </c>
      <c r="D140" s="389">
        <v>181905</v>
      </c>
      <c r="E140" s="472">
        <v>20320</v>
      </c>
      <c r="F140" s="472">
        <v>20320</v>
      </c>
      <c r="G140" s="463">
        <v>19500</v>
      </c>
      <c r="H140" s="484">
        <f t="shared" si="6"/>
        <v>95.964566929133852</v>
      </c>
      <c r="I140" s="185"/>
      <c r="J140" s="185"/>
      <c r="K140" s="185"/>
      <c r="L140" s="185">
        <v>19500</v>
      </c>
      <c r="M140" s="185"/>
      <c r="N140" s="185"/>
      <c r="O140" s="185"/>
      <c r="P140" s="185"/>
      <c r="Q140" s="185"/>
      <c r="R140" s="185"/>
    </row>
    <row r="141" spans="1:19" s="162" customFormat="1" ht="15" customHeight="1">
      <c r="A141" s="163"/>
      <c r="B141" s="163"/>
      <c r="C141" s="40" t="s">
        <v>388</v>
      </c>
      <c r="D141" s="389">
        <v>181903</v>
      </c>
      <c r="E141" s="472">
        <v>7000</v>
      </c>
      <c r="F141" s="472">
        <v>8500</v>
      </c>
      <c r="G141" s="463">
        <v>8995</v>
      </c>
      <c r="H141" s="484">
        <f t="shared" si="6"/>
        <v>105.82352941176471</v>
      </c>
      <c r="I141" s="185"/>
      <c r="J141" s="185"/>
      <c r="K141" s="185">
        <v>8995</v>
      </c>
      <c r="L141" s="185"/>
      <c r="M141" s="185"/>
      <c r="N141" s="185"/>
      <c r="O141" s="185"/>
      <c r="P141" s="185"/>
      <c r="Q141" s="185"/>
      <c r="R141" s="185"/>
    </row>
    <row r="142" spans="1:19" s="162" customFormat="1" ht="27.75" customHeight="1">
      <c r="A142" s="163"/>
      <c r="B142" s="163"/>
      <c r="C142" s="40" t="s">
        <v>1185</v>
      </c>
      <c r="D142" s="389">
        <v>181904</v>
      </c>
      <c r="E142" s="472">
        <v>127</v>
      </c>
      <c r="F142" s="472">
        <v>127</v>
      </c>
      <c r="G142" s="463">
        <v>111</v>
      </c>
      <c r="H142" s="484">
        <f t="shared" si="6"/>
        <v>87.4015748031496</v>
      </c>
      <c r="I142" s="185"/>
      <c r="J142" s="185"/>
      <c r="K142" s="185"/>
      <c r="L142" s="185">
        <v>111</v>
      </c>
      <c r="M142" s="185"/>
      <c r="N142" s="185"/>
      <c r="O142" s="185"/>
      <c r="P142" s="185"/>
      <c r="Q142" s="185"/>
      <c r="R142" s="185"/>
    </row>
    <row r="143" spans="1:19" s="162" customFormat="1" ht="15" customHeight="1">
      <c r="A143" s="163" t="s">
        <v>1186</v>
      </c>
      <c r="B143" s="163"/>
      <c r="C143" s="490" t="s">
        <v>389</v>
      </c>
      <c r="D143" s="389">
        <v>181902</v>
      </c>
      <c r="E143" s="472">
        <v>17018</v>
      </c>
      <c r="F143" s="472">
        <v>17018</v>
      </c>
      <c r="G143" s="463">
        <v>18628</v>
      </c>
      <c r="H143" s="484">
        <f t="shared" si="6"/>
        <v>109.4605711599483</v>
      </c>
      <c r="I143" s="185"/>
      <c r="J143" s="185"/>
      <c r="K143" s="185"/>
      <c r="L143" s="185">
        <v>18628</v>
      </c>
      <c r="M143" s="185"/>
      <c r="N143" s="185"/>
      <c r="O143" s="185"/>
      <c r="P143" s="185"/>
      <c r="Q143" s="185"/>
      <c r="R143" s="185"/>
    </row>
    <row r="144" spans="1:19" s="162" customFormat="1" ht="22.5" customHeight="1">
      <c r="A144" s="163"/>
      <c r="B144" s="163"/>
      <c r="C144" s="490" t="s">
        <v>1761</v>
      </c>
      <c r="D144" s="389">
        <v>181907</v>
      </c>
      <c r="E144" s="472"/>
      <c r="F144" s="472">
        <v>275</v>
      </c>
      <c r="G144" s="463">
        <v>559</v>
      </c>
      <c r="H144" s="484">
        <f t="shared" si="6"/>
        <v>203.27272727272728</v>
      </c>
      <c r="I144" s="185"/>
      <c r="J144" s="185"/>
      <c r="K144" s="185"/>
      <c r="L144" s="185">
        <v>559</v>
      </c>
      <c r="M144" s="185"/>
      <c r="N144" s="185"/>
      <c r="O144" s="185"/>
      <c r="P144" s="185"/>
      <c r="Q144" s="185"/>
      <c r="R144" s="185"/>
    </row>
    <row r="145" spans="1:19" s="162" customFormat="1" ht="14.25" customHeight="1">
      <c r="A145" s="566"/>
      <c r="B145" s="566"/>
      <c r="C145" s="575" t="s">
        <v>1187</v>
      </c>
      <c r="D145" s="576"/>
      <c r="E145" s="652">
        <f>SUM(E139:E144)</f>
        <v>74315</v>
      </c>
      <c r="F145" s="652">
        <f>SUM(F139:F144)</f>
        <v>80811</v>
      </c>
      <c r="G145" s="652">
        <f>SUM(G139:G144)</f>
        <v>85291</v>
      </c>
      <c r="H145" s="653">
        <f t="shared" si="6"/>
        <v>105.54379973023475</v>
      </c>
      <c r="I145" s="577">
        <f t="shared" ref="I145:R145" si="7">SUM(I139:I144)</f>
        <v>0</v>
      </c>
      <c r="J145" s="577">
        <f t="shared" si="7"/>
        <v>0</v>
      </c>
      <c r="K145" s="577">
        <f t="shared" si="7"/>
        <v>8995</v>
      </c>
      <c r="L145" s="577">
        <f t="shared" si="7"/>
        <v>76296</v>
      </c>
      <c r="M145" s="577">
        <f t="shared" si="7"/>
        <v>0</v>
      </c>
      <c r="N145" s="577">
        <f t="shared" si="7"/>
        <v>0</v>
      </c>
      <c r="O145" s="577">
        <f t="shared" si="7"/>
        <v>0</v>
      </c>
      <c r="P145" s="577">
        <f t="shared" si="7"/>
        <v>0</v>
      </c>
      <c r="Q145" s="577">
        <f t="shared" si="7"/>
        <v>0</v>
      </c>
      <c r="R145" s="577">
        <f t="shared" si="7"/>
        <v>0</v>
      </c>
    </row>
    <row r="146" spans="1:19" s="162" customFormat="1" ht="12.6" customHeight="1">
      <c r="A146" s="163">
        <v>1</v>
      </c>
      <c r="B146" s="163">
        <v>19</v>
      </c>
      <c r="C146" s="166" t="s">
        <v>1924</v>
      </c>
      <c r="D146" s="397"/>
      <c r="E146" s="464"/>
      <c r="F146" s="464"/>
      <c r="G146" s="463"/>
      <c r="H146" s="484"/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</row>
    <row r="147" spans="1:19" s="162" customFormat="1" ht="26.25" customHeight="1">
      <c r="A147" s="163"/>
      <c r="B147" s="163"/>
      <c r="C147" s="487" t="s">
        <v>825</v>
      </c>
      <c r="D147" s="398"/>
      <c r="E147" s="481"/>
      <c r="F147" s="481"/>
      <c r="G147" s="463"/>
      <c r="H147" s="484"/>
      <c r="I147" s="181"/>
      <c r="J147" s="181"/>
      <c r="K147" s="181"/>
      <c r="L147" s="181"/>
      <c r="M147" s="181"/>
      <c r="N147" s="181"/>
      <c r="O147" s="181"/>
      <c r="P147" s="181"/>
      <c r="Q147" s="181"/>
      <c r="R147" s="181"/>
    </row>
    <row r="148" spans="1:19" s="162" customFormat="1" ht="24.95" customHeight="1">
      <c r="A148" s="163"/>
      <c r="B148" s="163"/>
      <c r="C148" s="158" t="s">
        <v>826</v>
      </c>
      <c r="D148" s="396">
        <v>196906</v>
      </c>
      <c r="E148" s="476">
        <v>378018</v>
      </c>
      <c r="F148" s="476">
        <v>378018</v>
      </c>
      <c r="G148" s="463"/>
      <c r="H148" s="484">
        <f>G148/F148*100</f>
        <v>0</v>
      </c>
      <c r="I148" s="185"/>
      <c r="J148" s="185"/>
      <c r="K148" s="185"/>
      <c r="L148" s="185"/>
      <c r="M148" s="185"/>
      <c r="N148" s="185"/>
      <c r="O148" s="185"/>
      <c r="P148" s="185"/>
      <c r="Q148" s="185"/>
      <c r="R148" s="185"/>
      <c r="S148" s="184"/>
    </row>
    <row r="149" spans="1:19" s="162" customFormat="1" ht="24.95" customHeight="1">
      <c r="A149" s="163"/>
      <c r="B149" s="163"/>
      <c r="C149" s="171" t="s">
        <v>113</v>
      </c>
      <c r="D149" s="395"/>
      <c r="E149" s="466"/>
      <c r="F149" s="466"/>
      <c r="G149" s="463"/>
      <c r="H149" s="484"/>
      <c r="I149" s="185"/>
      <c r="J149" s="185"/>
      <c r="K149" s="185"/>
      <c r="L149" s="181"/>
      <c r="M149" s="181"/>
      <c r="N149" s="181"/>
      <c r="O149" s="181"/>
      <c r="P149" s="181"/>
      <c r="Q149" s="181"/>
      <c r="R149" s="181"/>
    </row>
    <row r="150" spans="1:19" s="162" customFormat="1">
      <c r="A150" s="163" t="s">
        <v>1186</v>
      </c>
      <c r="B150" s="163"/>
      <c r="C150" s="488" t="s">
        <v>1188</v>
      </c>
      <c r="D150" s="388">
        <v>191102</v>
      </c>
      <c r="E150" s="464">
        <v>10000</v>
      </c>
      <c r="F150" s="464">
        <v>10000</v>
      </c>
      <c r="G150" s="463">
        <v>8548</v>
      </c>
      <c r="H150" s="484">
        <f>G150/F150*100</f>
        <v>85.48</v>
      </c>
      <c r="I150" s="185"/>
      <c r="J150" s="185"/>
      <c r="K150" s="185"/>
      <c r="L150" s="185">
        <v>8548</v>
      </c>
      <c r="M150" s="185"/>
      <c r="N150" s="185"/>
      <c r="O150" s="185"/>
      <c r="P150" s="185"/>
      <c r="Q150" s="185"/>
      <c r="R150" s="185"/>
    </row>
    <row r="151" spans="1:19" s="162" customFormat="1">
      <c r="A151" s="163"/>
      <c r="B151" s="163"/>
      <c r="C151" s="488" t="s">
        <v>2142</v>
      </c>
      <c r="D151" s="388">
        <v>196918</v>
      </c>
      <c r="E151" s="464"/>
      <c r="F151" s="464"/>
      <c r="G151" s="463">
        <v>10171</v>
      </c>
      <c r="H151" s="484"/>
      <c r="I151" s="185"/>
      <c r="J151" s="185"/>
      <c r="K151" s="185"/>
      <c r="L151" s="185">
        <v>10171</v>
      </c>
      <c r="M151" s="185"/>
      <c r="N151" s="185"/>
      <c r="O151" s="185"/>
      <c r="P151" s="185"/>
      <c r="Q151" s="185"/>
      <c r="R151" s="185"/>
    </row>
    <row r="152" spans="1:19" s="162" customFormat="1">
      <c r="A152" s="163"/>
      <c r="B152" s="163"/>
      <c r="C152" s="489" t="s">
        <v>1189</v>
      </c>
      <c r="D152" s="399">
        <v>191103</v>
      </c>
      <c r="E152" s="482">
        <v>200831</v>
      </c>
      <c r="F152" s="482">
        <v>244580</v>
      </c>
      <c r="G152" s="463">
        <v>84709</v>
      </c>
      <c r="H152" s="484">
        <f t="shared" ref="H152:H157" si="8">G152/F152*100</f>
        <v>34.634475427263062</v>
      </c>
      <c r="I152" s="185"/>
      <c r="J152" s="185"/>
      <c r="K152" s="185"/>
      <c r="L152" s="185">
        <v>84709</v>
      </c>
      <c r="M152" s="185"/>
      <c r="N152" s="185"/>
      <c r="O152" s="185"/>
      <c r="P152" s="185"/>
      <c r="Q152" s="185"/>
      <c r="R152" s="185"/>
      <c r="S152" s="184"/>
    </row>
    <row r="153" spans="1:19" s="162" customFormat="1" ht="24">
      <c r="A153" s="163"/>
      <c r="B153" s="163"/>
      <c r="C153" s="490" t="s">
        <v>1190</v>
      </c>
      <c r="D153" s="389"/>
      <c r="E153" s="472">
        <v>1137210</v>
      </c>
      <c r="F153" s="472">
        <v>1223262</v>
      </c>
      <c r="G153" s="463">
        <v>1223262</v>
      </c>
      <c r="H153" s="484">
        <f t="shared" si="8"/>
        <v>100</v>
      </c>
      <c r="I153" s="185"/>
      <c r="J153" s="185"/>
      <c r="K153" s="185"/>
      <c r="L153" s="185"/>
      <c r="M153" s="185"/>
      <c r="N153" s="185"/>
      <c r="O153" s="185"/>
      <c r="P153" s="185"/>
      <c r="Q153" s="463">
        <v>1223262</v>
      </c>
      <c r="R153" s="185"/>
      <c r="S153" s="184"/>
    </row>
    <row r="154" spans="1:19" s="162" customFormat="1" ht="24">
      <c r="A154" s="163"/>
      <c r="B154" s="163"/>
      <c r="C154" s="490" t="s">
        <v>1191</v>
      </c>
      <c r="D154" s="389">
        <v>191196</v>
      </c>
      <c r="E154" s="472">
        <v>62826</v>
      </c>
      <c r="F154" s="472">
        <v>168935</v>
      </c>
      <c r="G154" s="463">
        <v>168935</v>
      </c>
      <c r="H154" s="484">
        <f t="shared" si="8"/>
        <v>100</v>
      </c>
      <c r="I154" s="185"/>
      <c r="J154" s="185"/>
      <c r="K154" s="185"/>
      <c r="L154" s="185"/>
      <c r="M154" s="185"/>
      <c r="N154" s="185"/>
      <c r="O154" s="185"/>
      <c r="P154" s="185"/>
      <c r="Q154" s="463">
        <v>168935</v>
      </c>
      <c r="R154" s="185"/>
      <c r="S154" s="184"/>
    </row>
    <row r="155" spans="1:19" s="162" customFormat="1" ht="27" customHeight="1">
      <c r="A155" s="163"/>
      <c r="B155" s="163"/>
      <c r="C155" s="490" t="s">
        <v>1192</v>
      </c>
      <c r="D155" s="389">
        <v>191901</v>
      </c>
      <c r="E155" s="472">
        <v>800000</v>
      </c>
      <c r="F155" s="472">
        <v>800000</v>
      </c>
      <c r="G155" s="463">
        <v>800000</v>
      </c>
      <c r="H155" s="484">
        <f t="shared" si="8"/>
        <v>100</v>
      </c>
      <c r="I155" s="185"/>
      <c r="J155" s="185"/>
      <c r="K155" s="185"/>
      <c r="L155" s="185"/>
      <c r="M155" s="185"/>
      <c r="N155" s="185"/>
      <c r="O155" s="185"/>
      <c r="P155" s="185"/>
      <c r="Q155" s="463">
        <v>800000</v>
      </c>
      <c r="R155" s="185"/>
      <c r="S155" s="184"/>
    </row>
    <row r="156" spans="1:19" s="162" customFormat="1" ht="17.25" customHeight="1">
      <c r="A156" s="163"/>
      <c r="B156" s="163"/>
      <c r="C156" s="686" t="s">
        <v>1762</v>
      </c>
      <c r="D156" s="699">
        <v>191193</v>
      </c>
      <c r="E156" s="472"/>
      <c r="F156" s="472">
        <v>7100</v>
      </c>
      <c r="G156" s="463">
        <v>7100</v>
      </c>
      <c r="H156" s="484">
        <f t="shared" si="8"/>
        <v>100</v>
      </c>
      <c r="I156" s="185"/>
      <c r="J156" s="185"/>
      <c r="K156" s="185"/>
      <c r="L156" s="185"/>
      <c r="M156" s="185"/>
      <c r="N156" s="185">
        <v>7100</v>
      </c>
      <c r="O156" s="185"/>
      <c r="P156" s="185"/>
      <c r="Q156" s="185"/>
      <c r="R156" s="185"/>
      <c r="S156" s="184"/>
    </row>
    <row r="157" spans="1:19" s="162" customFormat="1" ht="25.5" customHeight="1">
      <c r="A157" s="163"/>
      <c r="B157" s="163"/>
      <c r="C157" s="703" t="s">
        <v>1763</v>
      </c>
      <c r="D157" s="704">
        <v>191137</v>
      </c>
      <c r="E157" s="472"/>
      <c r="F157" s="472">
        <v>2000</v>
      </c>
      <c r="G157" s="463">
        <v>2000</v>
      </c>
      <c r="H157" s="484">
        <f t="shared" si="8"/>
        <v>100</v>
      </c>
      <c r="I157" s="185">
        <v>2000</v>
      </c>
      <c r="J157" s="185"/>
      <c r="K157" s="185"/>
      <c r="L157" s="185"/>
      <c r="M157" s="185"/>
      <c r="N157" s="185"/>
      <c r="O157" s="185"/>
      <c r="P157" s="185"/>
      <c r="Q157" s="185"/>
      <c r="R157" s="185"/>
      <c r="S157" s="184"/>
    </row>
    <row r="158" spans="1:19" s="162" customFormat="1" ht="27" customHeight="1">
      <c r="A158" s="163"/>
      <c r="B158" s="163"/>
      <c r="C158" s="490" t="s">
        <v>1730</v>
      </c>
      <c r="D158" s="389">
        <v>196901</v>
      </c>
      <c r="E158" s="472"/>
      <c r="F158" s="472"/>
      <c r="G158" s="463">
        <v>3540</v>
      </c>
      <c r="H158" s="484"/>
      <c r="I158" s="185"/>
      <c r="J158" s="185"/>
      <c r="K158" s="185"/>
      <c r="L158" s="185">
        <v>45</v>
      </c>
      <c r="M158" s="185"/>
      <c r="N158" s="185"/>
      <c r="O158" s="185">
        <v>3495</v>
      </c>
      <c r="P158" s="185"/>
      <c r="Q158" s="185"/>
      <c r="R158" s="185"/>
      <c r="S158" s="184"/>
    </row>
    <row r="159" spans="1:19" s="162" customFormat="1" ht="24.95" customHeight="1">
      <c r="A159" s="163"/>
      <c r="B159" s="163"/>
      <c r="C159" s="490" t="s">
        <v>1716</v>
      </c>
      <c r="D159" s="389"/>
      <c r="E159" s="472"/>
      <c r="F159" s="472"/>
      <c r="G159" s="463"/>
      <c r="H159" s="484"/>
      <c r="I159" s="185"/>
      <c r="J159" s="185"/>
      <c r="K159" s="185"/>
      <c r="L159" s="185"/>
      <c r="M159" s="185"/>
      <c r="N159" s="185"/>
      <c r="O159" s="181"/>
      <c r="P159" s="181"/>
      <c r="Q159" s="181"/>
      <c r="R159" s="181"/>
    </row>
    <row r="160" spans="1:19" s="162" customFormat="1" ht="24">
      <c r="A160" s="163"/>
      <c r="B160" s="163"/>
      <c r="C160" s="43" t="s">
        <v>1193</v>
      </c>
      <c r="D160" s="396">
        <v>191901</v>
      </c>
      <c r="E160" s="476">
        <v>100</v>
      </c>
      <c r="F160" s="476">
        <v>7069</v>
      </c>
      <c r="G160" s="476">
        <v>7069</v>
      </c>
      <c r="H160" s="484">
        <f t="shared" ref="H160:H165" si="9">G160/F160*100</f>
        <v>100</v>
      </c>
      <c r="I160" s="476">
        <v>7069</v>
      </c>
      <c r="J160" s="185"/>
      <c r="K160" s="185"/>
      <c r="L160" s="185"/>
      <c r="M160" s="185"/>
      <c r="N160" s="185"/>
      <c r="O160" s="185"/>
      <c r="P160" s="185"/>
      <c r="Q160" s="185"/>
      <c r="R160" s="185"/>
    </row>
    <row r="161" spans="1:20" s="162" customFormat="1" ht="24">
      <c r="A161" s="163"/>
      <c r="B161" s="163"/>
      <c r="C161" s="43" t="s">
        <v>1194</v>
      </c>
      <c r="D161" s="396">
        <v>191901</v>
      </c>
      <c r="E161" s="476">
        <v>886883</v>
      </c>
      <c r="F161" s="476">
        <v>880622</v>
      </c>
      <c r="G161" s="476">
        <v>880622</v>
      </c>
      <c r="H161" s="484">
        <f t="shared" si="9"/>
        <v>100</v>
      </c>
      <c r="I161" s="476">
        <v>880622</v>
      </c>
      <c r="J161" s="185"/>
      <c r="K161" s="185"/>
      <c r="L161" s="185"/>
      <c r="M161" s="185"/>
      <c r="N161" s="185"/>
      <c r="O161" s="185"/>
      <c r="P161" s="185"/>
      <c r="Q161" s="185"/>
      <c r="R161" s="185"/>
    </row>
    <row r="162" spans="1:20" s="162" customFormat="1" ht="24" customHeight="1">
      <c r="A162" s="163"/>
      <c r="B162" s="163"/>
      <c r="C162" s="43" t="s">
        <v>1195</v>
      </c>
      <c r="D162" s="396">
        <v>191901</v>
      </c>
      <c r="E162" s="476">
        <v>695886</v>
      </c>
      <c r="F162" s="476">
        <v>778634</v>
      </c>
      <c r="G162" s="476">
        <v>778634</v>
      </c>
      <c r="H162" s="484">
        <f t="shared" si="9"/>
        <v>100</v>
      </c>
      <c r="I162" s="476">
        <v>778634</v>
      </c>
      <c r="J162" s="185"/>
      <c r="K162" s="185"/>
      <c r="L162" s="185"/>
      <c r="M162" s="185"/>
      <c r="N162" s="185"/>
      <c r="O162" s="185"/>
      <c r="P162" s="185"/>
      <c r="Q162" s="185"/>
      <c r="R162" s="185"/>
      <c r="T162" s="184"/>
    </row>
    <row r="163" spans="1:20" s="162" customFormat="1" ht="24" customHeight="1">
      <c r="A163" s="163"/>
      <c r="B163" s="163"/>
      <c r="C163" s="43" t="s">
        <v>1196</v>
      </c>
      <c r="D163" s="396">
        <v>191901</v>
      </c>
      <c r="E163" s="476">
        <v>656366</v>
      </c>
      <c r="F163" s="476">
        <v>656957</v>
      </c>
      <c r="G163" s="476">
        <v>656957</v>
      </c>
      <c r="H163" s="484">
        <f t="shared" si="9"/>
        <v>100</v>
      </c>
      <c r="I163" s="476">
        <v>656957</v>
      </c>
      <c r="J163" s="185"/>
      <c r="K163" s="185"/>
      <c r="L163" s="185"/>
      <c r="M163" s="185"/>
      <c r="N163" s="185"/>
      <c r="O163" s="185"/>
      <c r="P163" s="185"/>
      <c r="Q163" s="185"/>
      <c r="R163" s="185"/>
      <c r="S163" s="184"/>
    </row>
    <row r="164" spans="1:20" s="162" customFormat="1" ht="24" customHeight="1">
      <c r="A164" s="163"/>
      <c r="B164" s="163"/>
      <c r="C164" s="116" t="s">
        <v>637</v>
      </c>
      <c r="D164" s="396">
        <v>191901</v>
      </c>
      <c r="E164" s="476"/>
      <c r="F164" s="476">
        <v>678363</v>
      </c>
      <c r="G164" s="476">
        <v>678363</v>
      </c>
      <c r="H164" s="484">
        <f t="shared" si="9"/>
        <v>100</v>
      </c>
      <c r="I164" s="476">
        <v>175863</v>
      </c>
      <c r="J164" s="185">
        <v>502500</v>
      </c>
      <c r="K164" s="185"/>
      <c r="L164" s="185"/>
      <c r="M164" s="185"/>
      <c r="N164" s="185"/>
      <c r="O164" s="185"/>
      <c r="P164" s="185"/>
      <c r="Q164" s="185"/>
      <c r="R164" s="185"/>
      <c r="S164" s="184"/>
    </row>
    <row r="165" spans="1:20" s="162" customFormat="1" ht="24" customHeight="1">
      <c r="A165" s="163"/>
      <c r="B165" s="163"/>
      <c r="C165" s="125" t="s">
        <v>1764</v>
      </c>
      <c r="D165" s="396">
        <v>191901</v>
      </c>
      <c r="E165" s="475"/>
      <c r="F165" s="475">
        <v>12958</v>
      </c>
      <c r="G165" s="475">
        <v>12958</v>
      </c>
      <c r="H165" s="484">
        <f t="shared" si="9"/>
        <v>100</v>
      </c>
      <c r="I165" s="475">
        <v>12958</v>
      </c>
      <c r="J165" s="185"/>
      <c r="K165" s="185"/>
      <c r="L165" s="185"/>
      <c r="M165" s="185"/>
      <c r="N165" s="185"/>
      <c r="O165" s="185"/>
      <c r="P165" s="185"/>
      <c r="Q165" s="185"/>
      <c r="R165" s="185"/>
      <c r="S165" s="184"/>
    </row>
    <row r="166" spans="1:20" s="162" customFormat="1" ht="24" customHeight="1">
      <c r="A166" s="163"/>
      <c r="B166" s="163"/>
      <c r="C166" s="125" t="s">
        <v>1765</v>
      </c>
      <c r="D166" s="394">
        <v>191901</v>
      </c>
      <c r="E166" s="475"/>
      <c r="F166" s="475"/>
      <c r="G166" s="705">
        <v>72571</v>
      </c>
      <c r="H166" s="484"/>
      <c r="I166" s="475"/>
      <c r="J166" s="185"/>
      <c r="K166" s="185"/>
      <c r="L166" s="185"/>
      <c r="M166" s="185"/>
      <c r="N166" s="185"/>
      <c r="O166" s="185"/>
      <c r="P166" s="185"/>
      <c r="Q166" s="185"/>
      <c r="R166" s="185">
        <v>72571</v>
      </c>
      <c r="S166" s="184"/>
    </row>
    <row r="167" spans="1:20" s="162" customFormat="1" ht="28.5" customHeight="1">
      <c r="A167" s="163"/>
      <c r="B167" s="163"/>
      <c r="C167" s="171" t="s">
        <v>1197</v>
      </c>
      <c r="D167" s="387"/>
      <c r="E167" s="471"/>
      <c r="F167" s="471"/>
      <c r="G167" s="463"/>
      <c r="H167" s="484"/>
      <c r="I167" s="185"/>
      <c r="J167" s="185"/>
      <c r="K167" s="185"/>
      <c r="L167" s="185"/>
      <c r="M167" s="185"/>
      <c r="N167" s="185"/>
      <c r="O167" s="185"/>
      <c r="P167" s="185"/>
      <c r="Q167" s="185"/>
      <c r="R167" s="185"/>
      <c r="S167" s="184"/>
    </row>
    <row r="168" spans="1:20" s="162" customFormat="1" ht="14.1" customHeight="1">
      <c r="A168" s="163"/>
      <c r="B168" s="163"/>
      <c r="C168" s="488" t="s">
        <v>1872</v>
      </c>
      <c r="D168" s="388">
        <v>191901</v>
      </c>
      <c r="E168" s="464">
        <v>3700000</v>
      </c>
      <c r="F168" s="464">
        <v>4371460</v>
      </c>
      <c r="G168" s="463">
        <v>4371460</v>
      </c>
      <c r="H168" s="484">
        <f t="shared" ref="H168:H173" si="10">G168/F168*100</f>
        <v>100</v>
      </c>
      <c r="I168" s="185"/>
      <c r="J168" s="185"/>
      <c r="K168" s="706">
        <v>4371460</v>
      </c>
      <c r="L168" s="185"/>
      <c r="M168" s="185"/>
      <c r="N168" s="185"/>
      <c r="O168" s="185"/>
      <c r="P168" s="185"/>
      <c r="Q168" s="185"/>
      <c r="R168" s="185"/>
    </row>
    <row r="169" spans="1:20" s="162" customFormat="1" ht="14.1" customHeight="1">
      <c r="A169" s="163"/>
      <c r="B169" s="163"/>
      <c r="C169" s="488" t="s">
        <v>1198</v>
      </c>
      <c r="D169" s="388">
        <v>191901</v>
      </c>
      <c r="E169" s="464">
        <v>228000</v>
      </c>
      <c r="F169" s="464">
        <v>236170</v>
      </c>
      <c r="G169" s="463">
        <v>236170</v>
      </c>
      <c r="H169" s="484">
        <f t="shared" si="10"/>
        <v>100</v>
      </c>
      <c r="I169" s="185"/>
      <c r="J169" s="185"/>
      <c r="K169" s="706">
        <v>236170</v>
      </c>
      <c r="L169" s="185"/>
      <c r="M169" s="185"/>
      <c r="N169" s="185"/>
      <c r="O169" s="185"/>
      <c r="P169" s="185"/>
      <c r="Q169" s="185"/>
      <c r="R169" s="185"/>
    </row>
    <row r="170" spans="1:20" s="162" customFormat="1" ht="14.1" customHeight="1">
      <c r="A170" s="163"/>
      <c r="B170" s="163"/>
      <c r="C170" s="488" t="s">
        <v>1199</v>
      </c>
      <c r="D170" s="388">
        <v>191901</v>
      </c>
      <c r="E170" s="464">
        <v>12000</v>
      </c>
      <c r="F170" s="464">
        <v>12000</v>
      </c>
      <c r="G170" s="463">
        <v>21297</v>
      </c>
      <c r="H170" s="484">
        <f t="shared" si="10"/>
        <v>177.47499999999999</v>
      </c>
      <c r="I170" s="185"/>
      <c r="J170" s="185"/>
      <c r="K170" s="706">
        <v>21297</v>
      </c>
      <c r="L170" s="185"/>
      <c r="M170" s="185"/>
      <c r="N170" s="185"/>
      <c r="O170" s="185"/>
      <c r="P170" s="185"/>
      <c r="Q170" s="185"/>
      <c r="R170" s="185"/>
    </row>
    <row r="171" spans="1:20" s="162" customFormat="1" ht="14.1" customHeight="1">
      <c r="A171" s="163"/>
      <c r="B171" s="163"/>
      <c r="C171" s="488" t="s">
        <v>1200</v>
      </c>
      <c r="D171" s="388">
        <v>191901</v>
      </c>
      <c r="E171" s="464">
        <v>5000</v>
      </c>
      <c r="F171" s="464">
        <v>5000</v>
      </c>
      <c r="G171" s="463">
        <v>10846</v>
      </c>
      <c r="H171" s="484">
        <f t="shared" si="10"/>
        <v>216.92000000000002</v>
      </c>
      <c r="I171" s="185"/>
      <c r="J171" s="185"/>
      <c r="K171" s="706">
        <v>10846</v>
      </c>
      <c r="L171" s="185"/>
      <c r="M171" s="185"/>
      <c r="N171" s="185"/>
      <c r="O171" s="185"/>
      <c r="P171" s="185"/>
      <c r="Q171" s="185"/>
      <c r="R171" s="185"/>
    </row>
    <row r="172" spans="1:20" s="162" customFormat="1" ht="14.1" customHeight="1">
      <c r="A172" s="163"/>
      <c r="B172" s="163"/>
      <c r="C172" s="212" t="s">
        <v>53</v>
      </c>
      <c r="D172" s="388">
        <v>191901</v>
      </c>
      <c r="E172" s="464">
        <v>600000</v>
      </c>
      <c r="F172" s="464">
        <v>607148</v>
      </c>
      <c r="G172" s="463">
        <v>607148</v>
      </c>
      <c r="H172" s="484">
        <f t="shared" si="10"/>
        <v>100</v>
      </c>
      <c r="I172" s="185"/>
      <c r="J172" s="185"/>
      <c r="K172" s="706">
        <v>607148</v>
      </c>
      <c r="L172" s="185"/>
      <c r="M172" s="185"/>
      <c r="N172" s="185"/>
      <c r="O172" s="185"/>
      <c r="P172" s="185"/>
      <c r="Q172" s="185"/>
      <c r="R172" s="185"/>
    </row>
    <row r="173" spans="1:20" s="162" customFormat="1" ht="14.1" customHeight="1">
      <c r="A173" s="163"/>
      <c r="B173" s="163"/>
      <c r="C173" s="212" t="s">
        <v>653</v>
      </c>
      <c r="D173" s="388">
        <v>191901</v>
      </c>
      <c r="E173" s="464"/>
      <c r="F173" s="464">
        <v>33222</v>
      </c>
      <c r="G173" s="707">
        <v>34504</v>
      </c>
      <c r="H173" s="484">
        <f t="shared" si="10"/>
        <v>103.85888868821864</v>
      </c>
      <c r="I173" s="185"/>
      <c r="J173" s="185"/>
      <c r="K173" s="706">
        <v>34504</v>
      </c>
      <c r="L173" s="185"/>
      <c r="M173" s="185"/>
      <c r="N173" s="185"/>
      <c r="O173" s="185"/>
      <c r="P173" s="185"/>
      <c r="Q173" s="185"/>
      <c r="R173" s="185"/>
      <c r="S173" s="162">
        <v>36931</v>
      </c>
    </row>
    <row r="174" spans="1:20" s="162" customFormat="1" ht="14.1" customHeight="1">
      <c r="A174" s="163"/>
      <c r="B174" s="163"/>
      <c r="C174" s="212" t="s">
        <v>652</v>
      </c>
      <c r="D174" s="388">
        <v>191901</v>
      </c>
      <c r="E174" s="464"/>
      <c r="F174" s="464"/>
      <c r="G174" s="707">
        <v>2427</v>
      </c>
      <c r="H174" s="484"/>
      <c r="I174" s="185"/>
      <c r="J174" s="185"/>
      <c r="K174" s="185">
        <v>2427</v>
      </c>
      <c r="L174" s="185"/>
      <c r="M174" s="185"/>
      <c r="N174" s="185"/>
      <c r="O174" s="185"/>
      <c r="P174" s="185"/>
      <c r="Q174" s="185"/>
      <c r="R174" s="185"/>
    </row>
    <row r="175" spans="1:20" s="162" customFormat="1" ht="14.1" customHeight="1">
      <c r="A175" s="163"/>
      <c r="B175" s="163"/>
      <c r="C175" s="212" t="s">
        <v>1766</v>
      </c>
      <c r="D175" s="388">
        <v>191901</v>
      </c>
      <c r="E175" s="464"/>
      <c r="F175" s="464"/>
      <c r="G175" s="707">
        <v>13</v>
      </c>
      <c r="H175" s="484"/>
      <c r="I175" s="185"/>
      <c r="J175" s="185"/>
      <c r="K175" s="185">
        <v>13</v>
      </c>
      <c r="L175" s="185"/>
      <c r="M175" s="185"/>
      <c r="N175" s="185"/>
      <c r="O175" s="185"/>
      <c r="P175" s="185"/>
      <c r="Q175" s="185"/>
      <c r="R175" s="185"/>
    </row>
    <row r="176" spans="1:20" s="162" customFormat="1" ht="26.25" customHeight="1">
      <c r="A176" s="163"/>
      <c r="B176" s="163"/>
      <c r="C176" s="491" t="s">
        <v>662</v>
      </c>
      <c r="D176" s="389">
        <v>191128</v>
      </c>
      <c r="E176" s="472"/>
      <c r="F176" s="472">
        <v>363</v>
      </c>
      <c r="G176" s="463">
        <v>363</v>
      </c>
      <c r="H176" s="484">
        <f>G176/F176*100</f>
        <v>100</v>
      </c>
      <c r="I176" s="185">
        <v>363</v>
      </c>
      <c r="J176" s="185"/>
      <c r="K176" s="185"/>
      <c r="L176" s="185"/>
      <c r="M176" s="185"/>
      <c r="N176" s="185"/>
      <c r="O176" s="185"/>
      <c r="P176" s="185"/>
      <c r="Q176" s="185"/>
      <c r="R176" s="185"/>
    </row>
    <row r="177" spans="1:18" s="162" customFormat="1" ht="40.5" customHeight="1">
      <c r="A177" s="163"/>
      <c r="B177" s="163"/>
      <c r="C177" s="686" t="s">
        <v>1885</v>
      </c>
      <c r="D177" s="396">
        <v>191116</v>
      </c>
      <c r="E177" s="471"/>
      <c r="F177" s="471">
        <v>340</v>
      </c>
      <c r="G177" s="463">
        <v>340</v>
      </c>
      <c r="H177" s="484">
        <f>G177/F177*100</f>
        <v>100</v>
      </c>
      <c r="I177" s="185">
        <v>340</v>
      </c>
      <c r="J177" s="185"/>
      <c r="K177" s="185"/>
      <c r="L177" s="185"/>
      <c r="M177" s="185"/>
      <c r="N177" s="185"/>
      <c r="O177" s="185"/>
      <c r="P177" s="185"/>
      <c r="Q177" s="185"/>
      <c r="R177" s="185"/>
    </row>
    <row r="178" spans="1:18" s="162" customFormat="1" ht="24.75" customHeight="1">
      <c r="A178" s="163"/>
      <c r="B178" s="163"/>
      <c r="C178" s="116" t="s">
        <v>1201</v>
      </c>
      <c r="D178" s="400"/>
      <c r="E178" s="474"/>
      <c r="F178" s="474"/>
      <c r="G178" s="463"/>
      <c r="H178" s="484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</row>
    <row r="179" spans="1:18" s="162" customFormat="1" ht="33.75" customHeight="1">
      <c r="A179" s="163"/>
      <c r="B179" s="163"/>
      <c r="C179" s="132" t="s">
        <v>1202</v>
      </c>
      <c r="D179" s="400">
        <v>191158</v>
      </c>
      <c r="E179" s="474">
        <v>16000</v>
      </c>
      <c r="F179" s="474">
        <v>16000</v>
      </c>
      <c r="G179" s="463">
        <v>16000</v>
      </c>
      <c r="H179" s="484">
        <f>G179/F179*100</f>
        <v>100</v>
      </c>
      <c r="I179" s="185">
        <v>16000</v>
      </c>
      <c r="J179" s="185"/>
      <c r="K179" s="185"/>
      <c r="L179" s="185"/>
      <c r="M179" s="185"/>
      <c r="N179" s="185"/>
      <c r="O179" s="185"/>
      <c r="P179" s="185"/>
      <c r="Q179" s="185"/>
      <c r="R179" s="185"/>
    </row>
    <row r="180" spans="1:18" s="162" customFormat="1" ht="24.75" customHeight="1">
      <c r="A180" s="163"/>
      <c r="B180" s="163"/>
      <c r="C180" s="132" t="s">
        <v>1203</v>
      </c>
      <c r="D180" s="400"/>
      <c r="E180" s="474"/>
      <c r="F180" s="474"/>
      <c r="G180" s="463"/>
      <c r="H180" s="484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</row>
    <row r="181" spans="1:18" s="162" customFormat="1" ht="24.95" customHeight="1">
      <c r="A181" s="163"/>
      <c r="B181" s="163"/>
      <c r="C181" s="490" t="s">
        <v>1204</v>
      </c>
      <c r="D181" s="389" t="s">
        <v>2143</v>
      </c>
      <c r="E181" s="472">
        <v>11224</v>
      </c>
      <c r="F181" s="472">
        <v>11224</v>
      </c>
      <c r="G181" s="463">
        <v>11224</v>
      </c>
      <c r="H181" s="484">
        <f>G181/F181*100</f>
        <v>100</v>
      </c>
      <c r="I181" s="185">
        <v>11224</v>
      </c>
      <c r="J181" s="185"/>
      <c r="K181" s="185"/>
      <c r="L181" s="185"/>
      <c r="M181" s="185"/>
      <c r="N181" s="185"/>
      <c r="O181" s="185"/>
      <c r="P181" s="185"/>
      <c r="Q181" s="185"/>
      <c r="R181" s="185"/>
    </row>
    <row r="182" spans="1:18" s="162" customFormat="1" ht="24.95" customHeight="1">
      <c r="A182" s="163"/>
      <c r="B182" s="163"/>
      <c r="C182" s="708" t="s">
        <v>1767</v>
      </c>
      <c r="D182" s="709">
        <v>191153</v>
      </c>
      <c r="E182" s="472"/>
      <c r="F182" s="472">
        <v>10000</v>
      </c>
      <c r="G182" s="463">
        <v>10000</v>
      </c>
      <c r="H182" s="484">
        <f>G182/F182*100</f>
        <v>100</v>
      </c>
      <c r="I182" s="185"/>
      <c r="J182" s="185"/>
      <c r="K182" s="185"/>
      <c r="L182" s="185"/>
      <c r="M182" s="185"/>
      <c r="N182" s="185">
        <v>10000</v>
      </c>
      <c r="O182" s="185"/>
      <c r="P182" s="185"/>
      <c r="Q182" s="185"/>
      <c r="R182" s="185"/>
    </row>
    <row r="183" spans="1:18" s="162" customFormat="1" ht="24.95" customHeight="1">
      <c r="A183" s="163"/>
      <c r="B183" s="163"/>
      <c r="C183" s="710" t="s">
        <v>643</v>
      </c>
      <c r="D183" s="389"/>
      <c r="E183" s="472"/>
      <c r="F183" s="472"/>
      <c r="G183" s="463"/>
      <c r="H183" s="484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</row>
    <row r="184" spans="1:18" s="162" customFormat="1" ht="19.5" customHeight="1">
      <c r="A184" s="163"/>
      <c r="B184" s="163"/>
      <c r="C184" s="711" t="s">
        <v>1023</v>
      </c>
      <c r="D184" s="389">
        <v>192909</v>
      </c>
      <c r="E184" s="472"/>
      <c r="F184" s="472">
        <v>800</v>
      </c>
      <c r="G184" s="463">
        <v>800</v>
      </c>
      <c r="H184" s="484">
        <f>G184/F184*100</f>
        <v>100</v>
      </c>
      <c r="I184" s="185"/>
      <c r="J184" s="185"/>
      <c r="K184" s="185"/>
      <c r="L184" s="185"/>
      <c r="M184" s="185"/>
      <c r="N184" s="185"/>
      <c r="O184" s="185">
        <v>800</v>
      </c>
      <c r="P184" s="185"/>
      <c r="Q184" s="185"/>
      <c r="R184" s="185"/>
    </row>
    <row r="185" spans="1:18" s="162" customFormat="1" ht="24.75" customHeight="1">
      <c r="A185" s="163"/>
      <c r="B185" s="163"/>
      <c r="C185" s="711" t="s">
        <v>1768</v>
      </c>
      <c r="D185" s="396">
        <v>191130</v>
      </c>
      <c r="E185" s="472"/>
      <c r="F185" s="472"/>
      <c r="G185" s="463">
        <v>639</v>
      </c>
      <c r="H185" s="484"/>
      <c r="I185" s="185"/>
      <c r="J185" s="185"/>
      <c r="K185" s="185"/>
      <c r="L185" s="185">
        <v>639</v>
      </c>
      <c r="M185" s="185"/>
      <c r="N185" s="185"/>
      <c r="O185" s="185"/>
      <c r="P185" s="185"/>
      <c r="Q185" s="185"/>
      <c r="R185" s="185"/>
    </row>
    <row r="186" spans="1:18" s="162" customFormat="1" ht="17.25" customHeight="1">
      <c r="A186" s="163"/>
      <c r="B186" s="163"/>
      <c r="C186" s="686" t="s">
        <v>114</v>
      </c>
      <c r="D186" s="396"/>
      <c r="E186" s="472"/>
      <c r="F186" s="472"/>
      <c r="G186" s="463"/>
      <c r="H186" s="484"/>
      <c r="I186" s="185"/>
      <c r="J186" s="185"/>
      <c r="K186" s="185"/>
      <c r="L186" s="185"/>
      <c r="M186" s="185"/>
      <c r="N186" s="185"/>
      <c r="O186" s="185"/>
      <c r="P186" s="185"/>
      <c r="Q186" s="185"/>
      <c r="R186" s="185"/>
    </row>
    <row r="187" spans="1:18" s="162" customFormat="1" ht="27.75" customHeight="1">
      <c r="A187" s="163"/>
      <c r="B187" s="163"/>
      <c r="C187" s="686" t="s">
        <v>1769</v>
      </c>
      <c r="D187" s="396">
        <v>191131</v>
      </c>
      <c r="E187" s="472"/>
      <c r="F187" s="472">
        <v>1013</v>
      </c>
      <c r="G187" s="463">
        <v>1506</v>
      </c>
      <c r="H187" s="484">
        <f>G187/F187*100</f>
        <v>148.66732477788747</v>
      </c>
      <c r="I187" s="185">
        <v>1506</v>
      </c>
      <c r="J187" s="185"/>
      <c r="K187" s="185"/>
      <c r="L187" s="185"/>
      <c r="M187" s="185"/>
      <c r="N187" s="185"/>
      <c r="O187" s="185"/>
      <c r="P187" s="185"/>
      <c r="Q187" s="185"/>
      <c r="R187" s="185"/>
    </row>
    <row r="188" spans="1:18" s="162" customFormat="1" ht="24.95" customHeight="1">
      <c r="A188" s="163"/>
      <c r="B188" s="163"/>
      <c r="C188" s="116" t="s">
        <v>522</v>
      </c>
      <c r="D188" s="389"/>
      <c r="E188" s="472"/>
      <c r="F188" s="472"/>
      <c r="G188" s="463"/>
      <c r="H188" s="484"/>
      <c r="I188" s="185"/>
      <c r="J188" s="185"/>
      <c r="K188" s="185"/>
      <c r="L188" s="185"/>
      <c r="M188" s="185"/>
      <c r="N188" s="185"/>
      <c r="O188" s="185"/>
      <c r="P188" s="185"/>
      <c r="Q188" s="185"/>
      <c r="R188" s="185"/>
    </row>
    <row r="189" spans="1:18" s="162" customFormat="1" ht="24.95" customHeight="1">
      <c r="A189" s="163"/>
      <c r="B189" s="163"/>
      <c r="C189" s="490" t="s">
        <v>2144</v>
      </c>
      <c r="D189" s="389">
        <v>191111</v>
      </c>
      <c r="E189" s="472"/>
      <c r="F189" s="472"/>
      <c r="G189" s="463">
        <v>2</v>
      </c>
      <c r="H189" s="484"/>
      <c r="I189" s="185"/>
      <c r="J189" s="185"/>
      <c r="K189" s="185"/>
      <c r="L189" s="185"/>
      <c r="M189" s="185"/>
      <c r="N189" s="185">
        <v>2</v>
      </c>
      <c r="O189" s="185"/>
      <c r="P189" s="185"/>
      <c r="Q189" s="185"/>
      <c r="R189" s="185"/>
    </row>
    <row r="190" spans="1:18" s="162" customFormat="1" ht="24.95" customHeight="1">
      <c r="A190" s="163"/>
      <c r="B190" s="163"/>
      <c r="C190" s="130" t="s">
        <v>1693</v>
      </c>
      <c r="D190" s="389"/>
      <c r="E190" s="472"/>
      <c r="F190" s="472"/>
      <c r="G190" s="463"/>
      <c r="H190" s="484"/>
      <c r="I190" s="185"/>
      <c r="J190" s="185"/>
      <c r="K190" s="185"/>
      <c r="L190" s="185"/>
      <c r="M190" s="185"/>
      <c r="N190" s="185"/>
      <c r="O190" s="185"/>
      <c r="P190" s="185"/>
      <c r="Q190" s="185"/>
      <c r="R190" s="185"/>
    </row>
    <row r="191" spans="1:18" s="162" customFormat="1" ht="16.5" customHeight="1">
      <c r="A191" s="163"/>
      <c r="B191" s="163"/>
      <c r="C191" s="21" t="s">
        <v>547</v>
      </c>
      <c r="D191" s="389">
        <v>191104</v>
      </c>
      <c r="E191" s="472"/>
      <c r="F191" s="472"/>
      <c r="G191" s="463">
        <v>196</v>
      </c>
      <c r="H191" s="484"/>
      <c r="I191" s="185"/>
      <c r="J191" s="185"/>
      <c r="K191" s="185"/>
      <c r="L191" s="185">
        <v>196</v>
      </c>
      <c r="M191" s="185"/>
      <c r="N191" s="185"/>
      <c r="O191" s="185"/>
      <c r="P191" s="185"/>
      <c r="Q191" s="185"/>
      <c r="R191" s="185"/>
    </row>
    <row r="192" spans="1:18" s="162" customFormat="1" ht="15.75" customHeight="1">
      <c r="A192" s="578"/>
      <c r="B192" s="566"/>
      <c r="C192" s="575" t="s">
        <v>419</v>
      </c>
      <c r="D192" s="576"/>
      <c r="E192" s="652">
        <f>SUM(E148:E191)</f>
        <v>9400344</v>
      </c>
      <c r="F192" s="652">
        <f>SUM(F148:F191)</f>
        <v>11153238</v>
      </c>
      <c r="G192" s="652">
        <f>SUM(G148:G191)</f>
        <v>10720374</v>
      </c>
      <c r="H192" s="653">
        <f>G192/F192*100</f>
        <v>96.118938733307758</v>
      </c>
      <c r="I192" s="569">
        <f t="shared" ref="I192:R192" si="11">SUM(I147:I191)</f>
        <v>2543536</v>
      </c>
      <c r="J192" s="569">
        <f t="shared" si="11"/>
        <v>502500</v>
      </c>
      <c r="K192" s="569">
        <f t="shared" si="11"/>
        <v>5283865</v>
      </c>
      <c r="L192" s="569">
        <f t="shared" si="11"/>
        <v>104308</v>
      </c>
      <c r="M192" s="569">
        <f t="shared" si="11"/>
        <v>0</v>
      </c>
      <c r="N192" s="569">
        <f t="shared" si="11"/>
        <v>17102</v>
      </c>
      <c r="O192" s="569">
        <f t="shared" si="11"/>
        <v>4295</v>
      </c>
      <c r="P192" s="569">
        <f t="shared" si="11"/>
        <v>0</v>
      </c>
      <c r="Q192" s="569">
        <f t="shared" si="11"/>
        <v>2192197</v>
      </c>
      <c r="R192" s="569">
        <f t="shared" si="11"/>
        <v>72571</v>
      </c>
    </row>
    <row r="193" spans="1:18" s="162" customFormat="1" ht="15.75" customHeight="1">
      <c r="A193" s="173">
        <v>1</v>
      </c>
      <c r="B193" s="175">
        <v>21</v>
      </c>
      <c r="C193" s="672" t="s">
        <v>56</v>
      </c>
      <c r="D193" s="668"/>
      <c r="E193" s="669"/>
      <c r="F193" s="669"/>
      <c r="G193" s="670"/>
      <c r="H193" s="671"/>
      <c r="I193" s="177"/>
      <c r="J193" s="177"/>
      <c r="K193" s="177"/>
      <c r="L193" s="177"/>
      <c r="M193" s="177"/>
      <c r="N193" s="177"/>
      <c r="O193" s="177"/>
      <c r="P193" s="177"/>
      <c r="Q193" s="177"/>
      <c r="R193" s="177"/>
    </row>
    <row r="194" spans="1:18" s="162" customFormat="1" ht="27.95" customHeight="1">
      <c r="A194" s="173">
        <v>1</v>
      </c>
      <c r="B194" s="175">
        <v>21</v>
      </c>
      <c r="C194" s="117" t="s">
        <v>1705</v>
      </c>
      <c r="D194" s="387"/>
      <c r="E194" s="471"/>
      <c r="F194" s="471"/>
      <c r="G194" s="463"/>
      <c r="H194" s="484"/>
      <c r="I194" s="195"/>
      <c r="J194" s="177"/>
      <c r="K194" s="177"/>
      <c r="L194" s="177"/>
      <c r="M194" s="177"/>
      <c r="N194" s="177"/>
      <c r="O194" s="177"/>
      <c r="P194" s="177"/>
      <c r="Q194" s="177"/>
      <c r="R194" s="177"/>
    </row>
    <row r="195" spans="1:18" s="162" customFormat="1" ht="21.75" customHeight="1">
      <c r="A195" s="173"/>
      <c r="B195" s="175"/>
      <c r="C195" s="117" t="s">
        <v>55</v>
      </c>
      <c r="D195" s="387">
        <v>201901</v>
      </c>
      <c r="E195" s="471"/>
      <c r="F195" s="471"/>
      <c r="G195" s="463">
        <v>35</v>
      </c>
      <c r="H195" s="484"/>
      <c r="I195" s="195"/>
      <c r="J195" s="177"/>
      <c r="K195" s="177">
        <v>35</v>
      </c>
      <c r="L195" s="177"/>
      <c r="M195" s="177"/>
      <c r="N195" s="177"/>
      <c r="O195" s="177"/>
      <c r="P195" s="177"/>
      <c r="Q195" s="177"/>
      <c r="R195" s="177"/>
    </row>
    <row r="196" spans="1:18" s="162" customFormat="1" ht="15" customHeight="1">
      <c r="A196" s="578"/>
      <c r="B196" s="566"/>
      <c r="C196" s="579" t="s">
        <v>1266</v>
      </c>
      <c r="D196" s="667">
        <v>201901</v>
      </c>
      <c r="E196" s="574"/>
      <c r="F196" s="574"/>
      <c r="G196" s="658">
        <f>SUM(G195)</f>
        <v>35</v>
      </c>
      <c r="H196" s="653"/>
      <c r="I196" s="665"/>
      <c r="J196" s="569"/>
      <c r="K196" s="569">
        <f>SUM(K195)</f>
        <v>35</v>
      </c>
      <c r="L196" s="569"/>
      <c r="M196" s="569"/>
      <c r="N196" s="569"/>
      <c r="O196" s="569"/>
      <c r="P196" s="569"/>
      <c r="Q196" s="569"/>
      <c r="R196" s="569"/>
    </row>
    <row r="197" spans="1:18" s="162" customFormat="1" ht="18" customHeight="1">
      <c r="A197" s="173">
        <v>1</v>
      </c>
      <c r="B197" s="175">
        <v>22</v>
      </c>
      <c r="C197" s="196" t="s">
        <v>1004</v>
      </c>
      <c r="D197" s="401"/>
      <c r="E197" s="482"/>
      <c r="F197" s="482"/>
      <c r="G197" s="463"/>
      <c r="H197" s="484"/>
      <c r="I197" s="177"/>
      <c r="J197" s="177"/>
      <c r="K197" s="177"/>
      <c r="L197" s="177"/>
      <c r="M197" s="177"/>
      <c r="N197" s="177"/>
      <c r="O197" s="177"/>
      <c r="P197" s="177"/>
      <c r="Q197" s="177"/>
      <c r="R197" s="177"/>
    </row>
    <row r="198" spans="1:18" s="162" customFormat="1" ht="24.95" customHeight="1">
      <c r="A198" s="173"/>
      <c r="B198" s="175"/>
      <c r="C198" s="171" t="s">
        <v>113</v>
      </c>
      <c r="D198" s="395"/>
      <c r="E198" s="466"/>
      <c r="F198" s="466"/>
      <c r="G198" s="463"/>
      <c r="H198" s="484"/>
      <c r="I198" s="193"/>
      <c r="J198" s="177"/>
      <c r="K198" s="177"/>
      <c r="L198" s="177"/>
      <c r="M198" s="177"/>
      <c r="N198" s="177"/>
      <c r="O198" s="177"/>
      <c r="P198" s="177"/>
      <c r="Q198" s="177"/>
      <c r="R198" s="177"/>
    </row>
    <row r="199" spans="1:18" s="162" customFormat="1" ht="15" customHeight="1">
      <c r="A199" s="173"/>
      <c r="B199" s="175"/>
      <c r="C199" s="486" t="s">
        <v>1267</v>
      </c>
      <c r="D199" s="402">
        <v>221903</v>
      </c>
      <c r="E199" s="467">
        <v>8000</v>
      </c>
      <c r="F199" s="467">
        <v>8000</v>
      </c>
      <c r="G199" s="463">
        <v>3570</v>
      </c>
      <c r="H199" s="484">
        <f>G199/F199*100</f>
        <v>44.625</v>
      </c>
      <c r="I199" s="197"/>
      <c r="J199" s="197"/>
      <c r="K199" s="197"/>
      <c r="L199" s="197"/>
      <c r="M199" s="197"/>
      <c r="N199" s="197">
        <v>3570</v>
      </c>
      <c r="O199" s="197"/>
      <c r="P199" s="197"/>
      <c r="Q199" s="197"/>
      <c r="R199" s="197"/>
    </row>
    <row r="200" spans="1:18" s="162" customFormat="1" ht="25.5" customHeight="1">
      <c r="A200" s="173"/>
      <c r="B200" s="175"/>
      <c r="C200" s="436" t="s">
        <v>1692</v>
      </c>
      <c r="D200" s="399"/>
      <c r="E200" s="467"/>
      <c r="F200" s="482"/>
      <c r="G200" s="464"/>
      <c r="H200" s="484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</row>
    <row r="201" spans="1:18" s="162" customFormat="1" ht="17.25" customHeight="1">
      <c r="A201" s="173"/>
      <c r="B201" s="175"/>
      <c r="C201" s="437" t="s">
        <v>1995</v>
      </c>
      <c r="D201" s="12" t="s">
        <v>823</v>
      </c>
      <c r="E201" s="483"/>
      <c r="F201" s="483">
        <v>142</v>
      </c>
      <c r="G201" s="463">
        <v>6</v>
      </c>
      <c r="H201" s="484">
        <f>G201/F201*100</f>
        <v>4.225352112676056</v>
      </c>
      <c r="I201" s="197"/>
      <c r="J201" s="197"/>
      <c r="K201" s="197"/>
      <c r="L201" s="197">
        <v>6</v>
      </c>
      <c r="M201" s="197"/>
      <c r="N201" s="197"/>
      <c r="O201" s="197"/>
      <c r="P201" s="197"/>
      <c r="Q201" s="197"/>
      <c r="R201" s="197"/>
    </row>
    <row r="202" spans="1:18" s="162" customFormat="1" ht="17.25" customHeight="1">
      <c r="A202" s="173"/>
      <c r="B202" s="175"/>
      <c r="C202" s="319" t="s">
        <v>1770</v>
      </c>
      <c r="D202" s="167">
        <v>151508</v>
      </c>
      <c r="E202" s="483"/>
      <c r="F202" s="483">
        <v>9960</v>
      </c>
      <c r="G202" s="463">
        <v>10060</v>
      </c>
      <c r="H202" s="484">
        <f>G202/F202*100</f>
        <v>101.00401606425702</v>
      </c>
      <c r="I202" s="197"/>
      <c r="J202" s="197"/>
      <c r="K202" s="197"/>
      <c r="L202" s="197"/>
      <c r="M202" s="197"/>
      <c r="N202" s="197"/>
      <c r="O202" s="197">
        <v>10060</v>
      </c>
      <c r="P202" s="197"/>
      <c r="Q202" s="197"/>
      <c r="R202" s="197"/>
    </row>
    <row r="203" spans="1:18" s="162" customFormat="1" ht="17.25" customHeight="1">
      <c r="A203" s="173"/>
      <c r="B203" s="175"/>
      <c r="C203" s="436" t="s">
        <v>2145</v>
      </c>
      <c r="D203" s="399">
        <v>221912</v>
      </c>
      <c r="E203" s="467"/>
      <c r="F203" s="467">
        <v>8</v>
      </c>
      <c r="G203" s="463">
        <v>53</v>
      </c>
      <c r="H203" s="484">
        <f>G203/F203*100</f>
        <v>662.5</v>
      </c>
      <c r="I203" s="197"/>
      <c r="J203" s="197"/>
      <c r="K203" s="197"/>
      <c r="L203" s="197">
        <v>53</v>
      </c>
      <c r="M203" s="197"/>
      <c r="N203" s="197"/>
      <c r="O203" s="197"/>
      <c r="P203" s="197"/>
      <c r="Q203" s="197"/>
      <c r="R203" s="197"/>
    </row>
    <row r="204" spans="1:18" s="162" customFormat="1" ht="22.5" customHeight="1">
      <c r="A204" s="173"/>
      <c r="B204" s="175"/>
      <c r="C204" s="116" t="s">
        <v>1703</v>
      </c>
      <c r="D204" s="167"/>
      <c r="E204" s="483"/>
      <c r="F204" s="483"/>
      <c r="G204" s="463"/>
      <c r="H204" s="484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</row>
    <row r="205" spans="1:18" s="162" customFormat="1" ht="17.25" customHeight="1">
      <c r="A205" s="173"/>
      <c r="B205" s="175"/>
      <c r="C205" s="15" t="s">
        <v>1704</v>
      </c>
      <c r="D205" s="167">
        <v>191110</v>
      </c>
      <c r="E205" s="483"/>
      <c r="F205" s="483">
        <v>1610</v>
      </c>
      <c r="G205" s="463">
        <v>1000</v>
      </c>
      <c r="H205" s="484">
        <f>G205/F205*100</f>
        <v>62.11180124223602</v>
      </c>
      <c r="I205" s="197"/>
      <c r="J205" s="197"/>
      <c r="K205" s="197"/>
      <c r="L205" s="197"/>
      <c r="M205" s="197"/>
      <c r="N205" s="197">
        <v>1000</v>
      </c>
      <c r="O205" s="197"/>
      <c r="P205" s="197"/>
      <c r="Q205" s="197"/>
      <c r="R205" s="197"/>
    </row>
    <row r="206" spans="1:18" s="162" customFormat="1" ht="16.5" customHeight="1">
      <c r="A206" s="578"/>
      <c r="B206" s="566"/>
      <c r="C206" s="575" t="s">
        <v>1268</v>
      </c>
      <c r="D206" s="576"/>
      <c r="E206" s="652">
        <f>SUM(E199:E205)</f>
        <v>8000</v>
      </c>
      <c r="F206" s="652">
        <f>SUM(F199:F205)</f>
        <v>19720</v>
      </c>
      <c r="G206" s="652">
        <f>SUM(G199:G205)</f>
        <v>14689</v>
      </c>
      <c r="H206" s="653">
        <f>G206/F206*100</f>
        <v>74.487829614604465</v>
      </c>
      <c r="I206" s="569">
        <f t="shared" ref="I206:R206" si="12">SUM(I197:I205)</f>
        <v>0</v>
      </c>
      <c r="J206" s="569">
        <f t="shared" si="12"/>
        <v>0</v>
      </c>
      <c r="K206" s="569">
        <f t="shared" si="12"/>
        <v>0</v>
      </c>
      <c r="L206" s="569">
        <f t="shared" si="12"/>
        <v>59</v>
      </c>
      <c r="M206" s="569">
        <f t="shared" si="12"/>
        <v>0</v>
      </c>
      <c r="N206" s="569">
        <f t="shared" si="12"/>
        <v>4570</v>
      </c>
      <c r="O206" s="569">
        <f t="shared" si="12"/>
        <v>10060</v>
      </c>
      <c r="P206" s="569">
        <f t="shared" si="12"/>
        <v>0</v>
      </c>
      <c r="Q206" s="569">
        <f t="shared" si="12"/>
        <v>0</v>
      </c>
      <c r="R206" s="569">
        <f t="shared" si="12"/>
        <v>0</v>
      </c>
    </row>
    <row r="207" spans="1:18" s="162" customFormat="1" ht="34.5" customHeight="1">
      <c r="A207" s="566"/>
      <c r="B207" s="566"/>
      <c r="C207" s="580" t="s">
        <v>149</v>
      </c>
      <c r="D207" s="581"/>
      <c r="E207" s="569">
        <f>SUM(E14+E39+E72+E103+E136+E145+E192+E196+E206)</f>
        <v>15442263</v>
      </c>
      <c r="F207" s="569">
        <f>SUM(F14+F39+F72+F103+F136+F145+F192+F196+F206)</f>
        <v>18274873</v>
      </c>
      <c r="G207" s="569">
        <f>SUM(G14+G39+G72+G103+G136+G145+G192+G196+G206)</f>
        <v>16670333</v>
      </c>
      <c r="H207" s="653">
        <f>G207/F207*100</f>
        <v>91.219966343952152</v>
      </c>
      <c r="I207" s="569">
        <f t="shared" ref="I207:R207" si="13">SUM(I14+I39+I72+I103+I136+I145+I192+I196+I206)</f>
        <v>3342610</v>
      </c>
      <c r="J207" s="569">
        <f t="shared" si="13"/>
        <v>3773058</v>
      </c>
      <c r="K207" s="569">
        <f t="shared" si="13"/>
        <v>5298855</v>
      </c>
      <c r="L207" s="569">
        <f t="shared" si="13"/>
        <v>1269033</v>
      </c>
      <c r="M207" s="569">
        <f t="shared" si="13"/>
        <v>327452</v>
      </c>
      <c r="N207" s="569">
        <f t="shared" si="13"/>
        <v>26076</v>
      </c>
      <c r="O207" s="569">
        <f t="shared" si="13"/>
        <v>289363</v>
      </c>
      <c r="P207" s="569">
        <f t="shared" si="13"/>
        <v>0</v>
      </c>
      <c r="Q207" s="569">
        <f t="shared" si="13"/>
        <v>2271315</v>
      </c>
      <c r="R207" s="569">
        <f t="shared" si="13"/>
        <v>72571</v>
      </c>
    </row>
    <row r="208" spans="1:18" s="162" customFormat="1" ht="24.75" customHeight="1">
      <c r="A208" s="163">
        <v>2</v>
      </c>
      <c r="B208" s="163"/>
      <c r="C208" s="168" t="s">
        <v>86</v>
      </c>
      <c r="D208" s="561"/>
      <c r="E208" s="464">
        <v>1844214</v>
      </c>
      <c r="F208" s="464">
        <v>2300640</v>
      </c>
      <c r="G208" s="463">
        <f>SUM(I208:R208)</f>
        <v>2290732</v>
      </c>
      <c r="H208" s="484">
        <f>G208/F208*100</f>
        <v>99.569337227901798</v>
      </c>
      <c r="I208" s="181">
        <f ca="1">'7'!G21</f>
        <v>368550</v>
      </c>
      <c r="J208" s="181">
        <f ca="1">'7'!H21</f>
        <v>56594</v>
      </c>
      <c r="K208" s="181">
        <f ca="1">'7'!I21</f>
        <v>0</v>
      </c>
      <c r="L208" s="181">
        <f ca="1">'7'!J21</f>
        <v>1178581</v>
      </c>
      <c r="M208" s="181">
        <f ca="1">'7'!K21</f>
        <v>3452</v>
      </c>
      <c r="N208" s="181">
        <f ca="1">'7'!L21</f>
        <v>77237</v>
      </c>
      <c r="O208" s="181">
        <f ca="1">'7'!M21</f>
        <v>1099</v>
      </c>
      <c r="P208" s="181"/>
      <c r="Q208" s="181">
        <f ca="1">'7'!N21</f>
        <v>605219</v>
      </c>
      <c r="R208" s="181"/>
    </row>
    <row r="209" spans="1:19" s="162" customFormat="1" ht="22.5" customHeight="1">
      <c r="A209" s="566"/>
      <c r="B209" s="566"/>
      <c r="C209" s="575" t="s">
        <v>1731</v>
      </c>
      <c r="D209" s="582"/>
      <c r="E209" s="652">
        <f>SUM(E207:E208)</f>
        <v>17286477</v>
      </c>
      <c r="F209" s="652">
        <f>SUM(F207:F208)</f>
        <v>20575513</v>
      </c>
      <c r="G209" s="652">
        <f>SUM(G207:G208)</f>
        <v>18961065</v>
      </c>
      <c r="H209" s="653">
        <f>G209/F209*100</f>
        <v>92.15354679127563</v>
      </c>
      <c r="I209" s="569">
        <f>SUM(I207:I208)</f>
        <v>3711160</v>
      </c>
      <c r="J209" s="569">
        <f>SUM(J207:J208)</f>
        <v>3829652</v>
      </c>
      <c r="K209" s="569">
        <f t="shared" ref="K209:R209" si="14">SUM(K207:K208)+K194</f>
        <v>5298855</v>
      </c>
      <c r="L209" s="569">
        <f t="shared" si="14"/>
        <v>2447614</v>
      </c>
      <c r="M209" s="569">
        <f t="shared" si="14"/>
        <v>330904</v>
      </c>
      <c r="N209" s="569">
        <f t="shared" si="14"/>
        <v>103313</v>
      </c>
      <c r="O209" s="569">
        <f t="shared" si="14"/>
        <v>290462</v>
      </c>
      <c r="P209" s="569">
        <f t="shared" si="14"/>
        <v>0</v>
      </c>
      <c r="Q209" s="569">
        <f t="shared" si="14"/>
        <v>2876534</v>
      </c>
      <c r="R209" s="569">
        <f t="shared" si="14"/>
        <v>72571</v>
      </c>
    </row>
    <row r="210" spans="1:19" s="162" customFormat="1" ht="18.75" customHeight="1">
      <c r="A210" s="198"/>
      <c r="B210" s="198"/>
      <c r="C210" s="198"/>
      <c r="D210" s="381"/>
      <c r="E210" s="381"/>
      <c r="F210" s="381"/>
      <c r="G210" s="381"/>
      <c r="H210" s="381"/>
      <c r="I210" s="198"/>
      <c r="J210" s="198"/>
      <c r="K210" s="198"/>
      <c r="L210" s="198"/>
      <c r="M210" s="198"/>
      <c r="N210" s="198"/>
      <c r="O210" s="198"/>
      <c r="P210" s="198"/>
      <c r="Q210" s="198"/>
      <c r="R210" s="198"/>
      <c r="S210" s="184"/>
    </row>
    <row r="211" spans="1:19" s="162" customFormat="1" ht="14.1" customHeight="1">
      <c r="A211" s="199"/>
      <c r="B211" s="199"/>
      <c r="C211" s="199"/>
      <c r="D211" s="382"/>
      <c r="E211" s="382"/>
      <c r="F211" s="382"/>
      <c r="G211" s="698"/>
      <c r="H211" s="698"/>
      <c r="I211" s="712"/>
      <c r="J211" s="712"/>
      <c r="K211" s="712"/>
      <c r="L211" s="712"/>
      <c r="M211" s="712"/>
      <c r="N211" s="712"/>
      <c r="O211" s="712"/>
      <c r="P211" s="712"/>
      <c r="Q211" s="1358"/>
      <c r="R211" s="1358"/>
      <c r="S211" s="184"/>
    </row>
    <row r="212" spans="1:19">
      <c r="A212" s="199"/>
      <c r="B212" s="199"/>
      <c r="C212" s="199"/>
      <c r="D212" s="382"/>
      <c r="E212" s="382"/>
      <c r="F212" s="382"/>
      <c r="G212" s="382"/>
      <c r="H212" s="382"/>
      <c r="I212" s="199"/>
      <c r="J212" s="199"/>
      <c r="K212" s="199"/>
      <c r="L212" s="199"/>
      <c r="M212" s="199"/>
      <c r="N212" s="199"/>
      <c r="O212" s="199"/>
      <c r="P212" s="199"/>
      <c r="Q212" s="199"/>
      <c r="R212" s="199"/>
    </row>
    <row r="213" spans="1:19">
      <c r="A213" s="199"/>
      <c r="B213" s="199"/>
      <c r="C213" s="199"/>
      <c r="D213" s="382"/>
      <c r="E213" s="382"/>
      <c r="F213" s="382"/>
      <c r="G213" s="382"/>
      <c r="H213" s="382"/>
      <c r="I213" s="199"/>
      <c r="J213" s="199"/>
      <c r="K213" s="199"/>
      <c r="L213" s="199"/>
      <c r="M213" s="199"/>
      <c r="N213" s="199"/>
      <c r="O213" s="199"/>
      <c r="P213" s="199"/>
      <c r="Q213" s="199"/>
      <c r="R213" s="199"/>
    </row>
    <row r="214" spans="1:19">
      <c r="A214" s="199"/>
      <c r="B214" s="199"/>
      <c r="C214" s="199"/>
      <c r="D214" s="382"/>
      <c r="E214" s="382"/>
      <c r="F214" s="382"/>
      <c r="G214" s="382"/>
      <c r="H214" s="382"/>
      <c r="I214" s="199"/>
      <c r="J214" s="199"/>
      <c r="K214" s="199"/>
      <c r="L214" s="199"/>
      <c r="M214" s="199"/>
      <c r="N214" s="199"/>
      <c r="O214" s="199"/>
      <c r="P214" s="199"/>
      <c r="Q214" s="199"/>
      <c r="R214" s="199"/>
    </row>
    <row r="215" spans="1:19">
      <c r="A215" s="199"/>
      <c r="B215" s="199"/>
      <c r="C215" s="199"/>
      <c r="D215" s="382"/>
      <c r="E215" s="382"/>
      <c r="F215" s="382"/>
      <c r="G215" s="382"/>
      <c r="H215" s="382"/>
      <c r="I215" s="199"/>
      <c r="J215" s="199"/>
      <c r="K215" s="199"/>
      <c r="L215" s="199"/>
      <c r="M215" s="199"/>
      <c r="N215" s="199"/>
      <c r="O215" s="199"/>
      <c r="P215" s="199"/>
      <c r="Q215" s="199"/>
      <c r="R215" s="199"/>
    </row>
    <row r="216" spans="1:19">
      <c r="A216" s="199"/>
      <c r="B216" s="199"/>
      <c r="C216" s="199"/>
      <c r="D216" s="382"/>
      <c r="E216" s="382"/>
      <c r="F216" s="382"/>
      <c r="G216" s="382"/>
      <c r="H216" s="382"/>
      <c r="I216" s="199"/>
      <c r="J216" s="199"/>
      <c r="K216" s="199"/>
      <c r="L216" s="199"/>
      <c r="M216" s="199"/>
      <c r="N216" s="199"/>
      <c r="O216" s="199"/>
      <c r="P216" s="199"/>
      <c r="Q216" s="199"/>
      <c r="R216" s="199"/>
    </row>
    <row r="217" spans="1:19">
      <c r="A217" s="199"/>
      <c r="B217" s="199"/>
      <c r="C217" s="199"/>
      <c r="D217" s="382"/>
      <c r="E217" s="382"/>
      <c r="F217" s="382"/>
      <c r="G217" s="382"/>
      <c r="H217" s="382"/>
      <c r="I217" s="199"/>
      <c r="J217" s="199"/>
      <c r="K217" s="199"/>
      <c r="L217" s="199"/>
      <c r="M217" s="199"/>
      <c r="N217" s="199"/>
      <c r="O217" s="199"/>
      <c r="P217" s="199"/>
      <c r="Q217" s="199"/>
      <c r="R217" s="199"/>
    </row>
    <row r="218" spans="1:19">
      <c r="A218" s="199"/>
      <c r="B218" s="199"/>
      <c r="C218" s="199"/>
      <c r="D218" s="382"/>
      <c r="E218" s="382"/>
      <c r="F218" s="382"/>
      <c r="G218" s="382"/>
      <c r="H218" s="382"/>
      <c r="I218" s="199"/>
      <c r="J218" s="199"/>
      <c r="K218" s="199"/>
      <c r="L218" s="199"/>
      <c r="M218" s="199"/>
      <c r="N218" s="199"/>
      <c r="O218" s="199"/>
      <c r="P218" s="199"/>
      <c r="Q218" s="199"/>
      <c r="R218" s="199"/>
    </row>
    <row r="219" spans="1:19">
      <c r="A219" s="199"/>
      <c r="B219" s="199"/>
      <c r="C219" s="199"/>
      <c r="D219" s="382"/>
      <c r="E219" s="382"/>
      <c r="F219" s="382"/>
      <c r="G219" s="382"/>
      <c r="H219" s="382"/>
      <c r="I219" s="199"/>
      <c r="J219" s="199"/>
      <c r="K219" s="199"/>
      <c r="L219" s="199"/>
      <c r="M219" s="199"/>
      <c r="N219" s="199"/>
      <c r="O219" s="199"/>
      <c r="P219" s="199"/>
      <c r="Q219" s="199"/>
      <c r="R219" s="199"/>
    </row>
    <row r="220" spans="1:19">
      <c r="A220" s="199"/>
      <c r="B220" s="199"/>
      <c r="C220" s="199"/>
      <c r="D220" s="382"/>
      <c r="E220" s="382"/>
      <c r="F220" s="382"/>
      <c r="G220" s="382"/>
      <c r="H220" s="382"/>
      <c r="I220" s="199"/>
      <c r="J220" s="199"/>
      <c r="K220" s="199"/>
      <c r="L220" s="199"/>
      <c r="M220" s="199"/>
      <c r="N220" s="199"/>
      <c r="O220" s="199"/>
      <c r="P220" s="199"/>
      <c r="Q220" s="199"/>
      <c r="R220" s="199"/>
    </row>
    <row r="221" spans="1:19">
      <c r="C221" s="199"/>
      <c r="D221" s="382"/>
      <c r="E221" s="382"/>
      <c r="F221" s="382"/>
      <c r="G221" s="382"/>
      <c r="H221" s="382"/>
      <c r="I221" s="199"/>
      <c r="J221" s="199"/>
      <c r="K221" s="199"/>
      <c r="L221" s="199"/>
      <c r="M221" s="199"/>
      <c r="N221" s="199"/>
      <c r="O221" s="199"/>
      <c r="P221" s="199"/>
      <c r="Q221" s="199"/>
      <c r="R221" s="199"/>
    </row>
    <row r="222" spans="1:19">
      <c r="C222" s="199"/>
      <c r="D222" s="382"/>
      <c r="E222" s="382"/>
      <c r="F222" s="382"/>
      <c r="G222" s="382"/>
      <c r="H222" s="382"/>
      <c r="I222" s="199"/>
      <c r="J222" s="199"/>
      <c r="K222" s="199"/>
      <c r="L222" s="199"/>
      <c r="M222" s="199"/>
      <c r="N222" s="199"/>
      <c r="O222" s="199"/>
      <c r="P222" s="199"/>
      <c r="Q222" s="199"/>
      <c r="R222" s="199"/>
    </row>
    <row r="223" spans="1:19">
      <c r="C223" s="199"/>
      <c r="D223" s="382"/>
      <c r="E223" s="382"/>
      <c r="F223" s="382"/>
      <c r="G223" s="382"/>
      <c r="H223" s="382"/>
      <c r="I223" s="199"/>
      <c r="J223" s="199"/>
      <c r="K223" s="199"/>
      <c r="L223" s="199"/>
      <c r="M223" s="199"/>
      <c r="N223" s="199"/>
      <c r="O223" s="199"/>
      <c r="P223" s="199"/>
      <c r="Q223" s="199"/>
      <c r="R223" s="199"/>
    </row>
    <row r="224" spans="1:19">
      <c r="C224" s="199"/>
      <c r="D224" s="382"/>
      <c r="E224" s="382"/>
      <c r="F224" s="382"/>
      <c r="G224" s="382"/>
      <c r="H224" s="382"/>
      <c r="I224" s="199"/>
      <c r="J224" s="199"/>
      <c r="K224" s="199"/>
      <c r="L224" s="199"/>
      <c r="M224" s="199"/>
      <c r="N224" s="199"/>
      <c r="O224" s="199"/>
      <c r="P224" s="199"/>
      <c r="Q224" s="199"/>
      <c r="R224" s="199"/>
    </row>
    <row r="225" spans="3:18">
      <c r="C225" s="199"/>
      <c r="D225" s="382"/>
      <c r="E225" s="382"/>
      <c r="F225" s="382"/>
      <c r="G225" s="382"/>
      <c r="H225" s="382"/>
      <c r="I225" s="199"/>
      <c r="J225" s="199"/>
      <c r="K225" s="199"/>
      <c r="L225" s="199"/>
      <c r="M225" s="199"/>
      <c r="N225" s="199"/>
      <c r="O225" s="199"/>
      <c r="P225" s="199"/>
      <c r="Q225" s="199"/>
      <c r="R225" s="199"/>
    </row>
    <row r="226" spans="3:18">
      <c r="C226" s="199"/>
      <c r="D226" s="382"/>
      <c r="E226" s="382"/>
      <c r="F226" s="382"/>
      <c r="G226" s="382"/>
      <c r="H226" s="382"/>
      <c r="I226" s="199"/>
      <c r="J226" s="199"/>
      <c r="K226" s="199"/>
      <c r="L226" s="199"/>
      <c r="M226" s="199"/>
      <c r="N226" s="199"/>
      <c r="O226" s="199"/>
      <c r="P226" s="199"/>
      <c r="Q226" s="199"/>
      <c r="R226" s="199"/>
    </row>
    <row r="227" spans="3:18">
      <c r="C227" s="199"/>
      <c r="D227" s="382"/>
      <c r="E227" s="382"/>
      <c r="F227" s="382"/>
      <c r="G227" s="382"/>
      <c r="H227" s="382"/>
      <c r="I227" s="199"/>
      <c r="J227" s="199"/>
      <c r="K227" s="199"/>
      <c r="L227" s="199"/>
      <c r="M227" s="199"/>
      <c r="N227" s="199"/>
      <c r="O227" s="199"/>
      <c r="P227" s="199"/>
      <c r="Q227" s="199"/>
      <c r="R227" s="199"/>
    </row>
    <row r="228" spans="3:18">
      <c r="C228" s="199"/>
      <c r="D228" s="382"/>
      <c r="E228" s="382"/>
      <c r="F228" s="382"/>
      <c r="G228" s="382"/>
      <c r="H228" s="382"/>
      <c r="I228" s="199"/>
      <c r="J228" s="199"/>
      <c r="K228" s="199"/>
      <c r="L228" s="199"/>
      <c r="M228" s="199"/>
      <c r="N228" s="199"/>
      <c r="O228" s="199"/>
      <c r="P228" s="199"/>
      <c r="Q228" s="199"/>
      <c r="R228" s="199"/>
    </row>
    <row r="229" spans="3:18">
      <c r="C229" s="199"/>
      <c r="D229" s="382"/>
      <c r="E229" s="382"/>
      <c r="F229" s="382"/>
      <c r="G229" s="382"/>
      <c r="H229" s="382"/>
      <c r="I229" s="199"/>
      <c r="J229" s="199"/>
      <c r="K229" s="199"/>
      <c r="L229" s="199"/>
      <c r="M229" s="199"/>
      <c r="N229" s="199"/>
      <c r="O229" s="199"/>
      <c r="P229" s="199"/>
      <c r="Q229" s="199"/>
      <c r="R229" s="199"/>
    </row>
    <row r="230" spans="3:18">
      <c r="C230" s="199"/>
      <c r="D230" s="382"/>
      <c r="E230" s="382"/>
      <c r="F230" s="382"/>
      <c r="G230" s="382"/>
      <c r="H230" s="382"/>
      <c r="I230" s="199"/>
      <c r="J230" s="199"/>
      <c r="K230" s="199"/>
      <c r="L230" s="199"/>
      <c r="M230" s="199"/>
      <c r="N230" s="199"/>
      <c r="O230" s="199"/>
      <c r="P230" s="199"/>
      <c r="Q230" s="199"/>
      <c r="R230" s="199"/>
    </row>
    <row r="231" spans="3:18">
      <c r="C231" s="199"/>
      <c r="D231" s="382"/>
      <c r="E231" s="382"/>
      <c r="F231" s="382"/>
      <c r="G231" s="382"/>
      <c r="H231" s="382"/>
      <c r="I231" s="199"/>
      <c r="J231" s="199"/>
      <c r="K231" s="199"/>
      <c r="L231" s="199"/>
      <c r="M231" s="199"/>
      <c r="N231" s="199"/>
      <c r="O231" s="199"/>
      <c r="P231" s="199"/>
      <c r="Q231" s="199"/>
      <c r="R231" s="199"/>
    </row>
    <row r="232" spans="3:18">
      <c r="C232" s="199"/>
      <c r="D232" s="382"/>
      <c r="E232" s="382"/>
      <c r="F232" s="382"/>
      <c r="G232" s="382"/>
      <c r="H232" s="382"/>
      <c r="I232" s="199"/>
      <c r="J232" s="199"/>
      <c r="K232" s="199"/>
      <c r="L232" s="199"/>
      <c r="M232" s="199"/>
      <c r="N232" s="199"/>
      <c r="O232" s="199"/>
      <c r="P232" s="199"/>
      <c r="Q232" s="199"/>
      <c r="R232" s="199"/>
    </row>
    <row r="233" spans="3:18">
      <c r="C233" s="199"/>
      <c r="D233" s="382"/>
      <c r="E233" s="382"/>
      <c r="F233" s="382"/>
      <c r="G233" s="382"/>
      <c r="H233" s="382"/>
      <c r="I233" s="199"/>
      <c r="J233" s="199"/>
      <c r="K233" s="199"/>
      <c r="L233" s="199"/>
      <c r="M233" s="199"/>
      <c r="N233" s="199"/>
      <c r="O233" s="199"/>
      <c r="P233" s="199"/>
      <c r="Q233" s="199"/>
      <c r="R233" s="199"/>
    </row>
    <row r="234" spans="3:18">
      <c r="C234" s="199"/>
      <c r="D234" s="382"/>
      <c r="E234" s="382"/>
      <c r="F234" s="382"/>
      <c r="G234" s="382"/>
      <c r="H234" s="382"/>
      <c r="I234" s="199"/>
      <c r="J234" s="199"/>
      <c r="K234" s="199"/>
      <c r="L234" s="199"/>
      <c r="M234" s="199"/>
      <c r="N234" s="199"/>
      <c r="O234" s="199"/>
      <c r="P234" s="199"/>
      <c r="Q234" s="199"/>
      <c r="R234" s="199"/>
    </row>
    <row r="235" spans="3:18">
      <c r="C235" s="199"/>
      <c r="D235" s="382"/>
      <c r="E235" s="382"/>
      <c r="F235" s="382"/>
      <c r="G235" s="382"/>
      <c r="H235" s="382"/>
      <c r="I235" s="199"/>
      <c r="J235" s="199"/>
      <c r="K235" s="199"/>
      <c r="L235" s="199"/>
      <c r="M235" s="199"/>
      <c r="N235" s="199"/>
      <c r="O235" s="199"/>
      <c r="P235" s="199"/>
      <c r="Q235" s="199"/>
      <c r="R235" s="199"/>
    </row>
    <row r="236" spans="3:18">
      <c r="C236" s="199"/>
      <c r="D236" s="382"/>
      <c r="E236" s="382"/>
      <c r="F236" s="382"/>
      <c r="G236" s="382"/>
      <c r="H236" s="382"/>
      <c r="I236" s="199"/>
      <c r="J236" s="199"/>
      <c r="K236" s="199"/>
      <c r="L236" s="199"/>
      <c r="M236" s="199"/>
      <c r="N236" s="199"/>
      <c r="O236" s="199"/>
      <c r="P236" s="199"/>
      <c r="Q236" s="199"/>
      <c r="R236" s="199"/>
    </row>
    <row r="237" spans="3:18">
      <c r="C237" s="199"/>
      <c r="D237" s="382"/>
      <c r="E237" s="382"/>
      <c r="F237" s="382"/>
      <c r="G237" s="382"/>
      <c r="H237" s="382"/>
      <c r="I237" s="199"/>
      <c r="J237" s="199"/>
      <c r="K237" s="199"/>
      <c r="L237" s="199"/>
      <c r="M237" s="199"/>
      <c r="N237" s="199"/>
      <c r="O237" s="199"/>
      <c r="P237" s="199"/>
      <c r="Q237" s="199"/>
      <c r="R237" s="199"/>
    </row>
  </sheetData>
  <mergeCells count="9">
    <mergeCell ref="Q211:R211"/>
    <mergeCell ref="I1:O1"/>
    <mergeCell ref="P1:R1"/>
    <mergeCell ref="A1:A2"/>
    <mergeCell ref="B1:B2"/>
    <mergeCell ref="C1:C2"/>
    <mergeCell ref="D1:D2"/>
    <mergeCell ref="E1:F1"/>
    <mergeCell ref="G1:H1"/>
  </mergeCells>
  <phoneticPr fontId="0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horizontalDpi="300" verticalDpi="300" r:id="rId1"/>
  <headerFooter alignWithMargins="0">
    <oddHeader>&amp;C&amp;"Times New Roman,Félkövér dőlt" ZALAEGERSZEG MEGYEI JOGÚ VÁROS ÖNKORMÁNYZATA
BEVÉTELI ELŐIRÁNYZATAINAK TELJESÍTÉSE  2015. ÉVBEN&amp;R&amp;"Times New Roman,Félkövér dőlt"5.a tábla
Adatok E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18"/>
  <sheetViews>
    <sheetView workbookViewId="0">
      <pane ySplit="2" topLeftCell="A3" activePane="bottomLeft" state="frozen"/>
      <selection activeCell="B1" sqref="B1"/>
      <selection pane="bottomLeft" activeCell="P1" sqref="P1:Q1"/>
    </sheetView>
  </sheetViews>
  <sheetFormatPr defaultRowHeight="12"/>
  <cols>
    <col min="1" max="1" width="4.33203125" style="28" customWidth="1"/>
    <col min="2" max="2" width="4" style="28" customWidth="1"/>
    <col min="3" max="3" width="19.5" style="28" customWidth="1"/>
    <col min="4" max="4" width="10.33203125" style="28" customWidth="1"/>
    <col min="5" max="6" width="10.6640625" style="28" customWidth="1"/>
    <col min="7" max="7" width="5.6640625" style="28" customWidth="1"/>
    <col min="8" max="8" width="9.83203125" style="28" customWidth="1"/>
    <col min="9" max="9" width="10.5" style="28" customWidth="1"/>
    <col min="10" max="10" width="9.6640625" style="28" customWidth="1"/>
    <col min="11" max="11" width="9.33203125" style="28"/>
    <col min="12" max="12" width="9.1640625" style="28" customWidth="1"/>
    <col min="13" max="13" width="10.1640625" style="28" customWidth="1"/>
    <col min="14" max="14" width="10.6640625" style="28" customWidth="1"/>
    <col min="15" max="15" width="8.6640625" style="28" customWidth="1"/>
    <col min="16" max="16" width="7.33203125" style="28" customWidth="1"/>
    <col min="17" max="17" width="9.5" style="28" customWidth="1"/>
    <col min="18" max="16384" width="9.33203125" style="28"/>
  </cols>
  <sheetData>
    <row r="1" spans="1:17" ht="12.75" customHeight="1">
      <c r="A1" s="1373" t="s">
        <v>420</v>
      </c>
      <c r="B1" s="1373" t="s">
        <v>421</v>
      </c>
      <c r="C1" s="1373" t="s">
        <v>1921</v>
      </c>
      <c r="D1" s="1374" t="s">
        <v>1708</v>
      </c>
      <c r="E1" s="1375"/>
      <c r="F1" s="1374" t="s">
        <v>1711</v>
      </c>
      <c r="G1" s="1375"/>
      <c r="H1" s="1371" t="s">
        <v>1813</v>
      </c>
      <c r="I1" s="1371"/>
      <c r="J1" s="1371"/>
      <c r="K1" s="1371"/>
      <c r="L1" s="1371"/>
      <c r="M1" s="1371"/>
      <c r="N1" s="1371"/>
      <c r="O1" s="1371"/>
      <c r="P1" s="1372" t="s">
        <v>1816</v>
      </c>
      <c r="Q1" s="1372"/>
    </row>
    <row r="2" spans="1:17" s="30" customFormat="1" ht="70.5" customHeight="1">
      <c r="A2" s="1373"/>
      <c r="B2" s="1373"/>
      <c r="C2" s="1373"/>
      <c r="D2" s="607" t="s">
        <v>1709</v>
      </c>
      <c r="E2" s="607" t="s">
        <v>1710</v>
      </c>
      <c r="F2" s="607" t="s">
        <v>1713</v>
      </c>
      <c r="G2" s="607" t="s">
        <v>1712</v>
      </c>
      <c r="H2" s="607" t="s">
        <v>6</v>
      </c>
      <c r="I2" s="607" t="s">
        <v>1005</v>
      </c>
      <c r="J2" s="607" t="s">
        <v>1735</v>
      </c>
      <c r="K2" s="607" t="s">
        <v>1814</v>
      </c>
      <c r="L2" s="607" t="s">
        <v>9</v>
      </c>
      <c r="M2" s="607" t="s">
        <v>13</v>
      </c>
      <c r="N2" s="607" t="s">
        <v>14</v>
      </c>
      <c r="O2" s="607" t="s">
        <v>1010</v>
      </c>
      <c r="P2" s="607" t="s">
        <v>1015</v>
      </c>
      <c r="Q2" s="607" t="s">
        <v>72</v>
      </c>
    </row>
    <row r="3" spans="1:17" s="30" customFormat="1" ht="15" customHeight="1">
      <c r="A3" s="2">
        <v>1</v>
      </c>
      <c r="B3" s="2"/>
      <c r="C3" s="149" t="s">
        <v>85</v>
      </c>
      <c r="D3" s="149"/>
      <c r="E3" s="149"/>
      <c r="F3" s="149"/>
      <c r="G3" s="149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30" customFormat="1" ht="15" customHeight="1">
      <c r="A4" s="2">
        <v>1</v>
      </c>
      <c r="B4" s="2">
        <v>1</v>
      </c>
      <c r="C4" s="9" t="s">
        <v>1687</v>
      </c>
      <c r="D4" s="9"/>
      <c r="E4" s="9"/>
      <c r="F4" s="9"/>
      <c r="G4" s="9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31" customFormat="1" ht="24.95" customHeight="1">
      <c r="A5" s="5"/>
      <c r="B5" s="5">
        <v>12</v>
      </c>
      <c r="C5" s="151" t="s">
        <v>1685</v>
      </c>
      <c r="D5" s="516">
        <v>293589</v>
      </c>
      <c r="E5" s="516">
        <v>281557</v>
      </c>
      <c r="F5" s="516">
        <f>SUM(H5:Q5)</f>
        <v>187287</v>
      </c>
      <c r="G5" s="521">
        <f>F5/E5*100</f>
        <v>66.518324886257489</v>
      </c>
      <c r="H5" s="6">
        <f ca="1">'6.a'!K53</f>
        <v>41</v>
      </c>
      <c r="I5" s="6">
        <f ca="1">'6.a'!L53</f>
        <v>2651</v>
      </c>
      <c r="J5" s="6">
        <f ca="1">'6.a'!M53</f>
        <v>20935</v>
      </c>
      <c r="K5" s="6">
        <f ca="1">'6.a'!N53</f>
        <v>150707</v>
      </c>
      <c r="L5" s="6">
        <f ca="1">'6.a'!O53</f>
        <v>3953</v>
      </c>
      <c r="M5" s="6">
        <f ca="1">'6.a'!P53</f>
        <v>0</v>
      </c>
      <c r="N5" s="6">
        <f ca="1">'6.a'!Q53</f>
        <v>0</v>
      </c>
      <c r="O5" s="6">
        <f ca="1">'6.a'!R53</f>
        <v>9000</v>
      </c>
      <c r="P5" s="6">
        <f ca="1">'6.a'!S53</f>
        <v>0</v>
      </c>
      <c r="Q5" s="6">
        <f ca="1">'6.a'!T53</f>
        <v>0</v>
      </c>
    </row>
    <row r="6" spans="1:17" s="31" customFormat="1" ht="14.1" customHeight="1">
      <c r="A6" s="5"/>
      <c r="B6" s="5">
        <v>13</v>
      </c>
      <c r="C6" s="149" t="s">
        <v>1686</v>
      </c>
      <c r="D6" s="517">
        <v>783142</v>
      </c>
      <c r="E6" s="517">
        <v>1354311</v>
      </c>
      <c r="F6" s="516">
        <f t="shared" ref="F6:F15" si="0">SUM(H6:Q6)</f>
        <v>1244481</v>
      </c>
      <c r="G6" s="521">
        <f t="shared" ref="G6:G18" si="1">F6/E6*100</f>
        <v>91.890341287931648</v>
      </c>
      <c r="H6" s="6">
        <f ca="1">'6.a'!K243</f>
        <v>4262</v>
      </c>
      <c r="I6" s="6">
        <f ca="1">'6.a'!L243</f>
        <v>1429</v>
      </c>
      <c r="J6" s="6">
        <f ca="1">'6.a'!M243</f>
        <v>120510</v>
      </c>
      <c r="K6" s="6">
        <f ca="1">'6.a'!N243</f>
        <v>16920</v>
      </c>
      <c r="L6" s="6">
        <f ca="1">'6.a'!O243</f>
        <v>564778</v>
      </c>
      <c r="M6" s="6">
        <f ca="1">'6.a'!P243</f>
        <v>34197</v>
      </c>
      <c r="N6" s="6">
        <f ca="1">'6.a'!Q243</f>
        <v>382613</v>
      </c>
      <c r="O6" s="6">
        <f ca="1">'6.a'!R243</f>
        <v>119772</v>
      </c>
      <c r="P6" s="6">
        <f ca="1">'6.a'!S243</f>
        <v>0</v>
      </c>
      <c r="Q6" s="6">
        <f ca="1">'6.a'!T243</f>
        <v>0</v>
      </c>
    </row>
    <row r="7" spans="1:17" s="31" customFormat="1" ht="14.1" customHeight="1">
      <c r="A7" s="5"/>
      <c r="B7" s="5">
        <v>14</v>
      </c>
      <c r="C7" s="149" t="s">
        <v>1016</v>
      </c>
      <c r="D7" s="517">
        <v>1055357</v>
      </c>
      <c r="E7" s="517">
        <v>1302111</v>
      </c>
      <c r="F7" s="516">
        <f t="shared" si="0"/>
        <v>52424</v>
      </c>
      <c r="G7" s="521">
        <f t="shared" si="1"/>
        <v>4.0260776539020098</v>
      </c>
      <c r="H7" s="6">
        <f ca="1">'6.a'!K260</f>
        <v>0</v>
      </c>
      <c r="I7" s="6">
        <f ca="1">'6.a'!L260</f>
        <v>0</v>
      </c>
      <c r="J7" s="6">
        <f ca="1">'6.a'!M260</f>
        <v>11057</v>
      </c>
      <c r="K7" s="6">
        <f ca="1">'6.a'!N260</f>
        <v>0</v>
      </c>
      <c r="L7" s="6">
        <f ca="1">'6.a'!O260</f>
        <v>0</v>
      </c>
      <c r="M7" s="6">
        <f ca="1">'6.a'!P260</f>
        <v>35808</v>
      </c>
      <c r="N7" s="6">
        <f ca="1">'6.a'!Q260</f>
        <v>45</v>
      </c>
      <c r="O7" s="6">
        <f ca="1">'6.a'!R260</f>
        <v>5514</v>
      </c>
      <c r="P7" s="6">
        <f ca="1">'6.a'!S260</f>
        <v>0</v>
      </c>
      <c r="Q7" s="6">
        <f ca="1">'6.a'!T260</f>
        <v>0</v>
      </c>
    </row>
    <row r="8" spans="1:17" s="31" customFormat="1" ht="14.1" customHeight="1">
      <c r="A8" s="5"/>
      <c r="B8" s="5">
        <v>15</v>
      </c>
      <c r="C8" s="34" t="s">
        <v>1922</v>
      </c>
      <c r="D8" s="6">
        <v>2713015</v>
      </c>
      <c r="E8" s="6">
        <v>2963433</v>
      </c>
      <c r="F8" s="516">
        <f t="shared" si="0"/>
        <v>2519338</v>
      </c>
      <c r="G8" s="521">
        <f t="shared" si="1"/>
        <v>85.014171064437761</v>
      </c>
      <c r="H8" s="6">
        <f ca="1">'6.a'!K506</f>
        <v>3597</v>
      </c>
      <c r="I8" s="6">
        <f ca="1">'6.a'!L506</f>
        <v>1386</v>
      </c>
      <c r="J8" s="6">
        <f ca="1">'6.a'!M506</f>
        <v>1347842</v>
      </c>
      <c r="K8" s="6">
        <f ca="1">'6.a'!N506</f>
        <v>50</v>
      </c>
      <c r="L8" s="6">
        <f ca="1">'6.a'!O506</f>
        <v>55455</v>
      </c>
      <c r="M8" s="6">
        <f ca="1">'6.a'!P506</f>
        <v>133985</v>
      </c>
      <c r="N8" s="6">
        <f ca="1">'6.a'!Q506</f>
        <v>316946</v>
      </c>
      <c r="O8" s="6">
        <f ca="1">'6.a'!R506</f>
        <v>660077</v>
      </c>
      <c r="P8" s="6">
        <f ca="1">'6.a'!S506</f>
        <v>0</v>
      </c>
      <c r="Q8" s="6">
        <f ca="1">'6.a'!T506</f>
        <v>0</v>
      </c>
    </row>
    <row r="9" spans="1:17" s="31" customFormat="1" ht="14.1" customHeight="1">
      <c r="A9" s="5"/>
      <c r="B9" s="5">
        <v>16</v>
      </c>
      <c r="C9" s="34" t="s">
        <v>1734</v>
      </c>
      <c r="D9" s="6">
        <v>4304319</v>
      </c>
      <c r="E9" s="6">
        <v>4971106</v>
      </c>
      <c r="F9" s="516">
        <f t="shared" si="0"/>
        <v>3893122</v>
      </c>
      <c r="G9" s="521">
        <f t="shared" si="1"/>
        <v>78.315006761070876</v>
      </c>
      <c r="H9" s="6">
        <f ca="1">'6.a'!K616</f>
        <v>14650</v>
      </c>
      <c r="I9" s="6">
        <f ca="1">'6.a'!L616</f>
        <v>3560</v>
      </c>
      <c r="J9" s="6">
        <f ca="1">'6.a'!M616</f>
        <v>921979</v>
      </c>
      <c r="K9" s="6">
        <f ca="1">'6.a'!N616</f>
        <v>0</v>
      </c>
      <c r="L9" s="6">
        <f ca="1">'6.a'!O616</f>
        <v>0</v>
      </c>
      <c r="M9" s="6">
        <f ca="1">'6.a'!P616</f>
        <v>2721334</v>
      </c>
      <c r="N9" s="6">
        <f ca="1">'6.a'!Q616</f>
        <v>146567</v>
      </c>
      <c r="O9" s="6">
        <f ca="1">'6.a'!R616</f>
        <v>85032</v>
      </c>
      <c r="P9" s="6">
        <f ca="1">'6.a'!S616</f>
        <v>0</v>
      </c>
      <c r="Q9" s="6">
        <f ca="1">'6.a'!T616</f>
        <v>0</v>
      </c>
    </row>
    <row r="10" spans="1:17" s="31" customFormat="1" ht="14.1" customHeight="1">
      <c r="A10" s="5"/>
      <c r="B10" s="5">
        <v>17</v>
      </c>
      <c r="C10" s="34" t="s">
        <v>1923</v>
      </c>
      <c r="D10" s="6">
        <v>210954</v>
      </c>
      <c r="E10" s="6">
        <v>307167</v>
      </c>
      <c r="F10" s="516">
        <f t="shared" si="0"/>
        <v>233677</v>
      </c>
      <c r="G10" s="521">
        <f t="shared" si="1"/>
        <v>76.074903879648531</v>
      </c>
      <c r="H10" s="6">
        <f ca="1">'6.a'!K651</f>
        <v>0</v>
      </c>
      <c r="I10" s="6">
        <f ca="1">'6.a'!L651</f>
        <v>0</v>
      </c>
      <c r="J10" s="6">
        <f ca="1">'6.a'!M651</f>
        <v>49140</v>
      </c>
      <c r="K10" s="6">
        <f ca="1">'6.a'!N651</f>
        <v>149</v>
      </c>
      <c r="L10" s="6">
        <f ca="1">'6.a'!O651</f>
        <v>0</v>
      </c>
      <c r="M10" s="6">
        <f ca="1">'6.a'!P651</f>
        <v>156422</v>
      </c>
      <c r="N10" s="6">
        <f ca="1">'6.a'!Q651</f>
        <v>0</v>
      </c>
      <c r="O10" s="6">
        <f ca="1">'6.a'!R651</f>
        <v>24840</v>
      </c>
      <c r="P10" s="6">
        <f ca="1">'6.a'!S651</f>
        <v>0</v>
      </c>
      <c r="Q10" s="6">
        <f ca="1">'6.a'!T651</f>
        <v>3126</v>
      </c>
    </row>
    <row r="11" spans="1:17" s="31" customFormat="1" ht="14.1" customHeight="1">
      <c r="A11" s="5"/>
      <c r="B11" s="5">
        <v>18</v>
      </c>
      <c r="C11" s="157" t="s">
        <v>229</v>
      </c>
      <c r="D11" s="122">
        <v>43876</v>
      </c>
      <c r="E11" s="122">
        <v>52047</v>
      </c>
      <c r="F11" s="516">
        <f t="shared" si="0"/>
        <v>48480</v>
      </c>
      <c r="G11" s="521">
        <f t="shared" si="1"/>
        <v>93.146579053547754</v>
      </c>
      <c r="H11" s="6">
        <f ca="1">'6.a'!K670</f>
        <v>27</v>
      </c>
      <c r="I11" s="6">
        <f ca="1">'6.a'!L670</f>
        <v>0</v>
      </c>
      <c r="J11" s="6">
        <f ca="1">'6.a'!M670</f>
        <v>44234</v>
      </c>
      <c r="K11" s="6">
        <f ca="1">'6.a'!N670</f>
        <v>0</v>
      </c>
      <c r="L11" s="6">
        <f ca="1">'6.a'!O670</f>
        <v>2250</v>
      </c>
      <c r="M11" s="6">
        <f ca="1">'6.a'!P670</f>
        <v>254</v>
      </c>
      <c r="N11" s="6">
        <f ca="1">'6.a'!Q670</f>
        <v>0</v>
      </c>
      <c r="O11" s="6">
        <f ca="1">'6.a'!R670</f>
        <v>1715</v>
      </c>
      <c r="P11" s="6">
        <f ca="1">'6.a'!S670</f>
        <v>0</v>
      </c>
      <c r="Q11" s="6">
        <f ca="1">'6.a'!T670</f>
        <v>0</v>
      </c>
    </row>
    <row r="12" spans="1:17" s="31" customFormat="1" ht="14.1" customHeight="1">
      <c r="A12" s="5"/>
      <c r="B12" s="5">
        <v>19</v>
      </c>
      <c r="C12" s="33" t="s">
        <v>1924</v>
      </c>
      <c r="D12" s="518">
        <v>926831</v>
      </c>
      <c r="E12" s="518">
        <v>1146719</v>
      </c>
      <c r="F12" s="516">
        <f t="shared" si="0"/>
        <v>865940</v>
      </c>
      <c r="G12" s="521">
        <f t="shared" si="1"/>
        <v>75.5145768056516</v>
      </c>
      <c r="H12" s="6">
        <f ca="1">'6.a'!K710</f>
        <v>0</v>
      </c>
      <c r="I12" s="6">
        <f ca="1">'6.a'!L710</f>
        <v>0</v>
      </c>
      <c r="J12" s="6">
        <f ca="1">'6.a'!M710</f>
        <v>36125</v>
      </c>
      <c r="K12" s="6">
        <f ca="1">'6.a'!N710</f>
        <v>0</v>
      </c>
      <c r="L12" s="6">
        <f ca="1">'6.a'!O710</f>
        <v>760956</v>
      </c>
      <c r="M12" s="6">
        <f ca="1">'6.a'!P710</f>
        <v>0</v>
      </c>
      <c r="N12" s="6">
        <f ca="1">'6.a'!Q710</f>
        <v>0</v>
      </c>
      <c r="O12" s="6">
        <f ca="1">'6.a'!R710</f>
        <v>5150</v>
      </c>
      <c r="P12" s="6">
        <f ca="1">'6.a'!S710</f>
        <v>0</v>
      </c>
      <c r="Q12" s="6">
        <f ca="1">'6.a'!T710</f>
        <v>63709</v>
      </c>
    </row>
    <row r="13" spans="1:17" s="31" customFormat="1" ht="25.5" customHeight="1">
      <c r="A13" s="5"/>
      <c r="B13" s="5">
        <v>20</v>
      </c>
      <c r="C13" s="33" t="s">
        <v>279</v>
      </c>
      <c r="D13" s="518"/>
      <c r="E13" s="518"/>
      <c r="F13" s="516">
        <f t="shared" si="0"/>
        <v>0</v>
      </c>
      <c r="G13" s="521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s="31" customFormat="1" ht="27" customHeight="1">
      <c r="A14" s="5"/>
      <c r="B14" s="5">
        <v>21</v>
      </c>
      <c r="C14" s="158" t="s">
        <v>1017</v>
      </c>
      <c r="D14" s="519">
        <v>399836</v>
      </c>
      <c r="E14" s="519">
        <v>464187</v>
      </c>
      <c r="F14" s="516">
        <f t="shared" si="0"/>
        <v>386231</v>
      </c>
      <c r="G14" s="521">
        <f t="shared" si="1"/>
        <v>83.205906240372954</v>
      </c>
      <c r="H14" s="6">
        <f ca="1">'6.a'!K749</f>
        <v>121595</v>
      </c>
      <c r="I14" s="6">
        <f ca="1">'6.a'!L749</f>
        <v>37836</v>
      </c>
      <c r="J14" s="6">
        <f ca="1">'6.a'!M749</f>
        <v>79449</v>
      </c>
      <c r="K14" s="6">
        <f ca="1">'6.a'!N749</f>
        <v>0</v>
      </c>
      <c r="L14" s="6">
        <f ca="1">'6.a'!O749</f>
        <v>122347</v>
      </c>
      <c r="M14" s="6">
        <f ca="1">'6.a'!P749</f>
        <v>10504</v>
      </c>
      <c r="N14" s="6">
        <f ca="1">'6.a'!Q749</f>
        <v>0</v>
      </c>
      <c r="O14" s="6">
        <f ca="1">'6.a'!R749</f>
        <v>14500</v>
      </c>
      <c r="P14" s="6">
        <f ca="1">'6.a'!S749</f>
        <v>0</v>
      </c>
      <c r="Q14" s="6">
        <f ca="1">'6.a'!T749</f>
        <v>0</v>
      </c>
    </row>
    <row r="15" spans="1:17" s="31" customFormat="1" ht="12.95" customHeight="1">
      <c r="A15" s="5"/>
      <c r="B15" s="5">
        <v>30</v>
      </c>
      <c r="C15" s="7" t="s">
        <v>1662</v>
      </c>
      <c r="D15" s="6">
        <v>353626</v>
      </c>
      <c r="E15" s="6">
        <v>938463</v>
      </c>
      <c r="F15" s="516">
        <f t="shared" si="0"/>
        <v>0</v>
      </c>
      <c r="G15" s="521">
        <f t="shared" si="1"/>
        <v>0</v>
      </c>
      <c r="H15" s="6">
        <f ca="1">'6.a'!K778</f>
        <v>0</v>
      </c>
      <c r="I15" s="6">
        <f ca="1">'6.a'!L778</f>
        <v>0</v>
      </c>
      <c r="J15" s="6">
        <f ca="1">'6.a'!M778</f>
        <v>0</v>
      </c>
      <c r="K15" s="6">
        <f ca="1">'6.a'!N778</f>
        <v>0</v>
      </c>
      <c r="L15" s="6">
        <f ca="1">'6.a'!O778</f>
        <v>0</v>
      </c>
      <c r="M15" s="6">
        <f ca="1">'6.a'!P778</f>
        <v>0</v>
      </c>
      <c r="N15" s="6">
        <f ca="1">'6.a'!Q778</f>
        <v>0</v>
      </c>
      <c r="O15" s="6">
        <f ca="1">'6.a'!R778</f>
        <v>0</v>
      </c>
      <c r="P15" s="6">
        <f ca="1">'6.a'!S778</f>
        <v>0</v>
      </c>
      <c r="Q15" s="6">
        <f ca="1">'6.a'!T778</f>
        <v>0</v>
      </c>
    </row>
    <row r="16" spans="1:17" s="32" customFormat="1" ht="34.5" customHeight="1">
      <c r="A16" s="608"/>
      <c r="B16" s="608"/>
      <c r="C16" s="589" t="s">
        <v>116</v>
      </c>
      <c r="D16" s="609">
        <f>SUM(D5:D15)</f>
        <v>11084545</v>
      </c>
      <c r="E16" s="609">
        <f>SUM(E5:E15)</f>
        <v>13781101</v>
      </c>
      <c r="F16" s="609">
        <f>SUM(F5:F15)</f>
        <v>9430980</v>
      </c>
      <c r="G16" s="678">
        <f t="shared" si="1"/>
        <v>68.434154861792251</v>
      </c>
      <c r="H16" s="610">
        <f>SUM(H3:H15)</f>
        <v>144172</v>
      </c>
      <c r="I16" s="610">
        <f>SUM(I3:I15)</f>
        <v>46862</v>
      </c>
      <c r="J16" s="610">
        <f t="shared" ref="J16:Q16" si="2">SUM(J5:J15)</f>
        <v>2631271</v>
      </c>
      <c r="K16" s="610">
        <f t="shared" si="2"/>
        <v>167826</v>
      </c>
      <c r="L16" s="610">
        <f t="shared" si="2"/>
        <v>1509739</v>
      </c>
      <c r="M16" s="610">
        <f t="shared" si="2"/>
        <v>3092504</v>
      </c>
      <c r="N16" s="610">
        <f t="shared" si="2"/>
        <v>846171</v>
      </c>
      <c r="O16" s="610">
        <f t="shared" si="2"/>
        <v>925600</v>
      </c>
      <c r="P16" s="610">
        <f t="shared" si="2"/>
        <v>0</v>
      </c>
      <c r="Q16" s="610">
        <f t="shared" si="2"/>
        <v>66835</v>
      </c>
    </row>
    <row r="17" spans="1:17" s="32" customFormat="1" ht="21" customHeight="1">
      <c r="A17" s="10">
        <v>2</v>
      </c>
      <c r="B17" s="10"/>
      <c r="C17" s="159" t="s">
        <v>86</v>
      </c>
      <c r="D17" s="520">
        <v>6201932</v>
      </c>
      <c r="E17" s="520">
        <v>6794412</v>
      </c>
      <c r="F17" s="520">
        <f>SUM(H17:Q17)</f>
        <v>6462836</v>
      </c>
      <c r="G17" s="521">
        <f t="shared" si="1"/>
        <v>95.119872036020197</v>
      </c>
      <c r="H17" s="9">
        <f ca="1">'8'!G21</f>
        <v>3015142</v>
      </c>
      <c r="I17" s="9">
        <f ca="1">'8'!H21</f>
        <v>846972</v>
      </c>
      <c r="J17" s="9">
        <f ca="1">'8'!I21</f>
        <v>2381007</v>
      </c>
      <c r="K17" s="9">
        <f ca="1">'8'!J21</f>
        <v>0</v>
      </c>
      <c r="L17" s="9">
        <f ca="1">'8'!K21</f>
        <v>43283</v>
      </c>
      <c r="M17" s="9">
        <f ca="1">'8'!L21</f>
        <v>130582</v>
      </c>
      <c r="N17" s="9">
        <f ca="1">'8'!M21</f>
        <v>45850</v>
      </c>
      <c r="O17" s="9">
        <f ca="1">'8'!N21</f>
        <v>0</v>
      </c>
      <c r="P17" s="9"/>
      <c r="Q17" s="9"/>
    </row>
    <row r="18" spans="1:17" s="32" customFormat="1" ht="24.75" customHeight="1">
      <c r="A18" s="608"/>
      <c r="B18" s="608"/>
      <c r="C18" s="611" t="s">
        <v>1731</v>
      </c>
      <c r="D18" s="610">
        <f>SUM(D16:D17)</f>
        <v>17286477</v>
      </c>
      <c r="E18" s="610">
        <f>SUM(E16:E17)</f>
        <v>20575513</v>
      </c>
      <c r="F18" s="610">
        <f>SUM(F16:F17)</f>
        <v>15893816</v>
      </c>
      <c r="G18" s="678">
        <f t="shared" si="1"/>
        <v>77.246268416248</v>
      </c>
      <c r="H18" s="610">
        <f t="shared" ref="H18:Q18" si="3">SUM(H16:H17)</f>
        <v>3159314</v>
      </c>
      <c r="I18" s="610">
        <f t="shared" si="3"/>
        <v>893834</v>
      </c>
      <c r="J18" s="610">
        <f t="shared" si="3"/>
        <v>5012278</v>
      </c>
      <c r="K18" s="610">
        <f t="shared" si="3"/>
        <v>167826</v>
      </c>
      <c r="L18" s="610">
        <f t="shared" si="3"/>
        <v>1553022</v>
      </c>
      <c r="M18" s="610">
        <f t="shared" si="3"/>
        <v>3223086</v>
      </c>
      <c r="N18" s="610">
        <f t="shared" si="3"/>
        <v>892021</v>
      </c>
      <c r="O18" s="610">
        <f t="shared" si="3"/>
        <v>925600</v>
      </c>
      <c r="P18" s="610">
        <f t="shared" si="3"/>
        <v>0</v>
      </c>
      <c r="Q18" s="610">
        <f t="shared" si="3"/>
        <v>66835</v>
      </c>
    </row>
  </sheetData>
  <dataConsolidate/>
  <mergeCells count="7">
    <mergeCell ref="H1:O1"/>
    <mergeCell ref="P1:Q1"/>
    <mergeCell ref="A1:A2"/>
    <mergeCell ref="B1:B2"/>
    <mergeCell ref="C1:C2"/>
    <mergeCell ref="D1:E1"/>
    <mergeCell ref="F1:G1"/>
  </mergeCells>
  <phoneticPr fontId="0" type="noConversion"/>
  <printOptions horizontalCentered="1" verticalCentered="1"/>
  <pageMargins left="0.15748031496062992" right="0.15748031496062992" top="1.6929133858267718" bottom="0.78740157480314965" header="0.62992125984251968" footer="0.51181102362204722"/>
  <pageSetup paperSize="9" orientation="landscape" horizontalDpi="300" verticalDpi="300" r:id="rId1"/>
  <headerFooter alignWithMargins="0">
    <oddHeader>&amp;C&amp;"Times New Roman CE,Félkövér dőlt"ZALAEGERSZEG MEGYEI JOGÚ VÁROS ÖNKORMÁNYZATÁNAK
2015.  ÉVI KIADÁSI ELŐIRÁNYZATAINAK TELJESÍTÉSE 
CÍMENKÉNTI BONTÁSBAN&amp;R&amp;"Times New Roman CE,Félkövér dőlt"6. tábla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Y787"/>
  <sheetViews>
    <sheetView zoomScale="90" zoomScaleNormal="124" zoomScaleSheetLayoutView="120" workbookViewId="0">
      <pane ySplit="2" topLeftCell="A548" activePane="bottomLeft" state="frozen"/>
      <selection pane="bottomLeft" activeCell="F579" sqref="F579"/>
    </sheetView>
  </sheetViews>
  <sheetFormatPr defaultRowHeight="12"/>
  <cols>
    <col min="1" max="2" width="3.83203125" style="1" customWidth="1"/>
    <col min="3" max="3" width="6.1640625" style="1" customWidth="1"/>
    <col min="4" max="4" width="47.6640625" style="1" customWidth="1"/>
    <col min="5" max="5" width="4.5" style="1" customWidth="1"/>
    <col min="6" max="6" width="8.5" style="423" customWidth="1"/>
    <col min="7" max="7" width="11.6640625" style="423" customWidth="1"/>
    <col min="8" max="8" width="11.5" style="423" customWidth="1"/>
    <col min="9" max="9" width="12" style="423" customWidth="1"/>
    <col min="10" max="10" width="7.5" style="423" customWidth="1"/>
    <col min="11" max="12" width="11" style="1" bestFit="1" customWidth="1"/>
    <col min="13" max="13" width="10.5" style="1" customWidth="1"/>
    <col min="14" max="15" width="11" style="1" customWidth="1"/>
    <col min="16" max="16" width="10.1640625" style="1" bestFit="1" customWidth="1"/>
    <col min="17" max="17" width="11" style="1" customWidth="1"/>
    <col min="18" max="18" width="11" style="1" bestFit="1" customWidth="1"/>
    <col min="19" max="19" width="11" style="1" customWidth="1"/>
    <col min="20" max="20" width="9.33203125" style="1"/>
    <col min="21" max="21" width="11" style="1" customWidth="1"/>
    <col min="22" max="16384" width="9.33203125" style="1"/>
  </cols>
  <sheetData>
    <row r="1" spans="1:22" ht="36.75" customHeight="1">
      <c r="A1" s="1376" t="s">
        <v>420</v>
      </c>
      <c r="B1" s="1376" t="s">
        <v>421</v>
      </c>
      <c r="C1" s="1376" t="s">
        <v>2294</v>
      </c>
      <c r="D1" s="1378" t="s">
        <v>1921</v>
      </c>
      <c r="E1" s="1376" t="s">
        <v>83</v>
      </c>
      <c r="F1" s="1381" t="s">
        <v>60</v>
      </c>
      <c r="G1" s="1383" t="s">
        <v>1708</v>
      </c>
      <c r="H1" s="1383"/>
      <c r="I1" s="1383" t="s">
        <v>1711</v>
      </c>
      <c r="J1" s="1383"/>
      <c r="K1" s="1380" t="s">
        <v>1813</v>
      </c>
      <c r="L1" s="1380"/>
      <c r="M1" s="1380"/>
      <c r="N1" s="1380"/>
      <c r="O1" s="1380"/>
      <c r="P1" s="1380"/>
      <c r="Q1" s="1380"/>
      <c r="R1" s="1380"/>
      <c r="S1" s="1373" t="s">
        <v>1816</v>
      </c>
      <c r="T1" s="1373"/>
    </row>
    <row r="2" spans="1:22" ht="57.95" customHeight="1" thickBot="1">
      <c r="A2" s="1377"/>
      <c r="B2" s="1377"/>
      <c r="C2" s="1377"/>
      <c r="D2" s="1379"/>
      <c r="E2" s="1377"/>
      <c r="F2" s="1382"/>
      <c r="G2" s="612" t="s">
        <v>1709</v>
      </c>
      <c r="H2" s="612" t="s">
        <v>1710</v>
      </c>
      <c r="I2" s="612" t="s">
        <v>1713</v>
      </c>
      <c r="J2" s="612" t="s">
        <v>1712</v>
      </c>
      <c r="K2" s="613" t="s">
        <v>6</v>
      </c>
      <c r="L2" s="613" t="s">
        <v>1005</v>
      </c>
      <c r="M2" s="613" t="s">
        <v>1735</v>
      </c>
      <c r="N2" s="613" t="s">
        <v>1814</v>
      </c>
      <c r="O2" s="613" t="s">
        <v>9</v>
      </c>
      <c r="P2" s="613" t="s">
        <v>13</v>
      </c>
      <c r="Q2" s="613" t="s">
        <v>14</v>
      </c>
      <c r="R2" s="613" t="s">
        <v>1010</v>
      </c>
      <c r="S2" s="613" t="s">
        <v>1015</v>
      </c>
      <c r="T2" s="613" t="s">
        <v>72</v>
      </c>
    </row>
    <row r="3" spans="1:22" ht="16.5" customHeight="1">
      <c r="A3" s="98">
        <v>1</v>
      </c>
      <c r="B3" s="98"/>
      <c r="C3" s="98"/>
      <c r="D3" s="683" t="s">
        <v>88</v>
      </c>
      <c r="E3" s="99"/>
      <c r="F3" s="403"/>
      <c r="G3" s="527"/>
      <c r="H3" s="403"/>
      <c r="I3" s="403"/>
      <c r="J3" s="403"/>
      <c r="K3" s="522"/>
      <c r="L3" s="522"/>
      <c r="M3" s="522"/>
      <c r="N3" s="522"/>
      <c r="O3" s="522"/>
      <c r="P3" s="522"/>
      <c r="Q3" s="522"/>
      <c r="R3" s="522"/>
      <c r="S3" s="522"/>
      <c r="T3" s="522"/>
    </row>
    <row r="4" spans="1:22" ht="12.75" customHeight="1">
      <c r="A4" s="2">
        <v>1</v>
      </c>
      <c r="B4" s="2">
        <v>1</v>
      </c>
      <c r="C4" s="2"/>
      <c r="D4" s="3" t="s">
        <v>1687</v>
      </c>
      <c r="E4" s="22"/>
      <c r="F4" s="20"/>
      <c r="G4" s="26"/>
      <c r="H4" s="20"/>
      <c r="I4" s="20"/>
      <c r="J4" s="20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2">
      <c r="A5" s="8">
        <v>1</v>
      </c>
      <c r="B5" s="8">
        <v>12</v>
      </c>
      <c r="C5" s="8"/>
      <c r="D5" s="200" t="s">
        <v>1685</v>
      </c>
      <c r="E5" s="201"/>
      <c r="F5" s="10"/>
      <c r="G5" s="160"/>
      <c r="H5" s="10"/>
      <c r="I5" s="10"/>
      <c r="J5" s="10"/>
      <c r="K5" s="122"/>
      <c r="L5" s="122"/>
      <c r="M5" s="122"/>
      <c r="N5" s="122"/>
      <c r="O5" s="122"/>
      <c r="P5" s="122"/>
      <c r="Q5" s="122"/>
      <c r="R5" s="122"/>
      <c r="S5" s="122"/>
      <c r="T5" s="122"/>
    </row>
    <row r="6" spans="1:22" ht="14.45" customHeight="1">
      <c r="A6" s="8"/>
      <c r="B6" s="8"/>
      <c r="C6" s="202"/>
      <c r="D6" s="126" t="s">
        <v>1698</v>
      </c>
      <c r="E6" s="203"/>
      <c r="F6" s="20"/>
      <c r="G6" s="26"/>
      <c r="H6" s="20"/>
      <c r="I6" s="20"/>
      <c r="J6" s="20"/>
      <c r="K6" s="122"/>
      <c r="L6" s="122"/>
      <c r="M6" s="122"/>
      <c r="N6" s="122"/>
      <c r="O6" s="122"/>
      <c r="P6" s="204"/>
      <c r="Q6" s="204"/>
      <c r="R6" s="204"/>
      <c r="S6" s="204"/>
      <c r="T6" s="204"/>
    </row>
    <row r="7" spans="1:22" ht="14.45" customHeight="1">
      <c r="A7" s="8"/>
      <c r="B7" s="8"/>
      <c r="C7" s="202"/>
      <c r="D7" s="126" t="s">
        <v>1699</v>
      </c>
      <c r="E7" s="203">
        <v>1</v>
      </c>
      <c r="F7" s="20">
        <v>121101</v>
      </c>
      <c r="G7" s="26">
        <v>14600</v>
      </c>
      <c r="H7" s="9">
        <v>14065</v>
      </c>
      <c r="I7" s="26">
        <v>14065</v>
      </c>
      <c r="J7" s="553">
        <f>I7/H7*100</f>
        <v>100</v>
      </c>
      <c r="K7" s="122"/>
      <c r="L7" s="122"/>
      <c r="M7" s="122"/>
      <c r="N7" s="26">
        <v>14065</v>
      </c>
      <c r="O7" s="249"/>
      <c r="P7" s="122"/>
      <c r="Q7" s="122"/>
      <c r="R7" s="122"/>
      <c r="S7" s="122"/>
      <c r="T7" s="122"/>
      <c r="U7" s="205"/>
      <c r="V7" s="205"/>
    </row>
    <row r="8" spans="1:22" ht="14.45" customHeight="1">
      <c r="A8" s="8"/>
      <c r="B8" s="8"/>
      <c r="C8" s="202"/>
      <c r="D8" s="11" t="s">
        <v>1700</v>
      </c>
      <c r="E8" s="206">
        <v>1</v>
      </c>
      <c r="F8" s="20">
        <v>121102</v>
      </c>
      <c r="G8" s="26">
        <v>45800</v>
      </c>
      <c r="H8" s="9">
        <v>34339</v>
      </c>
      <c r="I8" s="26">
        <v>32840</v>
      </c>
      <c r="J8" s="553">
        <f>I8/H8*100</f>
        <v>95.634701068755646</v>
      </c>
      <c r="K8" s="122"/>
      <c r="L8" s="122"/>
      <c r="M8" s="122"/>
      <c r="N8" s="26">
        <v>32840</v>
      </c>
      <c r="O8" s="249"/>
      <c r="P8" s="122"/>
      <c r="Q8" s="122"/>
      <c r="R8" s="122"/>
      <c r="S8" s="122"/>
      <c r="T8" s="122"/>
      <c r="U8" s="205"/>
      <c r="V8" s="205"/>
    </row>
    <row r="9" spans="1:22" ht="14.45" customHeight="1">
      <c r="A9" s="8"/>
      <c r="B9" s="8"/>
      <c r="C9" s="202"/>
      <c r="D9" s="11" t="s">
        <v>1269</v>
      </c>
      <c r="E9" s="206">
        <v>2</v>
      </c>
      <c r="F9" s="20">
        <v>121103</v>
      </c>
      <c r="G9" s="26">
        <v>15000</v>
      </c>
      <c r="H9" s="9">
        <v>2500</v>
      </c>
      <c r="I9" s="26">
        <v>1802</v>
      </c>
      <c r="J9" s="553">
        <f>I9/H9*100</f>
        <v>72.08</v>
      </c>
      <c r="K9" s="122"/>
      <c r="L9" s="122"/>
      <c r="M9" s="122"/>
      <c r="N9" s="26">
        <v>1802</v>
      </c>
      <c r="O9" s="249"/>
      <c r="P9" s="122"/>
      <c r="Q9" s="122"/>
      <c r="R9" s="122"/>
      <c r="S9" s="122"/>
      <c r="T9" s="122"/>
      <c r="U9" s="205"/>
    </row>
    <row r="10" spans="1:22" ht="14.45" customHeight="1">
      <c r="A10" s="8"/>
      <c r="B10" s="8"/>
      <c r="C10" s="202"/>
      <c r="D10" s="11" t="s">
        <v>830</v>
      </c>
      <c r="E10" s="206"/>
      <c r="F10" s="20"/>
      <c r="G10" s="26"/>
      <c r="H10" s="9"/>
      <c r="I10" s="26"/>
      <c r="J10" s="553"/>
      <c r="K10" s="122"/>
      <c r="L10" s="122"/>
      <c r="M10" s="122"/>
      <c r="N10" s="26"/>
      <c r="O10" s="249"/>
      <c r="P10" s="204"/>
      <c r="Q10" s="204"/>
      <c r="R10" s="204"/>
      <c r="S10" s="204"/>
      <c r="T10" s="204"/>
      <c r="U10" s="205"/>
    </row>
    <row r="11" spans="1:22" ht="14.45" customHeight="1">
      <c r="A11" s="8"/>
      <c r="B11" s="8"/>
      <c r="C11" s="202"/>
      <c r="D11" s="11" t="s">
        <v>831</v>
      </c>
      <c r="E11" s="206">
        <v>1</v>
      </c>
      <c r="F11" s="20">
        <v>121104</v>
      </c>
      <c r="G11" s="26">
        <v>23000</v>
      </c>
      <c r="H11" s="9">
        <v>29245</v>
      </c>
      <c r="I11" s="26">
        <v>27072</v>
      </c>
      <c r="J11" s="553">
        <f>I11/H11*100</f>
        <v>92.569670029064795</v>
      </c>
      <c r="K11" s="122"/>
      <c r="L11" s="122"/>
      <c r="M11" s="122"/>
      <c r="N11" s="26">
        <v>27072</v>
      </c>
      <c r="O11" s="249"/>
      <c r="P11" s="122"/>
      <c r="Q11" s="122"/>
      <c r="R11" s="122"/>
      <c r="S11" s="122"/>
      <c r="T11" s="122"/>
      <c r="V11" s="205"/>
    </row>
    <row r="12" spans="1:22" ht="14.45" customHeight="1">
      <c r="A12" s="8"/>
      <c r="B12" s="8"/>
      <c r="C12" s="202"/>
      <c r="D12" s="11" t="s">
        <v>1270</v>
      </c>
      <c r="E12" s="206">
        <v>2</v>
      </c>
      <c r="F12" s="20">
        <v>121114</v>
      </c>
      <c r="G12" s="26">
        <v>14000</v>
      </c>
      <c r="H12" s="9">
        <v>14000</v>
      </c>
      <c r="I12" s="26">
        <v>5529</v>
      </c>
      <c r="J12" s="553">
        <f>I12/H12*100</f>
        <v>39.49285714285714</v>
      </c>
      <c r="K12" s="122"/>
      <c r="L12" s="122"/>
      <c r="M12" s="122"/>
      <c r="N12" s="26">
        <v>5529</v>
      </c>
      <c r="O12" s="249"/>
      <c r="P12" s="122"/>
      <c r="Q12" s="122"/>
      <c r="R12" s="122"/>
      <c r="S12" s="122"/>
      <c r="T12" s="122"/>
      <c r="V12" s="205"/>
    </row>
    <row r="13" spans="1:22" ht="14.45" customHeight="1">
      <c r="A13" s="8"/>
      <c r="B13" s="8"/>
      <c r="C13" s="202"/>
      <c r="D13" s="11" t="s">
        <v>1991</v>
      </c>
      <c r="E13" s="206"/>
      <c r="F13" s="20"/>
      <c r="G13" s="26"/>
      <c r="H13" s="9"/>
      <c r="I13" s="26"/>
      <c r="J13" s="553"/>
      <c r="K13" s="122"/>
      <c r="L13" s="122"/>
      <c r="M13" s="122"/>
      <c r="N13" s="26"/>
      <c r="O13" s="249"/>
      <c r="P13" s="204"/>
      <c r="Q13" s="204"/>
      <c r="R13" s="204"/>
      <c r="S13" s="204"/>
      <c r="T13" s="204"/>
      <c r="V13" s="205"/>
    </row>
    <row r="14" spans="1:22" ht="14.45" customHeight="1">
      <c r="A14" s="8"/>
      <c r="B14" s="8"/>
      <c r="C14" s="202"/>
      <c r="D14" s="11" t="s">
        <v>111</v>
      </c>
      <c r="E14" s="206">
        <v>2</v>
      </c>
      <c r="F14" s="20">
        <v>121109</v>
      </c>
      <c r="G14" s="26">
        <v>12000</v>
      </c>
      <c r="H14" s="9">
        <v>8600</v>
      </c>
      <c r="I14" s="26">
        <v>8344</v>
      </c>
      <c r="J14" s="553">
        <f>I14/H14*100</f>
        <v>97.023255813953497</v>
      </c>
      <c r="K14" s="122"/>
      <c r="L14" s="122"/>
      <c r="M14" s="122"/>
      <c r="N14" s="26">
        <v>8344</v>
      </c>
      <c r="O14" s="249"/>
      <c r="P14" s="122"/>
      <c r="Q14" s="122"/>
      <c r="R14" s="122"/>
      <c r="S14" s="122"/>
      <c r="T14" s="122"/>
      <c r="V14" s="205"/>
    </row>
    <row r="15" spans="1:22" ht="14.45" customHeight="1">
      <c r="A15" s="8"/>
      <c r="B15" s="8"/>
      <c r="C15" s="202"/>
      <c r="D15" s="11" t="s">
        <v>1271</v>
      </c>
      <c r="E15" s="206">
        <v>2</v>
      </c>
      <c r="F15" s="20">
        <v>121110</v>
      </c>
      <c r="G15" s="26">
        <v>2000</v>
      </c>
      <c r="H15" s="9">
        <v>9500</v>
      </c>
      <c r="I15" s="26">
        <v>6854</v>
      </c>
      <c r="J15" s="553">
        <f>I15/H15*100</f>
        <v>72.147368421052633</v>
      </c>
      <c r="K15" s="122"/>
      <c r="L15" s="122"/>
      <c r="M15" s="122"/>
      <c r="N15" s="26">
        <v>6854</v>
      </c>
      <c r="O15" s="249"/>
      <c r="P15" s="122"/>
      <c r="Q15" s="122"/>
      <c r="R15" s="122"/>
      <c r="S15" s="122"/>
      <c r="T15" s="122"/>
      <c r="V15" s="205"/>
    </row>
    <row r="16" spans="1:22" ht="14.45" customHeight="1">
      <c r="A16" s="8"/>
      <c r="B16" s="8"/>
      <c r="C16" s="202"/>
      <c r="D16" s="11" t="s">
        <v>1272</v>
      </c>
      <c r="E16" s="206">
        <v>2</v>
      </c>
      <c r="F16" s="20">
        <v>121111</v>
      </c>
      <c r="G16" s="26">
        <v>8500</v>
      </c>
      <c r="H16" s="9">
        <v>700</v>
      </c>
      <c r="I16" s="26">
        <v>107</v>
      </c>
      <c r="J16" s="553">
        <f>I16/H16*100</f>
        <v>15.285714285714286</v>
      </c>
      <c r="K16" s="122"/>
      <c r="L16" s="122"/>
      <c r="M16" s="122"/>
      <c r="N16" s="26">
        <v>107</v>
      </c>
      <c r="O16" s="249"/>
      <c r="P16" s="122"/>
      <c r="Q16" s="122"/>
      <c r="R16" s="122"/>
      <c r="S16" s="122"/>
      <c r="T16" s="122"/>
      <c r="V16" s="205"/>
    </row>
    <row r="17" spans="1:22" ht="14.45" customHeight="1">
      <c r="A17" s="8"/>
      <c r="B17" s="8"/>
      <c r="C17" s="202"/>
      <c r="D17" s="11" t="s">
        <v>261</v>
      </c>
      <c r="E17" s="206">
        <v>2</v>
      </c>
      <c r="F17" s="20">
        <v>121113</v>
      </c>
      <c r="G17" s="26"/>
      <c r="H17" s="9">
        <v>8800</v>
      </c>
      <c r="I17" s="26">
        <v>8752</v>
      </c>
      <c r="J17" s="553">
        <f>I17/H17*100</f>
        <v>99.454545454545453</v>
      </c>
      <c r="K17" s="122"/>
      <c r="L17" s="122"/>
      <c r="M17" s="122"/>
      <c r="N17" s="26">
        <v>8752</v>
      </c>
      <c r="O17" s="249"/>
      <c r="P17" s="122"/>
      <c r="Q17" s="122"/>
      <c r="R17" s="122"/>
      <c r="S17" s="122"/>
      <c r="T17" s="122"/>
      <c r="V17" s="205"/>
    </row>
    <row r="18" spans="1:22" ht="14.45" customHeight="1">
      <c r="A18" s="8"/>
      <c r="B18" s="8"/>
      <c r="C18" s="202"/>
      <c r="D18" s="713" t="s">
        <v>1679</v>
      </c>
      <c r="E18" s="206">
        <v>1</v>
      </c>
      <c r="F18" s="12">
        <v>121124</v>
      </c>
      <c r="G18" s="26"/>
      <c r="H18" s="9">
        <v>10753</v>
      </c>
      <c r="I18" s="26">
        <v>10753</v>
      </c>
      <c r="J18" s="553">
        <f>I18/H18*100</f>
        <v>100</v>
      </c>
      <c r="K18" s="122"/>
      <c r="L18" s="122"/>
      <c r="M18" s="122"/>
      <c r="N18" s="26">
        <v>10753</v>
      </c>
      <c r="O18" s="249"/>
      <c r="P18" s="122"/>
      <c r="Q18" s="122"/>
      <c r="R18" s="122"/>
      <c r="S18" s="122"/>
      <c r="T18" s="122"/>
      <c r="V18" s="205"/>
    </row>
    <row r="19" spans="1:22" ht="14.45" customHeight="1">
      <c r="A19" s="8"/>
      <c r="B19" s="8"/>
      <c r="C19" s="202"/>
      <c r="D19" s="11" t="s">
        <v>832</v>
      </c>
      <c r="E19" s="206"/>
      <c r="F19" s="20"/>
      <c r="G19" s="26"/>
      <c r="H19" s="9"/>
      <c r="I19" s="26"/>
      <c r="J19" s="553"/>
      <c r="K19" s="122"/>
      <c r="L19" s="122"/>
      <c r="M19" s="122"/>
      <c r="N19" s="26"/>
      <c r="O19" s="249"/>
      <c r="P19" s="204"/>
      <c r="Q19" s="204"/>
      <c r="R19" s="204"/>
      <c r="S19" s="204"/>
      <c r="T19" s="204"/>
      <c r="V19" s="205"/>
    </row>
    <row r="20" spans="1:22" ht="14.45" customHeight="1">
      <c r="A20" s="8"/>
      <c r="B20" s="8"/>
      <c r="C20" s="202"/>
      <c r="D20" s="11" t="s">
        <v>1273</v>
      </c>
      <c r="E20" s="206">
        <v>2</v>
      </c>
      <c r="F20" s="20">
        <v>121106</v>
      </c>
      <c r="G20" s="26">
        <v>5380</v>
      </c>
      <c r="H20" s="9">
        <v>7809</v>
      </c>
      <c r="I20" s="684">
        <v>6124</v>
      </c>
      <c r="J20" s="553">
        <f>I20/H20*100</f>
        <v>78.422333205275962</v>
      </c>
      <c r="K20" s="122"/>
      <c r="L20" s="122"/>
      <c r="M20" s="122"/>
      <c r="N20" s="684">
        <v>6124</v>
      </c>
      <c r="O20" s="249"/>
      <c r="P20" s="122"/>
      <c r="Q20" s="122"/>
      <c r="R20" s="122"/>
      <c r="S20" s="122"/>
      <c r="T20" s="122"/>
      <c r="V20" s="205"/>
    </row>
    <row r="21" spans="1:22" ht="14.45" customHeight="1">
      <c r="A21" s="8"/>
      <c r="B21" s="8"/>
      <c r="C21" s="202"/>
      <c r="D21" s="11" t="s">
        <v>1771</v>
      </c>
      <c r="E21" s="714">
        <v>2</v>
      </c>
      <c r="F21" s="434">
        <v>121115</v>
      </c>
      <c r="G21" s="26"/>
      <c r="H21" s="9">
        <v>5300</v>
      </c>
      <c r="I21" s="684">
        <v>5113</v>
      </c>
      <c r="J21" s="553">
        <f>I21/H21*100</f>
        <v>96.471698113207552</v>
      </c>
      <c r="K21" s="122"/>
      <c r="L21" s="122"/>
      <c r="M21" s="122"/>
      <c r="N21" s="684">
        <v>5113</v>
      </c>
      <c r="O21" s="249"/>
      <c r="P21" s="122"/>
      <c r="Q21" s="122"/>
      <c r="R21" s="122"/>
      <c r="S21" s="122"/>
      <c r="T21" s="122"/>
      <c r="V21" s="205"/>
    </row>
    <row r="22" spans="1:22" ht="14.45" customHeight="1">
      <c r="A22" s="8"/>
      <c r="B22" s="8"/>
      <c r="C22" s="202"/>
      <c r="D22" s="11" t="s">
        <v>830</v>
      </c>
      <c r="E22" s="206"/>
      <c r="F22" s="20"/>
      <c r="G22" s="26"/>
      <c r="H22" s="9"/>
      <c r="I22" s="26"/>
      <c r="J22" s="553"/>
      <c r="K22" s="122"/>
      <c r="L22" s="122"/>
      <c r="M22" s="122"/>
      <c r="N22" s="26"/>
      <c r="O22" s="249"/>
      <c r="P22" s="204"/>
      <c r="Q22" s="204"/>
      <c r="R22" s="204"/>
      <c r="S22" s="204"/>
      <c r="T22" s="204"/>
      <c r="V22" s="205"/>
    </row>
    <row r="23" spans="1:22" ht="14.45" customHeight="1">
      <c r="A23" s="8"/>
      <c r="B23" s="8"/>
      <c r="C23" s="202"/>
      <c r="D23" s="11" t="s">
        <v>833</v>
      </c>
      <c r="E23" s="206">
        <v>1</v>
      </c>
      <c r="F23" s="20">
        <v>121107</v>
      </c>
      <c r="G23" s="26">
        <v>7000</v>
      </c>
      <c r="H23" s="9">
        <v>0</v>
      </c>
      <c r="I23" s="26"/>
      <c r="J23" s="553"/>
      <c r="K23" s="122"/>
      <c r="L23" s="122"/>
      <c r="M23" s="122"/>
      <c r="N23" s="26"/>
      <c r="O23" s="249"/>
      <c r="P23" s="122"/>
      <c r="Q23" s="122"/>
      <c r="R23" s="122"/>
      <c r="S23" s="122"/>
      <c r="T23" s="122"/>
      <c r="V23" s="205"/>
    </row>
    <row r="24" spans="1:22" ht="14.45" customHeight="1">
      <c r="A24" s="8"/>
      <c r="B24" s="8"/>
      <c r="C24" s="202"/>
      <c r="D24" s="11" t="s">
        <v>1274</v>
      </c>
      <c r="E24" s="206">
        <v>2</v>
      </c>
      <c r="F24" s="20">
        <v>121108</v>
      </c>
      <c r="G24" s="26">
        <v>1000</v>
      </c>
      <c r="H24" s="9">
        <v>1000</v>
      </c>
      <c r="I24" s="26">
        <v>303</v>
      </c>
      <c r="J24" s="553">
        <f>I24/H24*100</f>
        <v>30.3</v>
      </c>
      <c r="K24" s="122"/>
      <c r="L24" s="122"/>
      <c r="M24" s="122"/>
      <c r="N24" s="26">
        <v>303</v>
      </c>
      <c r="O24" s="249"/>
      <c r="P24" s="122"/>
      <c r="Q24" s="122"/>
      <c r="R24" s="122"/>
      <c r="S24" s="122"/>
      <c r="T24" s="122"/>
      <c r="V24" s="205"/>
    </row>
    <row r="25" spans="1:22" ht="14.45" customHeight="1">
      <c r="A25" s="8"/>
      <c r="B25" s="8"/>
      <c r="C25" s="202"/>
      <c r="D25" s="11" t="s">
        <v>262</v>
      </c>
      <c r="E25" s="206">
        <v>2</v>
      </c>
      <c r="F25" s="20">
        <v>121105</v>
      </c>
      <c r="G25" s="26"/>
      <c r="H25" s="9">
        <v>2050</v>
      </c>
      <c r="I25" s="26">
        <v>1224</v>
      </c>
      <c r="J25" s="553">
        <f>I25/H25*100</f>
        <v>59.707317073170728</v>
      </c>
      <c r="K25" s="122"/>
      <c r="L25" s="122"/>
      <c r="M25" s="122"/>
      <c r="N25" s="26">
        <v>1224</v>
      </c>
      <c r="O25" s="249"/>
      <c r="P25" s="122"/>
      <c r="Q25" s="122"/>
      <c r="R25" s="122"/>
      <c r="S25" s="122"/>
      <c r="T25" s="122"/>
      <c r="V25" s="205"/>
    </row>
    <row r="26" spans="1:22" ht="14.45" customHeight="1">
      <c r="A26" s="8"/>
      <c r="B26" s="8"/>
      <c r="C26" s="202"/>
      <c r="D26" s="11" t="s">
        <v>263</v>
      </c>
      <c r="E26" s="206">
        <v>2</v>
      </c>
      <c r="F26" s="20">
        <v>121201</v>
      </c>
      <c r="G26" s="26"/>
      <c r="H26" s="9">
        <v>5683</v>
      </c>
      <c r="I26" s="26">
        <v>5449</v>
      </c>
      <c r="J26" s="553">
        <f>I26/H26*100</f>
        <v>95.882456449058594</v>
      </c>
      <c r="K26" s="122"/>
      <c r="L26" s="122"/>
      <c r="M26" s="122"/>
      <c r="N26" s="26">
        <v>5449</v>
      </c>
      <c r="O26" s="249"/>
      <c r="P26" s="122"/>
      <c r="Q26" s="122"/>
      <c r="R26" s="122"/>
      <c r="S26" s="122"/>
      <c r="T26" s="122"/>
      <c r="V26" s="205"/>
    </row>
    <row r="27" spans="1:22" ht="14.45" customHeight="1">
      <c r="A27" s="8"/>
      <c r="B27" s="8"/>
      <c r="C27" s="202"/>
      <c r="D27" s="11" t="s">
        <v>1991</v>
      </c>
      <c r="E27" s="206"/>
      <c r="F27" s="20"/>
      <c r="G27" s="26"/>
      <c r="H27" s="9"/>
      <c r="I27" s="26"/>
      <c r="J27" s="553"/>
      <c r="K27" s="122"/>
      <c r="L27" s="122"/>
      <c r="M27" s="122"/>
      <c r="N27" s="26"/>
      <c r="O27" s="249"/>
      <c r="P27" s="204"/>
      <c r="Q27" s="204"/>
      <c r="R27" s="204"/>
      <c r="S27" s="204"/>
      <c r="T27" s="204"/>
      <c r="V27" s="205"/>
    </row>
    <row r="28" spans="1:22" ht="14.45" customHeight="1">
      <c r="A28" s="8"/>
      <c r="B28" s="8"/>
      <c r="C28" s="202"/>
      <c r="D28" s="11" t="s">
        <v>1275</v>
      </c>
      <c r="E28" s="206">
        <v>1</v>
      </c>
      <c r="F28" s="20">
        <v>121204</v>
      </c>
      <c r="G28" s="26">
        <v>24800</v>
      </c>
      <c r="H28" s="9">
        <v>6098</v>
      </c>
      <c r="I28" s="26">
        <v>846</v>
      </c>
      <c r="J28" s="553">
        <f>I28/H28*100</f>
        <v>13.873401115119711</v>
      </c>
      <c r="K28" s="122"/>
      <c r="L28" s="122"/>
      <c r="M28" s="122"/>
      <c r="N28" s="26">
        <v>846</v>
      </c>
      <c r="O28" s="249"/>
      <c r="P28" s="122"/>
      <c r="Q28" s="122"/>
      <c r="R28" s="122"/>
      <c r="S28" s="122"/>
      <c r="T28" s="122"/>
      <c r="V28" s="205"/>
    </row>
    <row r="29" spans="1:22" ht="14.45" customHeight="1">
      <c r="A29" s="8"/>
      <c r="B29" s="8"/>
      <c r="C29" s="202"/>
      <c r="D29" s="11" t="s">
        <v>264</v>
      </c>
      <c r="E29" s="206">
        <v>2</v>
      </c>
      <c r="F29" s="20">
        <v>121202</v>
      </c>
      <c r="G29" s="26"/>
      <c r="H29" s="9">
        <v>2702</v>
      </c>
      <c r="I29" s="26">
        <v>2511</v>
      </c>
      <c r="J29" s="553">
        <f>I29/H29*100</f>
        <v>92.931162102146558</v>
      </c>
      <c r="K29" s="122"/>
      <c r="L29" s="122"/>
      <c r="M29" s="122"/>
      <c r="N29" s="26">
        <v>2511</v>
      </c>
      <c r="O29" s="249"/>
      <c r="P29" s="122"/>
      <c r="Q29" s="122"/>
      <c r="R29" s="122"/>
      <c r="S29" s="122"/>
      <c r="T29" s="122"/>
      <c r="V29" s="205"/>
    </row>
    <row r="30" spans="1:22" ht="14.45" customHeight="1">
      <c r="A30" s="8"/>
      <c r="B30" s="8"/>
      <c r="C30" s="202"/>
      <c r="D30" s="79" t="s">
        <v>2208</v>
      </c>
      <c r="E30" s="206">
        <v>1</v>
      </c>
      <c r="F30" s="20">
        <v>121203</v>
      </c>
      <c r="G30" s="26">
        <v>7200</v>
      </c>
      <c r="H30" s="9">
        <v>7200</v>
      </c>
      <c r="I30" s="26">
        <v>6088</v>
      </c>
      <c r="J30" s="553">
        <f>I30/H30*100</f>
        <v>84.555555555555557</v>
      </c>
      <c r="K30" s="122"/>
      <c r="L30" s="122"/>
      <c r="M30" s="122">
        <v>1282</v>
      </c>
      <c r="N30" s="122">
        <v>4806</v>
      </c>
      <c r="O30" s="249"/>
      <c r="P30" s="122"/>
      <c r="Q30" s="122"/>
      <c r="R30" s="122"/>
      <c r="S30" s="122"/>
      <c r="T30" s="122"/>
      <c r="V30" s="205"/>
    </row>
    <row r="31" spans="1:22" ht="14.45" customHeight="1">
      <c r="A31" s="8"/>
      <c r="B31" s="8"/>
      <c r="C31" s="202"/>
      <c r="D31" s="79" t="s">
        <v>265</v>
      </c>
      <c r="E31" s="206">
        <v>2</v>
      </c>
      <c r="F31" s="20">
        <v>121304</v>
      </c>
      <c r="G31" s="26"/>
      <c r="H31" s="9">
        <v>370</v>
      </c>
      <c r="I31" s="26">
        <v>244</v>
      </c>
      <c r="J31" s="553">
        <f>I31/H31*100</f>
        <v>65.945945945945951</v>
      </c>
      <c r="K31" s="122"/>
      <c r="L31" s="122"/>
      <c r="M31" s="122">
        <v>244</v>
      </c>
      <c r="N31" s="122"/>
      <c r="O31" s="249"/>
      <c r="P31" s="122"/>
      <c r="Q31" s="122"/>
      <c r="R31" s="122"/>
      <c r="S31" s="122"/>
      <c r="T31" s="122"/>
      <c r="V31" s="205"/>
    </row>
    <row r="32" spans="1:22" ht="14.45" customHeight="1">
      <c r="A32" s="8"/>
      <c r="B32" s="8"/>
      <c r="C32" s="202"/>
      <c r="D32" s="15" t="s">
        <v>2211</v>
      </c>
      <c r="E32" s="206"/>
      <c r="F32" s="20"/>
      <c r="G32" s="26"/>
      <c r="H32" s="9"/>
      <c r="I32" s="26"/>
      <c r="J32" s="553"/>
      <c r="K32" s="122"/>
      <c r="L32" s="14"/>
      <c r="M32" s="9"/>
      <c r="N32" s="122"/>
      <c r="O32" s="249"/>
      <c r="P32" s="207"/>
      <c r="Q32" s="207"/>
      <c r="R32" s="207"/>
      <c r="S32" s="207"/>
      <c r="T32" s="208"/>
      <c r="V32" s="205"/>
    </row>
    <row r="33" spans="1:22" ht="14.45" customHeight="1">
      <c r="A33" s="8"/>
      <c r="B33" s="8"/>
      <c r="C33" s="202"/>
      <c r="D33" s="11" t="s">
        <v>1276</v>
      </c>
      <c r="E33" s="206">
        <v>2</v>
      </c>
      <c r="F33" s="20">
        <v>121504</v>
      </c>
      <c r="G33" s="26">
        <v>5500</v>
      </c>
      <c r="H33" s="9">
        <v>5500</v>
      </c>
      <c r="I33" s="26">
        <v>3237</v>
      </c>
      <c r="J33" s="553">
        <f>I33/H33*100</f>
        <v>58.854545454545459</v>
      </c>
      <c r="K33" s="122"/>
      <c r="L33" s="122"/>
      <c r="M33" s="122"/>
      <c r="N33" s="122">
        <v>3237</v>
      </c>
      <c r="O33" s="249"/>
      <c r="P33" s="122"/>
      <c r="Q33" s="122"/>
      <c r="R33" s="122"/>
      <c r="S33" s="122"/>
      <c r="T33" s="122"/>
      <c r="V33" s="205"/>
    </row>
    <row r="34" spans="1:22" ht="14.45" customHeight="1">
      <c r="A34" s="8"/>
      <c r="B34" s="8"/>
      <c r="C34" s="202"/>
      <c r="D34" s="11" t="s">
        <v>1106</v>
      </c>
      <c r="E34" s="206"/>
      <c r="F34" s="20"/>
      <c r="G34" s="26"/>
      <c r="H34" s="9"/>
      <c r="I34" s="26"/>
      <c r="J34" s="553"/>
      <c r="K34" s="122"/>
      <c r="L34" s="9"/>
      <c r="M34" s="207"/>
      <c r="N34" s="122"/>
      <c r="O34" s="249"/>
      <c r="P34" s="207"/>
      <c r="Q34" s="207"/>
      <c r="R34" s="207"/>
      <c r="S34" s="207"/>
      <c r="T34" s="208"/>
      <c r="V34" s="205"/>
    </row>
    <row r="35" spans="1:22" ht="12.6" customHeight="1">
      <c r="A35" s="12"/>
      <c r="B35" s="209"/>
      <c r="C35" s="210"/>
      <c r="D35" s="14" t="s">
        <v>1277</v>
      </c>
      <c r="E35" s="206">
        <v>1</v>
      </c>
      <c r="F35" s="20">
        <v>121403</v>
      </c>
      <c r="G35" s="26">
        <v>90</v>
      </c>
      <c r="H35" s="9">
        <v>90</v>
      </c>
      <c r="I35" s="26">
        <v>64</v>
      </c>
      <c r="J35" s="553">
        <f>I35/H35*100</f>
        <v>71.111111111111114</v>
      </c>
      <c r="K35" s="122"/>
      <c r="L35" s="122"/>
      <c r="M35" s="122">
        <v>64</v>
      </c>
      <c r="N35" s="122"/>
      <c r="O35" s="122"/>
      <c r="P35" s="122"/>
      <c r="Q35" s="122"/>
      <c r="R35" s="122"/>
      <c r="S35" s="122"/>
      <c r="T35" s="122"/>
      <c r="V35" s="205"/>
    </row>
    <row r="36" spans="1:22" ht="12.6" customHeight="1">
      <c r="A36" s="12"/>
      <c r="B36" s="209"/>
      <c r="C36" s="210"/>
      <c r="D36" s="14" t="s">
        <v>1278</v>
      </c>
      <c r="E36" s="14"/>
      <c r="F36" s="20"/>
      <c r="G36" s="26"/>
      <c r="H36" s="9"/>
      <c r="I36" s="26"/>
      <c r="J36" s="553"/>
      <c r="K36" s="122"/>
      <c r="L36" s="14"/>
      <c r="M36" s="14"/>
      <c r="N36" s="211"/>
      <c r="O36" s="14"/>
      <c r="P36" s="211"/>
      <c r="Q36" s="211"/>
      <c r="R36" s="211"/>
      <c r="S36" s="211"/>
      <c r="T36" s="211"/>
      <c r="V36" s="205"/>
    </row>
    <row r="37" spans="1:22" ht="12.6" customHeight="1">
      <c r="A37" s="12"/>
      <c r="B37" s="12"/>
      <c r="C37" s="133"/>
      <c r="D37" s="15" t="s">
        <v>1279</v>
      </c>
      <c r="E37" s="14">
        <v>1</v>
      </c>
      <c r="F37" s="20">
        <v>121301</v>
      </c>
      <c r="G37" s="26">
        <v>1800</v>
      </c>
      <c r="H37" s="9">
        <v>0</v>
      </c>
      <c r="I37" s="26"/>
      <c r="J37" s="553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V37" s="205"/>
    </row>
    <row r="38" spans="1:22" ht="12.6" customHeight="1">
      <c r="A38" s="12"/>
      <c r="B38" s="12"/>
      <c r="C38" s="133"/>
      <c r="D38" s="212" t="s">
        <v>113</v>
      </c>
      <c r="E38" s="206"/>
      <c r="F38" s="20"/>
      <c r="G38" s="26"/>
      <c r="H38" s="9"/>
      <c r="I38" s="26"/>
      <c r="J38" s="553"/>
      <c r="K38" s="122"/>
      <c r="L38" s="14"/>
      <c r="M38" s="14"/>
      <c r="N38" s="211"/>
      <c r="O38" s="14"/>
      <c r="P38" s="211"/>
      <c r="Q38" s="211"/>
      <c r="R38" s="211"/>
      <c r="S38" s="211"/>
      <c r="T38" s="14"/>
      <c r="V38" s="205"/>
    </row>
    <row r="39" spans="1:22" ht="12.6" customHeight="1">
      <c r="A39" s="12"/>
      <c r="B39" s="12"/>
      <c r="C39" s="133"/>
      <c r="D39" s="82" t="s">
        <v>2209</v>
      </c>
      <c r="E39" s="206">
        <v>2</v>
      </c>
      <c r="F39" s="20">
        <v>221902</v>
      </c>
      <c r="G39" s="26">
        <v>23000</v>
      </c>
      <c r="H39" s="9">
        <v>19156</v>
      </c>
      <c r="I39" s="26">
        <v>19156</v>
      </c>
      <c r="J39" s="553">
        <f>I39/H39*100</f>
        <v>100</v>
      </c>
      <c r="K39" s="122"/>
      <c r="L39" s="122"/>
      <c r="M39" s="122">
        <v>19156</v>
      </c>
      <c r="N39" s="122"/>
      <c r="O39" s="122"/>
      <c r="P39" s="122"/>
      <c r="Q39" s="122"/>
      <c r="R39" s="122"/>
      <c r="S39" s="122"/>
      <c r="T39" s="122"/>
      <c r="V39" s="205"/>
    </row>
    <row r="40" spans="1:22" ht="12.6" customHeight="1">
      <c r="A40" s="12"/>
      <c r="B40" s="12"/>
      <c r="C40" s="133"/>
      <c r="D40" s="213" t="s">
        <v>1697</v>
      </c>
      <c r="E40" s="206">
        <v>2</v>
      </c>
      <c r="F40" s="20" t="s">
        <v>822</v>
      </c>
      <c r="G40" s="26">
        <v>9500</v>
      </c>
      <c r="H40" s="9">
        <v>8703</v>
      </c>
      <c r="I40" s="26">
        <v>7758</v>
      </c>
      <c r="J40" s="553">
        <f>I40/H40*100</f>
        <v>89.141675284384689</v>
      </c>
      <c r="K40" s="122"/>
      <c r="L40" s="122">
        <v>2624</v>
      </c>
      <c r="M40" s="122">
        <v>178</v>
      </c>
      <c r="N40" s="122">
        <v>4956</v>
      </c>
      <c r="O40" s="122"/>
      <c r="P40" s="122"/>
      <c r="Q40" s="122"/>
      <c r="R40" s="122"/>
      <c r="S40" s="122"/>
      <c r="T40" s="122"/>
      <c r="V40" s="205"/>
    </row>
    <row r="41" spans="1:22" ht="14.1" customHeight="1">
      <c r="A41" s="12"/>
      <c r="B41" s="12"/>
      <c r="C41" s="133"/>
      <c r="D41" s="214" t="s">
        <v>1280</v>
      </c>
      <c r="E41" s="206"/>
      <c r="F41" s="20"/>
      <c r="G41" s="26"/>
      <c r="H41" s="9"/>
      <c r="I41" s="26"/>
      <c r="J41" s="553"/>
      <c r="K41" s="122"/>
      <c r="L41" s="22"/>
      <c r="M41" s="22"/>
      <c r="N41" s="22"/>
      <c r="O41" s="22"/>
      <c r="P41" s="22"/>
      <c r="Q41" s="22"/>
      <c r="R41" s="22"/>
      <c r="S41" s="22"/>
      <c r="T41" s="22"/>
      <c r="V41" s="205"/>
    </row>
    <row r="42" spans="1:22" ht="14.1" customHeight="1">
      <c r="A42" s="12"/>
      <c r="B42" s="12"/>
      <c r="C42" s="133"/>
      <c r="D42" s="21" t="s">
        <v>1281</v>
      </c>
      <c r="E42" s="206">
        <v>1</v>
      </c>
      <c r="F42" s="20">
        <v>121601</v>
      </c>
      <c r="G42" s="26">
        <v>900</v>
      </c>
      <c r="H42" s="14">
        <v>900</v>
      </c>
      <c r="I42" s="26">
        <v>79</v>
      </c>
      <c r="J42" s="553">
        <f>I42/H42*100</f>
        <v>8.7777777777777768</v>
      </c>
      <c r="K42" s="122">
        <v>41</v>
      </c>
      <c r="L42" s="122">
        <v>27</v>
      </c>
      <c r="M42" s="122">
        <v>11</v>
      </c>
      <c r="N42" s="122"/>
      <c r="O42" s="122"/>
      <c r="P42" s="122"/>
      <c r="Q42" s="122"/>
      <c r="R42" s="122"/>
      <c r="S42" s="122"/>
      <c r="T42" s="122"/>
      <c r="V42" s="205"/>
    </row>
    <row r="43" spans="1:22" ht="24" customHeight="1">
      <c r="A43" s="12"/>
      <c r="B43" s="12"/>
      <c r="C43" s="133"/>
      <c r="D43" s="460" t="s">
        <v>642</v>
      </c>
      <c r="E43" s="52"/>
      <c r="F43" s="20"/>
      <c r="G43" s="26"/>
      <c r="H43" s="14"/>
      <c r="I43" s="26"/>
      <c r="J43" s="553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V43" s="205"/>
    </row>
    <row r="44" spans="1:22" ht="14.1" customHeight="1">
      <c r="A44" s="12"/>
      <c r="B44" s="12"/>
      <c r="C44" s="133"/>
      <c r="D44" s="21" t="s">
        <v>2178</v>
      </c>
      <c r="E44" s="52">
        <v>1</v>
      </c>
      <c r="F44" s="20">
        <v>121112</v>
      </c>
      <c r="G44" s="26"/>
      <c r="H44" s="14">
        <v>20</v>
      </c>
      <c r="I44" s="26">
        <v>20</v>
      </c>
      <c r="J44" s="553"/>
      <c r="K44" s="122"/>
      <c r="L44" s="122"/>
      <c r="M44" s="122"/>
      <c r="N44" s="122">
        <v>20</v>
      </c>
      <c r="O44" s="122"/>
      <c r="P44" s="122"/>
      <c r="Q44" s="122"/>
      <c r="R44" s="122"/>
      <c r="S44" s="122"/>
      <c r="T44" s="122"/>
      <c r="V44" s="205"/>
    </row>
    <row r="45" spans="1:22" ht="14.1" customHeight="1">
      <c r="A45" s="12"/>
      <c r="B45" s="12"/>
      <c r="C45" s="133"/>
      <c r="D45" s="15" t="s">
        <v>1114</v>
      </c>
      <c r="E45" s="52"/>
      <c r="F45" s="20"/>
      <c r="G45" s="26"/>
      <c r="H45" s="14"/>
      <c r="I45" s="26"/>
      <c r="J45" s="553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V45" s="205"/>
    </row>
    <row r="46" spans="1:22" ht="14.1" customHeight="1">
      <c r="A46" s="12"/>
      <c r="B46" s="12"/>
      <c r="C46" s="133"/>
      <c r="D46" s="15" t="s">
        <v>1354</v>
      </c>
      <c r="E46" s="52">
        <v>2</v>
      </c>
      <c r="F46" s="20">
        <v>128901</v>
      </c>
      <c r="G46" s="26"/>
      <c r="H46" s="14">
        <v>3955</v>
      </c>
      <c r="I46" s="26">
        <v>3953</v>
      </c>
      <c r="J46" s="553">
        <f>I46/H46*100</f>
        <v>99.949431099873578</v>
      </c>
      <c r="K46" s="122"/>
      <c r="L46" s="122"/>
      <c r="M46" s="122"/>
      <c r="N46" s="122"/>
      <c r="O46" s="122">
        <v>3953</v>
      </c>
      <c r="P46" s="122"/>
      <c r="Q46" s="122"/>
      <c r="R46" s="122"/>
      <c r="S46" s="122"/>
      <c r="T46" s="122"/>
      <c r="V46" s="205"/>
    </row>
    <row r="47" spans="1:22" ht="13.5">
      <c r="A47" s="16"/>
      <c r="B47" s="16"/>
      <c r="C47" s="614"/>
      <c r="D47" s="615" t="s">
        <v>1282</v>
      </c>
      <c r="E47" s="616"/>
      <c r="F47" s="617"/>
      <c r="G47" s="618">
        <f>SUM(G5:G46)</f>
        <v>221070</v>
      </c>
      <c r="H47" s="617">
        <f>SUM(H5:H46)</f>
        <v>209038</v>
      </c>
      <c r="I47" s="617">
        <f>SUM(I5:I46)</f>
        <v>178287</v>
      </c>
      <c r="J47" s="619">
        <f>I47/H47*100</f>
        <v>85.289277547622916</v>
      </c>
      <c r="K47" s="617">
        <f t="shared" ref="K47:T47" si="0">SUM(K5:K46)</f>
        <v>41</v>
      </c>
      <c r="L47" s="617">
        <f t="shared" si="0"/>
        <v>2651</v>
      </c>
      <c r="M47" s="617">
        <f t="shared" si="0"/>
        <v>20935</v>
      </c>
      <c r="N47" s="617">
        <f t="shared" si="0"/>
        <v>150707</v>
      </c>
      <c r="O47" s="617">
        <f t="shared" si="0"/>
        <v>3953</v>
      </c>
      <c r="P47" s="617">
        <f t="shared" si="0"/>
        <v>0</v>
      </c>
      <c r="Q47" s="617">
        <f t="shared" si="0"/>
        <v>0</v>
      </c>
      <c r="R47" s="617">
        <f t="shared" si="0"/>
        <v>0</v>
      </c>
      <c r="S47" s="617">
        <f t="shared" si="0"/>
        <v>0</v>
      </c>
      <c r="T47" s="617">
        <f t="shared" si="0"/>
        <v>0</v>
      </c>
      <c r="V47" s="205"/>
    </row>
    <row r="48" spans="1:22">
      <c r="A48" s="12"/>
      <c r="B48" s="12"/>
      <c r="C48" s="133"/>
      <c r="D48" s="15" t="s">
        <v>1222</v>
      </c>
      <c r="E48" s="13"/>
      <c r="F48" s="404"/>
      <c r="G48" s="528"/>
      <c r="H48" s="14"/>
      <c r="I48" s="26"/>
      <c r="J48" s="553"/>
      <c r="K48" s="14"/>
      <c r="L48" s="14"/>
      <c r="M48" s="14"/>
      <c r="N48" s="14"/>
      <c r="O48" s="14"/>
      <c r="P48" s="14"/>
      <c r="Q48" s="14"/>
      <c r="R48" s="17"/>
      <c r="S48" s="17"/>
      <c r="T48" s="17"/>
    </row>
    <row r="49" spans="1:20" ht="28.5" customHeight="1">
      <c r="A49" s="12"/>
      <c r="B49" s="12"/>
      <c r="C49" s="133" t="s">
        <v>291</v>
      </c>
      <c r="D49" s="215" t="s">
        <v>1826</v>
      </c>
      <c r="E49" s="14"/>
      <c r="F49" s="12">
        <v>121401</v>
      </c>
      <c r="G49" s="53">
        <v>20000</v>
      </c>
      <c r="H49" s="14">
        <v>20000</v>
      </c>
      <c r="I49" s="26">
        <v>9000</v>
      </c>
      <c r="J49" s="553">
        <f>I49/H49*100</f>
        <v>45</v>
      </c>
      <c r="K49" s="14"/>
      <c r="L49" s="14"/>
      <c r="M49" s="14"/>
      <c r="N49" s="14"/>
      <c r="O49" s="14"/>
      <c r="P49" s="14"/>
      <c r="Q49" s="14"/>
      <c r="R49" s="14">
        <v>9000</v>
      </c>
      <c r="S49" s="14"/>
      <c r="T49" s="14"/>
    </row>
    <row r="50" spans="1:20">
      <c r="A50" s="12"/>
      <c r="B50" s="12"/>
      <c r="C50" s="133"/>
      <c r="D50" s="15" t="s">
        <v>1223</v>
      </c>
      <c r="E50" s="14"/>
      <c r="F50" s="12"/>
      <c r="G50" s="53"/>
      <c r="H50" s="14"/>
      <c r="I50" s="26"/>
      <c r="J50" s="553"/>
      <c r="K50" s="14"/>
      <c r="L50" s="14"/>
      <c r="M50" s="14"/>
      <c r="N50" s="14"/>
      <c r="O50" s="14"/>
      <c r="P50" s="14"/>
      <c r="Q50" s="14"/>
      <c r="R50" s="14"/>
      <c r="S50" s="17"/>
      <c r="T50" s="17"/>
    </row>
    <row r="51" spans="1:20" ht="24">
      <c r="A51" s="12"/>
      <c r="B51" s="12"/>
      <c r="C51" s="133" t="s">
        <v>95</v>
      </c>
      <c r="D51" s="83" t="s">
        <v>1832</v>
      </c>
      <c r="E51" s="14"/>
      <c r="F51" s="12">
        <v>121402</v>
      </c>
      <c r="G51" s="53">
        <v>22519</v>
      </c>
      <c r="H51" s="14">
        <v>22519</v>
      </c>
      <c r="I51" s="26"/>
      <c r="J51" s="553">
        <f>I51/H51*100</f>
        <v>0</v>
      </c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24">
      <c r="A52" s="12"/>
      <c r="B52" s="12"/>
      <c r="C52" s="133" t="s">
        <v>1663</v>
      </c>
      <c r="D52" s="373" t="s">
        <v>94</v>
      </c>
      <c r="E52" s="14"/>
      <c r="F52" s="12">
        <v>121404</v>
      </c>
      <c r="G52" s="53">
        <v>30000</v>
      </c>
      <c r="H52" s="14">
        <v>30000</v>
      </c>
      <c r="I52" s="26"/>
      <c r="J52" s="553">
        <f>I52/H52*100</f>
        <v>0</v>
      </c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3.5">
      <c r="A53" s="16"/>
      <c r="B53" s="16"/>
      <c r="C53" s="614"/>
      <c r="D53" s="615" t="s">
        <v>120</v>
      </c>
      <c r="E53" s="616"/>
      <c r="F53" s="620"/>
      <c r="G53" s="621">
        <f>SUM(G47:G52)</f>
        <v>293589</v>
      </c>
      <c r="H53" s="567">
        <f>SUM(H47:H52)</f>
        <v>281557</v>
      </c>
      <c r="I53" s="567">
        <f>SUM(I47:I52)</f>
        <v>187287</v>
      </c>
      <c r="J53" s="619">
        <f>I53/H53*100</f>
        <v>66.518324886257489</v>
      </c>
      <c r="K53" s="567">
        <f t="shared" ref="K53:R53" si="1">SUM(K47:K52)</f>
        <v>41</v>
      </c>
      <c r="L53" s="567">
        <f t="shared" si="1"/>
        <v>2651</v>
      </c>
      <c r="M53" s="567">
        <f t="shared" si="1"/>
        <v>20935</v>
      </c>
      <c r="N53" s="567">
        <f t="shared" si="1"/>
        <v>150707</v>
      </c>
      <c r="O53" s="567">
        <f t="shared" si="1"/>
        <v>3953</v>
      </c>
      <c r="P53" s="567">
        <f t="shared" si="1"/>
        <v>0</v>
      </c>
      <c r="Q53" s="567">
        <f t="shared" si="1"/>
        <v>0</v>
      </c>
      <c r="R53" s="567">
        <f t="shared" si="1"/>
        <v>9000</v>
      </c>
      <c r="S53" s="567"/>
      <c r="T53" s="567">
        <f>SUM(T47:T52)</f>
        <v>0</v>
      </c>
    </row>
    <row r="54" spans="1:20">
      <c r="A54" s="12">
        <v>1</v>
      </c>
      <c r="B54" s="12">
        <v>13</v>
      </c>
      <c r="C54" s="12"/>
      <c r="D54" s="200" t="s">
        <v>1686</v>
      </c>
      <c r="E54" s="17" t="s">
        <v>1224</v>
      </c>
      <c r="F54" s="119"/>
      <c r="G54" s="322"/>
      <c r="H54" s="17"/>
      <c r="I54" s="26"/>
      <c r="J54" s="553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>
      <c r="A55" s="12"/>
      <c r="B55" s="12"/>
      <c r="C55" s="133"/>
      <c r="D55" s="216" t="s">
        <v>81</v>
      </c>
      <c r="E55" s="17"/>
      <c r="F55" s="119"/>
      <c r="G55" s="322"/>
      <c r="H55" s="17"/>
      <c r="I55" s="26"/>
      <c r="J55" s="553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>
      <c r="A56" s="12"/>
      <c r="B56" s="12"/>
      <c r="C56" s="133"/>
      <c r="D56" s="79" t="s">
        <v>114</v>
      </c>
      <c r="E56" s="206"/>
      <c r="F56" s="20"/>
      <c r="G56" s="26"/>
      <c r="H56" s="14"/>
      <c r="I56" s="26"/>
      <c r="J56" s="553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5" customHeight="1">
      <c r="A57" s="12"/>
      <c r="B57" s="12"/>
      <c r="C57" s="133"/>
      <c r="D57" s="15" t="s">
        <v>1225</v>
      </c>
      <c r="E57" s="14">
        <v>2</v>
      </c>
      <c r="F57" s="12">
        <v>131112</v>
      </c>
      <c r="G57" s="53">
        <v>4074</v>
      </c>
      <c r="H57" s="14">
        <v>3324</v>
      </c>
      <c r="I57" s="26">
        <v>3323</v>
      </c>
      <c r="J57" s="553">
        <f>I57/H57*100</f>
        <v>99.9699157641396</v>
      </c>
      <c r="K57" s="14"/>
      <c r="L57" s="14"/>
      <c r="M57" s="14"/>
      <c r="N57" s="14">
        <v>3323</v>
      </c>
      <c r="O57" s="14"/>
      <c r="P57" s="14"/>
      <c r="Q57" s="14"/>
      <c r="R57" s="14"/>
      <c r="S57" s="14"/>
      <c r="T57" s="14"/>
    </row>
    <row r="58" spans="1:20" ht="21" customHeight="1">
      <c r="A58" s="12"/>
      <c r="B58" s="12"/>
      <c r="C58" s="133"/>
      <c r="D58" s="132" t="s">
        <v>2210</v>
      </c>
      <c r="E58" s="14">
        <v>2</v>
      </c>
      <c r="F58" s="12">
        <v>131123</v>
      </c>
      <c r="G58" s="53">
        <v>4500</v>
      </c>
      <c r="H58" s="14">
        <v>3875</v>
      </c>
      <c r="I58" s="26">
        <v>3725</v>
      </c>
      <c r="J58" s="553">
        <f>I58/H58*100</f>
        <v>96.129032258064512</v>
      </c>
      <c r="K58" s="14"/>
      <c r="L58" s="14"/>
      <c r="M58" s="14"/>
      <c r="N58" s="14"/>
      <c r="O58" s="14">
        <v>3725</v>
      </c>
      <c r="P58" s="14"/>
      <c r="Q58" s="14"/>
      <c r="R58" s="14"/>
      <c r="S58" s="14"/>
      <c r="T58" s="14"/>
    </row>
    <row r="59" spans="1:20" ht="15" customHeight="1">
      <c r="A59" s="12"/>
      <c r="B59" s="12"/>
      <c r="C59" s="133"/>
      <c r="D59" s="132" t="s">
        <v>1226</v>
      </c>
      <c r="E59" s="14">
        <v>2</v>
      </c>
      <c r="F59" s="12">
        <v>131122</v>
      </c>
      <c r="G59" s="53">
        <v>1500</v>
      </c>
      <c r="H59" s="14">
        <v>1275</v>
      </c>
      <c r="I59" s="26">
        <v>1274</v>
      </c>
      <c r="J59" s="553">
        <f>I59/H59*100</f>
        <v>99.921568627450981</v>
      </c>
      <c r="K59" s="14">
        <v>760</v>
      </c>
      <c r="L59" s="14">
        <v>209</v>
      </c>
      <c r="M59" s="14">
        <v>3</v>
      </c>
      <c r="N59" s="14"/>
      <c r="O59" s="14">
        <v>302</v>
      </c>
      <c r="P59" s="14"/>
      <c r="Q59" s="14"/>
      <c r="R59" s="14"/>
      <c r="S59" s="14"/>
      <c r="T59" s="14"/>
    </row>
    <row r="60" spans="1:20" ht="22.5" customHeight="1">
      <c r="A60" s="12"/>
      <c r="B60" s="12"/>
      <c r="C60" s="133"/>
      <c r="D60" s="132" t="s">
        <v>1227</v>
      </c>
      <c r="E60" s="14"/>
      <c r="F60" s="12"/>
      <c r="G60" s="53"/>
      <c r="H60" s="14"/>
      <c r="I60" s="26"/>
      <c r="J60" s="553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24.95" customHeight="1">
      <c r="A61" s="12"/>
      <c r="B61" s="12"/>
      <c r="C61" s="133"/>
      <c r="D61" s="132" t="s">
        <v>1228</v>
      </c>
      <c r="E61" s="14">
        <v>2</v>
      </c>
      <c r="F61" s="12">
        <v>131110</v>
      </c>
      <c r="G61" s="53">
        <v>4500</v>
      </c>
      <c r="H61" s="14">
        <v>0</v>
      </c>
      <c r="I61" s="26"/>
      <c r="J61" s="553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2" customHeight="1">
      <c r="A62" s="12"/>
      <c r="B62" s="12"/>
      <c r="C62" s="133"/>
      <c r="D62" s="132" t="s">
        <v>114</v>
      </c>
      <c r="E62" s="14"/>
      <c r="F62" s="12"/>
      <c r="G62" s="53"/>
      <c r="H62" s="14"/>
      <c r="I62" s="26"/>
      <c r="J62" s="553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ht="14.45" customHeight="1">
      <c r="A63" s="12"/>
      <c r="B63" s="12"/>
      <c r="C63" s="133"/>
      <c r="D63" s="21" t="s">
        <v>1239</v>
      </c>
      <c r="E63" s="14">
        <v>2</v>
      </c>
      <c r="F63" s="12">
        <v>131107</v>
      </c>
      <c r="G63" s="53">
        <v>72000</v>
      </c>
      <c r="H63" s="14">
        <v>68800</v>
      </c>
      <c r="I63" s="26">
        <v>68800</v>
      </c>
      <c r="J63" s="553">
        <f>I63/H63*100</f>
        <v>100</v>
      </c>
      <c r="K63" s="14"/>
      <c r="L63" s="14"/>
      <c r="M63" s="14"/>
      <c r="N63" s="14"/>
      <c r="O63" s="14">
        <v>68800</v>
      </c>
      <c r="P63" s="14"/>
      <c r="Q63" s="14"/>
      <c r="R63" s="14"/>
      <c r="S63" s="14"/>
      <c r="T63" s="14"/>
    </row>
    <row r="64" spans="1:20" ht="14.45" customHeight="1">
      <c r="A64" s="12"/>
      <c r="B64" s="12"/>
      <c r="C64" s="133"/>
      <c r="D64" s="21" t="s">
        <v>2211</v>
      </c>
      <c r="E64" s="14"/>
      <c r="F64" s="12"/>
      <c r="G64" s="53"/>
      <c r="H64" s="14"/>
      <c r="I64" s="26"/>
      <c r="J64" s="553"/>
      <c r="K64" s="14"/>
      <c r="L64" s="22"/>
      <c r="M64" s="22"/>
      <c r="N64" s="22"/>
      <c r="O64" s="22"/>
      <c r="P64" s="22"/>
      <c r="Q64" s="22"/>
      <c r="R64" s="22"/>
      <c r="S64" s="22"/>
      <c r="T64" s="22"/>
    </row>
    <row r="65" spans="1:20" ht="24.95" customHeight="1">
      <c r="A65" s="12"/>
      <c r="B65" s="12"/>
      <c r="C65" s="133"/>
      <c r="D65" s="130" t="s">
        <v>1240</v>
      </c>
      <c r="E65" s="14">
        <v>2</v>
      </c>
      <c r="F65" s="12">
        <v>131115</v>
      </c>
      <c r="G65" s="53">
        <v>1687</v>
      </c>
      <c r="H65" s="14">
        <v>0</v>
      </c>
      <c r="I65" s="26"/>
      <c r="J65" s="553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ht="15" customHeight="1">
      <c r="A66" s="12"/>
      <c r="B66" s="12"/>
      <c r="C66" s="133"/>
      <c r="D66" s="217" t="s">
        <v>82</v>
      </c>
      <c r="E66" s="218"/>
      <c r="F66" s="405"/>
      <c r="G66" s="529"/>
      <c r="H66" s="14"/>
      <c r="I66" s="26"/>
      <c r="J66" s="553"/>
      <c r="K66" s="14"/>
      <c r="L66" s="22"/>
      <c r="M66" s="22"/>
      <c r="N66" s="14"/>
      <c r="O66" s="14"/>
      <c r="P66" s="22"/>
      <c r="Q66" s="22"/>
      <c r="R66" s="22"/>
      <c r="S66" s="22"/>
      <c r="T66" s="22"/>
    </row>
    <row r="67" spans="1:20" ht="24.95" customHeight="1">
      <c r="A67" s="12"/>
      <c r="B67" s="12"/>
      <c r="C67" s="133"/>
      <c r="D67" s="132" t="s">
        <v>1241</v>
      </c>
      <c r="E67" s="219"/>
      <c r="F67" s="406"/>
      <c r="G67" s="530"/>
      <c r="H67" s="14"/>
      <c r="I67" s="26"/>
      <c r="J67" s="553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ht="12.6" customHeight="1">
      <c r="A68" s="12"/>
      <c r="B68" s="12"/>
      <c r="C68" s="133"/>
      <c r="D68" s="15" t="s">
        <v>11</v>
      </c>
      <c r="E68" s="14">
        <v>2</v>
      </c>
      <c r="F68" s="12">
        <v>131201</v>
      </c>
      <c r="G68" s="53">
        <v>2122</v>
      </c>
      <c r="H68" s="14">
        <v>1822</v>
      </c>
      <c r="I68" s="26">
        <v>1320</v>
      </c>
      <c r="J68" s="553">
        <f t="shared" ref="J68:J73" si="2">I68/H68*100</f>
        <v>72.447859495060371</v>
      </c>
      <c r="K68" s="14">
        <v>150</v>
      </c>
      <c r="L68" s="14">
        <v>97</v>
      </c>
      <c r="M68" s="14">
        <v>953</v>
      </c>
      <c r="N68" s="14"/>
      <c r="O68" s="14">
        <v>120</v>
      </c>
      <c r="P68" s="14"/>
      <c r="Q68" s="14"/>
      <c r="R68" s="14"/>
      <c r="S68" s="14"/>
      <c r="T68" s="14"/>
    </row>
    <row r="69" spans="1:20" ht="12.6" customHeight="1">
      <c r="A69" s="12"/>
      <c r="B69" s="12"/>
      <c r="C69" s="133"/>
      <c r="D69" s="15" t="s">
        <v>834</v>
      </c>
      <c r="E69" s="14">
        <v>2</v>
      </c>
      <c r="F69" s="12">
        <v>131202</v>
      </c>
      <c r="G69" s="53">
        <v>1000</v>
      </c>
      <c r="H69" s="14">
        <v>1006</v>
      </c>
      <c r="I69" s="26">
        <v>1006</v>
      </c>
      <c r="J69" s="553">
        <f t="shared" si="2"/>
        <v>100</v>
      </c>
      <c r="K69" s="14">
        <v>163</v>
      </c>
      <c r="L69" s="14">
        <v>98</v>
      </c>
      <c r="M69" s="14">
        <v>745</v>
      </c>
      <c r="N69" s="14"/>
      <c r="O69" s="14"/>
      <c r="P69" s="14"/>
      <c r="Q69" s="14"/>
      <c r="R69" s="14"/>
      <c r="S69" s="14"/>
      <c r="T69" s="14"/>
    </row>
    <row r="70" spans="1:20" ht="12.6" customHeight="1">
      <c r="A70" s="12"/>
      <c r="B70" s="12"/>
      <c r="C70" s="133"/>
      <c r="D70" s="15" t="s">
        <v>1242</v>
      </c>
      <c r="E70" s="14">
        <v>2</v>
      </c>
      <c r="F70" s="12">
        <v>131205</v>
      </c>
      <c r="G70" s="53">
        <v>1000</v>
      </c>
      <c r="H70" s="14">
        <v>1000</v>
      </c>
      <c r="I70" s="26">
        <v>1000</v>
      </c>
      <c r="J70" s="553">
        <f t="shared" si="2"/>
        <v>100</v>
      </c>
      <c r="K70" s="14"/>
      <c r="L70" s="14"/>
      <c r="M70" s="14">
        <v>1000</v>
      </c>
      <c r="N70" s="14"/>
      <c r="O70" s="14"/>
      <c r="P70" s="14"/>
      <c r="Q70" s="14"/>
      <c r="R70" s="14"/>
      <c r="S70" s="14"/>
      <c r="T70" s="14"/>
    </row>
    <row r="71" spans="1:20" ht="12.6" customHeight="1">
      <c r="A71" s="12"/>
      <c r="B71" s="12"/>
      <c r="C71" s="133"/>
      <c r="D71" s="15" t="s">
        <v>1243</v>
      </c>
      <c r="E71" s="14">
        <v>2</v>
      </c>
      <c r="F71" s="12">
        <v>131206</v>
      </c>
      <c r="G71" s="53">
        <v>900</v>
      </c>
      <c r="H71" s="14">
        <v>900</v>
      </c>
      <c r="I71" s="26">
        <v>900</v>
      </c>
      <c r="J71" s="553">
        <f t="shared" si="2"/>
        <v>100</v>
      </c>
      <c r="K71" s="14"/>
      <c r="L71" s="14"/>
      <c r="M71" s="14"/>
      <c r="N71" s="14"/>
      <c r="O71" s="14">
        <v>900</v>
      </c>
      <c r="P71" s="14"/>
      <c r="Q71" s="14"/>
      <c r="R71" s="14"/>
      <c r="S71" s="14"/>
      <c r="T71" s="14"/>
    </row>
    <row r="72" spans="1:20" ht="12.6" customHeight="1">
      <c r="A72" s="12"/>
      <c r="B72" s="12"/>
      <c r="C72" s="133"/>
      <c r="D72" s="79" t="s">
        <v>835</v>
      </c>
      <c r="E72" s="14">
        <v>2</v>
      </c>
      <c r="F72" s="12">
        <v>131209</v>
      </c>
      <c r="G72" s="53">
        <v>1329</v>
      </c>
      <c r="H72" s="14">
        <v>1629</v>
      </c>
      <c r="I72" s="26">
        <v>857</v>
      </c>
      <c r="J72" s="553">
        <f t="shared" si="2"/>
        <v>52.608962553713937</v>
      </c>
      <c r="K72" s="14">
        <v>214</v>
      </c>
      <c r="L72" s="14">
        <v>120</v>
      </c>
      <c r="M72" s="14">
        <v>312</v>
      </c>
      <c r="N72" s="14"/>
      <c r="O72" s="14">
        <v>211</v>
      </c>
      <c r="P72" s="14"/>
      <c r="Q72" s="14"/>
      <c r="R72" s="14"/>
      <c r="S72" s="14"/>
      <c r="T72" s="14"/>
    </row>
    <row r="73" spans="1:20" ht="26.25" customHeight="1">
      <c r="A73" s="12"/>
      <c r="B73" s="12"/>
      <c r="C73" s="133"/>
      <c r="D73" s="132" t="s">
        <v>1772</v>
      </c>
      <c r="E73" s="14">
        <v>2</v>
      </c>
      <c r="F73" s="12">
        <v>131210</v>
      </c>
      <c r="G73" s="53"/>
      <c r="H73" s="14">
        <v>500</v>
      </c>
      <c r="I73" s="26">
        <v>500</v>
      </c>
      <c r="J73" s="553">
        <f t="shared" si="2"/>
        <v>100</v>
      </c>
      <c r="K73" s="14"/>
      <c r="L73" s="14"/>
      <c r="M73" s="14"/>
      <c r="N73" s="14"/>
      <c r="O73" s="14">
        <v>500</v>
      </c>
      <c r="P73" s="14"/>
      <c r="Q73" s="14"/>
      <c r="R73" s="14"/>
      <c r="S73" s="14"/>
      <c r="T73" s="14"/>
    </row>
    <row r="74" spans="1:20" ht="12.6" customHeight="1">
      <c r="A74" s="12"/>
      <c r="B74" s="12"/>
      <c r="C74" s="133"/>
      <c r="D74" s="15" t="s">
        <v>2211</v>
      </c>
      <c r="E74" s="14"/>
      <c r="F74" s="12"/>
      <c r="G74" s="53"/>
      <c r="H74" s="14"/>
      <c r="I74" s="26"/>
      <c r="J74" s="553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ht="12.6" customHeight="1">
      <c r="A75" s="12"/>
      <c r="B75" s="12"/>
      <c r="C75" s="133"/>
      <c r="D75" s="79" t="s">
        <v>2221</v>
      </c>
      <c r="E75" s="14">
        <v>2</v>
      </c>
      <c r="F75" s="12">
        <v>131101</v>
      </c>
      <c r="G75" s="53">
        <v>15000</v>
      </c>
      <c r="H75" s="14">
        <v>15000</v>
      </c>
      <c r="I75" s="26">
        <v>13150</v>
      </c>
      <c r="J75" s="553">
        <f>I75/H75*100</f>
        <v>87.666666666666671</v>
      </c>
      <c r="K75" s="14"/>
      <c r="L75" s="14"/>
      <c r="M75" s="14"/>
      <c r="N75" s="14">
        <v>13150</v>
      </c>
      <c r="O75" s="14"/>
      <c r="P75" s="14"/>
      <c r="Q75" s="14"/>
      <c r="R75" s="14"/>
      <c r="S75" s="14"/>
      <c r="T75" s="14"/>
    </row>
    <row r="76" spans="1:20" ht="12.6" customHeight="1">
      <c r="A76" s="12"/>
      <c r="B76" s="12"/>
      <c r="C76" s="133"/>
      <c r="D76" s="79" t="s">
        <v>1244</v>
      </c>
      <c r="E76" s="14"/>
      <c r="F76" s="12"/>
      <c r="G76" s="53"/>
      <c r="H76" s="14"/>
      <c r="I76" s="26"/>
      <c r="J76" s="553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ht="12.6" customHeight="1">
      <c r="A77" s="12"/>
      <c r="B77" s="12"/>
      <c r="C77" s="133"/>
      <c r="D77" s="15" t="s">
        <v>1245</v>
      </c>
      <c r="E77" s="14">
        <v>2</v>
      </c>
      <c r="F77" s="12">
        <v>131120</v>
      </c>
      <c r="G77" s="53">
        <v>741</v>
      </c>
      <c r="H77" s="14">
        <v>1141</v>
      </c>
      <c r="I77" s="26">
        <v>517</v>
      </c>
      <c r="J77" s="553">
        <f>I77/H77*100</f>
        <v>45.311130587204204</v>
      </c>
      <c r="K77" s="14">
        <v>102</v>
      </c>
      <c r="L77" s="14">
        <v>36</v>
      </c>
      <c r="M77" s="14">
        <v>379</v>
      </c>
      <c r="N77" s="14"/>
      <c r="O77" s="14"/>
      <c r="P77" s="14"/>
      <c r="Q77" s="14"/>
      <c r="R77" s="14"/>
      <c r="S77" s="14"/>
      <c r="T77" s="14"/>
    </row>
    <row r="78" spans="1:20" ht="12.6" customHeight="1">
      <c r="A78" s="12"/>
      <c r="B78" s="12"/>
      <c r="C78" s="133"/>
      <c r="D78" s="15" t="s">
        <v>115</v>
      </c>
      <c r="E78" s="206"/>
      <c r="F78" s="20"/>
      <c r="G78" s="26"/>
      <c r="H78" s="14"/>
      <c r="I78" s="26"/>
      <c r="J78" s="553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ht="12.6" customHeight="1">
      <c r="A79" s="12"/>
      <c r="B79" s="12"/>
      <c r="C79" s="133"/>
      <c r="D79" s="15" t="s">
        <v>836</v>
      </c>
      <c r="E79" s="14">
        <v>1</v>
      </c>
      <c r="F79" s="12">
        <v>131303</v>
      </c>
      <c r="G79" s="53">
        <v>3500</v>
      </c>
      <c r="H79" s="14">
        <v>3124</v>
      </c>
      <c r="I79" s="26">
        <v>3124</v>
      </c>
      <c r="J79" s="553">
        <f t="shared" ref="J79:J92" si="3">I79/H79*100</f>
        <v>100</v>
      </c>
      <c r="K79" s="14"/>
      <c r="L79" s="14"/>
      <c r="M79" s="14">
        <v>1944</v>
      </c>
      <c r="N79" s="14"/>
      <c r="O79" s="14">
        <v>1180</v>
      </c>
      <c r="P79" s="14"/>
      <c r="Q79" s="14"/>
      <c r="R79" s="14"/>
      <c r="S79" s="14"/>
      <c r="T79" s="14"/>
    </row>
    <row r="80" spans="1:20" ht="12.6" customHeight="1">
      <c r="A80" s="12"/>
      <c r="B80" s="12"/>
      <c r="C80" s="133"/>
      <c r="D80" s="15" t="s">
        <v>1246</v>
      </c>
      <c r="E80" s="14">
        <v>2</v>
      </c>
      <c r="F80" s="12">
        <v>131302</v>
      </c>
      <c r="G80" s="53">
        <v>360</v>
      </c>
      <c r="H80" s="14">
        <v>360</v>
      </c>
      <c r="I80" s="26">
        <v>360</v>
      </c>
      <c r="J80" s="553">
        <f t="shared" si="3"/>
        <v>100</v>
      </c>
      <c r="K80" s="14"/>
      <c r="L80" s="14"/>
      <c r="M80" s="14"/>
      <c r="N80" s="14"/>
      <c r="O80" s="14">
        <v>360</v>
      </c>
      <c r="P80" s="14"/>
      <c r="Q80" s="14"/>
      <c r="R80" s="14"/>
      <c r="S80" s="14"/>
      <c r="T80" s="14"/>
    </row>
    <row r="81" spans="1:20" ht="12.6" customHeight="1">
      <c r="A81" s="12"/>
      <c r="B81" s="12"/>
      <c r="C81" s="133"/>
      <c r="D81" s="15" t="s">
        <v>1359</v>
      </c>
      <c r="E81" s="14">
        <v>2</v>
      </c>
      <c r="F81" s="12">
        <v>131305</v>
      </c>
      <c r="G81" s="53">
        <v>900</v>
      </c>
      <c r="H81" s="14">
        <v>900</v>
      </c>
      <c r="I81" s="26">
        <v>900</v>
      </c>
      <c r="J81" s="553">
        <f t="shared" si="3"/>
        <v>100</v>
      </c>
      <c r="K81" s="14"/>
      <c r="L81" s="14"/>
      <c r="M81" s="14"/>
      <c r="N81" s="14"/>
      <c r="O81" s="14">
        <v>900</v>
      </c>
      <c r="P81" s="14"/>
      <c r="Q81" s="14"/>
      <c r="R81" s="14"/>
      <c r="S81" s="14"/>
      <c r="T81" s="14"/>
    </row>
    <row r="82" spans="1:20" ht="14.1" customHeight="1">
      <c r="A82" s="12"/>
      <c r="B82" s="12"/>
      <c r="C82" s="133"/>
      <c r="D82" s="116" t="s">
        <v>1360</v>
      </c>
      <c r="E82" s="14">
        <v>2</v>
      </c>
      <c r="F82" s="12">
        <v>131325</v>
      </c>
      <c r="G82" s="53">
        <v>616</v>
      </c>
      <c r="H82" s="14">
        <v>616</v>
      </c>
      <c r="I82" s="26">
        <v>411</v>
      </c>
      <c r="J82" s="553">
        <f t="shared" si="3"/>
        <v>66.720779220779221</v>
      </c>
      <c r="K82" s="14"/>
      <c r="L82" s="14"/>
      <c r="M82" s="14">
        <v>411</v>
      </c>
      <c r="N82" s="14"/>
      <c r="O82" s="14"/>
      <c r="P82" s="14"/>
      <c r="Q82" s="14"/>
      <c r="R82" s="14"/>
      <c r="S82" s="14"/>
      <c r="T82" s="14"/>
    </row>
    <row r="83" spans="1:20" ht="24" customHeight="1">
      <c r="A83" s="12"/>
      <c r="B83" s="12"/>
      <c r="C83" s="133"/>
      <c r="D83" s="116" t="s">
        <v>1423</v>
      </c>
      <c r="E83" s="14">
        <v>2</v>
      </c>
      <c r="F83" s="12">
        <v>131308</v>
      </c>
      <c r="G83" s="53">
        <v>6000</v>
      </c>
      <c r="H83" s="14">
        <v>6000</v>
      </c>
      <c r="I83" s="26">
        <v>6000</v>
      </c>
      <c r="J83" s="553">
        <f t="shared" si="3"/>
        <v>100</v>
      </c>
      <c r="K83" s="14"/>
      <c r="L83" s="14"/>
      <c r="M83" s="14"/>
      <c r="N83" s="14"/>
      <c r="O83" s="14">
        <v>6000</v>
      </c>
      <c r="P83" s="14"/>
      <c r="Q83" s="14"/>
      <c r="R83" s="14"/>
      <c r="S83" s="14"/>
      <c r="T83" s="14"/>
    </row>
    <row r="84" spans="1:20" ht="14.1" customHeight="1">
      <c r="A84" s="12"/>
      <c r="B84" s="12"/>
      <c r="C84" s="133"/>
      <c r="D84" s="116" t="s">
        <v>1424</v>
      </c>
      <c r="E84" s="14">
        <v>2</v>
      </c>
      <c r="F84" s="12">
        <v>131505</v>
      </c>
      <c r="G84" s="53">
        <v>600</v>
      </c>
      <c r="H84" s="14">
        <v>600</v>
      </c>
      <c r="I84" s="26"/>
      <c r="J84" s="553">
        <f t="shared" si="3"/>
        <v>0</v>
      </c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ht="12.6" customHeight="1">
      <c r="A85" s="12"/>
      <c r="B85" s="12"/>
      <c r="C85" s="133"/>
      <c r="D85" s="15" t="s">
        <v>1425</v>
      </c>
      <c r="E85" s="14">
        <v>2</v>
      </c>
      <c r="F85" s="12">
        <v>131306</v>
      </c>
      <c r="G85" s="53">
        <v>540</v>
      </c>
      <c r="H85" s="14">
        <v>540</v>
      </c>
      <c r="I85" s="26">
        <v>540</v>
      </c>
      <c r="J85" s="553">
        <f t="shared" si="3"/>
        <v>100</v>
      </c>
      <c r="K85" s="14"/>
      <c r="L85" s="14"/>
      <c r="M85" s="14"/>
      <c r="N85" s="14"/>
      <c r="O85" s="14">
        <v>540</v>
      </c>
      <c r="P85" s="14"/>
      <c r="Q85" s="14"/>
      <c r="R85" s="14"/>
      <c r="S85" s="14"/>
      <c r="T85" s="14"/>
    </row>
    <row r="86" spans="1:20" ht="12.6" customHeight="1">
      <c r="A86" s="12"/>
      <c r="B86" s="12"/>
      <c r="C86" s="133"/>
      <c r="D86" s="116" t="s">
        <v>1426</v>
      </c>
      <c r="E86" s="14">
        <v>2</v>
      </c>
      <c r="F86" s="12">
        <v>131321</v>
      </c>
      <c r="G86" s="53">
        <v>50000</v>
      </c>
      <c r="H86" s="14">
        <v>78170</v>
      </c>
      <c r="I86" s="26">
        <v>78170</v>
      </c>
      <c r="J86" s="553">
        <f t="shared" si="3"/>
        <v>100</v>
      </c>
      <c r="K86" s="14"/>
      <c r="L86" s="14"/>
      <c r="M86" s="14"/>
      <c r="N86" s="14"/>
      <c r="O86" s="14">
        <v>78170</v>
      </c>
      <c r="P86" s="14"/>
      <c r="Q86" s="14"/>
      <c r="R86" s="14"/>
      <c r="S86" s="14"/>
      <c r="T86" s="14"/>
    </row>
    <row r="87" spans="1:20" ht="12.6" customHeight="1">
      <c r="A87" s="12"/>
      <c r="B87" s="12"/>
      <c r="C87" s="133"/>
      <c r="D87" s="132" t="s">
        <v>1427</v>
      </c>
      <c r="E87" s="14">
        <v>2</v>
      </c>
      <c r="F87" s="12">
        <v>131501</v>
      </c>
      <c r="G87" s="53">
        <v>300</v>
      </c>
      <c r="H87" s="14">
        <v>300</v>
      </c>
      <c r="I87" s="26"/>
      <c r="J87" s="553">
        <f t="shared" si="3"/>
        <v>0</v>
      </c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ht="12.6" customHeight="1">
      <c r="A88" s="12"/>
      <c r="B88" s="12"/>
      <c r="C88" s="133"/>
      <c r="D88" s="132" t="s">
        <v>1428</v>
      </c>
      <c r="E88" s="14">
        <v>2</v>
      </c>
      <c r="F88" s="12">
        <v>131307</v>
      </c>
      <c r="G88" s="53">
        <v>720</v>
      </c>
      <c r="H88" s="14">
        <v>720</v>
      </c>
      <c r="I88" s="26">
        <v>720</v>
      </c>
      <c r="J88" s="553">
        <f t="shared" si="3"/>
        <v>100</v>
      </c>
      <c r="K88" s="14"/>
      <c r="L88" s="14"/>
      <c r="M88" s="14"/>
      <c r="N88" s="14"/>
      <c r="O88" s="14">
        <v>720</v>
      </c>
      <c r="P88" s="14"/>
      <c r="Q88" s="14"/>
      <c r="R88" s="14"/>
      <c r="S88" s="14"/>
      <c r="T88" s="14"/>
    </row>
    <row r="89" spans="1:20" ht="12.6" customHeight="1">
      <c r="A89" s="12"/>
      <c r="B89" s="12"/>
      <c r="C89" s="133"/>
      <c r="D89" s="116" t="s">
        <v>1696</v>
      </c>
      <c r="E89" s="14">
        <v>1</v>
      </c>
      <c r="F89" s="12">
        <v>131322</v>
      </c>
      <c r="G89" s="53">
        <v>67</v>
      </c>
      <c r="H89" s="14">
        <v>67</v>
      </c>
      <c r="I89" s="26">
        <v>15</v>
      </c>
      <c r="J89" s="553">
        <f t="shared" si="3"/>
        <v>22.388059701492537</v>
      </c>
      <c r="K89" s="14"/>
      <c r="L89" s="14"/>
      <c r="M89" s="14">
        <v>15</v>
      </c>
      <c r="N89" s="14"/>
      <c r="O89" s="14"/>
      <c r="P89" s="14"/>
      <c r="Q89" s="14"/>
      <c r="R89" s="14"/>
      <c r="S89" s="14"/>
      <c r="T89" s="14"/>
    </row>
    <row r="90" spans="1:20" ht="12.6" customHeight="1">
      <c r="A90" s="12"/>
      <c r="B90" s="12"/>
      <c r="C90" s="133"/>
      <c r="D90" s="116" t="s">
        <v>1429</v>
      </c>
      <c r="E90" s="14">
        <v>2</v>
      </c>
      <c r="F90" s="12">
        <v>131323</v>
      </c>
      <c r="G90" s="53">
        <v>450</v>
      </c>
      <c r="H90" s="14">
        <v>950</v>
      </c>
      <c r="I90" s="26">
        <v>950</v>
      </c>
      <c r="J90" s="553">
        <f t="shared" si="3"/>
        <v>100</v>
      </c>
      <c r="K90" s="14"/>
      <c r="L90" s="14"/>
      <c r="M90" s="14"/>
      <c r="N90" s="14"/>
      <c r="O90" s="14">
        <v>950</v>
      </c>
      <c r="P90" s="14"/>
      <c r="Q90" s="14"/>
      <c r="R90" s="14"/>
      <c r="S90" s="14"/>
      <c r="T90" s="14"/>
    </row>
    <row r="91" spans="1:20" ht="12.6" customHeight="1">
      <c r="A91" s="12"/>
      <c r="B91" s="12"/>
      <c r="C91" s="133"/>
      <c r="D91" s="132" t="s">
        <v>1430</v>
      </c>
      <c r="E91" s="14">
        <v>2</v>
      </c>
      <c r="F91" s="12">
        <v>131326</v>
      </c>
      <c r="G91" s="53">
        <v>1200</v>
      </c>
      <c r="H91" s="14">
        <v>1200</v>
      </c>
      <c r="I91" s="26">
        <v>1200</v>
      </c>
      <c r="J91" s="553">
        <f t="shared" si="3"/>
        <v>100</v>
      </c>
      <c r="K91" s="14"/>
      <c r="L91" s="14"/>
      <c r="M91" s="14"/>
      <c r="N91" s="14"/>
      <c r="O91" s="14">
        <v>1200</v>
      </c>
      <c r="P91" s="14"/>
      <c r="Q91" s="14"/>
      <c r="R91" s="14"/>
      <c r="S91" s="14"/>
      <c r="T91" s="14"/>
    </row>
    <row r="92" spans="1:20" ht="12.6" customHeight="1">
      <c r="A92" s="12"/>
      <c r="B92" s="12"/>
      <c r="C92" s="133"/>
      <c r="D92" s="132" t="s">
        <v>1431</v>
      </c>
      <c r="E92" s="14">
        <v>2</v>
      </c>
      <c r="F92" s="12">
        <v>131314</v>
      </c>
      <c r="G92" s="53">
        <v>1800</v>
      </c>
      <c r="H92" s="14">
        <v>1800</v>
      </c>
      <c r="I92" s="26">
        <v>1800</v>
      </c>
      <c r="J92" s="553">
        <f t="shared" si="3"/>
        <v>100</v>
      </c>
      <c r="K92" s="14"/>
      <c r="L92" s="14"/>
      <c r="M92" s="14"/>
      <c r="N92" s="14"/>
      <c r="O92" s="14">
        <v>1800</v>
      </c>
      <c r="P92" s="14"/>
      <c r="Q92" s="14"/>
      <c r="R92" s="14"/>
      <c r="S92" s="14"/>
      <c r="T92" s="14"/>
    </row>
    <row r="93" spans="1:20" ht="12.6" customHeight="1">
      <c r="A93" s="12"/>
      <c r="B93" s="12"/>
      <c r="C93" s="133"/>
      <c r="D93" s="132" t="s">
        <v>1432</v>
      </c>
      <c r="E93" s="14">
        <v>2</v>
      </c>
      <c r="F93" s="12">
        <v>131335</v>
      </c>
      <c r="G93" s="53">
        <v>2500</v>
      </c>
      <c r="H93" s="14">
        <v>0</v>
      </c>
      <c r="I93" s="26"/>
      <c r="J93" s="553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ht="12.6" customHeight="1">
      <c r="A94" s="12"/>
      <c r="B94" s="12"/>
      <c r="C94" s="133"/>
      <c r="D94" s="132" t="s">
        <v>1433</v>
      </c>
      <c r="E94" s="14">
        <v>2</v>
      </c>
      <c r="F94" s="12">
        <v>131336</v>
      </c>
      <c r="G94" s="53">
        <v>721</v>
      </c>
      <c r="H94" s="14">
        <v>721</v>
      </c>
      <c r="I94" s="26"/>
      <c r="J94" s="553">
        <f>I94/H94*100</f>
        <v>0</v>
      </c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ht="12.6" customHeight="1">
      <c r="A95" s="12"/>
      <c r="B95" s="12"/>
      <c r="C95" s="133"/>
      <c r="D95" s="132" t="s">
        <v>1111</v>
      </c>
      <c r="E95" s="14">
        <v>2</v>
      </c>
      <c r="F95" s="12">
        <v>131337</v>
      </c>
      <c r="G95" s="53">
        <v>500</v>
      </c>
      <c r="H95" s="14">
        <v>500</v>
      </c>
      <c r="I95" s="26">
        <v>500</v>
      </c>
      <c r="J95" s="553">
        <f>I95/H95*100</f>
        <v>100</v>
      </c>
      <c r="K95" s="14"/>
      <c r="L95" s="14"/>
      <c r="M95" s="14"/>
      <c r="N95" s="14"/>
      <c r="O95" s="14">
        <v>500</v>
      </c>
      <c r="P95" s="14"/>
      <c r="Q95" s="14"/>
      <c r="R95" s="14"/>
      <c r="S95" s="14"/>
      <c r="T95" s="14"/>
    </row>
    <row r="96" spans="1:20" ht="12.6" customHeight="1">
      <c r="A96" s="12"/>
      <c r="B96" s="12"/>
      <c r="C96" s="133"/>
      <c r="D96" s="132" t="s">
        <v>1112</v>
      </c>
      <c r="E96" s="14">
        <v>2</v>
      </c>
      <c r="F96" s="12">
        <v>131338</v>
      </c>
      <c r="G96" s="53">
        <v>2500</v>
      </c>
      <c r="H96" s="14">
        <v>2500</v>
      </c>
      <c r="I96" s="26">
        <v>2500</v>
      </c>
      <c r="J96" s="553">
        <f>I96/H96*100</f>
        <v>100</v>
      </c>
      <c r="K96" s="14"/>
      <c r="L96" s="14"/>
      <c r="M96" s="14"/>
      <c r="N96" s="14"/>
      <c r="O96" s="14">
        <v>2500</v>
      </c>
      <c r="P96" s="14"/>
      <c r="Q96" s="14"/>
      <c r="R96" s="14"/>
      <c r="S96" s="14"/>
      <c r="T96" s="14"/>
    </row>
    <row r="97" spans="1:20" ht="12.6" customHeight="1">
      <c r="A97" s="12"/>
      <c r="B97" s="12"/>
      <c r="C97" s="133"/>
      <c r="D97" s="132" t="s">
        <v>1113</v>
      </c>
      <c r="E97" s="14">
        <v>2</v>
      </c>
      <c r="F97" s="12">
        <v>131339</v>
      </c>
      <c r="G97" s="53">
        <v>500</v>
      </c>
      <c r="H97" s="14">
        <v>1300</v>
      </c>
      <c r="I97" s="26">
        <v>1300</v>
      </c>
      <c r="J97" s="553">
        <f>I97/H97*100</f>
        <v>100</v>
      </c>
      <c r="K97" s="14"/>
      <c r="L97" s="14"/>
      <c r="M97" s="14"/>
      <c r="N97" s="14"/>
      <c r="O97" s="14">
        <v>1300</v>
      </c>
      <c r="P97" s="14"/>
      <c r="Q97" s="14"/>
      <c r="R97" s="14"/>
      <c r="S97" s="14"/>
      <c r="T97" s="14"/>
    </row>
    <row r="98" spans="1:20" ht="12.6" customHeight="1">
      <c r="A98" s="12"/>
      <c r="B98" s="12"/>
      <c r="C98" s="133"/>
      <c r="D98" s="15" t="s">
        <v>1114</v>
      </c>
      <c r="E98" s="206"/>
      <c r="F98" s="20"/>
      <c r="G98" s="26"/>
      <c r="H98" s="14"/>
      <c r="I98" s="26"/>
      <c r="J98" s="553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ht="24.95" customHeight="1">
      <c r="A99" s="12"/>
      <c r="B99" s="12"/>
      <c r="C99" s="133"/>
      <c r="D99" s="116" t="s">
        <v>1115</v>
      </c>
      <c r="E99" s="206">
        <v>2</v>
      </c>
      <c r="F99" s="20">
        <v>131401</v>
      </c>
      <c r="G99" s="26">
        <v>2250</v>
      </c>
      <c r="H99" s="14">
        <v>2250</v>
      </c>
      <c r="I99" s="14">
        <v>2250</v>
      </c>
      <c r="J99" s="553">
        <f t="shared" ref="J99:J105" si="4">I99/H99*100</f>
        <v>100</v>
      </c>
      <c r="K99" s="14"/>
      <c r="L99" s="14"/>
      <c r="M99" s="14"/>
      <c r="N99" s="14"/>
      <c r="O99" s="14">
        <v>2250</v>
      </c>
      <c r="P99" s="14"/>
      <c r="Q99" s="14"/>
      <c r="R99" s="14"/>
      <c r="S99" s="14"/>
      <c r="T99" s="14"/>
    </row>
    <row r="100" spans="1:20" ht="12.6" customHeight="1">
      <c r="A100" s="12"/>
      <c r="B100" s="12"/>
      <c r="C100" s="220"/>
      <c r="D100" s="221" t="s">
        <v>1116</v>
      </c>
      <c r="E100" s="206">
        <v>2</v>
      </c>
      <c r="F100" s="20">
        <v>131402</v>
      </c>
      <c r="G100" s="26">
        <v>5000</v>
      </c>
      <c r="H100" s="14">
        <v>5000</v>
      </c>
      <c r="I100" s="14">
        <v>5000</v>
      </c>
      <c r="J100" s="553">
        <f t="shared" si="4"/>
        <v>100</v>
      </c>
      <c r="K100" s="14"/>
      <c r="L100" s="14"/>
      <c r="M100" s="14"/>
      <c r="N100" s="14"/>
      <c r="O100" s="14">
        <v>5000</v>
      </c>
      <c r="P100" s="14"/>
      <c r="Q100" s="14"/>
      <c r="R100" s="14"/>
      <c r="S100" s="14"/>
      <c r="T100" s="14"/>
    </row>
    <row r="101" spans="1:20" ht="12.6" customHeight="1">
      <c r="A101" s="12"/>
      <c r="B101" s="12"/>
      <c r="C101" s="133"/>
      <c r="D101" s="15" t="s">
        <v>1117</v>
      </c>
      <c r="E101" s="206">
        <v>2</v>
      </c>
      <c r="F101" s="20">
        <v>131403</v>
      </c>
      <c r="G101" s="26">
        <v>10000</v>
      </c>
      <c r="H101" s="14">
        <v>10000</v>
      </c>
      <c r="I101" s="14">
        <v>10000</v>
      </c>
      <c r="J101" s="553">
        <f t="shared" si="4"/>
        <v>100</v>
      </c>
      <c r="K101" s="14"/>
      <c r="L101" s="14"/>
      <c r="M101" s="14"/>
      <c r="N101" s="14"/>
      <c r="O101" s="14">
        <v>10000</v>
      </c>
      <c r="P101" s="14"/>
      <c r="Q101" s="14"/>
      <c r="R101" s="14"/>
      <c r="S101" s="14"/>
      <c r="T101" s="14"/>
    </row>
    <row r="102" spans="1:20" ht="12.6" customHeight="1">
      <c r="A102" s="12"/>
      <c r="B102" s="12"/>
      <c r="C102" s="133"/>
      <c r="D102" s="15" t="s">
        <v>1118</v>
      </c>
      <c r="E102" s="206">
        <v>2</v>
      </c>
      <c r="F102" s="20">
        <v>131404</v>
      </c>
      <c r="G102" s="26">
        <v>5500</v>
      </c>
      <c r="H102" s="14">
        <v>5800</v>
      </c>
      <c r="I102" s="14">
        <v>5800</v>
      </c>
      <c r="J102" s="553">
        <f t="shared" si="4"/>
        <v>100</v>
      </c>
      <c r="K102" s="14"/>
      <c r="L102" s="14"/>
      <c r="M102" s="14"/>
      <c r="N102" s="14"/>
      <c r="O102" s="14">
        <v>5800</v>
      </c>
      <c r="P102" s="14"/>
      <c r="Q102" s="14"/>
      <c r="R102" s="14"/>
      <c r="S102" s="14"/>
      <c r="T102" s="14"/>
    </row>
    <row r="103" spans="1:20" ht="12.6" customHeight="1">
      <c r="A103" s="12"/>
      <c r="B103" s="12"/>
      <c r="C103" s="133"/>
      <c r="D103" s="15" t="s">
        <v>1119</v>
      </c>
      <c r="E103" s="206">
        <v>2</v>
      </c>
      <c r="F103" s="20">
        <v>131330</v>
      </c>
      <c r="G103" s="26">
        <v>2700</v>
      </c>
      <c r="H103" s="14">
        <v>2700</v>
      </c>
      <c r="I103" s="14">
        <v>2700</v>
      </c>
      <c r="J103" s="553">
        <f t="shared" si="4"/>
        <v>100</v>
      </c>
      <c r="K103" s="14"/>
      <c r="L103" s="14"/>
      <c r="M103" s="14"/>
      <c r="N103" s="14"/>
      <c r="O103" s="14">
        <v>2700</v>
      </c>
      <c r="P103" s="14"/>
      <c r="Q103" s="14"/>
      <c r="R103" s="14"/>
      <c r="S103" s="14"/>
      <c r="T103" s="14"/>
    </row>
    <row r="104" spans="1:20" ht="12.6" customHeight="1">
      <c r="A104" s="12"/>
      <c r="B104" s="12"/>
      <c r="C104" s="133"/>
      <c r="D104" s="15" t="s">
        <v>1120</v>
      </c>
      <c r="E104" s="206">
        <v>2</v>
      </c>
      <c r="F104" s="20">
        <v>131507</v>
      </c>
      <c r="G104" s="26">
        <v>2500</v>
      </c>
      <c r="H104" s="14">
        <v>2500</v>
      </c>
      <c r="I104" s="14">
        <v>2500</v>
      </c>
      <c r="J104" s="553">
        <f t="shared" si="4"/>
        <v>100</v>
      </c>
      <c r="K104" s="14"/>
      <c r="L104" s="14"/>
      <c r="M104" s="14"/>
      <c r="N104" s="14"/>
      <c r="O104" s="14">
        <v>2500</v>
      </c>
      <c r="P104" s="14"/>
      <c r="Q104" s="14"/>
      <c r="R104" s="14"/>
      <c r="S104" s="14"/>
      <c r="T104" s="14"/>
    </row>
    <row r="105" spans="1:20" ht="12.6" customHeight="1">
      <c r="A105" s="12"/>
      <c r="B105" s="12"/>
      <c r="C105" s="133"/>
      <c r="D105" s="15" t="s">
        <v>523</v>
      </c>
      <c r="E105" s="206">
        <v>2</v>
      </c>
      <c r="F105" s="20">
        <v>171943</v>
      </c>
      <c r="G105" s="26"/>
      <c r="H105" s="14">
        <v>400</v>
      </c>
      <c r="I105" s="14">
        <v>400</v>
      </c>
      <c r="J105" s="553">
        <f t="shared" si="4"/>
        <v>100</v>
      </c>
      <c r="K105" s="14"/>
      <c r="L105" s="14"/>
      <c r="M105" s="14"/>
      <c r="N105" s="14"/>
      <c r="O105" s="14">
        <v>400</v>
      </c>
      <c r="P105" s="14"/>
      <c r="Q105" s="14"/>
      <c r="R105" s="14"/>
      <c r="S105" s="14"/>
      <c r="T105" s="14"/>
    </row>
    <row r="106" spans="1:20" ht="15" customHeight="1">
      <c r="A106" s="12"/>
      <c r="B106" s="12"/>
      <c r="C106" s="133"/>
      <c r="D106" s="132" t="s">
        <v>1121</v>
      </c>
      <c r="E106" s="219"/>
      <c r="F106" s="406"/>
      <c r="G106" s="530"/>
      <c r="H106" s="14"/>
      <c r="I106" s="26"/>
      <c r="J106" s="553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ht="12.75" customHeight="1">
      <c r="A107" s="12"/>
      <c r="B107" s="12"/>
      <c r="C107" s="133"/>
      <c r="D107" s="132" t="s">
        <v>1122</v>
      </c>
      <c r="E107" s="194">
        <v>2</v>
      </c>
      <c r="F107" s="407">
        <v>131502</v>
      </c>
      <c r="G107" s="194">
        <v>600</v>
      </c>
      <c r="H107" s="14">
        <v>600</v>
      </c>
      <c r="I107" s="26">
        <v>447</v>
      </c>
      <c r="J107" s="553">
        <f>I107/H107*100</f>
        <v>74.5</v>
      </c>
      <c r="K107" s="14"/>
      <c r="L107" s="14"/>
      <c r="M107" s="14"/>
      <c r="N107" s="14">
        <v>447</v>
      </c>
      <c r="O107" s="14"/>
      <c r="P107" s="14"/>
      <c r="Q107" s="14"/>
      <c r="R107" s="14"/>
      <c r="S107" s="14"/>
      <c r="T107" s="14"/>
    </row>
    <row r="108" spans="1:20" ht="12.75" customHeight="1">
      <c r="A108" s="12"/>
      <c r="B108" s="12"/>
      <c r="C108" s="133"/>
      <c r="D108" s="132" t="s">
        <v>1355</v>
      </c>
      <c r="E108" s="194">
        <v>2</v>
      </c>
      <c r="F108" s="407">
        <v>131301</v>
      </c>
      <c r="G108" s="194"/>
      <c r="H108" s="14">
        <v>5110</v>
      </c>
      <c r="I108" s="26">
        <v>5060</v>
      </c>
      <c r="J108" s="553">
        <f>I108/H108*100</f>
        <v>99.021526418786692</v>
      </c>
      <c r="K108" s="14"/>
      <c r="L108" s="14"/>
      <c r="M108" s="14">
        <v>50</v>
      </c>
      <c r="N108" s="14"/>
      <c r="O108" s="14">
        <v>5010</v>
      </c>
      <c r="P108" s="14"/>
      <c r="Q108" s="14"/>
      <c r="R108" s="14"/>
      <c r="S108" s="14"/>
      <c r="T108" s="14"/>
    </row>
    <row r="109" spans="1:20" ht="12.75" customHeight="1">
      <c r="A109" s="12"/>
      <c r="B109" s="12"/>
      <c r="C109" s="133"/>
      <c r="D109" s="132" t="s">
        <v>157</v>
      </c>
      <c r="E109" s="194"/>
      <c r="F109" s="407"/>
      <c r="G109" s="194"/>
      <c r="H109" s="14"/>
      <c r="I109" s="26"/>
      <c r="J109" s="553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ht="12.75" customHeight="1">
      <c r="A110" s="12"/>
      <c r="B110" s="12"/>
      <c r="C110" s="133"/>
      <c r="D110" s="132" t="s">
        <v>158</v>
      </c>
      <c r="E110" s="194">
        <v>2</v>
      </c>
      <c r="F110" s="407">
        <v>131320</v>
      </c>
      <c r="G110" s="194"/>
      <c r="H110" s="14">
        <v>500</v>
      </c>
      <c r="I110" s="26">
        <v>500</v>
      </c>
      <c r="J110" s="553">
        <f>I110/H110*100</f>
        <v>100</v>
      </c>
      <c r="K110" s="14"/>
      <c r="L110" s="14"/>
      <c r="M110" s="14"/>
      <c r="N110" s="14"/>
      <c r="O110" s="14">
        <v>500</v>
      </c>
      <c r="P110" s="14"/>
      <c r="Q110" s="14"/>
      <c r="R110" s="14"/>
      <c r="S110" s="14"/>
      <c r="T110" s="14"/>
    </row>
    <row r="111" spans="1:20" ht="15" customHeight="1">
      <c r="A111" s="12"/>
      <c r="B111" s="12"/>
      <c r="C111" s="133"/>
      <c r="D111" s="222" t="s">
        <v>80</v>
      </c>
      <c r="E111" s="223"/>
      <c r="F111" s="408"/>
      <c r="G111" s="531"/>
      <c r="H111" s="14"/>
      <c r="I111" s="26"/>
      <c r="J111" s="553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ht="15" customHeight="1">
      <c r="A112" s="12"/>
      <c r="B112" s="12"/>
      <c r="C112" s="133"/>
      <c r="D112" s="15" t="s">
        <v>837</v>
      </c>
      <c r="E112" s="206"/>
      <c r="F112" s="20"/>
      <c r="G112" s="26"/>
      <c r="H112" s="9"/>
      <c r="I112" s="26"/>
      <c r="J112" s="553"/>
      <c r="K112" s="14"/>
      <c r="L112" s="14"/>
      <c r="M112" s="14"/>
      <c r="N112" s="211"/>
      <c r="O112" s="14"/>
      <c r="P112" s="211"/>
      <c r="Q112" s="211"/>
      <c r="R112" s="211"/>
      <c r="S112" s="211"/>
      <c r="T112" s="211"/>
    </row>
    <row r="113" spans="1:20" ht="15" customHeight="1">
      <c r="A113" s="12"/>
      <c r="B113" s="12"/>
      <c r="C113" s="133"/>
      <c r="D113" s="15" t="s">
        <v>838</v>
      </c>
      <c r="E113" s="14">
        <v>2</v>
      </c>
      <c r="F113" s="12">
        <v>131701</v>
      </c>
      <c r="G113" s="53">
        <v>450</v>
      </c>
      <c r="H113" s="9">
        <v>1000</v>
      </c>
      <c r="I113" s="26">
        <v>865</v>
      </c>
      <c r="J113" s="553">
        <f>I113/H113*100</f>
        <v>86.5</v>
      </c>
      <c r="K113" s="14"/>
      <c r="L113" s="14"/>
      <c r="M113" s="14">
        <v>865</v>
      </c>
      <c r="N113" s="14"/>
      <c r="O113" s="14"/>
      <c r="P113" s="14"/>
      <c r="Q113" s="14"/>
      <c r="R113" s="14"/>
      <c r="S113" s="14"/>
      <c r="T113" s="14"/>
    </row>
    <row r="114" spans="1:20" ht="15" customHeight="1">
      <c r="A114" s="12"/>
      <c r="B114" s="12"/>
      <c r="C114" s="133"/>
      <c r="D114" s="15" t="s">
        <v>1114</v>
      </c>
      <c r="E114" s="180"/>
      <c r="F114" s="409"/>
      <c r="G114" s="532"/>
      <c r="H114" s="9"/>
      <c r="I114" s="26"/>
      <c r="J114" s="553"/>
      <c r="K114" s="14"/>
      <c r="L114" s="14"/>
      <c r="M114" s="14"/>
      <c r="N114" s="211"/>
      <c r="O114" s="14"/>
      <c r="P114" s="211"/>
      <c r="Q114" s="211"/>
      <c r="R114" s="211"/>
      <c r="S114" s="211"/>
      <c r="T114" s="211"/>
    </row>
    <row r="115" spans="1:20" ht="15" customHeight="1">
      <c r="A115" s="12"/>
      <c r="B115" s="12"/>
      <c r="C115" s="133"/>
      <c r="D115" s="116" t="s">
        <v>1123</v>
      </c>
      <c r="E115" s="224">
        <v>2</v>
      </c>
      <c r="F115" s="407">
        <v>131708</v>
      </c>
      <c r="G115" s="194">
        <v>1000</v>
      </c>
      <c r="H115" s="9">
        <v>2000</v>
      </c>
      <c r="I115" s="26">
        <v>1000</v>
      </c>
      <c r="J115" s="553">
        <f>I115/H115*100</f>
        <v>50</v>
      </c>
      <c r="K115" s="14"/>
      <c r="L115" s="14"/>
      <c r="M115" s="14"/>
      <c r="N115" s="14"/>
      <c r="O115" s="14">
        <v>1000</v>
      </c>
      <c r="P115" s="14"/>
      <c r="Q115" s="14"/>
      <c r="R115" s="14"/>
      <c r="S115" s="14"/>
      <c r="T115" s="14"/>
    </row>
    <row r="116" spans="1:20" ht="15" customHeight="1">
      <c r="A116" s="12"/>
      <c r="B116" s="12"/>
      <c r="C116" s="133"/>
      <c r="D116" s="11" t="s">
        <v>1124</v>
      </c>
      <c r="E116" s="206"/>
      <c r="F116" s="20"/>
      <c r="G116" s="26"/>
      <c r="H116" s="9"/>
      <c r="I116" s="26"/>
      <c r="J116" s="553"/>
      <c r="K116" s="14"/>
      <c r="L116" s="14"/>
      <c r="M116" s="14"/>
      <c r="N116" s="211"/>
      <c r="O116" s="14"/>
      <c r="P116" s="211"/>
      <c r="Q116" s="211"/>
      <c r="R116" s="211"/>
      <c r="S116" s="211"/>
      <c r="T116" s="211"/>
    </row>
    <row r="117" spans="1:20" ht="15" customHeight="1">
      <c r="A117" s="12"/>
      <c r="B117" s="12"/>
      <c r="C117" s="133"/>
      <c r="D117" s="11" t="s">
        <v>1125</v>
      </c>
      <c r="E117" s="206">
        <v>1</v>
      </c>
      <c r="F117" s="20">
        <v>131703</v>
      </c>
      <c r="G117" s="26">
        <v>21528</v>
      </c>
      <c r="H117" s="9">
        <v>21528</v>
      </c>
      <c r="I117" s="26">
        <v>20920</v>
      </c>
      <c r="J117" s="553">
        <f>I117/H117*100</f>
        <v>97.175771088814571</v>
      </c>
      <c r="K117" s="14"/>
      <c r="L117" s="14"/>
      <c r="M117" s="14">
        <v>20920</v>
      </c>
      <c r="N117" s="14"/>
      <c r="O117" s="14"/>
      <c r="P117" s="14"/>
      <c r="Q117" s="14"/>
      <c r="R117" s="14"/>
      <c r="S117" s="14"/>
      <c r="T117" s="14"/>
    </row>
    <row r="118" spans="1:20" ht="15" customHeight="1">
      <c r="A118" s="12"/>
      <c r="B118" s="12"/>
      <c r="C118" s="133"/>
      <c r="D118" s="79" t="s">
        <v>1126</v>
      </c>
      <c r="E118" s="206">
        <v>1</v>
      </c>
      <c r="F118" s="20">
        <v>121319</v>
      </c>
      <c r="G118" s="26">
        <v>2465</v>
      </c>
      <c r="H118" s="9">
        <v>2465</v>
      </c>
      <c r="I118" s="26"/>
      <c r="J118" s="553">
        <f>I118/H118*100</f>
        <v>0</v>
      </c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ht="27" customHeight="1">
      <c r="A119" s="12"/>
      <c r="B119" s="12"/>
      <c r="C119" s="133"/>
      <c r="D119" s="179" t="s">
        <v>839</v>
      </c>
      <c r="E119" s="14"/>
      <c r="F119" s="12"/>
      <c r="G119" s="53"/>
      <c r="H119" s="9"/>
      <c r="I119" s="26"/>
      <c r="J119" s="553"/>
      <c r="K119" s="14"/>
      <c r="L119" s="14"/>
      <c r="M119" s="9"/>
      <c r="N119" s="9"/>
      <c r="O119" s="122"/>
      <c r="P119" s="207"/>
      <c r="Q119" s="207"/>
      <c r="R119" s="207"/>
      <c r="S119" s="207"/>
      <c r="T119" s="208"/>
    </row>
    <row r="120" spans="1:20" ht="24" customHeight="1">
      <c r="A120" s="12"/>
      <c r="B120" s="12"/>
      <c r="C120" s="133"/>
      <c r="D120" s="179" t="s">
        <v>1127</v>
      </c>
      <c r="E120" s="14">
        <v>2</v>
      </c>
      <c r="F120" s="12">
        <v>131506</v>
      </c>
      <c r="G120" s="53">
        <v>2000</v>
      </c>
      <c r="H120" s="9">
        <v>1350</v>
      </c>
      <c r="I120" s="26">
        <v>1281</v>
      </c>
      <c r="J120" s="553">
        <f>I120/H120*100</f>
        <v>94.888888888888886</v>
      </c>
      <c r="K120" s="14">
        <v>377</v>
      </c>
      <c r="L120" s="14">
        <v>193</v>
      </c>
      <c r="M120" s="14">
        <v>711</v>
      </c>
      <c r="N120" s="14"/>
      <c r="O120" s="14"/>
      <c r="P120" s="14"/>
      <c r="Q120" s="14"/>
      <c r="R120" s="14"/>
      <c r="S120" s="14"/>
      <c r="T120" s="14"/>
    </row>
    <row r="121" spans="1:20" ht="15" customHeight="1">
      <c r="A121" s="12"/>
      <c r="B121" s="12"/>
      <c r="C121" s="133"/>
      <c r="D121" s="15" t="s">
        <v>1128</v>
      </c>
      <c r="E121" s="14"/>
      <c r="F121" s="12"/>
      <c r="G121" s="53"/>
      <c r="H121" s="9"/>
      <c r="I121" s="26"/>
      <c r="J121" s="553"/>
      <c r="K121" s="14"/>
      <c r="L121" s="14"/>
      <c r="M121" s="9"/>
      <c r="N121" s="9"/>
      <c r="O121" s="122"/>
      <c r="P121" s="207"/>
      <c r="Q121" s="207"/>
      <c r="R121" s="207"/>
      <c r="S121" s="207"/>
      <c r="T121" s="208"/>
    </row>
    <row r="122" spans="1:20" ht="15" customHeight="1">
      <c r="A122" s="12"/>
      <c r="B122" s="12"/>
      <c r="C122" s="133"/>
      <c r="D122" s="15" t="s">
        <v>1205</v>
      </c>
      <c r="E122" s="14">
        <v>2</v>
      </c>
      <c r="F122" s="12">
        <v>131707</v>
      </c>
      <c r="G122" s="53">
        <v>11500</v>
      </c>
      <c r="H122" s="9">
        <v>11500</v>
      </c>
      <c r="I122" s="26">
        <v>11500</v>
      </c>
      <c r="J122" s="553">
        <f>I122/H122*100</f>
        <v>100</v>
      </c>
      <c r="K122" s="14"/>
      <c r="L122" s="14"/>
      <c r="M122" s="14"/>
      <c r="N122" s="14"/>
      <c r="O122" s="14">
        <v>11500</v>
      </c>
      <c r="P122" s="14"/>
      <c r="Q122" s="14"/>
      <c r="R122" s="14"/>
      <c r="S122" s="14"/>
      <c r="T122" s="14"/>
    </row>
    <row r="123" spans="1:20" ht="16.5" customHeight="1">
      <c r="A123" s="12"/>
      <c r="B123" s="12"/>
      <c r="C123" s="133"/>
      <c r="D123" s="116" t="s">
        <v>840</v>
      </c>
      <c r="E123" s="225"/>
      <c r="F123" s="410"/>
      <c r="G123" s="533"/>
      <c r="H123" s="9"/>
      <c r="I123" s="26"/>
      <c r="J123" s="553"/>
      <c r="K123" s="14"/>
      <c r="L123" s="14"/>
      <c r="M123" s="14"/>
      <c r="N123" s="211"/>
      <c r="O123" s="14"/>
      <c r="P123" s="211"/>
      <c r="Q123" s="211"/>
      <c r="R123" s="211"/>
      <c r="S123" s="211"/>
      <c r="T123" s="14"/>
    </row>
    <row r="124" spans="1:20" ht="15" customHeight="1">
      <c r="A124" s="12"/>
      <c r="B124" s="12"/>
      <c r="C124" s="133"/>
      <c r="D124" s="15" t="s">
        <v>1206</v>
      </c>
      <c r="E124" s="226">
        <v>2</v>
      </c>
      <c r="F124" s="20">
        <v>131706</v>
      </c>
      <c r="G124" s="26">
        <v>900</v>
      </c>
      <c r="H124" s="9">
        <v>1567</v>
      </c>
      <c r="I124" s="26">
        <v>1567</v>
      </c>
      <c r="J124" s="553">
        <f>I124/H124*100</f>
        <v>100</v>
      </c>
      <c r="K124" s="14">
        <v>321</v>
      </c>
      <c r="L124" s="14">
        <v>164</v>
      </c>
      <c r="M124" s="14">
        <v>1057</v>
      </c>
      <c r="N124" s="14"/>
      <c r="O124" s="14">
        <v>25</v>
      </c>
      <c r="P124" s="14"/>
      <c r="Q124" s="14"/>
      <c r="R124" s="14"/>
      <c r="S124" s="14"/>
      <c r="T124" s="14"/>
    </row>
    <row r="125" spans="1:20" ht="15" customHeight="1">
      <c r="A125" s="12"/>
      <c r="B125" s="12"/>
      <c r="C125" s="133"/>
      <c r="D125" s="15" t="s">
        <v>1207</v>
      </c>
      <c r="E125" s="226">
        <v>2</v>
      </c>
      <c r="F125" s="20">
        <v>121517</v>
      </c>
      <c r="G125" s="26">
        <v>1570</v>
      </c>
      <c r="H125" s="9">
        <v>1570</v>
      </c>
      <c r="I125" s="26">
        <v>1570</v>
      </c>
      <c r="J125" s="553">
        <f>I125/H125*100</f>
        <v>100</v>
      </c>
      <c r="K125" s="14"/>
      <c r="L125" s="14"/>
      <c r="M125" s="14"/>
      <c r="N125" s="14"/>
      <c r="O125" s="14">
        <v>1570</v>
      </c>
      <c r="P125" s="14"/>
      <c r="Q125" s="14"/>
      <c r="R125" s="14"/>
      <c r="S125" s="14"/>
      <c r="T125" s="14"/>
    </row>
    <row r="126" spans="1:20" ht="39.75" customHeight="1">
      <c r="A126" s="12"/>
      <c r="B126" s="12"/>
      <c r="C126" s="133"/>
      <c r="D126" s="460" t="s">
        <v>2213</v>
      </c>
      <c r="E126" s="226"/>
      <c r="F126" s="20"/>
      <c r="G126" s="26"/>
      <c r="H126" s="9"/>
      <c r="I126" s="26"/>
      <c r="J126" s="553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ht="15" customHeight="1">
      <c r="A127" s="12"/>
      <c r="B127" s="12"/>
      <c r="C127" s="133"/>
      <c r="D127" s="40" t="s">
        <v>2212</v>
      </c>
      <c r="E127" s="226">
        <v>2</v>
      </c>
      <c r="F127" s="20">
        <v>131709</v>
      </c>
      <c r="G127" s="26"/>
      <c r="H127" s="9">
        <v>26770</v>
      </c>
      <c r="I127" s="26">
        <v>25915</v>
      </c>
      <c r="J127" s="553">
        <f>I127/H127*100</f>
        <v>96.806126260739632</v>
      </c>
      <c r="K127" s="14">
        <v>841</v>
      </c>
      <c r="L127" s="14">
        <v>204</v>
      </c>
      <c r="M127" s="14">
        <v>24190</v>
      </c>
      <c r="N127" s="14"/>
      <c r="O127" s="14"/>
      <c r="P127" s="14">
        <v>680</v>
      </c>
      <c r="Q127" s="14"/>
      <c r="R127" s="14"/>
      <c r="S127" s="14"/>
      <c r="T127" s="14"/>
    </row>
    <row r="128" spans="1:20" ht="15" customHeight="1">
      <c r="A128" s="12"/>
      <c r="B128" s="12"/>
      <c r="C128" s="133"/>
      <c r="D128" s="130" t="s">
        <v>2019</v>
      </c>
      <c r="E128" s="385"/>
      <c r="F128" s="20"/>
      <c r="G128" s="26"/>
      <c r="H128" s="9"/>
      <c r="I128" s="26"/>
      <c r="J128" s="553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ht="15" customHeight="1">
      <c r="A129" s="12"/>
      <c r="B129" s="12"/>
      <c r="C129" s="133"/>
      <c r="D129" s="130" t="s">
        <v>2020</v>
      </c>
      <c r="E129" s="622">
        <v>2</v>
      </c>
      <c r="F129" s="20">
        <v>121513</v>
      </c>
      <c r="G129" s="26"/>
      <c r="H129" s="9">
        <v>2477</v>
      </c>
      <c r="I129" s="26">
        <v>2477</v>
      </c>
      <c r="J129" s="553">
        <f>I129/H129*100</f>
        <v>100</v>
      </c>
      <c r="K129" s="14"/>
      <c r="L129" s="14"/>
      <c r="M129" s="14">
        <v>2477</v>
      </c>
      <c r="N129" s="14"/>
      <c r="O129" s="14"/>
      <c r="P129" s="14"/>
      <c r="Q129" s="14"/>
      <c r="R129" s="14"/>
      <c r="S129" s="14"/>
      <c r="T129" s="14"/>
    </row>
    <row r="130" spans="1:20" ht="15" customHeight="1">
      <c r="A130" s="12"/>
      <c r="B130" s="12"/>
      <c r="C130" s="133"/>
      <c r="D130" s="11" t="s">
        <v>1991</v>
      </c>
      <c r="E130" s="622"/>
      <c r="F130" s="20"/>
      <c r="G130" s="26"/>
      <c r="H130" s="9"/>
      <c r="I130" s="26"/>
      <c r="J130" s="553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ht="22.5" customHeight="1">
      <c r="A131" s="12"/>
      <c r="B131" s="12"/>
      <c r="C131" s="133"/>
      <c r="D131" s="116" t="s">
        <v>1863</v>
      </c>
      <c r="E131" s="622">
        <v>1</v>
      </c>
      <c r="F131" s="20">
        <v>131710</v>
      </c>
      <c r="G131" s="26"/>
      <c r="H131" s="9">
        <v>2000</v>
      </c>
      <c r="I131" s="26"/>
      <c r="J131" s="553">
        <f>I131/H131*100</f>
        <v>0</v>
      </c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ht="15" customHeight="1">
      <c r="A132" s="12"/>
      <c r="B132" s="12"/>
      <c r="C132" s="133"/>
      <c r="D132" s="222" t="s">
        <v>408</v>
      </c>
      <c r="E132" s="14"/>
      <c r="F132" s="12"/>
      <c r="G132" s="53"/>
      <c r="H132" s="14"/>
      <c r="I132" s="26"/>
      <c r="J132" s="553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ht="15" customHeight="1">
      <c r="A133" s="12"/>
      <c r="B133" s="12"/>
      <c r="C133" s="133"/>
      <c r="D133" s="79" t="s">
        <v>841</v>
      </c>
      <c r="E133" s="206"/>
      <c r="F133" s="20"/>
      <c r="G133" s="26"/>
      <c r="H133" s="14"/>
      <c r="I133" s="26"/>
      <c r="J133" s="553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ht="15" customHeight="1">
      <c r="A134" s="12"/>
      <c r="B134" s="12"/>
      <c r="C134" s="133"/>
      <c r="D134" s="15" t="s">
        <v>1208</v>
      </c>
      <c r="E134" s="14">
        <v>2</v>
      </c>
      <c r="F134" s="12">
        <v>131803</v>
      </c>
      <c r="G134" s="53">
        <v>150485</v>
      </c>
      <c r="H134" s="14">
        <v>150485</v>
      </c>
      <c r="I134" s="26">
        <v>150485</v>
      </c>
      <c r="J134" s="553">
        <f>I134/H134*100</f>
        <v>100</v>
      </c>
      <c r="K134" s="14"/>
      <c r="L134" s="14"/>
      <c r="M134" s="14"/>
      <c r="N134" s="14"/>
      <c r="O134" s="26">
        <v>150485</v>
      </c>
      <c r="P134" s="249"/>
      <c r="Q134" s="14"/>
      <c r="R134" s="14"/>
      <c r="S134" s="14"/>
      <c r="T134" s="14"/>
    </row>
    <row r="135" spans="1:20" ht="15" customHeight="1">
      <c r="A135" s="12"/>
      <c r="B135" s="12"/>
      <c r="C135" s="133"/>
      <c r="D135" s="15" t="s">
        <v>1209</v>
      </c>
      <c r="E135" s="14">
        <v>2</v>
      </c>
      <c r="F135" s="12">
        <v>131804</v>
      </c>
      <c r="G135" s="53">
        <v>58029</v>
      </c>
      <c r="H135" s="14">
        <v>84029</v>
      </c>
      <c r="I135" s="26">
        <v>84029</v>
      </c>
      <c r="J135" s="553">
        <f>I135/H135*100</f>
        <v>100</v>
      </c>
      <c r="K135" s="14"/>
      <c r="L135" s="14"/>
      <c r="M135" s="14"/>
      <c r="N135" s="14"/>
      <c r="O135" s="26">
        <v>84029</v>
      </c>
      <c r="P135" s="249"/>
      <c r="Q135" s="14"/>
      <c r="R135" s="14"/>
      <c r="S135" s="14"/>
      <c r="T135" s="14"/>
    </row>
    <row r="136" spans="1:20" ht="15" customHeight="1">
      <c r="A136" s="12"/>
      <c r="B136" s="12"/>
      <c r="C136" s="133"/>
      <c r="D136" s="15" t="s">
        <v>1210</v>
      </c>
      <c r="E136" s="14">
        <v>2</v>
      </c>
      <c r="F136" s="12">
        <v>131805</v>
      </c>
      <c r="G136" s="53">
        <v>10800</v>
      </c>
      <c r="H136" s="14">
        <v>10800</v>
      </c>
      <c r="I136" s="26">
        <v>10800</v>
      </c>
      <c r="J136" s="553">
        <f>I136/H136*100</f>
        <v>100</v>
      </c>
      <c r="K136" s="14"/>
      <c r="L136" s="14"/>
      <c r="M136" s="14"/>
      <c r="N136" s="14"/>
      <c r="O136" s="26">
        <v>10800</v>
      </c>
      <c r="P136" s="249"/>
      <c r="Q136" s="14"/>
      <c r="R136" s="14"/>
      <c r="S136" s="14"/>
      <c r="T136" s="14"/>
    </row>
    <row r="137" spans="1:20" ht="15" customHeight="1">
      <c r="A137" s="12"/>
      <c r="B137" s="12"/>
      <c r="C137" s="133"/>
      <c r="D137" s="79" t="s">
        <v>409</v>
      </c>
      <c r="E137" s="206"/>
      <c r="F137" s="20"/>
      <c r="G137" s="26"/>
      <c r="H137" s="14"/>
      <c r="I137" s="26"/>
      <c r="J137" s="553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ht="15" customHeight="1">
      <c r="A138" s="12"/>
      <c r="B138" s="12"/>
      <c r="C138" s="133"/>
      <c r="D138" s="21" t="s">
        <v>842</v>
      </c>
      <c r="E138" s="206">
        <v>1</v>
      </c>
      <c r="F138" s="20">
        <v>131808</v>
      </c>
      <c r="G138" s="26">
        <v>2345</v>
      </c>
      <c r="H138" s="14">
        <v>2165</v>
      </c>
      <c r="I138" s="26">
        <v>2095</v>
      </c>
      <c r="J138" s="553">
        <f>I138/H138*100</f>
        <v>96.766743648960741</v>
      </c>
      <c r="K138" s="14">
        <v>635</v>
      </c>
      <c r="L138" s="14">
        <v>76</v>
      </c>
      <c r="M138" s="14">
        <v>1384</v>
      </c>
      <c r="N138" s="14"/>
      <c r="O138" s="14"/>
      <c r="P138" s="14"/>
      <c r="Q138" s="14"/>
      <c r="R138" s="14"/>
      <c r="S138" s="14"/>
      <c r="T138" s="14"/>
    </row>
    <row r="139" spans="1:20" ht="15" customHeight="1">
      <c r="A139" s="12"/>
      <c r="B139" s="12"/>
      <c r="C139" s="133"/>
      <c r="D139" s="21" t="s">
        <v>410</v>
      </c>
      <c r="E139" s="22">
        <v>1</v>
      </c>
      <c r="F139" s="20">
        <v>131807</v>
      </c>
      <c r="G139" s="26">
        <v>1620</v>
      </c>
      <c r="H139" s="14">
        <v>1557</v>
      </c>
      <c r="I139" s="26">
        <v>1557</v>
      </c>
      <c r="J139" s="553">
        <f>I139/H139*100</f>
        <v>100</v>
      </c>
      <c r="K139" s="14">
        <v>50</v>
      </c>
      <c r="L139" s="14">
        <v>32</v>
      </c>
      <c r="M139" s="14">
        <v>595</v>
      </c>
      <c r="N139" s="14"/>
      <c r="O139" s="14">
        <v>880</v>
      </c>
      <c r="P139" s="14"/>
      <c r="Q139" s="14"/>
      <c r="R139" s="14"/>
      <c r="S139" s="14"/>
      <c r="T139" s="14"/>
    </row>
    <row r="140" spans="1:20" ht="15" customHeight="1">
      <c r="A140" s="12"/>
      <c r="B140" s="12"/>
      <c r="C140" s="133"/>
      <c r="D140" s="21" t="s">
        <v>1211</v>
      </c>
      <c r="E140" s="206">
        <v>1</v>
      </c>
      <c r="F140" s="20">
        <v>131809</v>
      </c>
      <c r="G140" s="26">
        <v>450</v>
      </c>
      <c r="H140" s="14">
        <v>450</v>
      </c>
      <c r="I140" s="26">
        <v>450</v>
      </c>
      <c r="J140" s="553">
        <f>I140/H140*100</f>
        <v>100</v>
      </c>
      <c r="K140" s="14"/>
      <c r="L140" s="14"/>
      <c r="M140" s="14"/>
      <c r="N140" s="14"/>
      <c r="O140" s="14">
        <v>450</v>
      </c>
      <c r="P140" s="14"/>
      <c r="Q140" s="14"/>
      <c r="R140" s="14"/>
      <c r="S140" s="14"/>
      <c r="T140" s="14"/>
    </row>
    <row r="141" spans="1:20" ht="15" customHeight="1">
      <c r="A141" s="12"/>
      <c r="B141" s="12"/>
      <c r="C141" s="133"/>
      <c r="D141" s="132" t="s">
        <v>1212</v>
      </c>
      <c r="E141" s="14">
        <v>2</v>
      </c>
      <c r="F141" s="12">
        <v>131835</v>
      </c>
      <c r="G141" s="53">
        <v>6500</v>
      </c>
      <c r="H141" s="14">
        <v>6500</v>
      </c>
      <c r="I141" s="26">
        <v>4550</v>
      </c>
      <c r="J141" s="553">
        <f>I141/H141*100</f>
        <v>70</v>
      </c>
      <c r="K141" s="14"/>
      <c r="L141" s="14"/>
      <c r="M141" s="14"/>
      <c r="N141" s="14"/>
      <c r="O141" s="14">
        <v>4550</v>
      </c>
      <c r="P141" s="14"/>
      <c r="Q141" s="14"/>
      <c r="R141" s="14"/>
      <c r="S141" s="14"/>
      <c r="T141" s="14"/>
    </row>
    <row r="142" spans="1:20" ht="15" customHeight="1">
      <c r="A142" s="12"/>
      <c r="B142" s="12"/>
      <c r="C142" s="133"/>
      <c r="D142" s="81" t="s">
        <v>843</v>
      </c>
      <c r="E142" s="206"/>
      <c r="F142" s="20"/>
      <c r="G142" s="26"/>
      <c r="H142" s="14"/>
      <c r="I142" s="26"/>
      <c r="J142" s="553"/>
      <c r="K142" s="14"/>
      <c r="L142" s="22"/>
      <c r="M142" s="22"/>
      <c r="N142" s="22"/>
      <c r="O142" s="22"/>
      <c r="P142" s="22"/>
      <c r="Q142" s="22"/>
      <c r="R142" s="22"/>
      <c r="S142" s="22"/>
      <c r="T142" s="22"/>
    </row>
    <row r="143" spans="1:20" ht="15" customHeight="1">
      <c r="A143" s="12"/>
      <c r="B143" s="12"/>
      <c r="C143" s="133"/>
      <c r="D143" s="21" t="s">
        <v>844</v>
      </c>
      <c r="E143" s="22">
        <v>1</v>
      </c>
      <c r="F143" s="20">
        <v>131811</v>
      </c>
      <c r="G143" s="26">
        <v>12000</v>
      </c>
      <c r="H143" s="14">
        <v>10200</v>
      </c>
      <c r="I143" s="26">
        <v>10100</v>
      </c>
      <c r="J143" s="553">
        <f t="shared" ref="J143:J152" si="5">I143/H143*100</f>
        <v>99.019607843137265</v>
      </c>
      <c r="K143" s="14"/>
      <c r="L143" s="14"/>
      <c r="M143" s="14"/>
      <c r="N143" s="14"/>
      <c r="O143" s="26">
        <v>10100</v>
      </c>
      <c r="P143" s="14"/>
      <c r="Q143" s="14"/>
      <c r="R143" s="14"/>
      <c r="S143" s="14"/>
      <c r="T143" s="14"/>
    </row>
    <row r="144" spans="1:20" ht="15" customHeight="1">
      <c r="A144" s="12"/>
      <c r="B144" s="12"/>
      <c r="C144" s="133"/>
      <c r="D144" s="21" t="s">
        <v>1213</v>
      </c>
      <c r="E144" s="22">
        <v>1</v>
      </c>
      <c r="F144" s="20">
        <v>131812</v>
      </c>
      <c r="G144" s="26">
        <v>5000</v>
      </c>
      <c r="H144" s="14">
        <v>5000</v>
      </c>
      <c r="I144" s="26">
        <v>5000</v>
      </c>
      <c r="J144" s="553">
        <f t="shared" si="5"/>
        <v>100</v>
      </c>
      <c r="K144" s="14"/>
      <c r="L144" s="14"/>
      <c r="M144" s="14"/>
      <c r="N144" s="14"/>
      <c r="O144" s="26">
        <v>5000</v>
      </c>
      <c r="P144" s="14"/>
      <c r="Q144" s="14"/>
      <c r="R144" s="14"/>
      <c r="S144" s="14"/>
      <c r="T144" s="14"/>
    </row>
    <row r="145" spans="1:20" ht="15" customHeight="1">
      <c r="A145" s="12"/>
      <c r="B145" s="12"/>
      <c r="C145" s="133"/>
      <c r="D145" s="21" t="s">
        <v>1214</v>
      </c>
      <c r="E145" s="22">
        <v>1</v>
      </c>
      <c r="F145" s="20">
        <v>131813</v>
      </c>
      <c r="G145" s="26">
        <v>1800</v>
      </c>
      <c r="H145" s="14">
        <v>1800</v>
      </c>
      <c r="I145" s="26">
        <v>1800</v>
      </c>
      <c r="J145" s="553">
        <f t="shared" si="5"/>
        <v>100</v>
      </c>
      <c r="K145" s="14"/>
      <c r="L145" s="14"/>
      <c r="M145" s="14"/>
      <c r="N145" s="14"/>
      <c r="O145" s="26">
        <v>1800</v>
      </c>
      <c r="P145" s="14"/>
      <c r="Q145" s="14"/>
      <c r="R145" s="14"/>
      <c r="S145" s="14"/>
      <c r="T145" s="14"/>
    </row>
    <row r="146" spans="1:20" ht="15" customHeight="1">
      <c r="A146" s="12"/>
      <c r="B146" s="12"/>
      <c r="C146" s="133"/>
      <c r="D146" s="21" t="s">
        <v>1215</v>
      </c>
      <c r="E146" s="22">
        <v>1</v>
      </c>
      <c r="F146" s="20">
        <v>131815</v>
      </c>
      <c r="G146" s="26">
        <v>270</v>
      </c>
      <c r="H146" s="14">
        <v>270</v>
      </c>
      <c r="I146" s="26"/>
      <c r="J146" s="553">
        <f t="shared" si="5"/>
        <v>0</v>
      </c>
      <c r="K146" s="14"/>
      <c r="L146" s="14"/>
      <c r="M146" s="14"/>
      <c r="N146" s="14"/>
      <c r="O146" s="26"/>
      <c r="P146" s="14"/>
      <c r="Q146" s="14"/>
      <c r="R146" s="14"/>
      <c r="S146" s="14"/>
      <c r="T146" s="14"/>
    </row>
    <row r="147" spans="1:20" ht="15" customHeight="1">
      <c r="A147" s="12"/>
      <c r="B147" s="12"/>
      <c r="C147" s="133"/>
      <c r="D147" s="21" t="s">
        <v>1216</v>
      </c>
      <c r="E147" s="22">
        <v>1</v>
      </c>
      <c r="F147" s="20">
        <v>131816</v>
      </c>
      <c r="G147" s="26">
        <v>900</v>
      </c>
      <c r="H147" s="14">
        <v>1400</v>
      </c>
      <c r="I147" s="26">
        <v>1400</v>
      </c>
      <c r="J147" s="553">
        <f t="shared" si="5"/>
        <v>100</v>
      </c>
      <c r="K147" s="14"/>
      <c r="L147" s="14"/>
      <c r="M147" s="14"/>
      <c r="N147" s="14"/>
      <c r="O147" s="26">
        <v>1400</v>
      </c>
      <c r="P147" s="14"/>
      <c r="Q147" s="14"/>
      <c r="R147" s="14"/>
      <c r="S147" s="14"/>
      <c r="T147" s="14"/>
    </row>
    <row r="148" spans="1:20" ht="15" customHeight="1">
      <c r="A148" s="12"/>
      <c r="B148" s="12"/>
      <c r="C148" s="133"/>
      <c r="D148" s="21" t="s">
        <v>1217</v>
      </c>
      <c r="E148" s="22">
        <v>1</v>
      </c>
      <c r="F148" s="20">
        <v>131817</v>
      </c>
      <c r="G148" s="26">
        <v>1080</v>
      </c>
      <c r="H148" s="14">
        <v>1080</v>
      </c>
      <c r="I148" s="26">
        <v>1080</v>
      </c>
      <c r="J148" s="553">
        <f t="shared" si="5"/>
        <v>100</v>
      </c>
      <c r="K148" s="14"/>
      <c r="L148" s="14"/>
      <c r="M148" s="14"/>
      <c r="N148" s="14"/>
      <c r="O148" s="26">
        <v>1080</v>
      </c>
      <c r="P148" s="14"/>
      <c r="Q148" s="14"/>
      <c r="R148" s="14"/>
      <c r="S148" s="14"/>
      <c r="T148" s="14"/>
    </row>
    <row r="149" spans="1:20" ht="15" customHeight="1">
      <c r="A149" s="12"/>
      <c r="B149" s="12"/>
      <c r="C149" s="133"/>
      <c r="D149" s="21" t="s">
        <v>1218</v>
      </c>
      <c r="E149" s="22">
        <v>1</v>
      </c>
      <c r="F149" s="20">
        <v>131818</v>
      </c>
      <c r="G149" s="26">
        <v>450</v>
      </c>
      <c r="H149" s="14">
        <v>450</v>
      </c>
      <c r="I149" s="26">
        <v>450</v>
      </c>
      <c r="J149" s="553">
        <f t="shared" si="5"/>
        <v>100</v>
      </c>
      <c r="K149" s="14"/>
      <c r="L149" s="14"/>
      <c r="M149" s="14"/>
      <c r="N149" s="14"/>
      <c r="O149" s="26">
        <v>450</v>
      </c>
      <c r="P149" s="14"/>
      <c r="Q149" s="14"/>
      <c r="R149" s="14"/>
      <c r="S149" s="14"/>
      <c r="T149" s="14"/>
    </row>
    <row r="150" spans="1:20" ht="15" customHeight="1">
      <c r="A150" s="12"/>
      <c r="B150" s="12"/>
      <c r="C150" s="133"/>
      <c r="D150" s="21" t="s">
        <v>1219</v>
      </c>
      <c r="E150" s="22">
        <v>1</v>
      </c>
      <c r="F150" s="20">
        <v>131819</v>
      </c>
      <c r="G150" s="26">
        <v>360</v>
      </c>
      <c r="H150" s="14">
        <v>360</v>
      </c>
      <c r="I150" s="26">
        <v>360</v>
      </c>
      <c r="J150" s="553">
        <f t="shared" si="5"/>
        <v>100</v>
      </c>
      <c r="K150" s="14"/>
      <c r="L150" s="14"/>
      <c r="M150" s="14"/>
      <c r="N150" s="14"/>
      <c r="O150" s="26">
        <v>360</v>
      </c>
      <c r="P150" s="14"/>
      <c r="Q150" s="14"/>
      <c r="R150" s="14"/>
      <c r="S150" s="14"/>
      <c r="T150" s="14"/>
    </row>
    <row r="151" spans="1:20" ht="15" customHeight="1">
      <c r="A151" s="12"/>
      <c r="B151" s="12"/>
      <c r="C151" s="133"/>
      <c r="D151" s="21" t="s">
        <v>1220</v>
      </c>
      <c r="E151" s="22">
        <v>1</v>
      </c>
      <c r="F151" s="20">
        <v>131832</v>
      </c>
      <c r="G151" s="26">
        <v>270</v>
      </c>
      <c r="H151" s="14">
        <v>270</v>
      </c>
      <c r="I151" s="26">
        <v>270</v>
      </c>
      <c r="J151" s="553">
        <f t="shared" si="5"/>
        <v>100</v>
      </c>
      <c r="K151" s="14"/>
      <c r="L151" s="14"/>
      <c r="M151" s="14"/>
      <c r="N151" s="14"/>
      <c r="O151" s="26">
        <v>270</v>
      </c>
      <c r="P151" s="14"/>
      <c r="Q151" s="14"/>
      <c r="R151" s="14"/>
      <c r="S151" s="14"/>
      <c r="T151" s="14"/>
    </row>
    <row r="152" spans="1:20" ht="15" customHeight="1">
      <c r="A152" s="12"/>
      <c r="B152" s="12"/>
      <c r="C152" s="133"/>
      <c r="D152" s="21" t="s">
        <v>1265</v>
      </c>
      <c r="E152" s="22">
        <v>1</v>
      </c>
      <c r="F152" s="20">
        <v>131820</v>
      </c>
      <c r="G152" s="26">
        <v>1350</v>
      </c>
      <c r="H152" s="14">
        <v>3529</v>
      </c>
      <c r="I152" s="26">
        <v>3516</v>
      </c>
      <c r="J152" s="553">
        <f t="shared" si="5"/>
        <v>99.631623689430441</v>
      </c>
      <c r="K152" s="14">
        <v>1</v>
      </c>
      <c r="L152" s="14"/>
      <c r="M152" s="14">
        <v>1416</v>
      </c>
      <c r="N152" s="14"/>
      <c r="O152" s="14">
        <v>2099</v>
      </c>
      <c r="P152" s="14"/>
      <c r="Q152" s="14"/>
      <c r="R152" s="14"/>
      <c r="S152" s="14"/>
      <c r="T152" s="14"/>
    </row>
    <row r="153" spans="1:20" ht="15" customHeight="1">
      <c r="A153" s="12"/>
      <c r="B153" s="12"/>
      <c r="C153" s="133"/>
      <c r="D153" s="21" t="s">
        <v>1221</v>
      </c>
      <c r="E153" s="22"/>
      <c r="F153" s="20"/>
      <c r="G153" s="26"/>
      <c r="H153" s="14"/>
      <c r="I153" s="26"/>
      <c r="J153" s="553"/>
      <c r="K153" s="14"/>
      <c r="L153" s="22"/>
      <c r="M153" s="22"/>
      <c r="N153" s="22"/>
      <c r="O153" s="22"/>
      <c r="P153" s="22"/>
      <c r="Q153" s="22"/>
      <c r="R153" s="22"/>
      <c r="S153" s="22"/>
      <c r="T153" s="22"/>
    </row>
    <row r="154" spans="1:20" ht="15" customHeight="1">
      <c r="A154" s="12"/>
      <c r="B154" s="12"/>
      <c r="C154" s="133"/>
      <c r="D154" s="21" t="s">
        <v>1524</v>
      </c>
      <c r="E154" s="206">
        <v>2</v>
      </c>
      <c r="F154" s="20">
        <v>131821</v>
      </c>
      <c r="G154" s="26">
        <v>6830</v>
      </c>
      <c r="H154" s="14">
        <v>6830</v>
      </c>
      <c r="I154" s="26">
        <v>6830</v>
      </c>
      <c r="J154" s="553">
        <f t="shared" ref="J154:J169" si="6">I154/H154*100</f>
        <v>100</v>
      </c>
      <c r="K154" s="14"/>
      <c r="L154" s="14"/>
      <c r="M154" s="14"/>
      <c r="N154" s="14"/>
      <c r="O154" s="26">
        <v>6830</v>
      </c>
      <c r="P154" s="14"/>
      <c r="Q154" s="14"/>
      <c r="R154" s="14"/>
      <c r="S154" s="14"/>
      <c r="T154" s="14"/>
    </row>
    <row r="155" spans="1:20" ht="15" customHeight="1">
      <c r="A155" s="12"/>
      <c r="B155" s="12"/>
      <c r="C155" s="133"/>
      <c r="D155" s="21" t="s">
        <v>1525</v>
      </c>
      <c r="E155" s="206">
        <v>2</v>
      </c>
      <c r="F155" s="20">
        <v>131822</v>
      </c>
      <c r="G155" s="26">
        <v>500</v>
      </c>
      <c r="H155" s="14">
        <v>500</v>
      </c>
      <c r="I155" s="26">
        <v>500</v>
      </c>
      <c r="J155" s="553">
        <f t="shared" si="6"/>
        <v>100</v>
      </c>
      <c r="K155" s="14"/>
      <c r="L155" s="14"/>
      <c r="M155" s="14"/>
      <c r="N155" s="14"/>
      <c r="O155" s="26">
        <v>500</v>
      </c>
      <c r="P155" s="14"/>
      <c r="Q155" s="14"/>
      <c r="R155" s="14"/>
      <c r="S155" s="14"/>
      <c r="T155" s="14"/>
    </row>
    <row r="156" spans="1:20" ht="15" customHeight="1">
      <c r="A156" s="12"/>
      <c r="B156" s="12"/>
      <c r="C156" s="133"/>
      <c r="D156" s="227" t="s">
        <v>1526</v>
      </c>
      <c r="E156" s="228">
        <v>2</v>
      </c>
      <c r="F156" s="411">
        <v>131823</v>
      </c>
      <c r="G156" s="534">
        <v>18000</v>
      </c>
      <c r="H156" s="14">
        <v>19382</v>
      </c>
      <c r="I156" s="26">
        <v>19382</v>
      </c>
      <c r="J156" s="553">
        <f t="shared" si="6"/>
        <v>100</v>
      </c>
      <c r="K156" s="14"/>
      <c r="L156" s="14"/>
      <c r="M156" s="14"/>
      <c r="N156" s="14"/>
      <c r="O156" s="26">
        <v>19382</v>
      </c>
      <c r="P156" s="14"/>
      <c r="Q156" s="14"/>
      <c r="R156" s="14"/>
      <c r="S156" s="14"/>
      <c r="T156" s="14"/>
    </row>
    <row r="157" spans="1:20" ht="15" customHeight="1">
      <c r="A157" s="12"/>
      <c r="B157" s="12"/>
      <c r="C157" s="133"/>
      <c r="D157" s="227" t="s">
        <v>1527</v>
      </c>
      <c r="E157" s="229">
        <v>2</v>
      </c>
      <c r="F157" s="411">
        <v>131824</v>
      </c>
      <c r="G157" s="534">
        <v>2500</v>
      </c>
      <c r="H157" s="14">
        <v>2500</v>
      </c>
      <c r="I157" s="26">
        <v>2500</v>
      </c>
      <c r="J157" s="553">
        <f t="shared" si="6"/>
        <v>100</v>
      </c>
      <c r="K157" s="14"/>
      <c r="L157" s="14"/>
      <c r="M157" s="14"/>
      <c r="N157" s="14"/>
      <c r="O157" s="26">
        <v>2500</v>
      </c>
      <c r="P157" s="14"/>
      <c r="Q157" s="14"/>
      <c r="R157" s="14"/>
      <c r="S157" s="14"/>
      <c r="T157" s="14"/>
    </row>
    <row r="158" spans="1:20" ht="15" customHeight="1">
      <c r="A158" s="12"/>
      <c r="B158" s="12"/>
      <c r="C158" s="133"/>
      <c r="D158" s="227" t="s">
        <v>1528</v>
      </c>
      <c r="E158" s="229">
        <v>2</v>
      </c>
      <c r="F158" s="411">
        <v>131833</v>
      </c>
      <c r="G158" s="534">
        <v>2500</v>
      </c>
      <c r="H158" s="14">
        <v>2500</v>
      </c>
      <c r="I158" s="26">
        <v>2500</v>
      </c>
      <c r="J158" s="553">
        <f t="shared" si="6"/>
        <v>100</v>
      </c>
      <c r="K158" s="14"/>
      <c r="L158" s="14"/>
      <c r="M158" s="14"/>
      <c r="N158" s="14"/>
      <c r="O158" s="26">
        <v>2500</v>
      </c>
      <c r="P158" s="14"/>
      <c r="Q158" s="14"/>
      <c r="R158" s="14"/>
      <c r="S158" s="14"/>
      <c r="T158" s="14"/>
    </row>
    <row r="159" spans="1:20" ht="15" customHeight="1">
      <c r="A159" s="12"/>
      <c r="B159" s="12"/>
      <c r="C159" s="133"/>
      <c r="D159" s="227" t="s">
        <v>1529</v>
      </c>
      <c r="E159" s="229">
        <v>2</v>
      </c>
      <c r="F159" s="411">
        <v>131834</v>
      </c>
      <c r="G159" s="534">
        <v>4000</v>
      </c>
      <c r="H159" s="14">
        <v>4000</v>
      </c>
      <c r="I159" s="26">
        <v>4000</v>
      </c>
      <c r="J159" s="553">
        <f t="shared" si="6"/>
        <v>100</v>
      </c>
      <c r="K159" s="14"/>
      <c r="L159" s="14"/>
      <c r="M159" s="14"/>
      <c r="N159" s="14"/>
      <c r="O159" s="26">
        <v>4000</v>
      </c>
      <c r="P159" s="14"/>
      <c r="Q159" s="14"/>
      <c r="R159" s="14"/>
      <c r="S159" s="14"/>
      <c r="T159" s="14"/>
    </row>
    <row r="160" spans="1:20" ht="15" customHeight="1">
      <c r="A160" s="12"/>
      <c r="B160" s="12"/>
      <c r="C160" s="133"/>
      <c r="D160" s="227" t="s">
        <v>1530</v>
      </c>
      <c r="E160" s="229">
        <v>2</v>
      </c>
      <c r="F160" s="411">
        <v>131836</v>
      </c>
      <c r="G160" s="534">
        <v>6000</v>
      </c>
      <c r="H160" s="14">
        <v>8000</v>
      </c>
      <c r="I160" s="26">
        <v>8000</v>
      </c>
      <c r="J160" s="553">
        <f t="shared" si="6"/>
        <v>100</v>
      </c>
      <c r="K160" s="14"/>
      <c r="L160" s="14"/>
      <c r="M160" s="14"/>
      <c r="N160" s="14"/>
      <c r="O160" s="26">
        <v>8000</v>
      </c>
      <c r="P160" s="14"/>
      <c r="Q160" s="14"/>
      <c r="R160" s="14"/>
      <c r="S160" s="14"/>
      <c r="T160" s="14"/>
    </row>
    <row r="161" spans="1:20" ht="15" customHeight="1">
      <c r="A161" s="12"/>
      <c r="B161" s="12"/>
      <c r="C161" s="133"/>
      <c r="D161" s="227" t="s">
        <v>1531</v>
      </c>
      <c r="E161" s="229">
        <v>2</v>
      </c>
      <c r="F161" s="411">
        <v>131837</v>
      </c>
      <c r="G161" s="534">
        <v>5000</v>
      </c>
      <c r="H161" s="14">
        <v>5000</v>
      </c>
      <c r="I161" s="26">
        <v>5000</v>
      </c>
      <c r="J161" s="553">
        <f t="shared" si="6"/>
        <v>100</v>
      </c>
      <c r="K161" s="14"/>
      <c r="L161" s="14"/>
      <c r="M161" s="14"/>
      <c r="N161" s="14"/>
      <c r="O161" s="26">
        <v>5000</v>
      </c>
      <c r="P161" s="14"/>
      <c r="Q161" s="14"/>
      <c r="R161" s="14"/>
      <c r="S161" s="14"/>
      <c r="T161" s="14"/>
    </row>
    <row r="162" spans="1:20" ht="15" customHeight="1">
      <c r="A162" s="12"/>
      <c r="B162" s="12"/>
      <c r="C162" s="133"/>
      <c r="D162" s="227" t="s">
        <v>1532</v>
      </c>
      <c r="E162" s="229">
        <v>2</v>
      </c>
      <c r="F162" s="411">
        <v>131838</v>
      </c>
      <c r="G162" s="534">
        <v>5000</v>
      </c>
      <c r="H162" s="14">
        <v>5000</v>
      </c>
      <c r="I162" s="26">
        <v>5000</v>
      </c>
      <c r="J162" s="553">
        <f t="shared" si="6"/>
        <v>100</v>
      </c>
      <c r="K162" s="14"/>
      <c r="L162" s="14"/>
      <c r="M162" s="14"/>
      <c r="N162" s="14"/>
      <c r="O162" s="26">
        <v>5000</v>
      </c>
      <c r="P162" s="14"/>
      <c r="Q162" s="14"/>
      <c r="R162" s="14"/>
      <c r="S162" s="14"/>
      <c r="T162" s="14"/>
    </row>
    <row r="163" spans="1:20" ht="11.25" customHeight="1">
      <c r="A163" s="12"/>
      <c r="B163" s="12"/>
      <c r="C163" s="133"/>
      <c r="D163" s="227" t="s">
        <v>1533</v>
      </c>
      <c r="E163" s="229">
        <v>2</v>
      </c>
      <c r="F163" s="411">
        <v>131839</v>
      </c>
      <c r="G163" s="534">
        <v>500</v>
      </c>
      <c r="H163" s="14">
        <v>500</v>
      </c>
      <c r="I163" s="26">
        <v>500</v>
      </c>
      <c r="J163" s="553">
        <f t="shared" si="6"/>
        <v>100</v>
      </c>
      <c r="K163" s="14"/>
      <c r="L163" s="14"/>
      <c r="M163" s="14"/>
      <c r="N163" s="14"/>
      <c r="O163" s="26">
        <v>500</v>
      </c>
      <c r="P163" s="14"/>
      <c r="Q163" s="14"/>
      <c r="R163" s="14"/>
      <c r="S163" s="14"/>
      <c r="T163" s="14"/>
    </row>
    <row r="164" spans="1:20" ht="15" customHeight="1">
      <c r="A164" s="12"/>
      <c r="B164" s="12"/>
      <c r="C164" s="133"/>
      <c r="D164" s="227" t="s">
        <v>1534</v>
      </c>
      <c r="E164" s="229">
        <v>2</v>
      </c>
      <c r="F164" s="411">
        <v>131840</v>
      </c>
      <c r="G164" s="534">
        <v>1500</v>
      </c>
      <c r="H164" s="14">
        <v>1500</v>
      </c>
      <c r="I164" s="26">
        <v>1500</v>
      </c>
      <c r="J164" s="553">
        <f t="shared" si="6"/>
        <v>100</v>
      </c>
      <c r="K164" s="14"/>
      <c r="L164" s="14"/>
      <c r="M164" s="14"/>
      <c r="N164" s="14"/>
      <c r="O164" s="26">
        <v>1500</v>
      </c>
      <c r="P164" s="14"/>
      <c r="Q164" s="14"/>
      <c r="R164" s="14"/>
      <c r="S164" s="14"/>
      <c r="T164" s="14"/>
    </row>
    <row r="165" spans="1:20" ht="11.25" customHeight="1">
      <c r="A165" s="12"/>
      <c r="B165" s="12"/>
      <c r="C165" s="133"/>
      <c r="D165" s="227" t="s">
        <v>1535</v>
      </c>
      <c r="E165" s="229">
        <v>2</v>
      </c>
      <c r="F165" s="411">
        <v>131841</v>
      </c>
      <c r="G165" s="534">
        <v>500</v>
      </c>
      <c r="H165" s="14">
        <v>500</v>
      </c>
      <c r="I165" s="26">
        <v>500</v>
      </c>
      <c r="J165" s="553">
        <f t="shared" si="6"/>
        <v>100</v>
      </c>
      <c r="K165" s="14"/>
      <c r="L165" s="14"/>
      <c r="M165" s="14"/>
      <c r="N165" s="14"/>
      <c r="O165" s="26">
        <v>500</v>
      </c>
      <c r="P165" s="14"/>
      <c r="Q165" s="14"/>
      <c r="R165" s="14"/>
      <c r="S165" s="14"/>
      <c r="T165" s="14"/>
    </row>
    <row r="166" spans="1:20" ht="14.25" customHeight="1">
      <c r="A166" s="12"/>
      <c r="B166" s="12"/>
      <c r="C166" s="133"/>
      <c r="D166" s="227" t="s">
        <v>1536</v>
      </c>
      <c r="E166" s="229">
        <v>2</v>
      </c>
      <c r="F166" s="411">
        <v>131842</v>
      </c>
      <c r="G166" s="534">
        <v>2500</v>
      </c>
      <c r="H166" s="14">
        <v>2500</v>
      </c>
      <c r="I166" s="26">
        <v>2500</v>
      </c>
      <c r="J166" s="553">
        <f t="shared" si="6"/>
        <v>100</v>
      </c>
      <c r="K166" s="14"/>
      <c r="L166" s="14"/>
      <c r="M166" s="14"/>
      <c r="N166" s="14"/>
      <c r="O166" s="26">
        <v>2500</v>
      </c>
      <c r="P166" s="14"/>
      <c r="Q166" s="14"/>
      <c r="R166" s="14"/>
      <c r="S166" s="14"/>
      <c r="T166" s="14"/>
    </row>
    <row r="167" spans="1:20" ht="12.75" customHeight="1">
      <c r="A167" s="12"/>
      <c r="B167" s="12"/>
      <c r="C167" s="133"/>
      <c r="D167" s="227" t="s">
        <v>1537</v>
      </c>
      <c r="E167" s="229">
        <v>2</v>
      </c>
      <c r="F167" s="411">
        <v>131843</v>
      </c>
      <c r="G167" s="534">
        <v>2000</v>
      </c>
      <c r="H167" s="14">
        <v>2000</v>
      </c>
      <c r="I167" s="26">
        <v>2000</v>
      </c>
      <c r="J167" s="553">
        <f t="shared" si="6"/>
        <v>100</v>
      </c>
      <c r="K167" s="14"/>
      <c r="L167" s="14"/>
      <c r="M167" s="14"/>
      <c r="N167" s="14"/>
      <c r="O167" s="26">
        <v>2000</v>
      </c>
      <c r="P167" s="14"/>
      <c r="Q167" s="14"/>
      <c r="R167" s="14"/>
      <c r="S167" s="14"/>
      <c r="T167" s="14"/>
    </row>
    <row r="168" spans="1:20" ht="15" customHeight="1">
      <c r="A168" s="12"/>
      <c r="B168" s="12"/>
      <c r="C168" s="133"/>
      <c r="D168" s="21" t="s">
        <v>1538</v>
      </c>
      <c r="E168" s="229">
        <v>2</v>
      </c>
      <c r="F168" s="411">
        <v>131844</v>
      </c>
      <c r="G168" s="534">
        <v>500</v>
      </c>
      <c r="H168" s="14">
        <v>500</v>
      </c>
      <c r="I168" s="26">
        <v>500</v>
      </c>
      <c r="J168" s="553">
        <f t="shared" si="6"/>
        <v>100</v>
      </c>
      <c r="K168" s="14"/>
      <c r="L168" s="14"/>
      <c r="M168" s="14"/>
      <c r="N168" s="14"/>
      <c r="O168" s="26">
        <v>500</v>
      </c>
      <c r="P168" s="14"/>
      <c r="Q168" s="14"/>
      <c r="R168" s="14"/>
      <c r="S168" s="14"/>
      <c r="T168" s="14"/>
    </row>
    <row r="169" spans="1:20" ht="15" customHeight="1">
      <c r="A169" s="12"/>
      <c r="B169" s="12"/>
      <c r="C169" s="133"/>
      <c r="D169" s="21" t="s">
        <v>1083</v>
      </c>
      <c r="E169" s="229">
        <v>2</v>
      </c>
      <c r="F169" s="411">
        <v>131846</v>
      </c>
      <c r="G169" s="534"/>
      <c r="H169" s="14">
        <v>5000</v>
      </c>
      <c r="I169" s="26">
        <v>5000</v>
      </c>
      <c r="J169" s="553">
        <f t="shared" si="6"/>
        <v>100</v>
      </c>
      <c r="K169" s="14"/>
      <c r="L169" s="14"/>
      <c r="M169" s="14"/>
      <c r="N169" s="14"/>
      <c r="O169" s="26">
        <v>5000</v>
      </c>
      <c r="P169" s="14"/>
      <c r="Q169" s="14"/>
      <c r="R169" s="14"/>
      <c r="S169" s="14"/>
      <c r="T169" s="14"/>
    </row>
    <row r="170" spans="1:20" ht="15" customHeight="1">
      <c r="A170" s="12"/>
      <c r="B170" s="12"/>
      <c r="C170" s="133"/>
      <c r="D170" s="21" t="s">
        <v>1090</v>
      </c>
      <c r="E170" s="206"/>
      <c r="F170" s="20"/>
      <c r="G170" s="26"/>
      <c r="H170" s="14"/>
      <c r="I170" s="26"/>
      <c r="J170" s="553"/>
      <c r="K170" s="14"/>
      <c r="L170" s="22"/>
      <c r="M170" s="22"/>
      <c r="N170" s="22"/>
      <c r="O170" s="26"/>
      <c r="P170" s="22"/>
      <c r="Q170" s="22"/>
      <c r="R170" s="22"/>
      <c r="S170" s="22"/>
      <c r="T170" s="22"/>
    </row>
    <row r="171" spans="1:20" ht="15" customHeight="1">
      <c r="A171" s="12"/>
      <c r="B171" s="12"/>
      <c r="C171" s="133"/>
      <c r="D171" s="21" t="s">
        <v>1539</v>
      </c>
      <c r="E171" s="206">
        <v>1</v>
      </c>
      <c r="F171" s="20">
        <v>131827</v>
      </c>
      <c r="G171" s="26">
        <v>24990</v>
      </c>
      <c r="H171" s="14">
        <v>24990</v>
      </c>
      <c r="I171" s="26">
        <v>24989</v>
      </c>
      <c r="J171" s="553">
        <f>I171/H171*100</f>
        <v>99.995998399359749</v>
      </c>
      <c r="K171" s="14"/>
      <c r="L171" s="14"/>
      <c r="M171" s="14">
        <v>24989</v>
      </c>
      <c r="N171" s="14"/>
      <c r="O171" s="14"/>
      <c r="P171" s="14"/>
      <c r="Q171" s="14"/>
      <c r="R171" s="14"/>
      <c r="S171" s="14"/>
      <c r="T171" s="14"/>
    </row>
    <row r="172" spans="1:20" ht="15" customHeight="1">
      <c r="A172" s="12"/>
      <c r="B172" s="12"/>
      <c r="C172" s="133"/>
      <c r="D172" s="424" t="s">
        <v>1353</v>
      </c>
      <c r="E172" s="206">
        <v>2</v>
      </c>
      <c r="F172" s="20">
        <v>131829</v>
      </c>
      <c r="G172" s="26"/>
      <c r="H172" s="14">
        <v>5140</v>
      </c>
      <c r="I172" s="26">
        <v>4779</v>
      </c>
      <c r="J172" s="553">
        <f>I172/H172*100</f>
        <v>92.976653696498062</v>
      </c>
      <c r="K172" s="14">
        <v>351</v>
      </c>
      <c r="L172" s="14">
        <v>128</v>
      </c>
      <c r="M172" s="14">
        <v>220</v>
      </c>
      <c r="N172" s="14"/>
      <c r="O172" s="14">
        <v>4080</v>
      </c>
      <c r="P172" s="14"/>
      <c r="Q172" s="14"/>
      <c r="R172" s="14"/>
      <c r="S172" s="14"/>
      <c r="T172" s="14"/>
    </row>
    <row r="173" spans="1:20" ht="15" customHeight="1">
      <c r="A173" s="12"/>
      <c r="B173" s="12"/>
      <c r="C173" s="133"/>
      <c r="D173" s="424" t="s">
        <v>1348</v>
      </c>
      <c r="E173" s="206">
        <v>1</v>
      </c>
      <c r="F173" s="20">
        <v>131831</v>
      </c>
      <c r="G173" s="26"/>
      <c r="H173" s="14">
        <v>1800</v>
      </c>
      <c r="I173" s="26">
        <v>1800</v>
      </c>
      <c r="J173" s="553">
        <f>I173/H173*100</f>
        <v>100</v>
      </c>
      <c r="K173" s="14"/>
      <c r="L173" s="14"/>
      <c r="M173" s="14"/>
      <c r="N173" s="14"/>
      <c r="O173" s="14">
        <v>1800</v>
      </c>
      <c r="P173" s="14"/>
      <c r="Q173" s="14"/>
      <c r="R173" s="14"/>
      <c r="S173" s="14"/>
      <c r="T173" s="14"/>
    </row>
    <row r="174" spans="1:20" ht="20.25" customHeight="1">
      <c r="A174" s="16"/>
      <c r="B174" s="16"/>
      <c r="C174" s="614"/>
      <c r="D174" s="615" t="s">
        <v>121</v>
      </c>
      <c r="E174" s="616"/>
      <c r="F174" s="620"/>
      <c r="G174" s="623">
        <f>SUM(G56:G173)</f>
        <v>590619</v>
      </c>
      <c r="H174" s="605">
        <f>SUM(H56:H173)</f>
        <v>688214</v>
      </c>
      <c r="I174" s="605">
        <f>SUM(I56:I173)</f>
        <v>672336</v>
      </c>
      <c r="J174" s="661">
        <f>I174/H174*100</f>
        <v>97.692868787906079</v>
      </c>
      <c r="K174" s="605">
        <f t="shared" ref="K174:T174" si="7">SUM(K56:K173)</f>
        <v>3965</v>
      </c>
      <c r="L174" s="605">
        <f t="shared" si="7"/>
        <v>1357</v>
      </c>
      <c r="M174" s="605">
        <f t="shared" si="7"/>
        <v>84636</v>
      </c>
      <c r="N174" s="605">
        <f t="shared" si="7"/>
        <v>16920</v>
      </c>
      <c r="O174" s="605">
        <f t="shared" si="7"/>
        <v>564778</v>
      </c>
      <c r="P174" s="605">
        <f t="shared" si="7"/>
        <v>680</v>
      </c>
      <c r="Q174" s="605">
        <f t="shared" si="7"/>
        <v>0</v>
      </c>
      <c r="R174" s="605">
        <f t="shared" si="7"/>
        <v>0</v>
      </c>
      <c r="S174" s="605">
        <f t="shared" si="7"/>
        <v>0</v>
      </c>
      <c r="T174" s="605">
        <f t="shared" si="7"/>
        <v>0</v>
      </c>
    </row>
    <row r="175" spans="1:20">
      <c r="A175" s="119"/>
      <c r="B175" s="119"/>
      <c r="C175" s="230"/>
      <c r="D175" s="222" t="s">
        <v>1222</v>
      </c>
      <c r="E175" s="13"/>
      <c r="F175" s="404"/>
      <c r="G175" s="528"/>
      <c r="H175" s="14"/>
      <c r="I175" s="26"/>
      <c r="J175" s="553"/>
      <c r="K175" s="17"/>
      <c r="L175" s="17"/>
      <c r="M175" s="17"/>
      <c r="N175" s="14"/>
      <c r="O175" s="14"/>
      <c r="P175" s="17"/>
      <c r="Q175" s="17"/>
      <c r="R175" s="14"/>
      <c r="S175" s="14"/>
      <c r="T175" s="17"/>
    </row>
    <row r="176" spans="1:20">
      <c r="A176" s="119"/>
      <c r="B176" s="119"/>
      <c r="C176" s="231" t="s">
        <v>232</v>
      </c>
      <c r="D176" s="124" t="s">
        <v>81</v>
      </c>
      <c r="E176" s="13"/>
      <c r="F176" s="404"/>
      <c r="G176" s="528"/>
      <c r="H176" s="14"/>
      <c r="I176" s="26"/>
      <c r="J176" s="553"/>
      <c r="K176" s="17"/>
      <c r="L176" s="17"/>
      <c r="M176" s="17"/>
      <c r="N176" s="14"/>
      <c r="O176" s="14"/>
      <c r="P176" s="17"/>
      <c r="Q176" s="17"/>
      <c r="R176" s="14"/>
      <c r="S176" s="14"/>
      <c r="T176" s="17"/>
    </row>
    <row r="177" spans="1:20">
      <c r="A177" s="119"/>
      <c r="B177" s="119"/>
      <c r="C177" s="230" t="s">
        <v>1540</v>
      </c>
      <c r="D177" s="232" t="s">
        <v>1541</v>
      </c>
      <c r="E177" s="13"/>
      <c r="F177" s="404"/>
      <c r="G177" s="528"/>
      <c r="H177" s="14"/>
      <c r="I177" s="26"/>
      <c r="J177" s="553"/>
      <c r="K177" s="17"/>
      <c r="L177" s="17"/>
      <c r="M177" s="17"/>
      <c r="N177" s="14"/>
      <c r="O177" s="14"/>
      <c r="P177" s="14"/>
      <c r="Q177" s="14"/>
      <c r="R177" s="14"/>
      <c r="S177" s="17"/>
      <c r="T177" s="17"/>
    </row>
    <row r="178" spans="1:20">
      <c r="A178" s="119"/>
      <c r="B178" s="119"/>
      <c r="C178" s="133" t="s">
        <v>1542</v>
      </c>
      <c r="D178" s="233" t="s">
        <v>2295</v>
      </c>
      <c r="E178" s="13"/>
      <c r="F178" s="404">
        <v>134903</v>
      </c>
      <c r="G178" s="528">
        <v>15000</v>
      </c>
      <c r="H178" s="14">
        <v>16136</v>
      </c>
      <c r="I178" s="26">
        <v>16127</v>
      </c>
      <c r="J178" s="553">
        <f t="shared" ref="J178:J186" si="8">I178/H178*100</f>
        <v>99.944224095190876</v>
      </c>
      <c r="K178" s="14"/>
      <c r="L178" s="14"/>
      <c r="M178" s="14"/>
      <c r="N178" s="14"/>
      <c r="O178" s="14"/>
      <c r="P178" s="14"/>
      <c r="Q178" s="14">
        <v>16127</v>
      </c>
      <c r="R178" s="14"/>
      <c r="S178" s="14"/>
      <c r="T178" s="14"/>
    </row>
    <row r="179" spans="1:20">
      <c r="A179" s="119"/>
      <c r="B179" s="119"/>
      <c r="C179" s="133" t="s">
        <v>1543</v>
      </c>
      <c r="D179" s="85" t="s">
        <v>1544</v>
      </c>
      <c r="E179" s="13"/>
      <c r="F179" s="404">
        <v>134906</v>
      </c>
      <c r="G179" s="528">
        <v>500</v>
      </c>
      <c r="H179" s="14">
        <v>500</v>
      </c>
      <c r="I179" s="26">
        <v>500</v>
      </c>
      <c r="J179" s="553">
        <f t="shared" si="8"/>
        <v>100</v>
      </c>
      <c r="K179" s="14"/>
      <c r="L179" s="14"/>
      <c r="M179" s="14"/>
      <c r="N179" s="14"/>
      <c r="O179" s="14"/>
      <c r="P179" s="14"/>
      <c r="Q179" s="14"/>
      <c r="R179" s="14">
        <v>500</v>
      </c>
      <c r="S179" s="14"/>
      <c r="T179" s="14"/>
    </row>
    <row r="180" spans="1:20">
      <c r="A180" s="119"/>
      <c r="B180" s="119"/>
      <c r="C180" s="133" t="s">
        <v>1545</v>
      </c>
      <c r="D180" s="85" t="s">
        <v>1546</v>
      </c>
      <c r="E180" s="13"/>
      <c r="F180" s="404">
        <v>134956</v>
      </c>
      <c r="G180" s="528">
        <v>2500</v>
      </c>
      <c r="H180" s="14">
        <v>2500</v>
      </c>
      <c r="I180" s="26">
        <v>2475</v>
      </c>
      <c r="J180" s="553">
        <f t="shared" si="8"/>
        <v>99</v>
      </c>
      <c r="K180" s="14"/>
      <c r="L180" s="14"/>
      <c r="M180" s="14"/>
      <c r="N180" s="14"/>
      <c r="O180" s="14"/>
      <c r="P180" s="14"/>
      <c r="Q180" s="14">
        <v>2475</v>
      </c>
      <c r="R180" s="14"/>
      <c r="S180" s="14"/>
      <c r="T180" s="14"/>
    </row>
    <row r="181" spans="1:20" ht="22.5" customHeight="1">
      <c r="A181" s="119"/>
      <c r="B181" s="119"/>
      <c r="C181" s="133" t="s">
        <v>1548</v>
      </c>
      <c r="D181" s="85" t="s">
        <v>1547</v>
      </c>
      <c r="E181" s="13"/>
      <c r="F181" s="404">
        <v>134957</v>
      </c>
      <c r="G181" s="528">
        <v>4500</v>
      </c>
      <c r="H181" s="14">
        <v>4727</v>
      </c>
      <c r="I181" s="26">
        <v>4727</v>
      </c>
      <c r="J181" s="553">
        <f t="shared" si="8"/>
        <v>100</v>
      </c>
      <c r="K181" s="14"/>
      <c r="L181" s="14"/>
      <c r="M181" s="14"/>
      <c r="N181" s="14"/>
      <c r="O181" s="14"/>
      <c r="P181" s="14"/>
      <c r="Q181" s="14">
        <v>4727</v>
      </c>
      <c r="R181" s="14"/>
      <c r="S181" s="14"/>
      <c r="T181" s="14"/>
    </row>
    <row r="182" spans="1:20">
      <c r="A182" s="119"/>
      <c r="B182" s="119"/>
      <c r="C182" s="133" t="s">
        <v>1550</v>
      </c>
      <c r="D182" s="85" t="s">
        <v>1549</v>
      </c>
      <c r="E182" s="13"/>
      <c r="F182" s="404">
        <v>134958</v>
      </c>
      <c r="G182" s="528">
        <v>500</v>
      </c>
      <c r="H182" s="14">
        <v>500</v>
      </c>
      <c r="I182" s="26">
        <v>500</v>
      </c>
      <c r="J182" s="553">
        <f t="shared" si="8"/>
        <v>100</v>
      </c>
      <c r="K182" s="14"/>
      <c r="L182" s="14"/>
      <c r="M182" s="14"/>
      <c r="N182" s="14"/>
      <c r="O182" s="14"/>
      <c r="P182" s="14"/>
      <c r="Q182" s="14"/>
      <c r="R182" s="14">
        <v>500</v>
      </c>
      <c r="S182" s="14"/>
      <c r="T182" s="14"/>
    </row>
    <row r="183" spans="1:20">
      <c r="A183" s="119"/>
      <c r="B183" s="119"/>
      <c r="C183" s="133" t="s">
        <v>1827</v>
      </c>
      <c r="D183" s="85" t="s">
        <v>1551</v>
      </c>
      <c r="E183" s="13"/>
      <c r="F183" s="404">
        <v>134959</v>
      </c>
      <c r="G183" s="528">
        <v>1000</v>
      </c>
      <c r="H183" s="14">
        <v>1154</v>
      </c>
      <c r="I183" s="26">
        <v>1153</v>
      </c>
      <c r="J183" s="553">
        <f t="shared" si="8"/>
        <v>99.913344887348359</v>
      </c>
      <c r="K183" s="14"/>
      <c r="L183" s="14"/>
      <c r="M183" s="14"/>
      <c r="N183" s="14"/>
      <c r="O183" s="14"/>
      <c r="P183" s="14"/>
      <c r="Q183" s="14">
        <v>1153</v>
      </c>
      <c r="R183" s="14"/>
      <c r="S183" s="14"/>
      <c r="T183" s="14"/>
    </row>
    <row r="184" spans="1:20" ht="12.75">
      <c r="A184" s="119"/>
      <c r="B184" s="119"/>
      <c r="C184" s="715" t="s">
        <v>1357</v>
      </c>
      <c r="D184" s="716" t="s">
        <v>1358</v>
      </c>
      <c r="E184" s="13"/>
      <c r="F184" s="12">
        <v>134932</v>
      </c>
      <c r="G184" s="53"/>
      <c r="H184" s="14">
        <v>1978</v>
      </c>
      <c r="I184" s="26">
        <v>1978</v>
      </c>
      <c r="J184" s="553">
        <f t="shared" si="8"/>
        <v>100</v>
      </c>
      <c r="K184" s="14"/>
      <c r="L184" s="14"/>
      <c r="M184" s="14"/>
      <c r="N184" s="14"/>
      <c r="O184" s="14"/>
      <c r="P184" s="14"/>
      <c r="Q184" s="14">
        <v>1978</v>
      </c>
      <c r="R184" s="14"/>
      <c r="S184" s="14"/>
      <c r="T184" s="14"/>
    </row>
    <row r="185" spans="1:20" ht="25.5">
      <c r="A185" s="119"/>
      <c r="B185" s="119"/>
      <c r="C185" s="715" t="s">
        <v>159</v>
      </c>
      <c r="D185" s="717" t="s">
        <v>160</v>
      </c>
      <c r="E185" s="13"/>
      <c r="F185" s="434">
        <v>134933</v>
      </c>
      <c r="G185" s="528"/>
      <c r="H185" s="14">
        <v>425</v>
      </c>
      <c r="I185" s="26">
        <v>425</v>
      </c>
      <c r="J185" s="553">
        <f t="shared" si="8"/>
        <v>100</v>
      </c>
      <c r="K185" s="14"/>
      <c r="L185" s="14"/>
      <c r="M185" s="14"/>
      <c r="N185" s="14"/>
      <c r="O185" s="14"/>
      <c r="P185" s="14"/>
      <c r="Q185" s="14">
        <v>425</v>
      </c>
      <c r="R185" s="14"/>
      <c r="S185" s="14"/>
      <c r="T185" s="14"/>
    </row>
    <row r="186" spans="1:20" ht="25.5">
      <c r="A186" s="119"/>
      <c r="B186" s="119"/>
      <c r="C186" s="715" t="s">
        <v>161</v>
      </c>
      <c r="D186" s="425" t="s">
        <v>162</v>
      </c>
      <c r="E186" s="13"/>
      <c r="F186" s="718">
        <v>132919</v>
      </c>
      <c r="G186" s="528"/>
      <c r="H186" s="14">
        <v>5256</v>
      </c>
      <c r="I186" s="26"/>
      <c r="J186" s="553">
        <f t="shared" si="8"/>
        <v>0</v>
      </c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>
      <c r="A187" s="119"/>
      <c r="B187" s="119"/>
      <c r="C187" s="133" t="s">
        <v>1833</v>
      </c>
      <c r="D187" s="235" t="s">
        <v>1834</v>
      </c>
      <c r="E187" s="13"/>
      <c r="F187" s="404"/>
      <c r="G187" s="528"/>
      <c r="H187" s="14"/>
      <c r="I187" s="26"/>
      <c r="J187" s="553"/>
      <c r="K187" s="14"/>
      <c r="L187" s="17"/>
      <c r="M187" s="17"/>
      <c r="N187" s="14"/>
      <c r="O187" s="14"/>
      <c r="P187" s="17"/>
      <c r="Q187" s="17"/>
      <c r="R187" s="14"/>
      <c r="S187" s="14"/>
      <c r="T187" s="17"/>
    </row>
    <row r="188" spans="1:20" ht="24.75" customHeight="1">
      <c r="A188" s="119"/>
      <c r="B188" s="119"/>
      <c r="C188" s="133" t="s">
        <v>1552</v>
      </c>
      <c r="D188" s="85" t="s">
        <v>1553</v>
      </c>
      <c r="E188" s="13"/>
      <c r="F188" s="404">
        <v>132913</v>
      </c>
      <c r="G188" s="528">
        <v>1000</v>
      </c>
      <c r="H188" s="14">
        <v>999</v>
      </c>
      <c r="I188" s="26">
        <v>999</v>
      </c>
      <c r="J188" s="553">
        <f t="shared" ref="J188:J198" si="9">I188/H188*100</f>
        <v>100</v>
      </c>
      <c r="K188" s="14"/>
      <c r="L188" s="14"/>
      <c r="M188" s="14"/>
      <c r="N188" s="14"/>
      <c r="O188" s="14"/>
      <c r="P188" s="14">
        <v>999</v>
      </c>
      <c r="Q188" s="14"/>
      <c r="R188" s="14"/>
      <c r="S188" s="14"/>
      <c r="T188" s="14"/>
    </row>
    <row r="189" spans="1:20">
      <c r="A189" s="119"/>
      <c r="B189" s="119"/>
      <c r="C189" s="133" t="s">
        <v>1554</v>
      </c>
      <c r="D189" s="85" t="s">
        <v>1555</v>
      </c>
      <c r="E189" s="13"/>
      <c r="F189" s="404">
        <v>132912</v>
      </c>
      <c r="G189" s="528">
        <v>1500</v>
      </c>
      <c r="H189" s="14">
        <v>1500</v>
      </c>
      <c r="I189" s="26">
        <v>1499</v>
      </c>
      <c r="J189" s="553">
        <f t="shared" si="9"/>
        <v>99.933333333333323</v>
      </c>
      <c r="K189" s="14"/>
      <c r="L189" s="14"/>
      <c r="M189" s="14"/>
      <c r="N189" s="14"/>
      <c r="O189" s="14"/>
      <c r="P189" s="14">
        <v>1499</v>
      </c>
      <c r="Q189" s="14"/>
      <c r="R189" s="14"/>
      <c r="S189" s="14"/>
      <c r="T189" s="14"/>
    </row>
    <row r="190" spans="1:20">
      <c r="A190" s="119"/>
      <c r="B190" s="119"/>
      <c r="C190" s="133" t="s">
        <v>1556</v>
      </c>
      <c r="D190" s="336" t="s">
        <v>1557</v>
      </c>
      <c r="E190" s="13"/>
      <c r="F190" s="404">
        <v>134911</v>
      </c>
      <c r="G190" s="528">
        <v>10000</v>
      </c>
      <c r="H190" s="14">
        <v>1002</v>
      </c>
      <c r="I190" s="26">
        <v>999</v>
      </c>
      <c r="J190" s="553">
        <f t="shared" si="9"/>
        <v>99.700598802395206</v>
      </c>
      <c r="K190" s="14"/>
      <c r="L190" s="14"/>
      <c r="M190" s="14">
        <v>116</v>
      </c>
      <c r="N190" s="14"/>
      <c r="O190" s="14"/>
      <c r="P190" s="14"/>
      <c r="Q190" s="14">
        <v>883</v>
      </c>
      <c r="R190" s="14"/>
      <c r="S190" s="14"/>
      <c r="T190" s="14"/>
    </row>
    <row r="191" spans="1:20">
      <c r="A191" s="119"/>
      <c r="B191" s="119"/>
      <c r="C191" s="133" t="s">
        <v>1558</v>
      </c>
      <c r="D191" s="85" t="s">
        <v>1559</v>
      </c>
      <c r="E191" s="13"/>
      <c r="F191" s="404">
        <v>134960</v>
      </c>
      <c r="G191" s="528">
        <v>1000</v>
      </c>
      <c r="H191" s="14">
        <v>6494</v>
      </c>
      <c r="I191" s="26">
        <v>6494</v>
      </c>
      <c r="J191" s="553">
        <f t="shared" si="9"/>
        <v>100</v>
      </c>
      <c r="K191" s="14"/>
      <c r="L191" s="14"/>
      <c r="M191" s="14"/>
      <c r="N191" s="14"/>
      <c r="O191" s="14"/>
      <c r="P191" s="14">
        <v>447</v>
      </c>
      <c r="Q191" s="14">
        <v>6047</v>
      </c>
      <c r="R191" s="14"/>
      <c r="S191" s="14"/>
      <c r="T191" s="14"/>
    </row>
    <row r="192" spans="1:20" ht="23.25" customHeight="1">
      <c r="A192" s="119"/>
      <c r="B192" s="119"/>
      <c r="C192" s="133" t="s">
        <v>1560</v>
      </c>
      <c r="D192" s="85" t="s">
        <v>1561</v>
      </c>
      <c r="E192" s="13"/>
      <c r="F192" s="404">
        <v>134946</v>
      </c>
      <c r="G192" s="528">
        <v>3500</v>
      </c>
      <c r="H192" s="14">
        <v>4328</v>
      </c>
      <c r="I192" s="26">
        <v>4297</v>
      </c>
      <c r="J192" s="553">
        <f t="shared" si="9"/>
        <v>99.283733826247683</v>
      </c>
      <c r="K192" s="14"/>
      <c r="L192" s="14"/>
      <c r="M192" s="14">
        <v>837</v>
      </c>
      <c r="N192" s="14"/>
      <c r="O192" s="14"/>
      <c r="P192" s="14">
        <v>3155</v>
      </c>
      <c r="Q192" s="14">
        <v>305</v>
      </c>
      <c r="R192" s="14"/>
      <c r="S192" s="14"/>
      <c r="T192" s="14"/>
    </row>
    <row r="193" spans="1:20" ht="15" customHeight="1">
      <c r="A193" s="119"/>
      <c r="B193" s="119"/>
      <c r="C193" s="133" t="s">
        <v>1562</v>
      </c>
      <c r="D193" s="85" t="s">
        <v>1563</v>
      </c>
      <c r="E193" s="13"/>
      <c r="F193" s="404">
        <v>134914</v>
      </c>
      <c r="G193" s="528">
        <v>500</v>
      </c>
      <c r="H193" s="14">
        <v>500</v>
      </c>
      <c r="I193" s="26">
        <v>500</v>
      </c>
      <c r="J193" s="553">
        <f t="shared" si="9"/>
        <v>100</v>
      </c>
      <c r="K193" s="14"/>
      <c r="L193" s="14"/>
      <c r="M193" s="14"/>
      <c r="N193" s="14"/>
      <c r="O193" s="14"/>
      <c r="P193" s="14"/>
      <c r="Q193" s="14"/>
      <c r="R193" s="14">
        <v>500</v>
      </c>
      <c r="S193" s="14"/>
      <c r="T193" s="14"/>
    </row>
    <row r="194" spans="1:20" ht="15" customHeight="1">
      <c r="A194" s="119"/>
      <c r="B194" s="119"/>
      <c r="C194" s="133" t="s">
        <v>1564</v>
      </c>
      <c r="D194" s="85" t="s">
        <v>1565</v>
      </c>
      <c r="E194" s="13"/>
      <c r="F194" s="404">
        <v>134915</v>
      </c>
      <c r="G194" s="528">
        <v>500</v>
      </c>
      <c r="H194" s="14">
        <v>0</v>
      </c>
      <c r="I194" s="26"/>
      <c r="J194" s="553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ht="15" customHeight="1">
      <c r="A195" s="119"/>
      <c r="B195" s="119"/>
      <c r="C195" s="133" t="s">
        <v>1566</v>
      </c>
      <c r="D195" s="85" t="s">
        <v>1567</v>
      </c>
      <c r="E195" s="13"/>
      <c r="F195" s="404">
        <v>134961</v>
      </c>
      <c r="G195" s="528">
        <v>600</v>
      </c>
      <c r="H195" s="14">
        <v>600</v>
      </c>
      <c r="I195" s="26">
        <v>600</v>
      </c>
      <c r="J195" s="553">
        <f t="shared" si="9"/>
        <v>100</v>
      </c>
      <c r="K195" s="14"/>
      <c r="L195" s="14"/>
      <c r="M195" s="14"/>
      <c r="N195" s="14"/>
      <c r="O195" s="14"/>
      <c r="P195" s="14"/>
      <c r="Q195" s="14"/>
      <c r="R195" s="14">
        <v>600</v>
      </c>
      <c r="S195" s="14"/>
      <c r="T195" s="14"/>
    </row>
    <row r="196" spans="1:20" ht="15" customHeight="1">
      <c r="A196" s="119"/>
      <c r="B196" s="119"/>
      <c r="C196" s="426" t="s">
        <v>1248</v>
      </c>
      <c r="D196" s="719" t="s">
        <v>1249</v>
      </c>
      <c r="E196" s="13"/>
      <c r="F196" s="404">
        <v>162902</v>
      </c>
      <c r="G196" s="528"/>
      <c r="H196" s="14">
        <v>1300</v>
      </c>
      <c r="I196" s="26">
        <v>1212</v>
      </c>
      <c r="J196" s="553">
        <f t="shared" si="9"/>
        <v>93.230769230769226</v>
      </c>
      <c r="K196" s="14"/>
      <c r="L196" s="14"/>
      <c r="M196" s="14"/>
      <c r="N196" s="14"/>
      <c r="O196" s="14"/>
      <c r="P196" s="14">
        <v>1212</v>
      </c>
      <c r="Q196" s="14"/>
      <c r="R196" s="14"/>
      <c r="S196" s="14"/>
      <c r="T196" s="14"/>
    </row>
    <row r="197" spans="1:20" ht="24" customHeight="1">
      <c r="A197" s="119"/>
      <c r="B197" s="119"/>
      <c r="C197" s="426" t="s">
        <v>163</v>
      </c>
      <c r="D197" s="425" t="s">
        <v>164</v>
      </c>
      <c r="E197" s="13"/>
      <c r="F197" s="434">
        <v>134816</v>
      </c>
      <c r="G197" s="528"/>
      <c r="H197" s="14">
        <v>1268</v>
      </c>
      <c r="I197" s="26">
        <v>1267</v>
      </c>
      <c r="J197" s="553">
        <f t="shared" si="9"/>
        <v>99.921135646687702</v>
      </c>
      <c r="K197" s="14"/>
      <c r="L197" s="14"/>
      <c r="M197" s="14"/>
      <c r="N197" s="14"/>
      <c r="O197" s="14"/>
      <c r="P197" s="14"/>
      <c r="Q197" s="14">
        <v>1267</v>
      </c>
      <c r="R197" s="14"/>
      <c r="S197" s="14"/>
      <c r="T197" s="14"/>
    </row>
    <row r="198" spans="1:20" ht="28.5" customHeight="1">
      <c r="A198" s="119"/>
      <c r="B198" s="119"/>
      <c r="C198" s="426" t="s">
        <v>165</v>
      </c>
      <c r="D198" s="430" t="s">
        <v>166</v>
      </c>
      <c r="E198" s="13"/>
      <c r="F198" s="434">
        <v>132965</v>
      </c>
      <c r="G198" s="528"/>
      <c r="H198" s="14">
        <v>500</v>
      </c>
      <c r="I198" s="26">
        <v>500</v>
      </c>
      <c r="J198" s="553">
        <f t="shared" si="9"/>
        <v>100</v>
      </c>
      <c r="K198" s="14"/>
      <c r="L198" s="14"/>
      <c r="M198" s="14"/>
      <c r="N198" s="14"/>
      <c r="O198" s="14"/>
      <c r="P198" s="14"/>
      <c r="Q198" s="14"/>
      <c r="R198" s="14">
        <v>500</v>
      </c>
      <c r="S198" s="14"/>
      <c r="T198" s="14"/>
    </row>
    <row r="199" spans="1:20" ht="15" customHeight="1">
      <c r="A199" s="119"/>
      <c r="B199" s="119"/>
      <c r="C199" s="230" t="s">
        <v>1568</v>
      </c>
      <c r="D199" s="236" t="s">
        <v>2206</v>
      </c>
      <c r="E199" s="13"/>
      <c r="F199" s="404"/>
      <c r="G199" s="528"/>
      <c r="H199" s="14"/>
      <c r="I199" s="26"/>
      <c r="J199" s="553"/>
      <c r="K199" s="14"/>
      <c r="L199" s="17"/>
      <c r="M199" s="17"/>
      <c r="N199" s="14"/>
      <c r="O199" s="14"/>
      <c r="P199" s="14"/>
      <c r="Q199" s="17"/>
      <c r="R199" s="14"/>
      <c r="S199" s="17"/>
      <c r="T199" s="17"/>
    </row>
    <row r="200" spans="1:20" ht="24">
      <c r="A200" s="119"/>
      <c r="B200" s="119"/>
      <c r="C200" s="133" t="s">
        <v>1569</v>
      </c>
      <c r="D200" s="85" t="s">
        <v>2219</v>
      </c>
      <c r="E200" s="13"/>
      <c r="F200" s="404">
        <v>134962</v>
      </c>
      <c r="G200" s="528">
        <v>8000</v>
      </c>
      <c r="H200" s="14">
        <v>8000</v>
      </c>
      <c r="I200" s="26">
        <v>4171</v>
      </c>
      <c r="J200" s="553">
        <f>I200/H200*100</f>
        <v>52.137500000000003</v>
      </c>
      <c r="K200" s="14"/>
      <c r="L200" s="14"/>
      <c r="M200" s="14"/>
      <c r="N200" s="14"/>
      <c r="O200" s="14"/>
      <c r="P200" s="14"/>
      <c r="Q200" s="14">
        <v>4171</v>
      </c>
      <c r="R200" s="14"/>
      <c r="S200" s="14"/>
      <c r="T200" s="14"/>
    </row>
    <row r="201" spans="1:20">
      <c r="A201" s="119"/>
      <c r="B201" s="119"/>
      <c r="C201" s="133" t="s">
        <v>1570</v>
      </c>
      <c r="D201" s="338" t="s">
        <v>1571</v>
      </c>
      <c r="E201" s="13"/>
      <c r="F201" s="404">
        <v>134963</v>
      </c>
      <c r="G201" s="528">
        <v>1000</v>
      </c>
      <c r="H201" s="14">
        <v>1250</v>
      </c>
      <c r="I201" s="26">
        <v>1000</v>
      </c>
      <c r="J201" s="553">
        <f>I201/H201*100</f>
        <v>80</v>
      </c>
      <c r="K201" s="14"/>
      <c r="L201" s="14"/>
      <c r="M201" s="14"/>
      <c r="N201" s="14"/>
      <c r="O201" s="14"/>
      <c r="P201" s="14"/>
      <c r="Q201" s="14"/>
      <c r="R201" s="14">
        <v>1000</v>
      </c>
      <c r="S201" s="14"/>
      <c r="T201" s="14"/>
    </row>
    <row r="202" spans="1:20" ht="36">
      <c r="A202" s="119"/>
      <c r="B202" s="119"/>
      <c r="C202" s="133" t="s">
        <v>167</v>
      </c>
      <c r="D202" s="547" t="s">
        <v>168</v>
      </c>
      <c r="E202" s="13"/>
      <c r="F202" s="434">
        <v>134968</v>
      </c>
      <c r="G202" s="528"/>
      <c r="H202" s="14">
        <v>150000</v>
      </c>
      <c r="I202" s="26">
        <v>149299</v>
      </c>
      <c r="J202" s="553">
        <f>I202/H202*100</f>
        <v>99.532666666666671</v>
      </c>
      <c r="K202" s="14"/>
      <c r="L202" s="14"/>
      <c r="M202" s="14">
        <v>5039</v>
      </c>
      <c r="N202" s="14"/>
      <c r="O202" s="14"/>
      <c r="P202" s="14"/>
      <c r="Q202" s="14">
        <v>144260</v>
      </c>
      <c r="R202" s="14"/>
      <c r="S202" s="14"/>
      <c r="T202" s="14"/>
    </row>
    <row r="203" spans="1:20" ht="36">
      <c r="A203" s="119"/>
      <c r="B203" s="119"/>
      <c r="C203" s="133" t="s">
        <v>169</v>
      </c>
      <c r="D203" s="720" t="s">
        <v>170</v>
      </c>
      <c r="E203" s="13"/>
      <c r="F203" s="434">
        <v>134969</v>
      </c>
      <c r="G203" s="528"/>
      <c r="H203" s="14">
        <v>183881</v>
      </c>
      <c r="I203" s="26">
        <v>183804</v>
      </c>
      <c r="J203" s="553">
        <f>I203/H203*100</f>
        <v>99.958125091771308</v>
      </c>
      <c r="K203" s="14"/>
      <c r="L203" s="14"/>
      <c r="M203" s="14">
        <v>4690</v>
      </c>
      <c r="N203" s="14"/>
      <c r="O203" s="14"/>
      <c r="P203" s="14"/>
      <c r="Q203" s="14">
        <v>179114</v>
      </c>
      <c r="R203" s="14"/>
      <c r="S203" s="14"/>
      <c r="T203" s="14"/>
    </row>
    <row r="204" spans="1:20">
      <c r="A204" s="119"/>
      <c r="B204" s="119"/>
      <c r="C204" s="231" t="s">
        <v>294</v>
      </c>
      <c r="D204" s="124" t="s">
        <v>82</v>
      </c>
      <c r="E204" s="13"/>
      <c r="F204" s="404"/>
      <c r="G204" s="528"/>
      <c r="H204" s="14"/>
      <c r="I204" s="26"/>
      <c r="J204" s="553"/>
      <c r="K204" s="14"/>
      <c r="L204" s="17"/>
      <c r="M204" s="17"/>
      <c r="N204" s="14"/>
      <c r="O204" s="14"/>
      <c r="P204" s="17"/>
      <c r="Q204" s="17"/>
      <c r="R204" s="14"/>
      <c r="S204" s="14"/>
      <c r="T204" s="17"/>
    </row>
    <row r="205" spans="1:20" ht="24">
      <c r="A205" s="119"/>
      <c r="B205" s="119"/>
      <c r="C205" s="133" t="s">
        <v>295</v>
      </c>
      <c r="D205" s="116" t="s">
        <v>257</v>
      </c>
      <c r="E205" s="13"/>
      <c r="F205" s="404">
        <v>192907</v>
      </c>
      <c r="G205" s="528">
        <v>4000</v>
      </c>
      <c r="H205" s="14">
        <v>9000</v>
      </c>
      <c r="I205" s="26">
        <v>9000</v>
      </c>
      <c r="J205" s="553">
        <f t="shared" ref="J205:J210" si="10">I205/H205*100</f>
        <v>100</v>
      </c>
      <c r="K205" s="14"/>
      <c r="L205" s="14"/>
      <c r="M205" s="14"/>
      <c r="N205" s="14"/>
      <c r="O205" s="14"/>
      <c r="P205" s="14"/>
      <c r="Q205" s="14"/>
      <c r="R205" s="14">
        <v>9000</v>
      </c>
      <c r="S205" s="14"/>
      <c r="T205" s="14"/>
    </row>
    <row r="206" spans="1:20">
      <c r="A206" s="119"/>
      <c r="B206" s="119"/>
      <c r="C206" s="133" t="s">
        <v>1736</v>
      </c>
      <c r="D206" s="15" t="s">
        <v>1572</v>
      </c>
      <c r="E206" s="13"/>
      <c r="F206" s="404">
        <v>132910</v>
      </c>
      <c r="G206" s="528">
        <v>6050</v>
      </c>
      <c r="H206" s="14">
        <v>9360</v>
      </c>
      <c r="I206" s="26">
        <v>9360</v>
      </c>
      <c r="J206" s="553">
        <f t="shared" si="10"/>
        <v>100</v>
      </c>
      <c r="K206" s="14"/>
      <c r="L206" s="14"/>
      <c r="M206" s="14"/>
      <c r="N206" s="14"/>
      <c r="O206" s="14"/>
      <c r="P206" s="14">
        <v>9360</v>
      </c>
      <c r="Q206" s="14"/>
      <c r="R206" s="14"/>
      <c r="S206" s="14"/>
      <c r="T206" s="14"/>
    </row>
    <row r="207" spans="1:20">
      <c r="A207" s="119"/>
      <c r="B207" s="119"/>
      <c r="C207" s="133" t="s">
        <v>141</v>
      </c>
      <c r="D207" s="15" t="s">
        <v>142</v>
      </c>
      <c r="E207" s="13"/>
      <c r="F207" s="404">
        <v>134966</v>
      </c>
      <c r="G207" s="528"/>
      <c r="H207" s="14">
        <v>10000</v>
      </c>
      <c r="I207" s="26">
        <v>457</v>
      </c>
      <c r="J207" s="553">
        <f t="shared" si="10"/>
        <v>4.5699999999999994</v>
      </c>
      <c r="K207" s="14"/>
      <c r="L207" s="14"/>
      <c r="M207" s="14"/>
      <c r="N207" s="14"/>
      <c r="O207" s="14"/>
      <c r="P207" s="14"/>
      <c r="Q207" s="14">
        <v>457</v>
      </c>
      <c r="R207" s="14"/>
      <c r="S207" s="14"/>
      <c r="T207" s="14"/>
    </row>
    <row r="208" spans="1:20" ht="24">
      <c r="A208" s="119"/>
      <c r="B208" s="119"/>
      <c r="C208" s="133" t="s">
        <v>96</v>
      </c>
      <c r="D208" s="116" t="s">
        <v>97</v>
      </c>
      <c r="E208" s="13"/>
      <c r="F208" s="12">
        <v>132949</v>
      </c>
      <c r="G208" s="53"/>
      <c r="H208" s="14">
        <v>21000</v>
      </c>
      <c r="I208" s="26">
        <v>10000</v>
      </c>
      <c r="J208" s="553">
        <f t="shared" si="10"/>
        <v>47.619047619047613</v>
      </c>
      <c r="K208" s="14"/>
      <c r="L208" s="14"/>
      <c r="M208" s="14"/>
      <c r="N208" s="14"/>
      <c r="O208" s="14"/>
      <c r="P208" s="14"/>
      <c r="Q208" s="14"/>
      <c r="R208" s="14">
        <v>10000</v>
      </c>
      <c r="S208" s="14"/>
      <c r="T208" s="14"/>
    </row>
    <row r="209" spans="1:20">
      <c r="A209" s="119"/>
      <c r="B209" s="119"/>
      <c r="C209" s="133" t="s">
        <v>171</v>
      </c>
      <c r="D209" s="116" t="s">
        <v>172</v>
      </c>
      <c r="E209" s="13"/>
      <c r="F209" s="404">
        <v>132964</v>
      </c>
      <c r="G209" s="528"/>
      <c r="H209" s="14">
        <v>9800</v>
      </c>
      <c r="I209" s="26"/>
      <c r="J209" s="553">
        <f t="shared" si="10"/>
        <v>0</v>
      </c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ht="24">
      <c r="A210" s="119"/>
      <c r="B210" s="119"/>
      <c r="C210" s="133" t="s">
        <v>173</v>
      </c>
      <c r="D210" s="116" t="s">
        <v>174</v>
      </c>
      <c r="E210" s="13"/>
      <c r="F210" s="404">
        <v>134970</v>
      </c>
      <c r="G210" s="528"/>
      <c r="H210" s="14">
        <v>250</v>
      </c>
      <c r="I210" s="26">
        <v>250</v>
      </c>
      <c r="J210" s="553">
        <f t="shared" si="10"/>
        <v>100</v>
      </c>
      <c r="K210" s="14"/>
      <c r="L210" s="14"/>
      <c r="M210" s="14"/>
      <c r="N210" s="14"/>
      <c r="O210" s="14"/>
      <c r="P210" s="14"/>
      <c r="Q210" s="14">
        <v>250</v>
      </c>
      <c r="R210" s="14"/>
      <c r="S210" s="14"/>
      <c r="T210" s="14"/>
    </row>
    <row r="211" spans="1:20">
      <c r="A211" s="119"/>
      <c r="B211" s="119"/>
      <c r="C211" s="231" t="s">
        <v>296</v>
      </c>
      <c r="D211" s="18" t="s">
        <v>1573</v>
      </c>
      <c r="E211" s="13"/>
      <c r="F211" s="404"/>
      <c r="G211" s="528"/>
      <c r="H211" s="14"/>
      <c r="I211" s="26"/>
      <c r="J211" s="553"/>
      <c r="K211" s="14"/>
      <c r="L211" s="17"/>
      <c r="M211" s="17"/>
      <c r="N211" s="14"/>
      <c r="O211" s="14"/>
      <c r="P211" s="14"/>
      <c r="Q211" s="17"/>
      <c r="R211" s="14"/>
      <c r="S211" s="14"/>
      <c r="T211" s="17"/>
    </row>
    <row r="212" spans="1:20">
      <c r="A212" s="119"/>
      <c r="B212" s="119"/>
      <c r="C212" s="133" t="s">
        <v>1574</v>
      </c>
      <c r="D212" s="85" t="s">
        <v>961</v>
      </c>
      <c r="E212" s="13"/>
      <c r="F212" s="404">
        <v>134921</v>
      </c>
      <c r="G212" s="528">
        <v>6789</v>
      </c>
      <c r="H212" s="14">
        <v>8719</v>
      </c>
      <c r="I212" s="26">
        <v>8656</v>
      </c>
      <c r="J212" s="553">
        <f>I212/H212*100</f>
        <v>99.277440073402914</v>
      </c>
      <c r="K212" s="14"/>
      <c r="L212" s="14"/>
      <c r="M212" s="14"/>
      <c r="N212" s="14"/>
      <c r="O212" s="14"/>
      <c r="P212" s="14"/>
      <c r="Q212" s="14">
        <v>8656</v>
      </c>
      <c r="R212" s="14"/>
      <c r="S212" s="14"/>
      <c r="T212" s="14"/>
    </row>
    <row r="213" spans="1:20">
      <c r="A213" s="119"/>
      <c r="B213" s="119"/>
      <c r="C213" s="133" t="s">
        <v>1575</v>
      </c>
      <c r="D213" s="85" t="s">
        <v>1576</v>
      </c>
      <c r="E213" s="13"/>
      <c r="F213" s="404">
        <v>134922</v>
      </c>
      <c r="G213" s="528">
        <v>700</v>
      </c>
      <c r="H213" s="14">
        <v>700</v>
      </c>
      <c r="I213" s="26">
        <v>687</v>
      </c>
      <c r="J213" s="553">
        <f>I213/H213*100</f>
        <v>98.142857142857139</v>
      </c>
      <c r="K213" s="14"/>
      <c r="L213" s="14"/>
      <c r="M213" s="14"/>
      <c r="N213" s="14"/>
      <c r="O213" s="14"/>
      <c r="P213" s="14"/>
      <c r="Q213" s="14">
        <v>687</v>
      </c>
      <c r="R213" s="14"/>
      <c r="S213" s="14"/>
      <c r="T213" s="14"/>
    </row>
    <row r="214" spans="1:20">
      <c r="A214" s="119"/>
      <c r="B214" s="119"/>
      <c r="C214" s="133" t="s">
        <v>1828</v>
      </c>
      <c r="D214" s="337" t="s">
        <v>962</v>
      </c>
      <c r="E214" s="13"/>
      <c r="F214" s="404">
        <v>134926</v>
      </c>
      <c r="G214" s="528">
        <v>10000</v>
      </c>
      <c r="H214" s="14">
        <v>10060</v>
      </c>
      <c r="I214" s="26">
        <v>10060</v>
      </c>
      <c r="J214" s="553">
        <f>I214/H214*100</f>
        <v>100</v>
      </c>
      <c r="K214" s="14"/>
      <c r="L214" s="14"/>
      <c r="M214" s="14"/>
      <c r="N214" s="14"/>
      <c r="O214" s="14"/>
      <c r="P214" s="14"/>
      <c r="Q214" s="14"/>
      <c r="R214" s="14">
        <v>10060</v>
      </c>
      <c r="S214" s="14"/>
      <c r="T214" s="14"/>
    </row>
    <row r="215" spans="1:20">
      <c r="A215" s="119"/>
      <c r="B215" s="119"/>
      <c r="C215" s="133" t="s">
        <v>1656</v>
      </c>
      <c r="D215" s="85" t="s">
        <v>1655</v>
      </c>
      <c r="E215" s="13"/>
      <c r="F215" s="404">
        <v>134925</v>
      </c>
      <c r="G215" s="528"/>
      <c r="H215" s="14">
        <v>500</v>
      </c>
      <c r="I215" s="26">
        <v>500</v>
      </c>
      <c r="J215" s="553">
        <f>I215/H215*100</f>
        <v>100</v>
      </c>
      <c r="K215" s="14"/>
      <c r="L215" s="14"/>
      <c r="M215" s="14"/>
      <c r="N215" s="14"/>
      <c r="O215" s="14"/>
      <c r="P215" s="14"/>
      <c r="Q215" s="14"/>
      <c r="R215" s="14">
        <v>500</v>
      </c>
      <c r="S215" s="14"/>
      <c r="T215" s="14"/>
    </row>
    <row r="216" spans="1:20" ht="25.5">
      <c r="A216" s="119"/>
      <c r="B216" s="119"/>
      <c r="C216" s="133" t="s">
        <v>175</v>
      </c>
      <c r="D216" s="430" t="s">
        <v>176</v>
      </c>
      <c r="E216" s="13"/>
      <c r="F216" s="404">
        <v>132914</v>
      </c>
      <c r="G216" s="528"/>
      <c r="H216" s="14"/>
      <c r="I216" s="26"/>
      <c r="J216" s="553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ht="12.75">
      <c r="A217" s="119"/>
      <c r="B217" s="119"/>
      <c r="C217" s="133" t="s">
        <v>177</v>
      </c>
      <c r="D217" s="430" t="s">
        <v>178</v>
      </c>
      <c r="E217" s="13"/>
      <c r="F217" s="404">
        <v>132915</v>
      </c>
      <c r="G217" s="528"/>
      <c r="H217" s="14"/>
      <c r="I217" s="26"/>
      <c r="J217" s="553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ht="25.5">
      <c r="A218" s="119"/>
      <c r="B218" s="119"/>
      <c r="C218" s="133" t="s">
        <v>179</v>
      </c>
      <c r="D218" s="430" t="s">
        <v>180</v>
      </c>
      <c r="E218" s="13"/>
      <c r="F218" s="12">
        <v>132969</v>
      </c>
      <c r="G218" s="528"/>
      <c r="H218" s="14">
        <v>3000</v>
      </c>
      <c r="I218" s="26">
        <v>3000</v>
      </c>
      <c r="J218" s="553">
        <f>I218/H218*100</f>
        <v>100</v>
      </c>
      <c r="K218" s="14"/>
      <c r="L218" s="14"/>
      <c r="M218" s="14"/>
      <c r="N218" s="14"/>
      <c r="O218" s="14"/>
      <c r="P218" s="14"/>
      <c r="Q218" s="14"/>
      <c r="R218" s="14">
        <v>3000</v>
      </c>
      <c r="S218" s="14"/>
      <c r="T218" s="14"/>
    </row>
    <row r="219" spans="1:20">
      <c r="A219" s="119"/>
      <c r="B219" s="119"/>
      <c r="C219" s="231" t="s">
        <v>297</v>
      </c>
      <c r="D219" s="18" t="s">
        <v>1577</v>
      </c>
      <c r="E219" s="13"/>
      <c r="F219" s="404"/>
      <c r="G219" s="528"/>
      <c r="H219" s="14"/>
      <c r="I219" s="26"/>
      <c r="J219" s="553"/>
      <c r="K219" s="14"/>
      <c r="L219" s="17"/>
      <c r="M219" s="17"/>
      <c r="N219" s="14"/>
      <c r="O219" s="14"/>
      <c r="P219" s="14"/>
      <c r="Q219" s="17"/>
      <c r="R219" s="14"/>
      <c r="S219" s="14"/>
      <c r="T219" s="17"/>
    </row>
    <row r="220" spans="1:20" ht="51">
      <c r="A220" s="119"/>
      <c r="B220" s="119"/>
      <c r="C220" s="133" t="s">
        <v>303</v>
      </c>
      <c r="D220" s="234" t="s">
        <v>1578</v>
      </c>
      <c r="E220" s="13"/>
      <c r="F220" s="404">
        <v>132940</v>
      </c>
      <c r="G220" s="528">
        <v>6700</v>
      </c>
      <c r="H220" s="14">
        <v>6183</v>
      </c>
      <c r="I220" s="26"/>
      <c r="J220" s="553">
        <f t="shared" ref="J220:J225" si="11">I220/H220*100</f>
        <v>0</v>
      </c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ht="12.75">
      <c r="A221" s="119"/>
      <c r="B221" s="119"/>
      <c r="C221" s="133" t="s">
        <v>304</v>
      </c>
      <c r="D221" s="237" t="s">
        <v>1579</v>
      </c>
      <c r="E221" s="13"/>
      <c r="F221" s="404">
        <v>134964</v>
      </c>
      <c r="G221" s="528">
        <v>1000</v>
      </c>
      <c r="H221" s="14">
        <v>829</v>
      </c>
      <c r="I221" s="26">
        <v>829</v>
      </c>
      <c r="J221" s="553">
        <f t="shared" si="11"/>
        <v>100</v>
      </c>
      <c r="K221" s="14"/>
      <c r="L221" s="14"/>
      <c r="M221" s="14"/>
      <c r="N221" s="14"/>
      <c r="O221" s="14"/>
      <c r="P221" s="14"/>
      <c r="Q221" s="14">
        <v>829</v>
      </c>
      <c r="R221" s="14"/>
      <c r="S221" s="14"/>
      <c r="T221" s="14"/>
    </row>
    <row r="222" spans="1:20" ht="12.75">
      <c r="A222" s="119"/>
      <c r="B222" s="119"/>
      <c r="C222" s="133" t="s">
        <v>305</v>
      </c>
      <c r="D222" s="427" t="s">
        <v>1247</v>
      </c>
      <c r="E222" s="13"/>
      <c r="F222" s="404">
        <v>132948</v>
      </c>
      <c r="G222" s="528"/>
      <c r="H222" s="14">
        <v>300</v>
      </c>
      <c r="I222" s="26">
        <v>300</v>
      </c>
      <c r="J222" s="553">
        <f t="shared" si="11"/>
        <v>100</v>
      </c>
      <c r="K222" s="14"/>
      <c r="L222" s="14"/>
      <c r="M222" s="14"/>
      <c r="N222" s="14"/>
      <c r="O222" s="14"/>
      <c r="P222" s="14">
        <v>300</v>
      </c>
      <c r="Q222" s="14"/>
      <c r="R222" s="14"/>
      <c r="S222" s="14"/>
      <c r="T222" s="14"/>
    </row>
    <row r="223" spans="1:20" ht="25.5">
      <c r="A223" s="119"/>
      <c r="B223" s="119"/>
      <c r="C223" s="133" t="s">
        <v>306</v>
      </c>
      <c r="D223" s="440" t="s">
        <v>131</v>
      </c>
      <c r="E223" s="13"/>
      <c r="F223" s="404">
        <v>134967</v>
      </c>
      <c r="G223" s="528"/>
      <c r="H223" s="14">
        <v>27518</v>
      </c>
      <c r="I223" s="26">
        <v>27518</v>
      </c>
      <c r="J223" s="553">
        <f t="shared" si="11"/>
        <v>100</v>
      </c>
      <c r="K223" s="14"/>
      <c r="L223" s="14"/>
      <c r="M223" s="14"/>
      <c r="N223" s="14"/>
      <c r="O223" s="14"/>
      <c r="P223" s="14"/>
      <c r="Q223" s="14"/>
      <c r="R223" s="14">
        <v>27518</v>
      </c>
      <c r="S223" s="14"/>
      <c r="T223" s="14"/>
    </row>
    <row r="224" spans="1:20" ht="25.5">
      <c r="A224" s="119"/>
      <c r="B224" s="119"/>
      <c r="C224" s="133" t="s">
        <v>307</v>
      </c>
      <c r="D224" s="721" t="s">
        <v>181</v>
      </c>
      <c r="E224" s="13"/>
      <c r="F224" s="404">
        <v>132966</v>
      </c>
      <c r="G224" s="528"/>
      <c r="H224" s="14">
        <v>1656</v>
      </c>
      <c r="I224" s="26"/>
      <c r="J224" s="553">
        <f t="shared" si="11"/>
        <v>0</v>
      </c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ht="12.75">
      <c r="A225" s="119"/>
      <c r="B225" s="119"/>
      <c r="C225" s="133" t="s">
        <v>308</v>
      </c>
      <c r="D225" s="721" t="s">
        <v>182</v>
      </c>
      <c r="E225" s="13"/>
      <c r="F225" s="404">
        <v>132967</v>
      </c>
      <c r="G225" s="528"/>
      <c r="H225" s="14">
        <v>7000</v>
      </c>
      <c r="I225" s="26"/>
      <c r="J225" s="553">
        <f t="shared" si="11"/>
        <v>0</v>
      </c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ht="12.75">
      <c r="A226" s="119"/>
      <c r="B226" s="119"/>
      <c r="C226" s="230" t="s">
        <v>298</v>
      </c>
      <c r="D226" s="237" t="s">
        <v>1916</v>
      </c>
      <c r="E226" s="13"/>
      <c r="F226" s="404"/>
      <c r="G226" s="528"/>
      <c r="H226" s="14"/>
      <c r="I226" s="26"/>
      <c r="J226" s="553"/>
      <c r="K226" s="14"/>
      <c r="L226" s="17"/>
      <c r="M226" s="17"/>
      <c r="N226" s="14"/>
      <c r="O226" s="14"/>
      <c r="P226" s="14"/>
      <c r="Q226" s="14"/>
      <c r="R226" s="14"/>
      <c r="S226" s="17"/>
      <c r="T226" s="17"/>
    </row>
    <row r="227" spans="1:20" ht="38.25" customHeight="1">
      <c r="A227" s="119"/>
      <c r="B227" s="119"/>
      <c r="C227" s="133" t="s">
        <v>1905</v>
      </c>
      <c r="D227" s="128" t="s">
        <v>119</v>
      </c>
      <c r="E227" s="120"/>
      <c r="F227" s="412">
        <v>132903</v>
      </c>
      <c r="G227" s="535">
        <v>5953</v>
      </c>
      <c r="H227" s="523">
        <v>5953</v>
      </c>
      <c r="I227" s="26">
        <v>2345</v>
      </c>
      <c r="J227" s="553">
        <f>I227/H227*100</f>
        <v>39.391903242062824</v>
      </c>
      <c r="K227" s="14"/>
      <c r="L227" s="14"/>
      <c r="M227" s="14">
        <v>50</v>
      </c>
      <c r="N227" s="14"/>
      <c r="O227" s="14"/>
      <c r="P227" s="14">
        <v>2295</v>
      </c>
      <c r="Q227" s="14"/>
      <c r="R227" s="14"/>
      <c r="S227" s="14"/>
      <c r="T227" s="14"/>
    </row>
    <row r="228" spans="1:20" ht="31.5" customHeight="1">
      <c r="A228" s="119"/>
      <c r="B228" s="119"/>
      <c r="C228" s="133" t="s">
        <v>1906</v>
      </c>
      <c r="D228" s="722" t="s">
        <v>183</v>
      </c>
      <c r="E228" s="120"/>
      <c r="F228" s="404">
        <v>132917</v>
      </c>
      <c r="G228" s="535"/>
      <c r="H228" s="523">
        <v>16000</v>
      </c>
      <c r="I228" s="26">
        <v>16000</v>
      </c>
      <c r="J228" s="553">
        <f>I228/H228*100</f>
        <v>100</v>
      </c>
      <c r="K228" s="14"/>
      <c r="L228" s="14"/>
      <c r="M228" s="14"/>
      <c r="N228" s="14"/>
      <c r="O228" s="14"/>
      <c r="P228" s="14"/>
      <c r="Q228" s="14"/>
      <c r="R228" s="14">
        <v>16000</v>
      </c>
      <c r="S228" s="14"/>
      <c r="T228" s="14"/>
    </row>
    <row r="229" spans="1:20" ht="32.25" customHeight="1">
      <c r="A229" s="119"/>
      <c r="B229" s="119"/>
      <c r="C229" s="133" t="s">
        <v>1907</v>
      </c>
      <c r="D229" s="722" t="s">
        <v>184</v>
      </c>
      <c r="E229" s="120"/>
      <c r="F229" s="12">
        <v>132968</v>
      </c>
      <c r="G229" s="535"/>
      <c r="H229" s="523">
        <v>21100</v>
      </c>
      <c r="I229" s="26">
        <v>21100</v>
      </c>
      <c r="J229" s="553">
        <f>I229/H229*100</f>
        <v>100</v>
      </c>
      <c r="K229" s="14"/>
      <c r="L229" s="14"/>
      <c r="M229" s="14"/>
      <c r="N229" s="14"/>
      <c r="O229" s="14"/>
      <c r="P229" s="14"/>
      <c r="Q229" s="14"/>
      <c r="R229" s="14">
        <v>21100</v>
      </c>
      <c r="S229" s="14"/>
      <c r="T229" s="14"/>
    </row>
    <row r="230" spans="1:20">
      <c r="A230" s="119"/>
      <c r="B230" s="119"/>
      <c r="C230" s="230" t="s">
        <v>299</v>
      </c>
      <c r="D230" s="15" t="s">
        <v>1580</v>
      </c>
      <c r="E230" s="13"/>
      <c r="F230" s="404"/>
      <c r="G230" s="528"/>
      <c r="H230" s="14"/>
      <c r="I230" s="26"/>
      <c r="J230" s="553"/>
      <c r="K230" s="14"/>
      <c r="L230" s="17"/>
      <c r="M230" s="17"/>
      <c r="N230" s="14"/>
      <c r="O230" s="14"/>
      <c r="P230" s="14"/>
      <c r="Q230" s="17"/>
      <c r="R230" s="14"/>
      <c r="S230" s="14"/>
      <c r="T230" s="17"/>
    </row>
    <row r="231" spans="1:20" ht="14.25" customHeight="1">
      <c r="A231" s="119"/>
      <c r="B231" s="119"/>
      <c r="C231" s="133" t="s">
        <v>1581</v>
      </c>
      <c r="D231" s="240" t="s">
        <v>828</v>
      </c>
      <c r="E231" s="13"/>
      <c r="F231" s="404">
        <v>132946</v>
      </c>
      <c r="G231" s="528">
        <v>800</v>
      </c>
      <c r="H231" s="14">
        <v>5300</v>
      </c>
      <c r="I231" s="26"/>
      <c r="J231" s="553">
        <f t="shared" ref="J231:J243" si="12">I231/H231*100</f>
        <v>0</v>
      </c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ht="36" customHeight="1">
      <c r="A232" s="119"/>
      <c r="B232" s="119"/>
      <c r="C232" s="133" t="s">
        <v>1582</v>
      </c>
      <c r="D232" s="234" t="s">
        <v>104</v>
      </c>
      <c r="E232" s="13"/>
      <c r="F232" s="404">
        <v>132941</v>
      </c>
      <c r="G232" s="528">
        <v>20065</v>
      </c>
      <c r="H232" s="14">
        <v>20065</v>
      </c>
      <c r="I232" s="26">
        <v>17994</v>
      </c>
      <c r="J232" s="553">
        <f t="shared" si="12"/>
        <v>89.678544729628712</v>
      </c>
      <c r="K232" s="14"/>
      <c r="L232" s="14"/>
      <c r="M232" s="14"/>
      <c r="N232" s="14"/>
      <c r="O232" s="14"/>
      <c r="P232" s="14"/>
      <c r="Q232" s="14"/>
      <c r="R232" s="14">
        <v>17994</v>
      </c>
      <c r="S232" s="14"/>
      <c r="T232" s="14"/>
    </row>
    <row r="233" spans="1:20" ht="22.5" customHeight="1">
      <c r="A233" s="119"/>
      <c r="B233" s="119"/>
      <c r="C233" s="133" t="s">
        <v>1583</v>
      </c>
      <c r="D233" s="234" t="s">
        <v>1835</v>
      </c>
      <c r="E233" s="13"/>
      <c r="F233" s="404">
        <v>132942</v>
      </c>
      <c r="G233" s="528">
        <v>12000</v>
      </c>
      <c r="H233" s="14">
        <v>12317</v>
      </c>
      <c r="I233" s="26">
        <v>12213</v>
      </c>
      <c r="J233" s="553">
        <f t="shared" si="12"/>
        <v>99.15563854834781</v>
      </c>
      <c r="K233" s="14"/>
      <c r="L233" s="14"/>
      <c r="M233" s="14"/>
      <c r="N233" s="14"/>
      <c r="O233" s="14"/>
      <c r="P233" s="14">
        <v>12213</v>
      </c>
      <c r="Q233" s="14"/>
      <c r="R233" s="14"/>
      <c r="S233" s="14"/>
      <c r="T233" s="14"/>
    </row>
    <row r="234" spans="1:20" ht="18.75" customHeight="1">
      <c r="A234" s="119"/>
      <c r="B234" s="119"/>
      <c r="C234" s="133" t="s">
        <v>1584</v>
      </c>
      <c r="D234" s="88" t="s">
        <v>1585</v>
      </c>
      <c r="E234" s="13"/>
      <c r="F234" s="404">
        <v>132911</v>
      </c>
      <c r="G234" s="528">
        <v>20000</v>
      </c>
      <c r="H234" s="14">
        <v>19357</v>
      </c>
      <c r="I234" s="26">
        <v>1261</v>
      </c>
      <c r="J234" s="553">
        <f t="shared" si="12"/>
        <v>6.5144392209536601</v>
      </c>
      <c r="K234" s="14"/>
      <c r="L234" s="14"/>
      <c r="M234" s="14">
        <v>565</v>
      </c>
      <c r="N234" s="14"/>
      <c r="O234" s="14"/>
      <c r="P234" s="14">
        <v>696</v>
      </c>
      <c r="Q234" s="14"/>
      <c r="R234" s="14"/>
      <c r="S234" s="14"/>
      <c r="T234" s="14"/>
    </row>
    <row r="235" spans="1:20" ht="36" customHeight="1">
      <c r="A235" s="119"/>
      <c r="B235" s="119"/>
      <c r="C235" s="133" t="s">
        <v>1586</v>
      </c>
      <c r="D235" s="241" t="s">
        <v>123</v>
      </c>
      <c r="E235" s="13"/>
      <c r="F235" s="404">
        <v>132923</v>
      </c>
      <c r="G235" s="528">
        <v>33941</v>
      </c>
      <c r="H235" s="14">
        <v>33941</v>
      </c>
      <c r="I235" s="26">
        <v>26051</v>
      </c>
      <c r="J235" s="553">
        <f t="shared" si="12"/>
        <v>76.753778615833355</v>
      </c>
      <c r="K235" s="14">
        <v>297</v>
      </c>
      <c r="L235" s="14">
        <v>72</v>
      </c>
      <c r="M235" s="14">
        <v>24577</v>
      </c>
      <c r="N235" s="14"/>
      <c r="O235" s="14"/>
      <c r="P235" s="14">
        <v>1105</v>
      </c>
      <c r="Q235" s="14"/>
      <c r="R235" s="14"/>
      <c r="S235" s="14"/>
      <c r="T235" s="14"/>
    </row>
    <row r="236" spans="1:20" ht="12.75">
      <c r="A236" s="119"/>
      <c r="B236" s="119"/>
      <c r="C236" s="133" t="s">
        <v>1587</v>
      </c>
      <c r="D236" s="84" t="s">
        <v>959</v>
      </c>
      <c r="E236" s="13"/>
      <c r="F236" s="404">
        <v>134910</v>
      </c>
      <c r="G236" s="528">
        <v>1000</v>
      </c>
      <c r="H236" s="14">
        <v>1000</v>
      </c>
      <c r="I236" s="26"/>
      <c r="J236" s="553">
        <f t="shared" si="12"/>
        <v>0</v>
      </c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ht="25.5" customHeight="1">
      <c r="A237" s="119"/>
      <c r="B237" s="119"/>
      <c r="C237" s="133" t="s">
        <v>1588</v>
      </c>
      <c r="D237" s="242" t="s">
        <v>827</v>
      </c>
      <c r="E237" s="13"/>
      <c r="F237" s="404">
        <v>134940</v>
      </c>
      <c r="G237" s="528">
        <v>1000</v>
      </c>
      <c r="H237" s="14">
        <v>1000</v>
      </c>
      <c r="I237" s="26">
        <v>1000</v>
      </c>
      <c r="J237" s="553">
        <f t="shared" si="12"/>
        <v>100</v>
      </c>
      <c r="K237" s="14"/>
      <c r="L237" s="14"/>
      <c r="M237" s="14"/>
      <c r="N237" s="14"/>
      <c r="O237" s="14"/>
      <c r="P237" s="14"/>
      <c r="Q237" s="14"/>
      <c r="R237" s="14">
        <v>1000</v>
      </c>
      <c r="S237" s="14"/>
      <c r="T237" s="14"/>
    </row>
    <row r="238" spans="1:20" ht="18.75" customHeight="1">
      <c r="A238" s="119"/>
      <c r="B238" s="119"/>
      <c r="C238" s="133" t="s">
        <v>1589</v>
      </c>
      <c r="D238" s="243" t="s">
        <v>237</v>
      </c>
      <c r="E238" s="13"/>
      <c r="F238" s="404">
        <v>132904</v>
      </c>
      <c r="G238" s="528">
        <v>3595</v>
      </c>
      <c r="H238" s="14">
        <v>6634</v>
      </c>
      <c r="I238" s="26">
        <v>6281</v>
      </c>
      <c r="J238" s="553">
        <f t="shared" si="12"/>
        <v>94.678926741031049</v>
      </c>
      <c r="K238" s="14"/>
      <c r="L238" s="14"/>
      <c r="M238" s="14"/>
      <c r="N238" s="14"/>
      <c r="O238" s="14"/>
      <c r="P238" s="14"/>
      <c r="Q238" s="14">
        <v>6281</v>
      </c>
      <c r="R238" s="14"/>
      <c r="S238" s="14"/>
      <c r="T238" s="14"/>
    </row>
    <row r="239" spans="1:20" ht="25.5" customHeight="1">
      <c r="A239" s="119"/>
      <c r="B239" s="119"/>
      <c r="C239" s="133" t="s">
        <v>1590</v>
      </c>
      <c r="D239" s="244" t="s">
        <v>960</v>
      </c>
      <c r="E239" s="13"/>
      <c r="F239" s="404">
        <v>134919</v>
      </c>
      <c r="G239" s="528">
        <v>1713</v>
      </c>
      <c r="H239" s="14">
        <v>1713</v>
      </c>
      <c r="I239" s="26">
        <v>1713</v>
      </c>
      <c r="J239" s="553">
        <f t="shared" si="12"/>
        <v>100</v>
      </c>
      <c r="K239" s="14"/>
      <c r="L239" s="14"/>
      <c r="M239" s="14"/>
      <c r="N239" s="14"/>
      <c r="O239" s="14"/>
      <c r="P239" s="14"/>
      <c r="Q239" s="14">
        <v>1713</v>
      </c>
      <c r="R239" s="14"/>
      <c r="S239" s="14"/>
      <c r="T239" s="14"/>
    </row>
    <row r="240" spans="1:20" ht="12.75">
      <c r="A240" s="119"/>
      <c r="B240" s="119"/>
      <c r="C240" s="133" t="s">
        <v>1591</v>
      </c>
      <c r="D240" s="245" t="s">
        <v>1032</v>
      </c>
      <c r="E240" s="13"/>
      <c r="F240" s="404">
        <v>134930</v>
      </c>
      <c r="G240" s="528">
        <v>5000</v>
      </c>
      <c r="H240" s="14">
        <v>191</v>
      </c>
      <c r="I240" s="26">
        <v>191</v>
      </c>
      <c r="J240" s="553">
        <f t="shared" si="12"/>
        <v>100</v>
      </c>
      <c r="K240" s="14"/>
      <c r="L240" s="14"/>
      <c r="M240" s="14"/>
      <c r="N240" s="14"/>
      <c r="O240" s="14"/>
      <c r="P240" s="14"/>
      <c r="Q240" s="14">
        <v>191</v>
      </c>
      <c r="R240" s="14"/>
      <c r="S240" s="14"/>
      <c r="T240" s="14"/>
    </row>
    <row r="241" spans="1:20" ht="22.5" customHeight="1">
      <c r="A241" s="119"/>
      <c r="B241" s="119"/>
      <c r="C241" s="133" t="s">
        <v>1592</v>
      </c>
      <c r="D241" s="125" t="s">
        <v>1593</v>
      </c>
      <c r="E241" s="13"/>
      <c r="F241" s="404">
        <v>134953</v>
      </c>
      <c r="G241" s="528">
        <v>617</v>
      </c>
      <c r="H241" s="14">
        <v>617</v>
      </c>
      <c r="I241" s="26">
        <v>617</v>
      </c>
      <c r="J241" s="553">
        <f t="shared" si="12"/>
        <v>100</v>
      </c>
      <c r="K241" s="14"/>
      <c r="L241" s="14"/>
      <c r="M241" s="14"/>
      <c r="N241" s="14"/>
      <c r="O241" s="14"/>
      <c r="P241" s="14"/>
      <c r="Q241" s="14">
        <v>617</v>
      </c>
      <c r="R241" s="14"/>
      <c r="S241" s="14"/>
      <c r="T241" s="14"/>
    </row>
    <row r="242" spans="1:20" ht="22.5" customHeight="1">
      <c r="A242" s="119"/>
      <c r="B242" s="119"/>
      <c r="C242" s="133" t="s">
        <v>2179</v>
      </c>
      <c r="D242" s="125" t="s">
        <v>2180</v>
      </c>
      <c r="E242" s="13"/>
      <c r="F242" s="404">
        <v>132925</v>
      </c>
      <c r="G242" s="528"/>
      <c r="H242" s="14">
        <v>236</v>
      </c>
      <c r="I242" s="26">
        <v>236</v>
      </c>
      <c r="J242" s="553">
        <f t="shared" si="12"/>
        <v>100</v>
      </c>
      <c r="K242" s="14"/>
      <c r="L242" s="14"/>
      <c r="M242" s="14"/>
      <c r="N242" s="14"/>
      <c r="O242" s="14"/>
      <c r="P242" s="14">
        <v>236</v>
      </c>
      <c r="Q242" s="14"/>
      <c r="R242" s="14"/>
      <c r="S242" s="14"/>
      <c r="T242" s="14"/>
    </row>
    <row r="243" spans="1:20" ht="12.95" customHeight="1">
      <c r="A243" s="16"/>
      <c r="B243" s="16"/>
      <c r="C243" s="614"/>
      <c r="D243" s="579" t="s">
        <v>1689</v>
      </c>
      <c r="E243" s="616"/>
      <c r="F243" s="620"/>
      <c r="G243" s="623">
        <f>SUM(G174:G241)</f>
        <v>783142</v>
      </c>
      <c r="H243" s="605">
        <f>SUM(H174:H242)</f>
        <v>1354311</v>
      </c>
      <c r="I243" s="605">
        <f>SUM(I174:I242)</f>
        <v>1244481</v>
      </c>
      <c r="J243" s="619">
        <f t="shared" si="12"/>
        <v>91.890341287931648</v>
      </c>
      <c r="K243" s="605">
        <f t="shared" ref="K243:T243" si="13">SUM(K174:K242)</f>
        <v>4262</v>
      </c>
      <c r="L243" s="605">
        <f t="shared" si="13"/>
        <v>1429</v>
      </c>
      <c r="M243" s="605">
        <f t="shared" si="13"/>
        <v>120510</v>
      </c>
      <c r="N243" s="605">
        <f t="shared" si="13"/>
        <v>16920</v>
      </c>
      <c r="O243" s="605">
        <f t="shared" si="13"/>
        <v>564778</v>
      </c>
      <c r="P243" s="605">
        <f t="shared" si="13"/>
        <v>34197</v>
      </c>
      <c r="Q243" s="605">
        <f t="shared" si="13"/>
        <v>382613</v>
      </c>
      <c r="R243" s="605">
        <f t="shared" si="13"/>
        <v>119772</v>
      </c>
      <c r="S243" s="605">
        <f t="shared" si="13"/>
        <v>0</v>
      </c>
      <c r="T243" s="605">
        <f t="shared" si="13"/>
        <v>0</v>
      </c>
    </row>
    <row r="244" spans="1:20" ht="12.95" customHeight="1">
      <c r="A244" s="119">
        <v>1</v>
      </c>
      <c r="B244" s="119">
        <v>14</v>
      </c>
      <c r="C244" s="230"/>
      <c r="D244" s="18" t="s">
        <v>1016</v>
      </c>
      <c r="E244" s="19"/>
      <c r="F244" s="413"/>
      <c r="G244" s="536"/>
      <c r="H244" s="17"/>
      <c r="I244" s="26"/>
      <c r="J244" s="553"/>
      <c r="K244" s="17"/>
      <c r="L244" s="17"/>
      <c r="M244" s="17"/>
      <c r="N244" s="17"/>
      <c r="O244" s="17"/>
      <c r="P244" s="17"/>
      <c r="Q244" s="17"/>
      <c r="R244" s="17"/>
      <c r="S244" s="17"/>
      <c r="T244" s="17"/>
    </row>
    <row r="245" spans="1:20" ht="12.95" customHeight="1">
      <c r="A245" s="119"/>
      <c r="B245" s="119"/>
      <c r="C245" s="230"/>
      <c r="D245" s="246" t="s">
        <v>1693</v>
      </c>
      <c r="E245" s="19"/>
      <c r="F245" s="413"/>
      <c r="G245" s="536"/>
      <c r="H245" s="17"/>
      <c r="I245" s="26"/>
      <c r="J245" s="553"/>
      <c r="K245" s="17"/>
      <c r="L245" s="17"/>
      <c r="M245" s="17"/>
      <c r="N245" s="17"/>
      <c r="O245" s="17"/>
      <c r="P245" s="17"/>
      <c r="Q245" s="17"/>
      <c r="R245" s="17"/>
      <c r="S245" s="17"/>
      <c r="T245" s="17"/>
    </row>
    <row r="246" spans="1:20" ht="12.95" customHeight="1">
      <c r="A246" s="119"/>
      <c r="B246" s="119"/>
      <c r="C246" s="230"/>
      <c r="D246" s="15" t="s">
        <v>1594</v>
      </c>
      <c r="E246" s="14">
        <v>1</v>
      </c>
      <c r="F246" s="404">
        <v>171918</v>
      </c>
      <c r="G246" s="528">
        <v>4000</v>
      </c>
      <c r="H246" s="14">
        <v>4000</v>
      </c>
      <c r="I246" s="26">
        <v>971</v>
      </c>
      <c r="J246" s="553">
        <f t="shared" ref="J246:J251" si="14">I246/H246*100</f>
        <v>24.274999999999999</v>
      </c>
      <c r="K246" s="14"/>
      <c r="L246" s="14"/>
      <c r="M246" s="14">
        <v>609</v>
      </c>
      <c r="N246" s="14"/>
      <c r="O246" s="14"/>
      <c r="P246" s="14">
        <v>362</v>
      </c>
      <c r="Q246" s="14"/>
      <c r="R246" s="14"/>
      <c r="S246" s="14"/>
      <c r="T246" s="14"/>
    </row>
    <row r="247" spans="1:20" ht="12.95" customHeight="1">
      <c r="A247" s="119"/>
      <c r="B247" s="119"/>
      <c r="C247" s="230"/>
      <c r="D247" s="15" t="s">
        <v>1595</v>
      </c>
      <c r="E247" s="14">
        <v>1</v>
      </c>
      <c r="F247" s="404">
        <v>171926</v>
      </c>
      <c r="G247" s="528">
        <v>1000</v>
      </c>
      <c r="H247" s="14">
        <v>1000</v>
      </c>
      <c r="I247" s="26">
        <v>900</v>
      </c>
      <c r="J247" s="553">
        <f t="shared" si="14"/>
        <v>90</v>
      </c>
      <c r="K247" s="14"/>
      <c r="L247" s="14"/>
      <c r="M247" s="14">
        <v>900</v>
      </c>
      <c r="N247" s="14"/>
      <c r="O247" s="14"/>
      <c r="P247" s="14"/>
      <c r="Q247" s="14"/>
      <c r="R247" s="14"/>
      <c r="S247" s="14"/>
      <c r="T247" s="14"/>
    </row>
    <row r="248" spans="1:20" ht="12.95" customHeight="1">
      <c r="A248" s="119"/>
      <c r="B248" s="119"/>
      <c r="C248" s="230"/>
      <c r="D248" s="15" t="s">
        <v>1596</v>
      </c>
      <c r="E248" s="14">
        <v>1</v>
      </c>
      <c r="F248" s="404">
        <v>171917</v>
      </c>
      <c r="G248" s="528">
        <v>10000</v>
      </c>
      <c r="H248" s="14">
        <v>2096</v>
      </c>
      <c r="I248" s="26">
        <v>2096</v>
      </c>
      <c r="J248" s="553">
        <f t="shared" si="14"/>
        <v>100</v>
      </c>
      <c r="K248" s="14"/>
      <c r="L248" s="14"/>
      <c r="M248" s="14">
        <v>2096</v>
      </c>
      <c r="N248" s="14"/>
      <c r="O248" s="14"/>
      <c r="P248" s="14"/>
      <c r="Q248" s="14"/>
      <c r="R248" s="14"/>
      <c r="S248" s="14"/>
      <c r="T248" s="14"/>
    </row>
    <row r="249" spans="1:20" ht="12.95" customHeight="1">
      <c r="A249" s="119"/>
      <c r="B249" s="119"/>
      <c r="C249" s="230"/>
      <c r="D249" s="15" t="s">
        <v>1597</v>
      </c>
      <c r="E249" s="14">
        <v>1</v>
      </c>
      <c r="F249" s="404">
        <v>171967</v>
      </c>
      <c r="G249" s="528">
        <v>1003</v>
      </c>
      <c r="H249" s="14">
        <v>5273</v>
      </c>
      <c r="I249" s="26">
        <v>4669</v>
      </c>
      <c r="J249" s="553">
        <f t="shared" si="14"/>
        <v>88.545420064479416</v>
      </c>
      <c r="K249" s="14"/>
      <c r="L249" s="14"/>
      <c r="M249" s="14">
        <v>4669</v>
      </c>
      <c r="N249" s="14"/>
      <c r="O249" s="14"/>
      <c r="P249" s="14"/>
      <c r="Q249" s="14"/>
      <c r="R249" s="14"/>
      <c r="S249" s="14"/>
      <c r="T249" s="14"/>
    </row>
    <row r="250" spans="1:20" ht="12.95" customHeight="1">
      <c r="A250" s="119"/>
      <c r="B250" s="119"/>
      <c r="C250" s="230"/>
      <c r="D250" s="79" t="s">
        <v>185</v>
      </c>
      <c r="E250" s="14">
        <v>1</v>
      </c>
      <c r="F250" s="12">
        <v>171937</v>
      </c>
      <c r="G250" s="528"/>
      <c r="H250" s="14">
        <v>388</v>
      </c>
      <c r="I250" s="26">
        <v>363</v>
      </c>
      <c r="J250" s="553">
        <f t="shared" si="14"/>
        <v>93.55670103092784</v>
      </c>
      <c r="K250" s="14"/>
      <c r="L250" s="14"/>
      <c r="M250" s="14">
        <v>318</v>
      </c>
      <c r="N250" s="14"/>
      <c r="O250" s="14"/>
      <c r="P250" s="14"/>
      <c r="Q250" s="14">
        <v>45</v>
      </c>
      <c r="R250" s="14"/>
      <c r="S250" s="14"/>
      <c r="T250" s="14"/>
    </row>
    <row r="251" spans="1:20" ht="12.95" customHeight="1">
      <c r="A251" s="16"/>
      <c r="B251" s="16"/>
      <c r="C251" s="614"/>
      <c r="D251" s="615" t="s">
        <v>1598</v>
      </c>
      <c r="E251" s="624"/>
      <c r="F251" s="625"/>
      <c r="G251" s="623">
        <f>SUM(G246:G249)</f>
        <v>16003</v>
      </c>
      <c r="H251" s="605">
        <f>SUM(H246:H250)</f>
        <v>12757</v>
      </c>
      <c r="I251" s="605">
        <f>SUM(I246:I250)</f>
        <v>8999</v>
      </c>
      <c r="J251" s="661">
        <f t="shared" si="14"/>
        <v>70.541663400486016</v>
      </c>
      <c r="K251" s="605">
        <f t="shared" ref="K251:T251" si="15">SUM(K246:K250)</f>
        <v>0</v>
      </c>
      <c r="L251" s="605">
        <f t="shared" si="15"/>
        <v>0</v>
      </c>
      <c r="M251" s="605">
        <f t="shared" si="15"/>
        <v>8592</v>
      </c>
      <c r="N251" s="605">
        <f t="shared" si="15"/>
        <v>0</v>
      </c>
      <c r="O251" s="605">
        <f t="shared" si="15"/>
        <v>0</v>
      </c>
      <c r="P251" s="605">
        <f t="shared" si="15"/>
        <v>362</v>
      </c>
      <c r="Q251" s="605">
        <f t="shared" si="15"/>
        <v>45</v>
      </c>
      <c r="R251" s="605">
        <f t="shared" si="15"/>
        <v>0</v>
      </c>
      <c r="S251" s="605">
        <f t="shared" si="15"/>
        <v>0</v>
      </c>
      <c r="T251" s="605">
        <f t="shared" si="15"/>
        <v>0</v>
      </c>
    </row>
    <row r="252" spans="1:20" ht="12.95" customHeight="1">
      <c r="A252" s="119"/>
      <c r="B252" s="119"/>
      <c r="C252" s="230"/>
      <c r="D252" s="222" t="s">
        <v>73</v>
      </c>
      <c r="E252" s="13"/>
      <c r="F252" s="404"/>
      <c r="G252" s="528"/>
      <c r="H252" s="14"/>
      <c r="I252" s="26"/>
      <c r="J252" s="553"/>
      <c r="K252" s="17"/>
      <c r="L252" s="17"/>
      <c r="M252" s="14"/>
      <c r="N252" s="14"/>
      <c r="O252" s="14"/>
      <c r="P252" s="14"/>
      <c r="Q252" s="14"/>
      <c r="R252" s="14"/>
      <c r="S252" s="14"/>
      <c r="T252" s="14"/>
    </row>
    <row r="253" spans="1:20" ht="27.75" customHeight="1">
      <c r="A253" s="119"/>
      <c r="B253" s="119"/>
      <c r="C253" s="133" t="s">
        <v>232</v>
      </c>
      <c r="D253" s="339" t="s">
        <v>0</v>
      </c>
      <c r="E253" s="13"/>
      <c r="F253" s="404">
        <v>172915</v>
      </c>
      <c r="G253" s="528">
        <v>11824</v>
      </c>
      <c r="H253" s="14">
        <v>11824</v>
      </c>
      <c r="I253" s="26">
        <v>11689</v>
      </c>
      <c r="J253" s="553">
        <f>I253/H253*100</f>
        <v>98.858254397834912</v>
      </c>
      <c r="K253" s="14"/>
      <c r="L253" s="14"/>
      <c r="M253" s="14"/>
      <c r="N253" s="14"/>
      <c r="O253" s="14"/>
      <c r="P253" s="14">
        <v>6175</v>
      </c>
      <c r="Q253" s="14"/>
      <c r="R253" s="14">
        <v>5514</v>
      </c>
      <c r="S253" s="14"/>
      <c r="T253" s="14"/>
    </row>
    <row r="254" spans="1:20" ht="26.25" customHeight="1">
      <c r="A254" s="119"/>
      <c r="B254" s="119"/>
      <c r="C254" s="133" t="s">
        <v>294</v>
      </c>
      <c r="D254" s="116" t="s">
        <v>1</v>
      </c>
      <c r="E254" s="13"/>
      <c r="F254" s="404">
        <v>172916</v>
      </c>
      <c r="G254" s="528">
        <v>20000</v>
      </c>
      <c r="H254" s="14">
        <v>0</v>
      </c>
      <c r="I254" s="26"/>
      <c r="J254" s="553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ht="12.95" customHeight="1">
      <c r="A255" s="119"/>
      <c r="B255" s="119"/>
      <c r="C255" s="230"/>
      <c r="D255" s="15" t="s">
        <v>1580</v>
      </c>
      <c r="E255" s="13"/>
      <c r="F255" s="404"/>
      <c r="G255" s="528"/>
      <c r="H255" s="14"/>
      <c r="I255" s="26"/>
      <c r="J255" s="553"/>
      <c r="K255" s="14"/>
      <c r="L255" s="17"/>
      <c r="M255" s="14"/>
      <c r="N255" s="14"/>
      <c r="O255" s="14"/>
      <c r="P255" s="14"/>
      <c r="Q255" s="14"/>
      <c r="R255" s="14"/>
      <c r="S255" s="14"/>
      <c r="T255" s="14"/>
    </row>
    <row r="256" spans="1:20" ht="12.95" customHeight="1">
      <c r="A256" s="119"/>
      <c r="B256" s="119"/>
      <c r="C256" s="133" t="s">
        <v>95</v>
      </c>
      <c r="D256" s="15" t="s">
        <v>231</v>
      </c>
      <c r="E256" s="13"/>
      <c r="F256" s="404">
        <v>162650</v>
      </c>
      <c r="G256" s="528">
        <v>23446</v>
      </c>
      <c r="H256" s="14">
        <v>23446</v>
      </c>
      <c r="I256" s="26">
        <v>1948</v>
      </c>
      <c r="J256" s="553">
        <f>I256/H256*100</f>
        <v>8.3084534675424386</v>
      </c>
      <c r="K256" s="14"/>
      <c r="L256" s="14"/>
      <c r="M256" s="14">
        <v>94</v>
      </c>
      <c r="N256" s="14"/>
      <c r="O256" s="14"/>
      <c r="P256" s="14">
        <v>1854</v>
      </c>
      <c r="Q256" s="14"/>
      <c r="R256" s="14"/>
      <c r="S256" s="14"/>
      <c r="T256" s="14"/>
    </row>
    <row r="257" spans="1:20" ht="12.95" customHeight="1">
      <c r="A257" s="119"/>
      <c r="B257" s="119"/>
      <c r="C257" s="133" t="s">
        <v>1663</v>
      </c>
      <c r="D257" s="15" t="s">
        <v>2</v>
      </c>
      <c r="E257" s="13"/>
      <c r="F257" s="404">
        <v>162674</v>
      </c>
      <c r="G257" s="528">
        <v>981010</v>
      </c>
      <c r="H257" s="14">
        <v>1251010</v>
      </c>
      <c r="I257" s="26">
        <v>27068</v>
      </c>
      <c r="J257" s="553">
        <f>I257/H257*100</f>
        <v>2.1636917370764421</v>
      </c>
      <c r="K257" s="14"/>
      <c r="L257" s="14"/>
      <c r="M257" s="14">
        <v>2151</v>
      </c>
      <c r="N257" s="14"/>
      <c r="O257" s="14"/>
      <c r="P257" s="14">
        <v>24917</v>
      </c>
      <c r="Q257" s="14"/>
      <c r="R257" s="14"/>
      <c r="S257" s="14"/>
      <c r="T257" s="14"/>
    </row>
    <row r="258" spans="1:20" ht="12.95" customHeight="1">
      <c r="A258" s="119"/>
      <c r="B258" s="119"/>
      <c r="C258" s="133" t="s">
        <v>1664</v>
      </c>
      <c r="D258" s="97" t="s">
        <v>1986</v>
      </c>
      <c r="E258" s="120"/>
      <c r="F258" s="412">
        <v>164903</v>
      </c>
      <c r="G258" s="535">
        <v>574</v>
      </c>
      <c r="H258" s="14">
        <v>574</v>
      </c>
      <c r="I258" s="26">
        <v>220</v>
      </c>
      <c r="J258" s="553">
        <f>I258/H258*100</f>
        <v>38.327526132404181</v>
      </c>
      <c r="K258" s="14"/>
      <c r="L258" s="14"/>
      <c r="M258" s="14">
        <v>220</v>
      </c>
      <c r="N258" s="14"/>
      <c r="O258" s="14"/>
      <c r="P258" s="14"/>
      <c r="Q258" s="14"/>
      <c r="R258" s="14"/>
      <c r="S258" s="14"/>
      <c r="T258" s="14"/>
    </row>
    <row r="259" spans="1:20" ht="25.5" customHeight="1">
      <c r="A259" s="119"/>
      <c r="B259" s="119"/>
      <c r="C259" s="133" t="s">
        <v>1665</v>
      </c>
      <c r="D259" s="340" t="s">
        <v>750</v>
      </c>
      <c r="E259" s="120"/>
      <c r="F259" s="412">
        <v>162670</v>
      </c>
      <c r="G259" s="535">
        <v>2500</v>
      </c>
      <c r="H259" s="14">
        <v>2500</v>
      </c>
      <c r="I259" s="26">
        <v>2500</v>
      </c>
      <c r="J259" s="553">
        <f>I259/H259*100</f>
        <v>100</v>
      </c>
      <c r="K259" s="14"/>
      <c r="L259" s="14"/>
      <c r="M259" s="14"/>
      <c r="N259" s="14"/>
      <c r="O259" s="14"/>
      <c r="P259" s="14">
        <v>2500</v>
      </c>
      <c r="Q259" s="14"/>
      <c r="R259" s="14"/>
      <c r="S259" s="14"/>
      <c r="T259" s="14"/>
    </row>
    <row r="260" spans="1:20" ht="12.95" customHeight="1">
      <c r="A260" s="16"/>
      <c r="B260" s="16"/>
      <c r="C260" s="614"/>
      <c r="D260" s="615" t="s">
        <v>1495</v>
      </c>
      <c r="E260" s="624"/>
      <c r="F260" s="625"/>
      <c r="G260" s="627">
        <f>SUM(G251:G259)</f>
        <v>1055357</v>
      </c>
      <c r="H260" s="627">
        <f>SUM(H251:H259)</f>
        <v>1302111</v>
      </c>
      <c r="I260" s="627">
        <f>SUM(I251:I259)</f>
        <v>52424</v>
      </c>
      <c r="J260" s="619">
        <f>I260/H260*100</f>
        <v>4.0260776539020098</v>
      </c>
      <c r="K260" s="605">
        <f t="shared" ref="K260:T260" si="16">SUM(K251:K259)</f>
        <v>0</v>
      </c>
      <c r="L260" s="605">
        <f t="shared" si="16"/>
        <v>0</v>
      </c>
      <c r="M260" s="605">
        <f t="shared" si="16"/>
        <v>11057</v>
      </c>
      <c r="N260" s="605">
        <f t="shared" si="16"/>
        <v>0</v>
      </c>
      <c r="O260" s="605">
        <f t="shared" si="16"/>
        <v>0</v>
      </c>
      <c r="P260" s="605">
        <f t="shared" si="16"/>
        <v>35808</v>
      </c>
      <c r="Q260" s="605">
        <f t="shared" si="16"/>
        <v>45</v>
      </c>
      <c r="R260" s="605">
        <f t="shared" si="16"/>
        <v>5514</v>
      </c>
      <c r="S260" s="605">
        <f t="shared" si="16"/>
        <v>0</v>
      </c>
      <c r="T260" s="605">
        <f t="shared" si="16"/>
        <v>0</v>
      </c>
    </row>
    <row r="261" spans="1:20" ht="14.1" customHeight="1">
      <c r="A261" s="20">
        <v>1</v>
      </c>
      <c r="B261" s="20">
        <v>15</v>
      </c>
      <c r="C261" s="248"/>
      <c r="D261" s="25" t="s">
        <v>1496</v>
      </c>
      <c r="E261" s="120"/>
      <c r="F261" s="412"/>
      <c r="G261" s="535"/>
      <c r="H261" s="14"/>
      <c r="I261" s="26"/>
      <c r="J261" s="553"/>
      <c r="K261" s="22"/>
      <c r="L261" s="22"/>
      <c r="M261" s="22"/>
      <c r="N261" s="22"/>
      <c r="O261" s="22"/>
      <c r="P261" s="22"/>
      <c r="Q261" s="22"/>
      <c r="R261" s="22"/>
      <c r="S261" s="22"/>
      <c r="T261" s="22"/>
    </row>
    <row r="262" spans="1:20" ht="14.1" customHeight="1">
      <c r="A262" s="20"/>
      <c r="B262" s="20"/>
      <c r="C262" s="248"/>
      <c r="D262" s="81" t="s">
        <v>1707</v>
      </c>
      <c r="E262" s="120"/>
      <c r="F262" s="412"/>
      <c r="G262" s="535"/>
      <c r="H262" s="14"/>
      <c r="I262" s="26"/>
      <c r="J262" s="553"/>
      <c r="K262" s="22"/>
      <c r="L262" s="22"/>
      <c r="M262" s="22"/>
      <c r="N262" s="22"/>
      <c r="O262" s="22"/>
      <c r="P262" s="22"/>
      <c r="Q262" s="22"/>
      <c r="R262" s="22"/>
      <c r="S262" s="22"/>
      <c r="T262" s="22"/>
    </row>
    <row r="263" spans="1:20" ht="14.1" customHeight="1">
      <c r="A263" s="20"/>
      <c r="B263" s="20"/>
      <c r="C263" s="248"/>
      <c r="D263" s="21" t="s">
        <v>1992</v>
      </c>
      <c r="E263" s="22">
        <v>1</v>
      </c>
      <c r="F263" s="412">
        <v>151502</v>
      </c>
      <c r="G263" s="535">
        <v>29459</v>
      </c>
      <c r="H263" s="14">
        <v>24864</v>
      </c>
      <c r="I263" s="26">
        <v>22828</v>
      </c>
      <c r="J263" s="553">
        <f t="shared" ref="J263:J276" si="17">I263/H263*100</f>
        <v>91.811454311454312</v>
      </c>
      <c r="K263" s="22"/>
      <c r="L263" s="22"/>
      <c r="M263" s="26">
        <v>22828</v>
      </c>
      <c r="N263" s="22"/>
      <c r="O263" s="22"/>
      <c r="P263" s="22"/>
      <c r="Q263" s="22"/>
      <c r="R263" s="22"/>
      <c r="S263" s="22"/>
      <c r="T263" s="22"/>
    </row>
    <row r="264" spans="1:20" ht="14.1" customHeight="1">
      <c r="A264" s="20"/>
      <c r="B264" s="20"/>
      <c r="C264" s="248"/>
      <c r="D264" s="21" t="s">
        <v>1497</v>
      </c>
      <c r="E264" s="22">
        <v>1</v>
      </c>
      <c r="F264" s="412">
        <v>151504</v>
      </c>
      <c r="G264" s="535">
        <v>109239</v>
      </c>
      <c r="H264" s="14">
        <v>109239</v>
      </c>
      <c r="I264" s="26">
        <v>108688</v>
      </c>
      <c r="J264" s="553">
        <f t="shared" si="17"/>
        <v>99.495601387782756</v>
      </c>
      <c r="K264" s="22"/>
      <c r="L264" s="22"/>
      <c r="M264" s="26">
        <v>108688</v>
      </c>
      <c r="N264" s="22"/>
      <c r="O264" s="22"/>
      <c r="P264" s="22"/>
      <c r="Q264" s="22"/>
      <c r="R264" s="22"/>
      <c r="S264" s="22"/>
      <c r="T264" s="22"/>
    </row>
    <row r="265" spans="1:20" ht="14.1" customHeight="1">
      <c r="A265" s="20"/>
      <c r="B265" s="20"/>
      <c r="C265" s="248"/>
      <c r="D265" s="81" t="s">
        <v>1701</v>
      </c>
      <c r="E265" s="22">
        <v>1</v>
      </c>
      <c r="F265" s="412">
        <v>151501</v>
      </c>
      <c r="G265" s="535">
        <v>9000</v>
      </c>
      <c r="H265" s="14">
        <v>8884</v>
      </c>
      <c r="I265" s="26">
        <v>5877</v>
      </c>
      <c r="J265" s="553">
        <f t="shared" si="17"/>
        <v>66.152633948671763</v>
      </c>
      <c r="K265" s="22"/>
      <c r="L265" s="22"/>
      <c r="M265" s="26">
        <v>5877</v>
      </c>
      <c r="N265" s="22"/>
      <c r="O265" s="22"/>
      <c r="P265" s="22"/>
      <c r="Q265" s="22"/>
      <c r="R265" s="22"/>
      <c r="S265" s="22"/>
      <c r="T265" s="22"/>
    </row>
    <row r="266" spans="1:20" ht="14.1" customHeight="1">
      <c r="A266" s="20"/>
      <c r="B266" s="20"/>
      <c r="C266" s="248"/>
      <c r="D266" s="81" t="s">
        <v>393</v>
      </c>
      <c r="E266" s="22">
        <v>1</v>
      </c>
      <c r="F266" s="412">
        <v>151905</v>
      </c>
      <c r="G266" s="535">
        <v>700</v>
      </c>
      <c r="H266" s="14">
        <v>500</v>
      </c>
      <c r="I266" s="26">
        <v>495</v>
      </c>
      <c r="J266" s="553">
        <f t="shared" si="17"/>
        <v>99</v>
      </c>
      <c r="K266" s="22"/>
      <c r="L266" s="22"/>
      <c r="M266" s="26">
        <v>405</v>
      </c>
      <c r="N266" s="22"/>
      <c r="O266" s="22"/>
      <c r="P266" s="22">
        <v>90</v>
      </c>
      <c r="Q266" s="22"/>
      <c r="R266" s="22"/>
      <c r="S266" s="22"/>
      <c r="T266" s="22"/>
    </row>
    <row r="267" spans="1:20" ht="14.1" customHeight="1">
      <c r="A267" s="20"/>
      <c r="B267" s="20"/>
      <c r="C267" s="248"/>
      <c r="D267" s="81" t="s">
        <v>1498</v>
      </c>
      <c r="E267" s="22">
        <v>2</v>
      </c>
      <c r="F267" s="412">
        <v>151503</v>
      </c>
      <c r="G267" s="535">
        <v>1800</v>
      </c>
      <c r="H267" s="14">
        <v>1800</v>
      </c>
      <c r="I267" s="26">
        <v>1800</v>
      </c>
      <c r="J267" s="553">
        <f t="shared" si="17"/>
        <v>100</v>
      </c>
      <c r="K267" s="22"/>
      <c r="L267" s="22"/>
      <c r="M267" s="26">
        <v>1800</v>
      </c>
      <c r="N267" s="22"/>
      <c r="O267" s="22"/>
      <c r="P267" s="22"/>
      <c r="Q267" s="22"/>
      <c r="R267" s="22"/>
      <c r="S267" s="22"/>
      <c r="T267" s="22"/>
    </row>
    <row r="268" spans="1:20" ht="14.1" customHeight="1">
      <c r="A268" s="20"/>
      <c r="B268" s="20"/>
      <c r="C268" s="248"/>
      <c r="D268" s="81" t="s">
        <v>1499</v>
      </c>
      <c r="E268" s="22">
        <v>2</v>
      </c>
      <c r="F268" s="412">
        <v>151507</v>
      </c>
      <c r="G268" s="535">
        <v>1000</v>
      </c>
      <c r="H268" s="14">
        <v>1392</v>
      </c>
      <c r="I268" s="26">
        <v>1187</v>
      </c>
      <c r="J268" s="553">
        <f t="shared" si="17"/>
        <v>85.272988505747122</v>
      </c>
      <c r="K268" s="22"/>
      <c r="L268" s="22"/>
      <c r="M268" s="26">
        <v>1187</v>
      </c>
      <c r="N268" s="22"/>
      <c r="O268" s="22"/>
      <c r="P268" s="22"/>
      <c r="Q268" s="22"/>
      <c r="R268" s="22"/>
      <c r="S268" s="22"/>
      <c r="T268" s="22"/>
    </row>
    <row r="269" spans="1:20" ht="14.1" customHeight="1">
      <c r="A269" s="20"/>
      <c r="B269" s="20"/>
      <c r="C269" s="248"/>
      <c r="D269" s="81" t="s">
        <v>845</v>
      </c>
      <c r="E269" s="22">
        <v>2</v>
      </c>
      <c r="F269" s="412">
        <v>151509</v>
      </c>
      <c r="G269" s="535">
        <v>1000</v>
      </c>
      <c r="H269" s="14">
        <v>1000</v>
      </c>
      <c r="I269" s="26"/>
      <c r="J269" s="553">
        <f t="shared" si="17"/>
        <v>0</v>
      </c>
      <c r="K269" s="22"/>
      <c r="L269" s="22"/>
      <c r="M269" s="26"/>
      <c r="N269" s="22"/>
      <c r="O269" s="22"/>
      <c r="P269" s="22"/>
      <c r="Q269" s="22"/>
      <c r="R269" s="22"/>
      <c r="S269" s="22"/>
      <c r="T269" s="22"/>
    </row>
    <row r="270" spans="1:20" ht="14.1" customHeight="1">
      <c r="A270" s="20"/>
      <c r="B270" s="20"/>
      <c r="C270" s="248"/>
      <c r="D270" s="81" t="s">
        <v>2222</v>
      </c>
      <c r="E270" s="22">
        <v>1</v>
      </c>
      <c r="F270" s="412">
        <v>151510</v>
      </c>
      <c r="G270" s="535">
        <v>2500</v>
      </c>
      <c r="H270" s="14">
        <v>1500</v>
      </c>
      <c r="I270" s="26"/>
      <c r="J270" s="553">
        <f t="shared" si="17"/>
        <v>0</v>
      </c>
      <c r="K270" s="22"/>
      <c r="L270" s="22"/>
      <c r="M270" s="26"/>
      <c r="N270" s="22"/>
      <c r="O270" s="22"/>
      <c r="P270" s="22"/>
      <c r="Q270" s="22"/>
      <c r="R270" s="22"/>
      <c r="S270" s="22"/>
      <c r="T270" s="22"/>
    </row>
    <row r="271" spans="1:20" ht="14.1" customHeight="1">
      <c r="A271" s="20"/>
      <c r="B271" s="20"/>
      <c r="C271" s="248"/>
      <c r="D271" s="81" t="s">
        <v>1500</v>
      </c>
      <c r="E271" s="22">
        <v>1</v>
      </c>
      <c r="F271" s="412">
        <v>151512</v>
      </c>
      <c r="G271" s="535">
        <v>1000</v>
      </c>
      <c r="H271" s="14">
        <v>1000</v>
      </c>
      <c r="I271" s="26">
        <v>750</v>
      </c>
      <c r="J271" s="553">
        <f t="shared" si="17"/>
        <v>75</v>
      </c>
      <c r="K271" s="22"/>
      <c r="L271" s="22"/>
      <c r="M271" s="26">
        <v>750</v>
      </c>
      <c r="N271" s="22"/>
      <c r="O271" s="22"/>
      <c r="P271" s="22"/>
      <c r="Q271" s="22"/>
      <c r="R271" s="22"/>
      <c r="S271" s="22"/>
      <c r="T271" s="22"/>
    </row>
    <row r="272" spans="1:20" ht="14.1" customHeight="1">
      <c r="A272" s="20"/>
      <c r="B272" s="20"/>
      <c r="C272" s="248"/>
      <c r="D272" s="81" t="s">
        <v>1501</v>
      </c>
      <c r="E272" s="22">
        <v>1</v>
      </c>
      <c r="F272" s="412">
        <v>151519</v>
      </c>
      <c r="G272" s="535">
        <v>1500</v>
      </c>
      <c r="H272" s="14">
        <v>1467</v>
      </c>
      <c r="I272" s="26">
        <v>1467</v>
      </c>
      <c r="J272" s="553">
        <f t="shared" si="17"/>
        <v>100</v>
      </c>
      <c r="K272" s="22">
        <v>271</v>
      </c>
      <c r="L272" s="22">
        <v>165</v>
      </c>
      <c r="M272" s="26">
        <v>1031</v>
      </c>
      <c r="N272" s="22"/>
      <c r="O272" s="22"/>
      <c r="P272" s="22"/>
      <c r="Q272" s="22"/>
      <c r="R272" s="22"/>
      <c r="S272" s="22"/>
      <c r="T272" s="22"/>
    </row>
    <row r="273" spans="1:20" ht="14.1" customHeight="1">
      <c r="A273" s="20"/>
      <c r="B273" s="20"/>
      <c r="C273" s="248"/>
      <c r="D273" s="81" t="s">
        <v>1502</v>
      </c>
      <c r="E273" s="22">
        <v>2</v>
      </c>
      <c r="F273" s="412">
        <v>151511</v>
      </c>
      <c r="G273" s="535">
        <v>3500</v>
      </c>
      <c r="H273" s="14">
        <v>3500</v>
      </c>
      <c r="I273" s="26">
        <v>3500</v>
      </c>
      <c r="J273" s="553">
        <f t="shared" si="17"/>
        <v>100</v>
      </c>
      <c r="K273" s="22"/>
      <c r="L273" s="22"/>
      <c r="M273" s="26">
        <v>3500</v>
      </c>
      <c r="N273" s="22"/>
      <c r="O273" s="22"/>
      <c r="P273" s="22"/>
      <c r="Q273" s="22"/>
      <c r="R273" s="22"/>
      <c r="S273" s="22"/>
      <c r="T273" s="22"/>
    </row>
    <row r="274" spans="1:20" ht="14.1" customHeight="1">
      <c r="A274" s="20"/>
      <c r="B274" s="20"/>
      <c r="C274" s="248"/>
      <c r="D274" s="81" t="s">
        <v>846</v>
      </c>
      <c r="E274" s="226">
        <v>2</v>
      </c>
      <c r="F274" s="412">
        <v>151514</v>
      </c>
      <c r="G274" s="535">
        <v>1300</v>
      </c>
      <c r="H274" s="14">
        <v>3034</v>
      </c>
      <c r="I274" s="26">
        <v>3034</v>
      </c>
      <c r="J274" s="553">
        <f t="shared" si="17"/>
        <v>100</v>
      </c>
      <c r="K274" s="22"/>
      <c r="L274" s="22"/>
      <c r="M274" s="26">
        <v>3034</v>
      </c>
      <c r="N274" s="22"/>
      <c r="O274" s="22"/>
      <c r="P274" s="22"/>
      <c r="Q274" s="22"/>
      <c r="R274" s="22"/>
      <c r="S274" s="22"/>
      <c r="T274" s="22"/>
    </row>
    <row r="275" spans="1:20" ht="14.1" customHeight="1">
      <c r="A275" s="20"/>
      <c r="B275" s="20"/>
      <c r="C275" s="248"/>
      <c r="D275" s="81" t="s">
        <v>847</v>
      </c>
      <c r="E275" s="226">
        <v>2</v>
      </c>
      <c r="F275" s="412">
        <v>151515</v>
      </c>
      <c r="G275" s="535">
        <v>800</v>
      </c>
      <c r="H275" s="14">
        <v>355</v>
      </c>
      <c r="I275" s="26">
        <v>355</v>
      </c>
      <c r="J275" s="553">
        <f t="shared" si="17"/>
        <v>100</v>
      </c>
      <c r="K275" s="22"/>
      <c r="L275" s="22"/>
      <c r="M275" s="26">
        <v>355</v>
      </c>
      <c r="N275" s="22"/>
      <c r="O275" s="22"/>
      <c r="P275" s="22"/>
      <c r="Q275" s="22"/>
      <c r="R275" s="22"/>
      <c r="S275" s="22"/>
      <c r="T275" s="22"/>
    </row>
    <row r="276" spans="1:20" ht="14.1" customHeight="1">
      <c r="A276" s="20"/>
      <c r="B276" s="20"/>
      <c r="C276" s="248"/>
      <c r="D276" s="81" t="s">
        <v>1503</v>
      </c>
      <c r="E276" s="226">
        <v>1</v>
      </c>
      <c r="F276" s="412">
        <v>151513</v>
      </c>
      <c r="G276" s="535">
        <v>17592</v>
      </c>
      <c r="H276" s="14">
        <v>16157</v>
      </c>
      <c r="I276" s="26">
        <v>8736</v>
      </c>
      <c r="J276" s="553">
        <f t="shared" si="17"/>
        <v>54.069443584823915</v>
      </c>
      <c r="K276" s="22">
        <v>449</v>
      </c>
      <c r="L276" s="22"/>
      <c r="M276" s="26">
        <v>8287</v>
      </c>
      <c r="N276" s="22"/>
      <c r="O276" s="22"/>
      <c r="P276" s="22"/>
      <c r="Q276" s="22"/>
      <c r="R276" s="22"/>
      <c r="S276" s="22"/>
      <c r="T276" s="22"/>
    </row>
    <row r="277" spans="1:20" ht="14.1" customHeight="1">
      <c r="A277" s="20"/>
      <c r="B277" s="20"/>
      <c r="C277" s="248"/>
      <c r="D277" s="21" t="s">
        <v>1691</v>
      </c>
      <c r="E277" s="206"/>
      <c r="F277" s="412"/>
      <c r="G277" s="535"/>
      <c r="H277" s="14"/>
      <c r="I277" s="26"/>
      <c r="J277" s="553"/>
      <c r="K277" s="22"/>
      <c r="L277" s="22"/>
      <c r="M277" s="22"/>
      <c r="N277" s="22"/>
      <c r="O277" s="22"/>
      <c r="P277" s="22"/>
      <c r="Q277" s="22"/>
      <c r="R277" s="22"/>
      <c r="S277" s="22"/>
      <c r="T277" s="22"/>
    </row>
    <row r="278" spans="1:20" ht="14.1" customHeight="1">
      <c r="A278" s="20"/>
      <c r="B278" s="20"/>
      <c r="C278" s="248"/>
      <c r="D278" s="21" t="s">
        <v>1993</v>
      </c>
      <c r="E278" s="22">
        <v>1</v>
      </c>
      <c r="F278" s="412">
        <v>151401</v>
      </c>
      <c r="G278" s="535">
        <v>89125</v>
      </c>
      <c r="H278" s="14">
        <v>94707</v>
      </c>
      <c r="I278" s="26">
        <v>83001</v>
      </c>
      <c r="J278" s="553">
        <f>I278/H278*100</f>
        <v>87.639773195223157</v>
      </c>
      <c r="K278" s="22"/>
      <c r="L278" s="22"/>
      <c r="M278" s="22">
        <v>82976</v>
      </c>
      <c r="N278" s="22">
        <v>25</v>
      </c>
      <c r="O278" s="22"/>
      <c r="P278" s="22"/>
      <c r="Q278" s="22"/>
      <c r="R278" s="22"/>
      <c r="S278" s="22"/>
      <c r="T278" s="22"/>
    </row>
    <row r="279" spans="1:20" ht="14.1" customHeight="1">
      <c r="A279" s="20"/>
      <c r="B279" s="20"/>
      <c r="C279" s="248"/>
      <c r="D279" s="21" t="s">
        <v>848</v>
      </c>
      <c r="E279" s="206">
        <v>1</v>
      </c>
      <c r="F279" s="412">
        <v>151402</v>
      </c>
      <c r="G279" s="535">
        <v>34591</v>
      </c>
      <c r="H279" s="14">
        <v>33124</v>
      </c>
      <c r="I279" s="26">
        <v>26477</v>
      </c>
      <c r="J279" s="553">
        <f>I279/H279*100</f>
        <v>79.932979108803281</v>
      </c>
      <c r="K279" s="22"/>
      <c r="L279" s="22"/>
      <c r="M279" s="26">
        <v>26477</v>
      </c>
      <c r="N279" s="22"/>
      <c r="O279" s="22"/>
      <c r="P279" s="22"/>
      <c r="Q279" s="22"/>
      <c r="R279" s="22"/>
      <c r="S279" s="22"/>
      <c r="T279" s="22"/>
    </row>
    <row r="280" spans="1:20" ht="14.1" customHeight="1">
      <c r="A280" s="20"/>
      <c r="B280" s="20"/>
      <c r="C280" s="248"/>
      <c r="D280" s="21" t="s">
        <v>849</v>
      </c>
      <c r="E280" s="206">
        <v>2</v>
      </c>
      <c r="F280" s="412">
        <v>151406</v>
      </c>
      <c r="G280" s="535">
        <v>1000</v>
      </c>
      <c r="H280" s="14">
        <v>56</v>
      </c>
      <c r="I280" s="26">
        <v>56</v>
      </c>
      <c r="J280" s="553">
        <f>I280/H280*100</f>
        <v>100</v>
      </c>
      <c r="K280" s="22"/>
      <c r="L280" s="22"/>
      <c r="M280" s="26">
        <v>56</v>
      </c>
      <c r="N280" s="22"/>
      <c r="O280" s="22"/>
      <c r="P280" s="22"/>
      <c r="Q280" s="22"/>
      <c r="R280" s="22"/>
      <c r="S280" s="22"/>
      <c r="T280" s="22"/>
    </row>
    <row r="281" spans="1:20" ht="14.1" customHeight="1">
      <c r="A281" s="20"/>
      <c r="B281" s="20"/>
      <c r="C281" s="248"/>
      <c r="D281" s="21" t="s">
        <v>850</v>
      </c>
      <c r="E281" s="206">
        <v>2</v>
      </c>
      <c r="F281" s="412">
        <v>151407</v>
      </c>
      <c r="G281" s="535">
        <v>1000</v>
      </c>
      <c r="H281" s="14">
        <v>1695</v>
      </c>
      <c r="I281" s="26">
        <v>1061</v>
      </c>
      <c r="J281" s="553">
        <f>I281/H281*100</f>
        <v>62.595870206489678</v>
      </c>
      <c r="K281" s="22"/>
      <c r="L281" s="22"/>
      <c r="M281" s="26">
        <v>1061</v>
      </c>
      <c r="N281" s="22"/>
      <c r="O281" s="22"/>
      <c r="P281" s="22"/>
      <c r="Q281" s="22"/>
      <c r="R281" s="22"/>
      <c r="S281" s="22"/>
      <c r="T281" s="22"/>
    </row>
    <row r="282" spans="1:20" ht="14.1" customHeight="1">
      <c r="A282" s="20"/>
      <c r="B282" s="20"/>
      <c r="C282" s="248"/>
      <c r="D282" s="21" t="s">
        <v>1504</v>
      </c>
      <c r="E282" s="206">
        <v>1</v>
      </c>
      <c r="F282" s="412">
        <v>151403</v>
      </c>
      <c r="G282" s="535">
        <v>1800</v>
      </c>
      <c r="H282" s="14">
        <v>417</v>
      </c>
      <c r="I282" s="26">
        <v>417</v>
      </c>
      <c r="J282" s="553">
        <f>I282/H282*100</f>
        <v>100</v>
      </c>
      <c r="K282" s="22"/>
      <c r="L282" s="22"/>
      <c r="M282" s="26">
        <v>417</v>
      </c>
      <c r="N282" s="22"/>
      <c r="O282" s="22"/>
      <c r="P282" s="22"/>
      <c r="Q282" s="22"/>
      <c r="R282" s="22"/>
      <c r="S282" s="22"/>
      <c r="T282" s="22"/>
    </row>
    <row r="283" spans="1:20" ht="14.1" customHeight="1">
      <c r="A283" s="20"/>
      <c r="B283" s="20"/>
      <c r="C283" s="248"/>
      <c r="D283" s="21" t="s">
        <v>1509</v>
      </c>
      <c r="E283" s="206">
        <v>2</v>
      </c>
      <c r="F283" s="412">
        <v>151404</v>
      </c>
      <c r="G283" s="535">
        <v>4500</v>
      </c>
      <c r="H283" s="14">
        <v>0</v>
      </c>
      <c r="I283" s="26"/>
      <c r="J283" s="553"/>
      <c r="K283" s="22"/>
      <c r="L283" s="22"/>
      <c r="M283" s="26"/>
      <c r="N283" s="22"/>
      <c r="O283" s="22"/>
      <c r="P283" s="22"/>
      <c r="Q283" s="22"/>
      <c r="R283" s="22"/>
      <c r="S283" s="22"/>
      <c r="T283" s="22"/>
    </row>
    <row r="284" spans="1:20" ht="14.1" customHeight="1">
      <c r="A284" s="20"/>
      <c r="B284" s="20"/>
      <c r="C284" s="248"/>
      <c r="D284" s="81" t="s">
        <v>2223</v>
      </c>
      <c r="E284" s="206"/>
      <c r="F284" s="412"/>
      <c r="G284" s="535"/>
      <c r="H284" s="14"/>
      <c r="I284" s="26"/>
      <c r="J284" s="553"/>
      <c r="K284" s="22"/>
      <c r="L284" s="249"/>
      <c r="M284" s="26"/>
      <c r="N284" s="22"/>
      <c r="O284" s="22"/>
      <c r="P284" s="22"/>
      <c r="Q284" s="22"/>
      <c r="R284" s="22"/>
      <c r="S284" s="22"/>
      <c r="T284" s="22"/>
    </row>
    <row r="285" spans="1:20" ht="14.1" customHeight="1">
      <c r="A285" s="22"/>
      <c r="B285" s="22"/>
      <c r="C285" s="22"/>
      <c r="D285" s="21" t="s">
        <v>851</v>
      </c>
      <c r="E285" s="22">
        <v>1</v>
      </c>
      <c r="F285" s="412">
        <v>151102</v>
      </c>
      <c r="G285" s="535">
        <v>2600</v>
      </c>
      <c r="H285" s="14">
        <v>2600</v>
      </c>
      <c r="I285" s="26">
        <v>2524</v>
      </c>
      <c r="J285" s="553">
        <f>I285/H285*100</f>
        <v>97.076923076923066</v>
      </c>
      <c r="K285" s="22"/>
      <c r="L285" s="22"/>
      <c r="M285" s="26">
        <v>2524</v>
      </c>
      <c r="N285" s="22"/>
      <c r="O285" s="22"/>
      <c r="P285" s="22"/>
      <c r="Q285" s="22"/>
      <c r="R285" s="22"/>
      <c r="S285" s="22"/>
      <c r="T285" s="22"/>
    </row>
    <row r="286" spans="1:20" ht="14.1" customHeight="1">
      <c r="A286" s="20"/>
      <c r="B286" s="20"/>
      <c r="C286" s="248"/>
      <c r="D286" s="21" t="s">
        <v>852</v>
      </c>
      <c r="E286" s="22">
        <v>1</v>
      </c>
      <c r="F286" s="412">
        <v>151103</v>
      </c>
      <c r="G286" s="535">
        <v>4000</v>
      </c>
      <c r="H286" s="14">
        <v>4138</v>
      </c>
      <c r="I286" s="26">
        <v>1221</v>
      </c>
      <c r="J286" s="553">
        <f>I286/H286*100</f>
        <v>29.507008216529723</v>
      </c>
      <c r="K286" s="22"/>
      <c r="L286" s="22"/>
      <c r="M286" s="26">
        <v>1221</v>
      </c>
      <c r="N286" s="22"/>
      <c r="O286" s="22"/>
      <c r="P286" s="22"/>
      <c r="Q286" s="22"/>
      <c r="R286" s="22"/>
      <c r="S286" s="22"/>
      <c r="T286" s="22"/>
    </row>
    <row r="287" spans="1:20" ht="14.1" customHeight="1">
      <c r="A287" s="20"/>
      <c r="B287" s="20"/>
      <c r="C287" s="248"/>
      <c r="D287" s="21" t="s">
        <v>499</v>
      </c>
      <c r="E287" s="206"/>
      <c r="F287" s="412"/>
      <c r="G287" s="535"/>
      <c r="H287" s="14"/>
      <c r="I287" s="26"/>
      <c r="J287" s="553"/>
      <c r="K287" s="22"/>
      <c r="L287" s="249"/>
      <c r="M287" s="26"/>
      <c r="N287" s="22"/>
      <c r="O287" s="22"/>
      <c r="P287" s="22"/>
      <c r="Q287" s="22"/>
      <c r="R287" s="22"/>
      <c r="S287" s="22"/>
      <c r="T287" s="22"/>
    </row>
    <row r="288" spans="1:20" ht="14.1" customHeight="1">
      <c r="A288" s="20"/>
      <c r="B288" s="20"/>
      <c r="C288" s="248"/>
      <c r="D288" s="81" t="s">
        <v>1512</v>
      </c>
      <c r="E288" s="206">
        <v>1</v>
      </c>
      <c r="F288" s="412">
        <v>151301</v>
      </c>
      <c r="G288" s="535">
        <v>15000</v>
      </c>
      <c r="H288" s="14">
        <v>14216</v>
      </c>
      <c r="I288" s="26">
        <v>10932</v>
      </c>
      <c r="J288" s="553">
        <f t="shared" ref="J288:J293" si="18">I288/H288*100</f>
        <v>76.89926842993809</v>
      </c>
      <c r="K288" s="22"/>
      <c r="L288" s="22"/>
      <c r="M288" s="26">
        <v>10932</v>
      </c>
      <c r="N288" s="22"/>
      <c r="O288" s="22"/>
      <c r="P288" s="22"/>
      <c r="Q288" s="22"/>
      <c r="R288" s="22"/>
      <c r="S288" s="22"/>
      <c r="T288" s="22"/>
    </row>
    <row r="289" spans="1:20" ht="20.25" customHeight="1">
      <c r="A289" s="20"/>
      <c r="B289" s="20"/>
      <c r="C289" s="248"/>
      <c r="D289" s="130" t="s">
        <v>853</v>
      </c>
      <c r="E289" s="206">
        <v>1</v>
      </c>
      <c r="F289" s="412">
        <v>151305</v>
      </c>
      <c r="G289" s="535">
        <v>37000</v>
      </c>
      <c r="H289" s="14">
        <v>64762</v>
      </c>
      <c r="I289" s="26">
        <v>61805</v>
      </c>
      <c r="J289" s="553">
        <f t="shared" si="18"/>
        <v>95.434050832278189</v>
      </c>
      <c r="K289" s="22"/>
      <c r="L289" s="22"/>
      <c r="M289" s="26">
        <v>61805</v>
      </c>
      <c r="N289" s="22"/>
      <c r="O289" s="22"/>
      <c r="P289" s="22"/>
      <c r="Q289" s="22"/>
      <c r="R289" s="22"/>
      <c r="S289" s="22"/>
      <c r="T289" s="22"/>
    </row>
    <row r="290" spans="1:20" ht="26.1" customHeight="1">
      <c r="A290" s="20"/>
      <c r="B290" s="20"/>
      <c r="C290" s="248"/>
      <c r="D290" s="130" t="s">
        <v>1513</v>
      </c>
      <c r="E290" s="206">
        <v>1</v>
      </c>
      <c r="F290" s="412">
        <v>151306</v>
      </c>
      <c r="G290" s="535">
        <v>24000</v>
      </c>
      <c r="H290" s="14">
        <v>35500</v>
      </c>
      <c r="I290" s="26">
        <v>25774</v>
      </c>
      <c r="J290" s="553">
        <f t="shared" si="18"/>
        <v>72.602816901408445</v>
      </c>
      <c r="K290" s="22"/>
      <c r="L290" s="22"/>
      <c r="M290" s="26">
        <v>25774</v>
      </c>
      <c r="N290" s="22"/>
      <c r="O290" s="22"/>
      <c r="P290" s="22"/>
      <c r="Q290" s="22"/>
      <c r="R290" s="22"/>
      <c r="S290" s="22"/>
      <c r="T290" s="22"/>
    </row>
    <row r="291" spans="1:20" ht="24" customHeight="1">
      <c r="A291" s="20"/>
      <c r="B291" s="20"/>
      <c r="C291" s="248"/>
      <c r="D291" s="130" t="s">
        <v>1514</v>
      </c>
      <c r="E291" s="206">
        <v>1</v>
      </c>
      <c r="F291" s="412">
        <v>151308</v>
      </c>
      <c r="G291" s="535">
        <v>2000</v>
      </c>
      <c r="H291" s="14">
        <v>2435</v>
      </c>
      <c r="I291" s="26">
        <v>1869</v>
      </c>
      <c r="J291" s="553">
        <f t="shared" si="18"/>
        <v>76.755646817248461</v>
      </c>
      <c r="K291" s="22"/>
      <c r="L291" s="22"/>
      <c r="M291" s="26">
        <v>1869</v>
      </c>
      <c r="N291" s="22"/>
      <c r="O291" s="22"/>
      <c r="P291" s="22"/>
      <c r="Q291" s="22"/>
      <c r="R291" s="22"/>
      <c r="S291" s="22"/>
      <c r="T291" s="22"/>
    </row>
    <row r="292" spans="1:20" ht="24" customHeight="1">
      <c r="A292" s="20"/>
      <c r="B292" s="20"/>
      <c r="C292" s="248"/>
      <c r="D292" s="130" t="s">
        <v>1515</v>
      </c>
      <c r="E292" s="219">
        <v>1</v>
      </c>
      <c r="F292" s="414">
        <v>151311</v>
      </c>
      <c r="G292" s="537">
        <v>1800</v>
      </c>
      <c r="H292" s="14">
        <v>1800</v>
      </c>
      <c r="I292" s="26">
        <v>1456</v>
      </c>
      <c r="J292" s="553">
        <f t="shared" si="18"/>
        <v>80.888888888888886</v>
      </c>
      <c r="K292" s="22"/>
      <c r="L292" s="22"/>
      <c r="M292" s="26">
        <v>1456</v>
      </c>
      <c r="N292" s="22"/>
      <c r="O292" s="22"/>
      <c r="P292" s="22"/>
      <c r="Q292" s="22"/>
      <c r="R292" s="22"/>
      <c r="S292" s="22"/>
      <c r="T292" s="22"/>
    </row>
    <row r="293" spans="1:20" ht="12" customHeight="1">
      <c r="A293" s="20"/>
      <c r="B293" s="20"/>
      <c r="C293" s="248"/>
      <c r="D293" s="21" t="s">
        <v>1516</v>
      </c>
      <c r="E293" s="206">
        <v>1</v>
      </c>
      <c r="F293" s="412">
        <v>151312</v>
      </c>
      <c r="G293" s="535">
        <v>1800</v>
      </c>
      <c r="H293" s="14">
        <v>492</v>
      </c>
      <c r="I293" s="26">
        <v>492</v>
      </c>
      <c r="J293" s="553">
        <f t="shared" si="18"/>
        <v>100</v>
      </c>
      <c r="K293" s="22"/>
      <c r="L293" s="22"/>
      <c r="M293" s="26">
        <v>492</v>
      </c>
      <c r="N293" s="22"/>
      <c r="O293" s="22"/>
      <c r="P293" s="22"/>
      <c r="Q293" s="22"/>
      <c r="R293" s="22"/>
      <c r="S293" s="22"/>
      <c r="T293" s="22"/>
    </row>
    <row r="294" spans="1:20" ht="12" customHeight="1">
      <c r="A294" s="20"/>
      <c r="B294" s="20"/>
      <c r="C294" s="248"/>
      <c r="D294" s="21" t="s">
        <v>854</v>
      </c>
      <c r="E294" s="206">
        <v>1</v>
      </c>
      <c r="F294" s="412">
        <v>151302</v>
      </c>
      <c r="G294" s="535">
        <v>900</v>
      </c>
      <c r="H294" s="14">
        <v>0</v>
      </c>
      <c r="I294" s="26"/>
      <c r="J294" s="553"/>
      <c r="K294" s="22"/>
      <c r="L294" s="22"/>
      <c r="M294" s="22"/>
      <c r="N294" s="22"/>
      <c r="O294" s="22"/>
      <c r="P294" s="22"/>
      <c r="Q294" s="22"/>
      <c r="R294" s="22"/>
      <c r="S294" s="22"/>
      <c r="T294" s="22"/>
    </row>
    <row r="295" spans="1:20" ht="25.5" customHeight="1">
      <c r="A295" s="20"/>
      <c r="B295" s="20"/>
      <c r="C295" s="248"/>
      <c r="D295" s="131" t="s">
        <v>1517</v>
      </c>
      <c r="E295" s="206">
        <v>1</v>
      </c>
      <c r="F295" s="412">
        <v>151303</v>
      </c>
      <c r="G295" s="535">
        <v>2500</v>
      </c>
      <c r="H295" s="14">
        <v>0</v>
      </c>
      <c r="I295" s="26"/>
      <c r="J295" s="553"/>
      <c r="K295" s="22"/>
      <c r="L295" s="22"/>
      <c r="M295" s="22"/>
      <c r="N295" s="22"/>
      <c r="O295" s="22"/>
      <c r="P295" s="22"/>
      <c r="Q295" s="22"/>
      <c r="R295" s="22"/>
      <c r="S295" s="22"/>
      <c r="T295" s="22"/>
    </row>
    <row r="296" spans="1:20" ht="24" customHeight="1">
      <c r="A296" s="20"/>
      <c r="B296" s="20"/>
      <c r="C296" s="248"/>
      <c r="D296" s="130" t="s">
        <v>855</v>
      </c>
      <c r="E296" s="219">
        <v>2</v>
      </c>
      <c r="F296" s="414">
        <v>151315</v>
      </c>
      <c r="G296" s="537">
        <v>900</v>
      </c>
      <c r="H296" s="14">
        <v>157</v>
      </c>
      <c r="I296" s="26">
        <v>157</v>
      </c>
      <c r="J296" s="553">
        <f>I296/H296*100</f>
        <v>100</v>
      </c>
      <c r="K296" s="22"/>
      <c r="L296" s="22"/>
      <c r="M296" s="22">
        <v>157</v>
      </c>
      <c r="N296" s="22"/>
      <c r="O296" s="22"/>
      <c r="P296" s="22"/>
      <c r="Q296" s="22"/>
      <c r="R296" s="22"/>
      <c r="S296" s="22"/>
      <c r="T296" s="22"/>
    </row>
    <row r="297" spans="1:20" ht="24.95" customHeight="1">
      <c r="A297" s="20"/>
      <c r="B297" s="20"/>
      <c r="C297" s="248"/>
      <c r="D297" s="130" t="s">
        <v>954</v>
      </c>
      <c r="E297" s="219"/>
      <c r="F297" s="414"/>
      <c r="G297" s="537"/>
      <c r="H297" s="14"/>
      <c r="I297" s="26"/>
      <c r="J297" s="553"/>
      <c r="K297" s="22"/>
      <c r="L297" s="249"/>
      <c r="M297" s="22"/>
      <c r="N297" s="22"/>
      <c r="O297" s="22"/>
      <c r="P297" s="22"/>
      <c r="Q297" s="22"/>
      <c r="R297" s="22"/>
      <c r="S297" s="22"/>
      <c r="T297" s="22"/>
    </row>
    <row r="298" spans="1:20" ht="14.1" customHeight="1">
      <c r="A298" s="20"/>
      <c r="B298" s="20"/>
      <c r="C298" s="248"/>
      <c r="D298" s="21" t="s">
        <v>1518</v>
      </c>
      <c r="E298" s="22">
        <v>1</v>
      </c>
      <c r="F298" s="412">
        <v>151703</v>
      </c>
      <c r="G298" s="535">
        <v>1000</v>
      </c>
      <c r="H298" s="14">
        <v>1134</v>
      </c>
      <c r="I298" s="26">
        <v>660</v>
      </c>
      <c r="J298" s="553">
        <f>I298/H298*100</f>
        <v>58.201058201058196</v>
      </c>
      <c r="K298" s="22"/>
      <c r="L298" s="22"/>
      <c r="M298" s="22">
        <v>660</v>
      </c>
      <c r="N298" s="22"/>
      <c r="O298" s="22"/>
      <c r="P298" s="22"/>
      <c r="Q298" s="22"/>
      <c r="R298" s="22"/>
      <c r="S298" s="22"/>
      <c r="T298" s="22"/>
    </row>
    <row r="299" spans="1:20" ht="14.1" customHeight="1">
      <c r="A299" s="20"/>
      <c r="B299" s="20"/>
      <c r="C299" s="248"/>
      <c r="D299" s="81" t="s">
        <v>1692</v>
      </c>
      <c r="E299" s="206"/>
      <c r="F299" s="412"/>
      <c r="G299" s="535"/>
      <c r="H299" s="14"/>
      <c r="I299" s="26"/>
      <c r="J299" s="553"/>
      <c r="K299" s="22"/>
      <c r="L299" s="249"/>
      <c r="M299" s="22"/>
      <c r="N299" s="22"/>
      <c r="O299" s="22"/>
      <c r="P299" s="22"/>
      <c r="Q299" s="22"/>
      <c r="R299" s="22"/>
      <c r="S299" s="22"/>
      <c r="T299" s="22"/>
    </row>
    <row r="300" spans="1:20" ht="14.1" customHeight="1">
      <c r="A300" s="20"/>
      <c r="B300" s="20"/>
      <c r="C300" s="248"/>
      <c r="D300" s="21" t="s">
        <v>1519</v>
      </c>
      <c r="E300" s="22">
        <v>1</v>
      </c>
      <c r="F300" s="412">
        <v>151601</v>
      </c>
      <c r="G300" s="535">
        <v>12000</v>
      </c>
      <c r="H300" s="14">
        <v>9774</v>
      </c>
      <c r="I300" s="26">
        <v>9090</v>
      </c>
      <c r="J300" s="553">
        <f t="shared" ref="J300:J313" si="19">I300/H300*100</f>
        <v>93.001841620626152</v>
      </c>
      <c r="K300" s="22">
        <v>300</v>
      </c>
      <c r="L300" s="22">
        <v>178</v>
      </c>
      <c r="M300" s="22">
        <v>7674</v>
      </c>
      <c r="N300" s="22">
        <v>25</v>
      </c>
      <c r="O300" s="22"/>
      <c r="P300" s="22">
        <v>913</v>
      </c>
      <c r="Q300" s="22"/>
      <c r="R300" s="22"/>
      <c r="S300" s="22"/>
      <c r="T300" s="22"/>
    </row>
    <row r="301" spans="1:20" ht="14.1" customHeight="1">
      <c r="A301" s="20"/>
      <c r="B301" s="20"/>
      <c r="C301" s="248"/>
      <c r="D301" s="15" t="s">
        <v>1520</v>
      </c>
      <c r="E301" s="14">
        <v>1</v>
      </c>
      <c r="F301" s="404">
        <v>151602</v>
      </c>
      <c r="G301" s="528">
        <v>18000</v>
      </c>
      <c r="H301" s="14">
        <v>18000</v>
      </c>
      <c r="I301" s="26">
        <v>18000</v>
      </c>
      <c r="J301" s="553">
        <f t="shared" si="19"/>
        <v>100</v>
      </c>
      <c r="K301" s="22"/>
      <c r="L301" s="22"/>
      <c r="M301" s="22"/>
      <c r="N301" s="22"/>
      <c r="O301" s="22">
        <v>18000</v>
      </c>
      <c r="P301" s="22"/>
      <c r="Q301" s="22"/>
      <c r="R301" s="22"/>
      <c r="S301" s="22"/>
      <c r="T301" s="22"/>
    </row>
    <row r="302" spans="1:20" ht="14.1" customHeight="1">
      <c r="A302" s="20"/>
      <c r="B302" s="20"/>
      <c r="C302" s="248"/>
      <c r="D302" s="21" t="s">
        <v>2224</v>
      </c>
      <c r="E302" s="22">
        <v>1</v>
      </c>
      <c r="F302" s="412">
        <v>151607</v>
      </c>
      <c r="G302" s="535">
        <v>20392</v>
      </c>
      <c r="H302" s="14">
        <v>23843</v>
      </c>
      <c r="I302" s="26">
        <v>14384</v>
      </c>
      <c r="J302" s="553">
        <f t="shared" si="19"/>
        <v>60.327978861720425</v>
      </c>
      <c r="K302" s="22"/>
      <c r="L302" s="22"/>
      <c r="M302" s="22">
        <v>13062</v>
      </c>
      <c r="N302" s="22"/>
      <c r="O302" s="22"/>
      <c r="P302" s="22">
        <v>1322</v>
      </c>
      <c r="Q302" s="22"/>
      <c r="R302" s="22"/>
      <c r="S302" s="22"/>
      <c r="T302" s="22"/>
    </row>
    <row r="303" spans="1:20" ht="14.1" customHeight="1">
      <c r="A303" s="20"/>
      <c r="B303" s="20"/>
      <c r="C303" s="248"/>
      <c r="D303" s="21" t="s">
        <v>856</v>
      </c>
      <c r="E303" s="22">
        <v>2</v>
      </c>
      <c r="F303" s="412">
        <v>151610</v>
      </c>
      <c r="G303" s="535">
        <v>1800</v>
      </c>
      <c r="H303" s="14">
        <v>2160</v>
      </c>
      <c r="I303" s="26">
        <v>2160</v>
      </c>
      <c r="J303" s="553">
        <f t="shared" si="19"/>
        <v>100</v>
      </c>
      <c r="K303" s="22">
        <v>419</v>
      </c>
      <c r="L303" s="22">
        <v>325</v>
      </c>
      <c r="M303" s="22">
        <v>906</v>
      </c>
      <c r="N303" s="22"/>
      <c r="O303" s="22">
        <v>390</v>
      </c>
      <c r="P303" s="22">
        <v>120</v>
      </c>
      <c r="Q303" s="22"/>
      <c r="R303" s="22"/>
      <c r="S303" s="22"/>
      <c r="T303" s="22"/>
    </row>
    <row r="304" spans="1:20" ht="14.1" customHeight="1">
      <c r="A304" s="20" t="s">
        <v>1186</v>
      </c>
      <c r="B304" s="20"/>
      <c r="C304" s="248"/>
      <c r="D304" s="21" t="s">
        <v>857</v>
      </c>
      <c r="E304" s="206">
        <v>2</v>
      </c>
      <c r="F304" s="412">
        <v>151619</v>
      </c>
      <c r="G304" s="535">
        <v>15000</v>
      </c>
      <c r="H304" s="14">
        <v>17992</v>
      </c>
      <c r="I304" s="26">
        <v>17819</v>
      </c>
      <c r="J304" s="553">
        <f t="shared" si="19"/>
        <v>99.038461538461547</v>
      </c>
      <c r="K304" s="22"/>
      <c r="L304" s="22"/>
      <c r="M304" s="22">
        <v>17819</v>
      </c>
      <c r="N304" s="22"/>
      <c r="O304" s="22"/>
      <c r="P304" s="22"/>
      <c r="Q304" s="22"/>
      <c r="R304" s="22"/>
      <c r="S304" s="22"/>
      <c r="T304" s="22"/>
    </row>
    <row r="305" spans="1:20" ht="14.1" customHeight="1">
      <c r="A305" s="20"/>
      <c r="B305" s="20"/>
      <c r="C305" s="248"/>
      <c r="D305" s="81" t="s">
        <v>1521</v>
      </c>
      <c r="E305" s="226">
        <v>2</v>
      </c>
      <c r="F305" s="412">
        <v>151626</v>
      </c>
      <c r="G305" s="535">
        <v>800</v>
      </c>
      <c r="H305" s="14">
        <v>800</v>
      </c>
      <c r="I305" s="26">
        <v>799</v>
      </c>
      <c r="J305" s="553">
        <f t="shared" si="19"/>
        <v>99.875</v>
      </c>
      <c r="K305" s="22"/>
      <c r="L305" s="22"/>
      <c r="M305" s="22">
        <v>799</v>
      </c>
      <c r="N305" s="22"/>
      <c r="O305" s="22"/>
      <c r="P305" s="22"/>
      <c r="Q305" s="22"/>
      <c r="R305" s="22"/>
      <c r="S305" s="22"/>
      <c r="T305" s="22"/>
    </row>
    <row r="306" spans="1:20" ht="24.95" customHeight="1">
      <c r="A306" s="20"/>
      <c r="B306" s="20"/>
      <c r="C306" s="248"/>
      <c r="D306" s="131" t="s">
        <v>858</v>
      </c>
      <c r="E306" s="870">
        <v>2</v>
      </c>
      <c r="F306" s="414">
        <v>151627</v>
      </c>
      <c r="G306" s="537">
        <v>1500</v>
      </c>
      <c r="H306" s="14">
        <v>806</v>
      </c>
      <c r="I306" s="26">
        <v>806</v>
      </c>
      <c r="J306" s="553">
        <f t="shared" si="19"/>
        <v>100</v>
      </c>
      <c r="K306" s="22"/>
      <c r="L306" s="22"/>
      <c r="M306" s="22">
        <v>806</v>
      </c>
      <c r="N306" s="22"/>
      <c r="O306" s="22"/>
      <c r="P306" s="22"/>
      <c r="Q306" s="22"/>
      <c r="R306" s="22"/>
      <c r="S306" s="22"/>
      <c r="T306" s="22"/>
    </row>
    <row r="307" spans="1:20" ht="14.1" customHeight="1">
      <c r="A307" s="20"/>
      <c r="B307" s="20"/>
      <c r="C307" s="248"/>
      <c r="D307" s="21" t="s">
        <v>1522</v>
      </c>
      <c r="E307" s="22">
        <v>1</v>
      </c>
      <c r="F307" s="412">
        <v>151603</v>
      </c>
      <c r="G307" s="535">
        <v>52482</v>
      </c>
      <c r="H307" s="14">
        <v>59781</v>
      </c>
      <c r="I307" s="26">
        <v>56650</v>
      </c>
      <c r="J307" s="553">
        <f t="shared" si="19"/>
        <v>94.76254997407203</v>
      </c>
      <c r="K307" s="22"/>
      <c r="L307" s="22"/>
      <c r="M307" s="22">
        <v>56650</v>
      </c>
      <c r="N307" s="22"/>
      <c r="O307" s="22"/>
      <c r="P307" s="22"/>
      <c r="Q307" s="22"/>
      <c r="R307" s="22"/>
      <c r="S307" s="22"/>
      <c r="T307" s="22"/>
    </row>
    <row r="308" spans="1:20" ht="14.1" customHeight="1">
      <c r="A308" s="20"/>
      <c r="B308" s="20"/>
      <c r="C308" s="248"/>
      <c r="D308" s="21" t="s">
        <v>1523</v>
      </c>
      <c r="E308" s="22">
        <v>1</v>
      </c>
      <c r="F308" s="412">
        <v>151605</v>
      </c>
      <c r="G308" s="535">
        <v>97246</v>
      </c>
      <c r="H308" s="14">
        <v>97246</v>
      </c>
      <c r="I308" s="26">
        <v>94216</v>
      </c>
      <c r="J308" s="553">
        <f t="shared" si="19"/>
        <v>96.884190609382387</v>
      </c>
      <c r="K308" s="22"/>
      <c r="L308" s="22"/>
      <c r="M308" s="22">
        <v>94216</v>
      </c>
      <c r="N308" s="22"/>
      <c r="O308" s="22"/>
      <c r="P308" s="22"/>
      <c r="Q308" s="22"/>
      <c r="R308" s="22"/>
      <c r="S308" s="22"/>
      <c r="T308" s="22"/>
    </row>
    <row r="309" spans="1:20" ht="14.1" customHeight="1">
      <c r="A309" s="20"/>
      <c r="B309" s="20"/>
      <c r="C309" s="248"/>
      <c r="D309" s="21" t="s">
        <v>20</v>
      </c>
      <c r="E309" s="22">
        <v>1</v>
      </c>
      <c r="F309" s="412">
        <v>151608</v>
      </c>
      <c r="G309" s="535">
        <v>40000</v>
      </c>
      <c r="H309" s="14">
        <v>67589</v>
      </c>
      <c r="I309" s="26">
        <v>67589</v>
      </c>
      <c r="J309" s="553">
        <f t="shared" si="19"/>
        <v>100</v>
      </c>
      <c r="K309" s="22"/>
      <c r="L309" s="22"/>
      <c r="M309" s="22">
        <v>67589</v>
      </c>
      <c r="N309" s="22"/>
      <c r="O309" s="22"/>
      <c r="P309" s="22"/>
      <c r="Q309" s="22"/>
      <c r="R309" s="22"/>
      <c r="S309" s="22"/>
      <c r="T309" s="22"/>
    </row>
    <row r="310" spans="1:20" ht="14.1" customHeight="1">
      <c r="A310" s="20"/>
      <c r="B310" s="20"/>
      <c r="C310" s="248"/>
      <c r="D310" s="21" t="s">
        <v>859</v>
      </c>
      <c r="E310" s="22">
        <v>2</v>
      </c>
      <c r="F310" s="412">
        <v>151624</v>
      </c>
      <c r="G310" s="535">
        <v>1800</v>
      </c>
      <c r="H310" s="14">
        <v>2520</v>
      </c>
      <c r="I310" s="26">
        <v>2075</v>
      </c>
      <c r="J310" s="553">
        <f t="shared" si="19"/>
        <v>82.341269841269835</v>
      </c>
      <c r="K310" s="22"/>
      <c r="L310" s="22"/>
      <c r="M310" s="22"/>
      <c r="N310" s="22"/>
      <c r="O310" s="22">
        <v>1800</v>
      </c>
      <c r="P310" s="22">
        <v>275</v>
      </c>
      <c r="Q310" s="22"/>
      <c r="R310" s="22"/>
      <c r="S310" s="22"/>
      <c r="T310" s="22"/>
    </row>
    <row r="311" spans="1:20" ht="14.1" customHeight="1">
      <c r="A311" s="20"/>
      <c r="B311" s="20"/>
      <c r="C311" s="248"/>
      <c r="D311" s="21" t="s">
        <v>21</v>
      </c>
      <c r="E311" s="22">
        <v>2</v>
      </c>
      <c r="F311" s="412">
        <v>151621</v>
      </c>
      <c r="G311" s="535">
        <v>1000</v>
      </c>
      <c r="H311" s="14">
        <v>675</v>
      </c>
      <c r="I311" s="26">
        <v>441</v>
      </c>
      <c r="J311" s="553">
        <f t="shared" si="19"/>
        <v>65.333333333333329</v>
      </c>
      <c r="K311" s="22"/>
      <c r="L311" s="22"/>
      <c r="M311" s="22">
        <v>441</v>
      </c>
      <c r="N311" s="22"/>
      <c r="O311" s="22"/>
      <c r="P311" s="22"/>
      <c r="Q311" s="22"/>
      <c r="R311" s="22"/>
      <c r="S311" s="22"/>
      <c r="T311" s="22"/>
    </row>
    <row r="312" spans="1:20" ht="14.1" customHeight="1">
      <c r="A312" s="20"/>
      <c r="B312" s="20"/>
      <c r="C312" s="248"/>
      <c r="D312" s="21" t="s">
        <v>258</v>
      </c>
      <c r="E312" s="22">
        <v>2</v>
      </c>
      <c r="F312" s="404">
        <v>151618</v>
      </c>
      <c r="G312" s="528"/>
      <c r="H312" s="14">
        <v>650</v>
      </c>
      <c r="I312" s="26"/>
      <c r="J312" s="553">
        <f t="shared" si="19"/>
        <v>0</v>
      </c>
      <c r="K312" s="22"/>
      <c r="L312" s="22"/>
      <c r="M312" s="22"/>
      <c r="N312" s="22"/>
      <c r="O312" s="22"/>
      <c r="P312" s="22"/>
      <c r="Q312" s="22"/>
      <c r="R312" s="22"/>
      <c r="S312" s="22"/>
      <c r="T312" s="22"/>
    </row>
    <row r="313" spans="1:20" ht="24" customHeight="1">
      <c r="A313" s="20"/>
      <c r="B313" s="20"/>
      <c r="C313" s="248"/>
      <c r="D313" s="1311" t="s">
        <v>2218</v>
      </c>
      <c r="E313" s="22"/>
      <c r="F313" s="404">
        <v>151706</v>
      </c>
      <c r="G313" s="528"/>
      <c r="H313" s="14">
        <v>1000</v>
      </c>
      <c r="I313" s="26">
        <v>1000</v>
      </c>
      <c r="J313" s="553">
        <f t="shared" si="19"/>
        <v>100</v>
      </c>
      <c r="K313" s="22"/>
      <c r="L313" s="22"/>
      <c r="M313" s="22"/>
      <c r="N313" s="22"/>
      <c r="O313" s="22">
        <v>1000</v>
      </c>
      <c r="P313" s="22"/>
      <c r="Q313" s="22"/>
      <c r="R313" s="22"/>
      <c r="S313" s="22"/>
      <c r="T313" s="22"/>
    </row>
    <row r="314" spans="1:20" ht="12.95" customHeight="1">
      <c r="A314" s="20"/>
      <c r="B314" s="20"/>
      <c r="C314" s="248"/>
      <c r="D314" s="250" t="s">
        <v>22</v>
      </c>
      <c r="E314" s="22"/>
      <c r="F314" s="412"/>
      <c r="G314" s="535"/>
      <c r="H314" s="14"/>
      <c r="I314" s="26"/>
      <c r="J314" s="553"/>
      <c r="K314" s="22"/>
      <c r="L314" s="249"/>
      <c r="M314" s="22"/>
      <c r="N314" s="22"/>
      <c r="O314" s="22"/>
      <c r="P314" s="22"/>
      <c r="Q314" s="22"/>
      <c r="R314" s="22"/>
      <c r="S314" s="22"/>
      <c r="T314" s="22"/>
    </row>
    <row r="315" spans="1:20" ht="12.95" customHeight="1">
      <c r="A315" s="20"/>
      <c r="B315" s="20"/>
      <c r="C315" s="248"/>
      <c r="D315" s="21" t="s">
        <v>23</v>
      </c>
      <c r="E315" s="22">
        <v>1</v>
      </c>
      <c r="F315" s="412">
        <v>151505</v>
      </c>
      <c r="G315" s="535">
        <v>8000</v>
      </c>
      <c r="H315" s="14">
        <v>7500</v>
      </c>
      <c r="I315" s="26">
        <v>2054</v>
      </c>
      <c r="J315" s="553">
        <f>I315/H315*100</f>
        <v>27.386666666666663</v>
      </c>
      <c r="K315" s="22"/>
      <c r="L315" s="22"/>
      <c r="M315" s="22">
        <v>2054</v>
      </c>
      <c r="N315" s="22"/>
      <c r="O315" s="22"/>
      <c r="P315" s="22"/>
      <c r="Q315" s="22"/>
      <c r="R315" s="22"/>
      <c r="S315" s="22"/>
      <c r="T315" s="22"/>
    </row>
    <row r="316" spans="1:20" ht="12.95" customHeight="1">
      <c r="A316" s="20"/>
      <c r="B316" s="20"/>
      <c r="C316" s="248"/>
      <c r="D316" s="81" t="s">
        <v>1026</v>
      </c>
      <c r="E316" s="206"/>
      <c r="F316" s="412"/>
      <c r="G316" s="535"/>
      <c r="H316" s="14"/>
      <c r="I316" s="26"/>
      <c r="J316" s="553"/>
      <c r="K316" s="22"/>
      <c r="L316" s="249"/>
      <c r="M316" s="22"/>
      <c r="N316" s="22"/>
      <c r="O316" s="22"/>
      <c r="P316" s="22"/>
      <c r="Q316" s="22"/>
      <c r="R316" s="22"/>
      <c r="S316" s="22"/>
      <c r="T316" s="22"/>
    </row>
    <row r="317" spans="1:20" ht="14.1" customHeight="1">
      <c r="A317" s="20"/>
      <c r="B317" s="20"/>
      <c r="C317" s="20"/>
      <c r="D317" s="21" t="s">
        <v>1027</v>
      </c>
      <c r="E317" s="22">
        <v>2</v>
      </c>
      <c r="F317" s="412">
        <v>151906</v>
      </c>
      <c r="G317" s="535">
        <v>121920</v>
      </c>
      <c r="H317" s="14">
        <v>121920</v>
      </c>
      <c r="I317" s="26">
        <v>121320</v>
      </c>
      <c r="J317" s="553">
        <f>I317/H317*100</f>
        <v>99.50787401574803</v>
      </c>
      <c r="K317" s="22"/>
      <c r="L317" s="22"/>
      <c r="M317" s="22">
        <v>121320</v>
      </c>
      <c r="N317" s="22"/>
      <c r="O317" s="22"/>
      <c r="P317" s="22"/>
      <c r="Q317" s="22"/>
      <c r="R317" s="22"/>
      <c r="S317" s="22"/>
      <c r="T317" s="22"/>
    </row>
    <row r="318" spans="1:20" ht="14.1" customHeight="1">
      <c r="A318" s="20"/>
      <c r="B318" s="20"/>
      <c r="C318" s="248"/>
      <c r="D318" s="21" t="s">
        <v>24</v>
      </c>
      <c r="E318" s="22">
        <v>2</v>
      </c>
      <c r="F318" s="412">
        <v>151915</v>
      </c>
      <c r="G318" s="535">
        <v>1334</v>
      </c>
      <c r="H318" s="14">
        <v>2668</v>
      </c>
      <c r="I318" s="26">
        <v>2667</v>
      </c>
      <c r="J318" s="553">
        <f>I318/H318*100</f>
        <v>99.962518740629676</v>
      </c>
      <c r="K318" s="22"/>
      <c r="L318" s="22"/>
      <c r="M318" s="22">
        <v>2667</v>
      </c>
      <c r="N318" s="22"/>
      <c r="O318" s="22"/>
      <c r="P318" s="22"/>
      <c r="Q318" s="22"/>
      <c r="R318" s="22"/>
      <c r="S318" s="22"/>
      <c r="T318" s="22"/>
    </row>
    <row r="319" spans="1:20" ht="14.1" customHeight="1">
      <c r="A319" s="20"/>
      <c r="B319" s="20"/>
      <c r="C319" s="248"/>
      <c r="D319" s="21" t="s">
        <v>1028</v>
      </c>
      <c r="E319" s="22">
        <v>2</v>
      </c>
      <c r="F319" s="412">
        <v>151907</v>
      </c>
      <c r="G319" s="535">
        <v>204970</v>
      </c>
      <c r="H319" s="14">
        <v>194023</v>
      </c>
      <c r="I319" s="26">
        <v>194019</v>
      </c>
      <c r="J319" s="553">
        <f>I319/H319*100</f>
        <v>99.997938388747727</v>
      </c>
      <c r="K319" s="22"/>
      <c r="L319" s="22"/>
      <c r="M319" s="22">
        <v>194019</v>
      </c>
      <c r="N319" s="22"/>
      <c r="O319" s="22"/>
      <c r="P319" s="22"/>
      <c r="Q319" s="22"/>
      <c r="R319" s="22"/>
      <c r="S319" s="22"/>
      <c r="T319" s="22"/>
    </row>
    <row r="320" spans="1:20" ht="14.1" customHeight="1">
      <c r="A320" s="20"/>
      <c r="B320" s="20"/>
      <c r="C320" s="248"/>
      <c r="D320" s="21" t="s">
        <v>25</v>
      </c>
      <c r="E320" s="22">
        <v>2</v>
      </c>
      <c r="F320" s="412">
        <v>151914</v>
      </c>
      <c r="G320" s="535">
        <v>4000</v>
      </c>
      <c r="H320" s="14">
        <v>2080</v>
      </c>
      <c r="I320" s="26">
        <v>1965</v>
      </c>
      <c r="J320" s="553">
        <f>I320/H320*100</f>
        <v>94.47115384615384</v>
      </c>
      <c r="K320" s="22"/>
      <c r="L320" s="22"/>
      <c r="M320" s="22">
        <v>682</v>
      </c>
      <c r="N320" s="22"/>
      <c r="O320" s="22"/>
      <c r="P320" s="22">
        <v>1283</v>
      </c>
      <c r="Q320" s="22"/>
      <c r="R320" s="22"/>
      <c r="S320" s="22"/>
      <c r="T320" s="22"/>
    </row>
    <row r="321" spans="1:22" ht="14.1" customHeight="1">
      <c r="A321" s="20"/>
      <c r="B321" s="20"/>
      <c r="C321" s="248"/>
      <c r="D321" s="15" t="s">
        <v>186</v>
      </c>
      <c r="E321" s="14">
        <v>2</v>
      </c>
      <c r="F321" s="434">
        <v>151909</v>
      </c>
      <c r="G321" s="535"/>
      <c r="H321" s="14">
        <v>2657</v>
      </c>
      <c r="I321" s="26">
        <v>2657</v>
      </c>
      <c r="J321" s="553">
        <f>I321/H321*100</f>
        <v>100</v>
      </c>
      <c r="K321" s="22"/>
      <c r="L321" s="22"/>
      <c r="M321" s="22"/>
      <c r="N321" s="22"/>
      <c r="O321" s="22">
        <v>2657</v>
      </c>
      <c r="P321" s="22"/>
      <c r="Q321" s="22"/>
      <c r="R321" s="22"/>
      <c r="S321" s="22"/>
      <c r="T321" s="22"/>
    </row>
    <row r="322" spans="1:22" ht="14.1" customHeight="1">
      <c r="A322" s="20"/>
      <c r="B322" s="20"/>
      <c r="C322" s="248"/>
      <c r="D322" s="81" t="s">
        <v>10</v>
      </c>
      <c r="E322" s="206"/>
      <c r="F322" s="412"/>
      <c r="G322" s="535"/>
      <c r="H322" s="14"/>
      <c r="I322" s="26"/>
      <c r="J322" s="553"/>
      <c r="K322" s="22"/>
      <c r="L322" s="22"/>
      <c r="M322" s="22"/>
      <c r="N322" s="22"/>
      <c r="O322" s="22"/>
      <c r="P322" s="22"/>
      <c r="Q322" s="22"/>
      <c r="R322" s="22"/>
      <c r="S322" s="22"/>
      <c r="T322" s="22"/>
    </row>
    <row r="323" spans="1:22" ht="14.1" customHeight="1">
      <c r="A323" s="20"/>
      <c r="B323" s="20"/>
      <c r="C323" s="248"/>
      <c r="D323" s="81" t="s">
        <v>860</v>
      </c>
      <c r="E323" s="206">
        <v>1</v>
      </c>
      <c r="F323" s="412">
        <v>151801</v>
      </c>
      <c r="G323" s="535">
        <v>18143</v>
      </c>
      <c r="H323" s="14">
        <v>26347</v>
      </c>
      <c r="I323" s="26">
        <v>26347</v>
      </c>
      <c r="J323" s="553">
        <f>I323/H323*100</f>
        <v>100</v>
      </c>
      <c r="K323" s="22"/>
      <c r="L323" s="22"/>
      <c r="M323" s="22">
        <v>1076</v>
      </c>
      <c r="N323" s="22"/>
      <c r="O323" s="22">
        <v>25271</v>
      </c>
      <c r="P323" s="22"/>
      <c r="Q323" s="22"/>
      <c r="R323" s="22"/>
      <c r="S323" s="22"/>
      <c r="T323" s="22"/>
    </row>
    <row r="324" spans="1:22" ht="14.1" customHeight="1">
      <c r="A324" s="20"/>
      <c r="B324" s="20"/>
      <c r="C324" s="248"/>
      <c r="D324" s="81" t="s">
        <v>26</v>
      </c>
      <c r="E324" s="206">
        <v>1</v>
      </c>
      <c r="F324" s="412">
        <v>151803</v>
      </c>
      <c r="G324" s="535">
        <v>500</v>
      </c>
      <c r="H324" s="14">
        <v>0</v>
      </c>
      <c r="I324" s="26"/>
      <c r="J324" s="553"/>
      <c r="K324" s="22"/>
      <c r="L324" s="22"/>
      <c r="M324" s="22"/>
      <c r="N324" s="22"/>
      <c r="O324" s="22"/>
      <c r="P324" s="22"/>
      <c r="Q324" s="22"/>
      <c r="R324" s="22"/>
      <c r="S324" s="22"/>
      <c r="T324" s="22"/>
    </row>
    <row r="325" spans="1:22" ht="14.1" customHeight="1">
      <c r="A325" s="20"/>
      <c r="B325" s="20"/>
      <c r="C325" s="248"/>
      <c r="D325" s="81" t="s">
        <v>861</v>
      </c>
      <c r="E325" s="206">
        <v>1</v>
      </c>
      <c r="F325" s="412">
        <v>151802</v>
      </c>
      <c r="G325" s="535">
        <v>1000</v>
      </c>
      <c r="H325" s="14">
        <v>1000</v>
      </c>
      <c r="I325" s="26"/>
      <c r="J325" s="553">
        <f>I325/H325*100</f>
        <v>0</v>
      </c>
      <c r="K325" s="22"/>
      <c r="L325" s="22"/>
      <c r="M325" s="22"/>
      <c r="N325" s="22"/>
      <c r="O325" s="22"/>
      <c r="P325" s="22"/>
      <c r="Q325" s="22"/>
      <c r="R325" s="22"/>
      <c r="S325" s="22"/>
      <c r="T325" s="22"/>
    </row>
    <row r="326" spans="1:22" ht="14.1" customHeight="1">
      <c r="A326" s="20"/>
      <c r="B326" s="20"/>
      <c r="C326" s="248"/>
      <c r="D326" s="81" t="s">
        <v>2225</v>
      </c>
      <c r="E326" s="206"/>
      <c r="F326" s="412"/>
      <c r="G326" s="535"/>
      <c r="H326" s="14"/>
      <c r="I326" s="26"/>
      <c r="J326" s="553"/>
      <c r="K326" s="22"/>
      <c r="L326" s="249"/>
      <c r="M326" s="22"/>
      <c r="N326" s="22"/>
      <c r="O326" s="22"/>
      <c r="P326" s="22"/>
      <c r="Q326" s="22"/>
      <c r="R326" s="22"/>
      <c r="S326" s="22"/>
      <c r="T326" s="22"/>
    </row>
    <row r="327" spans="1:22" ht="14.1" customHeight="1">
      <c r="A327" s="20"/>
      <c r="B327" s="20"/>
      <c r="C327" s="248"/>
      <c r="D327" s="81" t="s">
        <v>27</v>
      </c>
      <c r="E327" s="22">
        <v>1</v>
      </c>
      <c r="F327" s="412">
        <v>151201</v>
      </c>
      <c r="G327" s="535">
        <v>177275</v>
      </c>
      <c r="H327" s="14">
        <v>207898</v>
      </c>
      <c r="I327" s="26">
        <v>203682</v>
      </c>
      <c r="J327" s="553">
        <f>I327/H327*100</f>
        <v>97.972082463515761</v>
      </c>
      <c r="K327" s="22"/>
      <c r="L327" s="22"/>
      <c r="M327" s="22">
        <v>203682</v>
      </c>
      <c r="N327" s="22"/>
      <c r="O327" s="22"/>
      <c r="P327" s="22"/>
      <c r="Q327" s="22"/>
      <c r="R327" s="22"/>
      <c r="S327" s="22"/>
      <c r="T327" s="22"/>
    </row>
    <row r="328" spans="1:22" ht="14.1" customHeight="1">
      <c r="A328" s="20"/>
      <c r="B328" s="20"/>
      <c r="C328" s="248"/>
      <c r="D328" s="81" t="s">
        <v>28</v>
      </c>
      <c r="E328" s="22">
        <v>2</v>
      </c>
      <c r="F328" s="412">
        <v>151203</v>
      </c>
      <c r="G328" s="535">
        <v>7356</v>
      </c>
      <c r="H328" s="14">
        <v>7356</v>
      </c>
      <c r="I328" s="26">
        <v>5879</v>
      </c>
      <c r="J328" s="553">
        <f>I328/H328*100</f>
        <v>79.92115280043501</v>
      </c>
      <c r="K328" s="22"/>
      <c r="L328" s="22"/>
      <c r="M328" s="22">
        <v>5485</v>
      </c>
      <c r="N328" s="22"/>
      <c r="O328" s="22"/>
      <c r="P328" s="22">
        <v>394</v>
      </c>
      <c r="Q328" s="22"/>
      <c r="R328" s="22"/>
      <c r="S328" s="22"/>
      <c r="T328" s="22"/>
    </row>
    <row r="329" spans="1:22" ht="14.1" customHeight="1">
      <c r="A329" s="20"/>
      <c r="B329" s="20"/>
      <c r="C329" s="248"/>
      <c r="D329" s="81" t="s">
        <v>951</v>
      </c>
      <c r="E329" s="206">
        <v>1</v>
      </c>
      <c r="F329" s="412">
        <v>151204</v>
      </c>
      <c r="G329" s="535">
        <v>1000</v>
      </c>
      <c r="H329" s="14">
        <v>1207</v>
      </c>
      <c r="I329" s="26">
        <v>1207</v>
      </c>
      <c r="J329" s="553">
        <f>I329/H329*100</f>
        <v>100</v>
      </c>
      <c r="K329" s="22"/>
      <c r="L329" s="22"/>
      <c r="M329" s="22">
        <v>1207</v>
      </c>
      <c r="N329" s="22"/>
      <c r="O329" s="22"/>
      <c r="P329" s="22"/>
      <c r="Q329" s="22"/>
      <c r="R329" s="22"/>
      <c r="S329" s="22"/>
      <c r="T329" s="22"/>
    </row>
    <row r="330" spans="1:22" ht="14.1" customHeight="1">
      <c r="A330" s="20"/>
      <c r="B330" s="20"/>
      <c r="C330" s="248"/>
      <c r="D330" s="81" t="s">
        <v>29</v>
      </c>
      <c r="E330" s="206">
        <v>1</v>
      </c>
      <c r="F330" s="412">
        <v>151202</v>
      </c>
      <c r="G330" s="535">
        <v>29455</v>
      </c>
      <c r="H330" s="14">
        <v>22455</v>
      </c>
      <c r="I330" s="26">
        <v>20546</v>
      </c>
      <c r="J330" s="553">
        <f>I330/H330*100</f>
        <v>91.498552660877309</v>
      </c>
      <c r="K330" s="22"/>
      <c r="L330" s="22"/>
      <c r="M330" s="22">
        <v>20546</v>
      </c>
      <c r="N330" s="22"/>
      <c r="O330" s="22"/>
      <c r="P330" s="22"/>
      <c r="Q330" s="22"/>
      <c r="R330" s="22"/>
      <c r="S330" s="22"/>
      <c r="T330" s="22"/>
    </row>
    <row r="331" spans="1:22" ht="14.1" customHeight="1">
      <c r="A331" s="20"/>
      <c r="B331" s="20"/>
      <c r="C331" s="248"/>
      <c r="D331" s="81" t="s">
        <v>952</v>
      </c>
      <c r="E331" s="206">
        <v>1</v>
      </c>
      <c r="F331" s="412">
        <v>151205</v>
      </c>
      <c r="G331" s="535">
        <v>1000</v>
      </c>
      <c r="H331" s="14">
        <v>0</v>
      </c>
      <c r="I331" s="26"/>
      <c r="J331" s="553"/>
      <c r="K331" s="22"/>
      <c r="L331" s="22"/>
      <c r="M331" s="22"/>
      <c r="N331" s="22"/>
      <c r="O331" s="22"/>
      <c r="P331" s="22"/>
      <c r="Q331" s="22"/>
      <c r="R331" s="22"/>
      <c r="S331" s="22"/>
      <c r="T331" s="22"/>
    </row>
    <row r="332" spans="1:22" ht="14.1" customHeight="1">
      <c r="A332" s="20"/>
      <c r="B332" s="20"/>
      <c r="C332" s="248"/>
      <c r="D332" s="81" t="s">
        <v>1702</v>
      </c>
      <c r="E332" s="206">
        <v>1</v>
      </c>
      <c r="F332" s="412">
        <v>151902</v>
      </c>
      <c r="G332" s="535">
        <v>8800</v>
      </c>
      <c r="H332" s="14">
        <v>10674</v>
      </c>
      <c r="I332" s="26">
        <v>10392</v>
      </c>
      <c r="J332" s="553">
        <f>I332/H332*100</f>
        <v>97.35806632939854</v>
      </c>
      <c r="K332" s="22">
        <v>2158</v>
      </c>
      <c r="L332" s="22">
        <v>718</v>
      </c>
      <c r="M332" s="22">
        <v>4691</v>
      </c>
      <c r="N332" s="22"/>
      <c r="O332" s="22">
        <v>2700</v>
      </c>
      <c r="P332" s="22">
        <v>125</v>
      </c>
      <c r="Q332" s="22"/>
      <c r="R332" s="22"/>
      <c r="S332" s="22"/>
      <c r="T332" s="22"/>
    </row>
    <row r="333" spans="1:22" ht="15" customHeight="1">
      <c r="A333" s="20"/>
      <c r="B333" s="20"/>
      <c r="C333" s="248"/>
      <c r="D333" s="116" t="s">
        <v>1082</v>
      </c>
      <c r="E333" s="224"/>
      <c r="F333" s="415"/>
      <c r="G333" s="538"/>
      <c r="H333" s="14"/>
      <c r="I333" s="26"/>
      <c r="J333" s="553"/>
      <c r="K333" s="22"/>
      <c r="L333" s="22"/>
      <c r="M333" s="22"/>
      <c r="N333" s="22"/>
      <c r="O333" s="22"/>
      <c r="P333" s="22"/>
      <c r="Q333" s="22"/>
      <c r="R333" s="22"/>
      <c r="S333" s="22"/>
      <c r="T333" s="22"/>
    </row>
    <row r="334" spans="1:22" ht="24.95" customHeight="1">
      <c r="A334" s="20"/>
      <c r="B334" s="20"/>
      <c r="C334" s="248"/>
      <c r="D334" s="116" t="s">
        <v>30</v>
      </c>
      <c r="E334" s="225">
        <v>2</v>
      </c>
      <c r="F334" s="415">
        <v>151910</v>
      </c>
      <c r="G334" s="538">
        <v>116332</v>
      </c>
      <c r="H334" s="14">
        <v>128436</v>
      </c>
      <c r="I334" s="26">
        <v>128436</v>
      </c>
      <c r="J334" s="553">
        <f>I334/H334*100</f>
        <v>100</v>
      </c>
      <c r="K334" s="22"/>
      <c r="L334" s="22"/>
      <c r="M334" s="22">
        <v>128436</v>
      </c>
      <c r="N334" s="22"/>
      <c r="O334" s="22"/>
      <c r="P334" s="22"/>
      <c r="Q334" s="22"/>
      <c r="R334" s="22"/>
      <c r="S334" s="22"/>
      <c r="T334" s="22"/>
      <c r="U334" s="27"/>
      <c r="V334" s="27"/>
    </row>
    <row r="335" spans="1:22" ht="21.75" customHeight="1">
      <c r="A335" s="20"/>
      <c r="B335" s="20"/>
      <c r="C335" s="248"/>
      <c r="D335" s="116" t="s">
        <v>1103</v>
      </c>
      <c r="E335" s="225"/>
      <c r="F335" s="415"/>
      <c r="G335" s="538"/>
      <c r="H335" s="14"/>
      <c r="I335" s="26"/>
      <c r="J335" s="553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7"/>
      <c r="V335" s="27"/>
    </row>
    <row r="336" spans="1:22" ht="24.95" customHeight="1">
      <c r="A336" s="20"/>
      <c r="B336" s="20"/>
      <c r="C336" s="248"/>
      <c r="D336" s="116" t="s">
        <v>31</v>
      </c>
      <c r="E336" s="225">
        <v>1</v>
      </c>
      <c r="F336" s="415">
        <v>152915</v>
      </c>
      <c r="G336" s="538">
        <v>6200</v>
      </c>
      <c r="H336" s="14">
        <v>6455</v>
      </c>
      <c r="I336" s="26">
        <v>2582</v>
      </c>
      <c r="J336" s="553">
        <f>I336/H336*100</f>
        <v>40</v>
      </c>
      <c r="K336" s="22"/>
      <c r="L336" s="22"/>
      <c r="M336" s="22">
        <v>2582</v>
      </c>
      <c r="N336" s="22"/>
      <c r="O336" s="22"/>
      <c r="P336" s="22"/>
      <c r="Q336" s="22"/>
      <c r="R336" s="22"/>
      <c r="S336" s="22"/>
      <c r="T336" s="22"/>
      <c r="U336" s="27"/>
      <c r="V336" s="27"/>
    </row>
    <row r="337" spans="1:20" ht="14.1" customHeight="1">
      <c r="A337" s="20"/>
      <c r="B337" s="20"/>
      <c r="C337" s="248"/>
      <c r="D337" s="81" t="s">
        <v>32</v>
      </c>
      <c r="E337" s="206"/>
      <c r="F337" s="412"/>
      <c r="G337" s="535"/>
      <c r="H337" s="14"/>
      <c r="I337" s="26"/>
      <c r="J337" s="553"/>
      <c r="K337" s="22"/>
      <c r="L337" s="249"/>
      <c r="M337" s="22"/>
      <c r="N337" s="22"/>
      <c r="O337" s="22"/>
      <c r="P337" s="22"/>
      <c r="Q337" s="22"/>
      <c r="R337" s="22"/>
      <c r="S337" s="22"/>
      <c r="T337" s="22"/>
    </row>
    <row r="338" spans="1:20" ht="14.1" customHeight="1">
      <c r="A338" s="20"/>
      <c r="B338" s="20"/>
      <c r="C338" s="248"/>
      <c r="D338" s="81" t="s">
        <v>33</v>
      </c>
      <c r="E338" s="22">
        <v>1</v>
      </c>
      <c r="F338" s="412">
        <v>151704</v>
      </c>
      <c r="G338" s="535">
        <v>250</v>
      </c>
      <c r="H338" s="14">
        <v>250</v>
      </c>
      <c r="I338" s="26">
        <v>107</v>
      </c>
      <c r="J338" s="553">
        <f>I338/H338*100</f>
        <v>42.8</v>
      </c>
      <c r="K338" s="22"/>
      <c r="L338" s="22"/>
      <c r="M338" s="22"/>
      <c r="N338" s="22"/>
      <c r="O338" s="22">
        <v>107</v>
      </c>
      <c r="P338" s="22"/>
      <c r="Q338" s="22"/>
      <c r="R338" s="22"/>
      <c r="S338" s="22"/>
      <c r="T338" s="22"/>
    </row>
    <row r="339" spans="1:20" ht="14.1" customHeight="1">
      <c r="A339" s="20"/>
      <c r="B339" s="20"/>
      <c r="C339" s="248"/>
      <c r="D339" s="81" t="s">
        <v>1692</v>
      </c>
      <c r="E339" s="22"/>
      <c r="F339" s="412"/>
      <c r="G339" s="535"/>
      <c r="H339" s="14"/>
      <c r="I339" s="26"/>
      <c r="J339" s="553"/>
      <c r="K339" s="22"/>
      <c r="L339" s="22"/>
      <c r="M339" s="22"/>
      <c r="N339" s="22"/>
      <c r="O339" s="22"/>
      <c r="P339" s="22"/>
      <c r="Q339" s="22"/>
      <c r="R339" s="22"/>
      <c r="S339" s="22"/>
      <c r="T339" s="22"/>
    </row>
    <row r="340" spans="1:20" ht="14.1" customHeight="1">
      <c r="A340" s="20"/>
      <c r="B340" s="20"/>
      <c r="C340" s="248"/>
      <c r="D340" s="15" t="s">
        <v>187</v>
      </c>
      <c r="E340" s="22">
        <v>1</v>
      </c>
      <c r="F340" s="412">
        <v>151804</v>
      </c>
      <c r="G340" s="535"/>
      <c r="H340" s="14">
        <v>2862</v>
      </c>
      <c r="I340" s="26">
        <v>1547</v>
      </c>
      <c r="J340" s="553"/>
      <c r="K340" s="22"/>
      <c r="L340" s="22"/>
      <c r="M340" s="22">
        <v>1547</v>
      </c>
      <c r="N340" s="22"/>
      <c r="O340" s="22"/>
      <c r="P340" s="22"/>
      <c r="Q340" s="22"/>
      <c r="R340" s="22"/>
      <c r="S340" s="22"/>
      <c r="T340" s="22"/>
    </row>
    <row r="341" spans="1:20" ht="14.1" customHeight="1">
      <c r="A341" s="20"/>
      <c r="B341" s="20"/>
      <c r="C341" s="248"/>
      <c r="D341" s="15" t="s">
        <v>1356</v>
      </c>
      <c r="E341" s="22">
        <v>2</v>
      </c>
      <c r="F341" s="412">
        <v>151606</v>
      </c>
      <c r="G341" s="535"/>
      <c r="H341" s="14">
        <v>1980</v>
      </c>
      <c r="I341" s="26">
        <v>1880</v>
      </c>
      <c r="J341" s="553">
        <f>I341/H341*100</f>
        <v>94.949494949494948</v>
      </c>
      <c r="K341" s="22"/>
      <c r="L341" s="22"/>
      <c r="M341" s="22"/>
      <c r="N341" s="22"/>
      <c r="O341" s="22">
        <v>1530</v>
      </c>
      <c r="P341" s="22"/>
      <c r="Q341" s="22"/>
      <c r="R341" s="22">
        <v>350</v>
      </c>
      <c r="S341" s="22"/>
      <c r="T341" s="22"/>
    </row>
    <row r="342" spans="1:20" ht="12.95" customHeight="1">
      <c r="A342" s="16"/>
      <c r="B342" s="16"/>
      <c r="C342" s="614"/>
      <c r="D342" s="628" t="s">
        <v>34</v>
      </c>
      <c r="E342" s="616"/>
      <c r="F342" s="620"/>
      <c r="G342" s="623">
        <f>SUM(G261:G341)</f>
        <v>1375461</v>
      </c>
      <c r="H342" s="605">
        <f>SUM(H261:H341)</f>
        <v>1482529</v>
      </c>
      <c r="I342" s="605">
        <f>SUM(I261:I341)</f>
        <v>1388935</v>
      </c>
      <c r="J342" s="661">
        <f>I342/H342*100</f>
        <v>93.686868857202796</v>
      </c>
      <c r="K342" s="605">
        <f t="shared" ref="K342:T342" si="20">SUM(K261:K341)</f>
        <v>3597</v>
      </c>
      <c r="L342" s="605">
        <f t="shared" si="20"/>
        <v>1386</v>
      </c>
      <c r="M342" s="605">
        <f t="shared" si="20"/>
        <v>1325575</v>
      </c>
      <c r="N342" s="605">
        <f t="shared" si="20"/>
        <v>50</v>
      </c>
      <c r="O342" s="605">
        <f t="shared" si="20"/>
        <v>53455</v>
      </c>
      <c r="P342" s="605">
        <f t="shared" si="20"/>
        <v>4522</v>
      </c>
      <c r="Q342" s="605">
        <f t="shared" si="20"/>
        <v>0</v>
      </c>
      <c r="R342" s="605">
        <f t="shared" si="20"/>
        <v>350</v>
      </c>
      <c r="S342" s="605">
        <f t="shared" si="20"/>
        <v>0</v>
      </c>
      <c r="T342" s="605">
        <f t="shared" si="20"/>
        <v>0</v>
      </c>
    </row>
    <row r="343" spans="1:20" ht="12.95" customHeight="1">
      <c r="A343" s="251"/>
      <c r="B343" s="251"/>
      <c r="C343" s="251"/>
      <c r="D343" s="342" t="s">
        <v>1222</v>
      </c>
      <c r="E343" s="120"/>
      <c r="F343" s="412"/>
      <c r="G343" s="535"/>
      <c r="H343" s="523"/>
      <c r="I343" s="26"/>
      <c r="J343" s="553"/>
      <c r="K343" s="238"/>
      <c r="L343" s="238"/>
      <c r="M343" s="238"/>
      <c r="N343" s="238"/>
      <c r="O343" s="238"/>
      <c r="P343" s="239"/>
      <c r="Q343" s="239"/>
      <c r="R343" s="239"/>
      <c r="S343" s="238"/>
      <c r="T343" s="238"/>
    </row>
    <row r="344" spans="1:20" ht="12.95" customHeight="1">
      <c r="A344" s="251"/>
      <c r="B344" s="251"/>
      <c r="C344" s="251" t="s">
        <v>232</v>
      </c>
      <c r="D344" s="94" t="s">
        <v>1641</v>
      </c>
      <c r="E344" s="120"/>
      <c r="F344" s="412"/>
      <c r="G344" s="535"/>
      <c r="H344" s="523"/>
      <c r="I344" s="26"/>
      <c r="J344" s="553"/>
      <c r="K344" s="238"/>
      <c r="L344" s="238"/>
      <c r="M344" s="238"/>
      <c r="N344" s="238"/>
      <c r="O344" s="238"/>
      <c r="P344" s="239"/>
      <c r="Q344" s="239"/>
      <c r="R344" s="239"/>
      <c r="S344" s="238"/>
      <c r="T344" s="238"/>
    </row>
    <row r="345" spans="1:20" ht="18.75" customHeight="1">
      <c r="A345" s="251"/>
      <c r="B345" s="251"/>
      <c r="C345" s="118" t="s">
        <v>291</v>
      </c>
      <c r="D345" s="252" t="s">
        <v>395</v>
      </c>
      <c r="E345" s="120"/>
      <c r="F345" s="412">
        <v>152116</v>
      </c>
      <c r="G345" s="535">
        <v>2000</v>
      </c>
      <c r="H345" s="523">
        <v>127</v>
      </c>
      <c r="I345" s="26"/>
      <c r="J345" s="553">
        <f>I345/H345*100</f>
        <v>0</v>
      </c>
      <c r="K345" s="239"/>
      <c r="L345" s="239"/>
      <c r="M345" s="239"/>
      <c r="N345" s="239"/>
      <c r="O345" s="239"/>
      <c r="P345" s="239"/>
      <c r="Q345" s="239"/>
      <c r="R345" s="239"/>
      <c r="S345" s="239"/>
      <c r="T345" s="239"/>
    </row>
    <row r="346" spans="1:20" ht="21.75" customHeight="1">
      <c r="A346" s="251"/>
      <c r="B346" s="251"/>
      <c r="C346" s="118" t="s">
        <v>292</v>
      </c>
      <c r="D346" s="253" t="s">
        <v>35</v>
      </c>
      <c r="E346" s="120"/>
      <c r="F346" s="412">
        <v>152122</v>
      </c>
      <c r="G346" s="535">
        <v>1500</v>
      </c>
      <c r="H346" s="523">
        <v>1500</v>
      </c>
      <c r="I346" s="26">
        <v>1478</v>
      </c>
      <c r="J346" s="553">
        <f>I346/H346*100</f>
        <v>98.533333333333331</v>
      </c>
      <c r="K346" s="239"/>
      <c r="L346" s="239"/>
      <c r="M346" s="239"/>
      <c r="N346" s="239"/>
      <c r="O346" s="239"/>
      <c r="P346" s="239">
        <v>1478</v>
      </c>
      <c r="Q346" s="239"/>
      <c r="R346" s="239"/>
      <c r="S346" s="239"/>
      <c r="T346" s="239"/>
    </row>
    <row r="347" spans="1:20" ht="24.75" customHeight="1">
      <c r="A347" s="251"/>
      <c r="B347" s="251"/>
      <c r="C347" s="118" t="s">
        <v>293</v>
      </c>
      <c r="D347" s="253" t="s">
        <v>36</v>
      </c>
      <c r="E347" s="120"/>
      <c r="F347" s="412">
        <v>152114</v>
      </c>
      <c r="G347" s="535">
        <v>1500</v>
      </c>
      <c r="H347" s="523">
        <v>1150</v>
      </c>
      <c r="I347" s="26">
        <v>1142</v>
      </c>
      <c r="J347" s="553">
        <f>I347/H347*100</f>
        <v>99.304347826086953</v>
      </c>
      <c r="K347" s="239"/>
      <c r="L347" s="239"/>
      <c r="M347" s="239"/>
      <c r="N347" s="239"/>
      <c r="O347" s="239"/>
      <c r="P347" s="239">
        <v>1142</v>
      </c>
      <c r="Q347" s="239"/>
      <c r="R347" s="239"/>
      <c r="S347" s="239"/>
      <c r="T347" s="239"/>
    </row>
    <row r="348" spans="1:20" ht="12.95" customHeight="1">
      <c r="A348" s="251"/>
      <c r="B348" s="251"/>
      <c r="C348" s="118" t="s">
        <v>280</v>
      </c>
      <c r="D348" s="254" t="s">
        <v>46</v>
      </c>
      <c r="E348" s="120"/>
      <c r="F348" s="412">
        <v>152109</v>
      </c>
      <c r="G348" s="535">
        <v>2000</v>
      </c>
      <c r="H348" s="523">
        <v>630</v>
      </c>
      <c r="I348" s="26">
        <v>630</v>
      </c>
      <c r="J348" s="553">
        <f>I348/H348*100</f>
        <v>100</v>
      </c>
      <c r="K348" s="239"/>
      <c r="L348" s="239"/>
      <c r="M348" s="239"/>
      <c r="N348" s="239"/>
      <c r="O348" s="239"/>
      <c r="P348" s="239">
        <v>630</v>
      </c>
      <c r="Q348" s="239"/>
      <c r="R348" s="239"/>
      <c r="S348" s="239"/>
      <c r="T348" s="239"/>
    </row>
    <row r="349" spans="1:20" ht="12.95" customHeight="1">
      <c r="A349" s="251"/>
      <c r="B349" s="251"/>
      <c r="C349" s="118" t="s">
        <v>281</v>
      </c>
      <c r="D349" s="127" t="s">
        <v>385</v>
      </c>
      <c r="E349" s="120"/>
      <c r="F349" s="412">
        <v>152103</v>
      </c>
      <c r="G349" s="535">
        <v>2000</v>
      </c>
      <c r="H349" s="523">
        <v>0</v>
      </c>
      <c r="I349" s="26"/>
      <c r="J349" s="553"/>
      <c r="K349" s="239"/>
      <c r="L349" s="239"/>
      <c r="M349" s="239"/>
      <c r="N349" s="239"/>
      <c r="O349" s="239"/>
      <c r="P349" s="239"/>
      <c r="Q349" s="239"/>
      <c r="R349" s="239"/>
      <c r="S349" s="239"/>
      <c r="T349" s="239"/>
    </row>
    <row r="350" spans="1:20" ht="20.25" customHeight="1">
      <c r="A350" s="251"/>
      <c r="B350" s="251"/>
      <c r="C350" s="118" t="s">
        <v>61</v>
      </c>
      <c r="D350" s="127" t="s">
        <v>37</v>
      </c>
      <c r="E350" s="120"/>
      <c r="F350" s="412">
        <v>152123</v>
      </c>
      <c r="G350" s="535">
        <v>3000</v>
      </c>
      <c r="H350" s="523">
        <v>2333</v>
      </c>
      <c r="I350" s="26"/>
      <c r="J350" s="553">
        <f>I350/H350*100</f>
        <v>0</v>
      </c>
      <c r="K350" s="239"/>
      <c r="L350" s="239"/>
      <c r="M350" s="239"/>
      <c r="N350" s="239"/>
      <c r="O350" s="239"/>
      <c r="P350" s="239"/>
      <c r="Q350" s="239"/>
      <c r="R350" s="239"/>
      <c r="S350" s="239"/>
      <c r="T350" s="239"/>
    </row>
    <row r="351" spans="1:20" ht="24.75" customHeight="1">
      <c r="A351" s="251"/>
      <c r="B351" s="251"/>
      <c r="C351" s="118" t="s">
        <v>62</v>
      </c>
      <c r="D351" s="255" t="s">
        <v>38</v>
      </c>
      <c r="E351" s="120"/>
      <c r="F351" s="412">
        <v>154114</v>
      </c>
      <c r="G351" s="535">
        <v>4000</v>
      </c>
      <c r="H351" s="523">
        <v>0</v>
      </c>
      <c r="I351" s="26"/>
      <c r="J351" s="553"/>
      <c r="K351" s="239"/>
      <c r="L351" s="239"/>
      <c r="M351" s="239"/>
      <c r="N351" s="239"/>
      <c r="O351" s="239"/>
      <c r="P351" s="239"/>
      <c r="Q351" s="239"/>
      <c r="R351" s="239"/>
      <c r="S351" s="239"/>
      <c r="T351" s="239"/>
    </row>
    <row r="352" spans="1:20" ht="21.75" customHeight="1">
      <c r="A352" s="251"/>
      <c r="B352" s="251"/>
      <c r="C352" s="118" t="s">
        <v>58</v>
      </c>
      <c r="D352" s="256" t="s">
        <v>1033</v>
      </c>
      <c r="E352" s="120"/>
      <c r="F352" s="412">
        <v>154112</v>
      </c>
      <c r="G352" s="535">
        <v>2000</v>
      </c>
      <c r="H352" s="14">
        <v>800</v>
      </c>
      <c r="I352" s="26"/>
      <c r="J352" s="553">
        <f>I352/H352*100</f>
        <v>0</v>
      </c>
      <c r="K352" s="239"/>
      <c r="L352" s="239"/>
      <c r="M352" s="239"/>
      <c r="N352" s="239"/>
      <c r="O352" s="239"/>
      <c r="P352" s="239"/>
      <c r="Q352" s="239"/>
      <c r="R352" s="239"/>
      <c r="S352" s="239"/>
      <c r="T352" s="239"/>
    </row>
    <row r="353" spans="1:20" ht="12.95" customHeight="1">
      <c r="A353" s="251"/>
      <c r="B353" s="251"/>
      <c r="C353" s="118" t="s">
        <v>394</v>
      </c>
      <c r="D353" s="252" t="s">
        <v>39</v>
      </c>
      <c r="E353" s="120"/>
      <c r="F353" s="412">
        <v>154115</v>
      </c>
      <c r="G353" s="535">
        <v>4000</v>
      </c>
      <c r="H353" s="14">
        <v>1893</v>
      </c>
      <c r="I353" s="26">
        <v>1892</v>
      </c>
      <c r="J353" s="553">
        <f>I353/H353*100</f>
        <v>99.94717379820392</v>
      </c>
      <c r="K353" s="239"/>
      <c r="L353" s="239"/>
      <c r="M353" s="239"/>
      <c r="N353" s="239"/>
      <c r="O353" s="239"/>
      <c r="P353" s="239"/>
      <c r="Q353" s="239">
        <v>1892</v>
      </c>
      <c r="R353" s="239"/>
      <c r="S353" s="239"/>
      <c r="T353" s="239"/>
    </row>
    <row r="354" spans="1:20" ht="22.5" customHeight="1">
      <c r="A354" s="251"/>
      <c r="B354" s="251"/>
      <c r="C354" s="118" t="s">
        <v>112</v>
      </c>
      <c r="D354" s="252" t="s">
        <v>40</v>
      </c>
      <c r="E354" s="120"/>
      <c r="F354" s="412">
        <v>154113</v>
      </c>
      <c r="G354" s="535">
        <v>2000</v>
      </c>
      <c r="H354" s="14">
        <v>0</v>
      </c>
      <c r="I354" s="26"/>
      <c r="J354" s="553"/>
      <c r="K354" s="239"/>
      <c r="L354" s="239"/>
      <c r="M354" s="239"/>
      <c r="N354" s="239"/>
      <c r="O354" s="239"/>
      <c r="P354" s="239"/>
      <c r="Q354" s="239"/>
      <c r="R354" s="239"/>
      <c r="S354" s="239"/>
      <c r="T354" s="239"/>
    </row>
    <row r="355" spans="1:20" ht="24" customHeight="1">
      <c r="A355" s="251"/>
      <c r="B355" s="251"/>
      <c r="C355" s="118" t="s">
        <v>1717</v>
      </c>
      <c r="D355" s="255" t="s">
        <v>502</v>
      </c>
      <c r="E355" s="120"/>
      <c r="F355" s="412">
        <v>151116</v>
      </c>
      <c r="G355" s="535">
        <v>10000</v>
      </c>
      <c r="H355" s="523">
        <v>7121</v>
      </c>
      <c r="I355" s="26"/>
      <c r="J355" s="553">
        <f>I355/H355*100</f>
        <v>0</v>
      </c>
      <c r="K355" s="239"/>
      <c r="L355" s="239"/>
      <c r="M355" s="239"/>
      <c r="N355" s="239"/>
      <c r="O355" s="239"/>
      <c r="P355" s="239"/>
      <c r="Q355" s="239"/>
      <c r="R355" s="239"/>
      <c r="S355" s="239"/>
      <c r="T355" s="239"/>
    </row>
    <row r="356" spans="1:20" ht="18" customHeight="1">
      <c r="A356" s="251"/>
      <c r="B356" s="251"/>
      <c r="C356" s="404" t="s">
        <v>188</v>
      </c>
      <c r="D356" s="428" t="s">
        <v>189</v>
      </c>
      <c r="E356" s="120"/>
      <c r="F356" s="404">
        <v>152124</v>
      </c>
      <c r="G356" s="535"/>
      <c r="H356" s="523">
        <v>2528</v>
      </c>
      <c r="I356" s="26"/>
      <c r="J356" s="553">
        <f>I356/H356*100</f>
        <v>0</v>
      </c>
      <c r="K356" s="239"/>
      <c r="L356" s="239"/>
      <c r="M356" s="239"/>
      <c r="N356" s="239"/>
      <c r="O356" s="239"/>
      <c r="P356" s="239"/>
      <c r="Q356" s="239"/>
      <c r="R356" s="239"/>
      <c r="S356" s="239"/>
      <c r="T356" s="239"/>
    </row>
    <row r="357" spans="1:20" ht="12.95" customHeight="1">
      <c r="A357" s="251"/>
      <c r="B357" s="251"/>
      <c r="C357" s="118"/>
      <c r="D357" s="21" t="s">
        <v>1580</v>
      </c>
      <c r="E357" s="120"/>
      <c r="F357" s="412"/>
      <c r="G357" s="535"/>
      <c r="H357" s="523"/>
      <c r="I357" s="26"/>
      <c r="J357" s="553"/>
      <c r="K357" s="239"/>
      <c r="L357" s="238"/>
      <c r="M357" s="238"/>
      <c r="N357" s="238"/>
      <c r="O357" s="238"/>
      <c r="P357" s="239"/>
      <c r="Q357" s="239"/>
      <c r="R357" s="239"/>
      <c r="S357" s="238"/>
      <c r="T357" s="238"/>
    </row>
    <row r="358" spans="1:20" ht="15.75" customHeight="1">
      <c r="A358" s="251"/>
      <c r="B358" s="251"/>
      <c r="C358" s="118" t="s">
        <v>95</v>
      </c>
      <c r="D358" s="81" t="s">
        <v>829</v>
      </c>
      <c r="E358" s="120"/>
      <c r="F358" s="412">
        <v>152120</v>
      </c>
      <c r="G358" s="535">
        <v>15500</v>
      </c>
      <c r="H358" s="523">
        <v>15250</v>
      </c>
      <c r="I358" s="26">
        <v>15249</v>
      </c>
      <c r="J358" s="553">
        <f>I358/H358*100</f>
        <v>99.993442622950823</v>
      </c>
      <c r="K358" s="239"/>
      <c r="L358" s="239"/>
      <c r="M358" s="239">
        <v>3175</v>
      </c>
      <c r="N358" s="239"/>
      <c r="O358" s="239"/>
      <c r="P358" s="239">
        <v>12074</v>
      </c>
      <c r="Q358" s="239"/>
      <c r="R358" s="239"/>
      <c r="S358" s="239"/>
      <c r="T358" s="239"/>
    </row>
    <row r="359" spans="1:20" ht="15" customHeight="1">
      <c r="A359" s="251"/>
      <c r="B359" s="251"/>
      <c r="C359" s="118" t="s">
        <v>1663</v>
      </c>
      <c r="D359" s="81" t="s">
        <v>1695</v>
      </c>
      <c r="E359" s="120"/>
      <c r="F359" s="412">
        <v>152121</v>
      </c>
      <c r="G359" s="535">
        <v>991</v>
      </c>
      <c r="H359" s="523">
        <v>991</v>
      </c>
      <c r="I359" s="26">
        <v>991</v>
      </c>
      <c r="J359" s="553">
        <f>I359/H359*100</f>
        <v>100</v>
      </c>
      <c r="K359" s="239"/>
      <c r="L359" s="239"/>
      <c r="M359" s="239"/>
      <c r="N359" s="239"/>
      <c r="O359" s="239"/>
      <c r="P359" s="239"/>
      <c r="Q359" s="239">
        <v>991</v>
      </c>
      <c r="R359" s="239"/>
      <c r="S359" s="239"/>
      <c r="T359" s="239"/>
    </row>
    <row r="360" spans="1:20" ht="25.5" customHeight="1">
      <c r="A360" s="251"/>
      <c r="B360" s="251"/>
      <c r="C360" s="118" t="s">
        <v>1664</v>
      </c>
      <c r="D360" s="348" t="s">
        <v>396</v>
      </c>
      <c r="E360" s="120"/>
      <c r="F360" s="412">
        <v>152105</v>
      </c>
      <c r="G360" s="535">
        <v>18326</v>
      </c>
      <c r="H360" s="523">
        <v>18326</v>
      </c>
      <c r="I360" s="26">
        <v>18326</v>
      </c>
      <c r="J360" s="553">
        <f>I360/H360*100</f>
        <v>100</v>
      </c>
      <c r="K360" s="239"/>
      <c r="L360" s="239"/>
      <c r="M360" s="239"/>
      <c r="N360" s="239"/>
      <c r="O360" s="239"/>
      <c r="P360" s="239">
        <v>18326</v>
      </c>
      <c r="Q360" s="239"/>
      <c r="R360" s="239"/>
      <c r="S360" s="239"/>
      <c r="T360" s="239"/>
    </row>
    <row r="361" spans="1:20" ht="16.5" customHeight="1">
      <c r="A361" s="251"/>
      <c r="B361" s="251"/>
      <c r="C361" s="118" t="s">
        <v>1665</v>
      </c>
      <c r="D361" s="343" t="s">
        <v>151</v>
      </c>
      <c r="E361" s="120"/>
      <c r="F361" s="412">
        <v>154108</v>
      </c>
      <c r="G361" s="535">
        <v>2000</v>
      </c>
      <c r="H361" s="523">
        <v>0</v>
      </c>
      <c r="I361" s="26"/>
      <c r="J361" s="553"/>
      <c r="K361" s="239"/>
      <c r="L361" s="239"/>
      <c r="M361" s="239"/>
      <c r="N361" s="239"/>
      <c r="O361" s="239"/>
      <c r="P361" s="239"/>
      <c r="Q361" s="239"/>
      <c r="R361" s="239"/>
      <c r="S361" s="239"/>
      <c r="T361" s="239"/>
    </row>
    <row r="362" spans="1:20" ht="16.5" customHeight="1">
      <c r="A362" s="251"/>
      <c r="B362" s="251"/>
      <c r="C362" s="118" t="s">
        <v>124</v>
      </c>
      <c r="D362" s="344" t="s">
        <v>150</v>
      </c>
      <c r="E362" s="120"/>
      <c r="F362" s="412">
        <v>154107</v>
      </c>
      <c r="G362" s="535">
        <v>4000</v>
      </c>
      <c r="H362" s="523">
        <v>2168</v>
      </c>
      <c r="I362" s="26">
        <v>2168</v>
      </c>
      <c r="J362" s="553">
        <f>I362/H362*100</f>
        <v>100</v>
      </c>
      <c r="K362" s="239"/>
      <c r="L362" s="239"/>
      <c r="M362" s="239"/>
      <c r="N362" s="239"/>
      <c r="O362" s="239"/>
      <c r="P362" s="239">
        <v>2168</v>
      </c>
      <c r="Q362" s="239"/>
      <c r="R362" s="239"/>
      <c r="S362" s="239"/>
      <c r="T362" s="239"/>
    </row>
    <row r="363" spans="1:20" ht="27" customHeight="1">
      <c r="A363" s="251"/>
      <c r="B363" s="251"/>
      <c r="C363" s="118" t="s">
        <v>125</v>
      </c>
      <c r="D363" s="349" t="s">
        <v>504</v>
      </c>
      <c r="E363" s="120"/>
      <c r="F363" s="412">
        <v>152108</v>
      </c>
      <c r="G363" s="535">
        <v>6700</v>
      </c>
      <c r="H363" s="14">
        <v>4531</v>
      </c>
      <c r="I363" s="26">
        <v>4444</v>
      </c>
      <c r="J363" s="553">
        <f>I363/H363*100</f>
        <v>98.079894063120719</v>
      </c>
      <c r="K363" s="239"/>
      <c r="L363" s="239"/>
      <c r="M363" s="239"/>
      <c r="N363" s="239"/>
      <c r="O363" s="239"/>
      <c r="P363" s="239">
        <v>4444</v>
      </c>
      <c r="Q363" s="239"/>
      <c r="R363" s="239"/>
      <c r="S363" s="239"/>
      <c r="T363" s="239"/>
    </row>
    <row r="364" spans="1:20" ht="37.5" customHeight="1">
      <c r="A364" s="251"/>
      <c r="B364" s="251"/>
      <c r="C364" s="118" t="s">
        <v>503</v>
      </c>
      <c r="D364" s="131" t="s">
        <v>506</v>
      </c>
      <c r="E364" s="120"/>
      <c r="F364" s="412">
        <v>152117</v>
      </c>
      <c r="G364" s="535">
        <v>246380</v>
      </c>
      <c r="H364" s="523">
        <v>331227</v>
      </c>
      <c r="I364" s="26">
        <v>81542</v>
      </c>
      <c r="J364" s="553">
        <f>I364/H364*100</f>
        <v>24.618162166731576</v>
      </c>
      <c r="K364" s="239"/>
      <c r="L364" s="239"/>
      <c r="M364" s="239">
        <v>5353</v>
      </c>
      <c r="N364" s="239"/>
      <c r="O364" s="239"/>
      <c r="P364" s="239"/>
      <c r="Q364" s="239">
        <v>76189</v>
      </c>
      <c r="R364" s="239"/>
      <c r="S364" s="239"/>
      <c r="T364" s="239"/>
    </row>
    <row r="365" spans="1:20" ht="36" customHeight="1">
      <c r="A365" s="251"/>
      <c r="B365" s="251"/>
      <c r="C365" s="118" t="s">
        <v>505</v>
      </c>
      <c r="D365" s="131" t="s">
        <v>2001</v>
      </c>
      <c r="E365" s="120"/>
      <c r="F365" s="412">
        <v>152117</v>
      </c>
      <c r="G365" s="535">
        <v>194000</v>
      </c>
      <c r="H365" s="523">
        <v>203887</v>
      </c>
      <c r="I365" s="26">
        <v>203847</v>
      </c>
      <c r="J365" s="553">
        <f>I365/H365*100</f>
        <v>99.980381289635929</v>
      </c>
      <c r="K365" s="239"/>
      <c r="L365" s="239"/>
      <c r="M365" s="239"/>
      <c r="N365" s="239"/>
      <c r="O365" s="239"/>
      <c r="P365" s="239"/>
      <c r="Q365" s="239"/>
      <c r="R365" s="239">
        <v>203847</v>
      </c>
      <c r="S365" s="239"/>
      <c r="T365" s="239"/>
    </row>
    <row r="366" spans="1:20" ht="12.95" customHeight="1">
      <c r="A366" s="251"/>
      <c r="B366" s="251"/>
      <c r="C366" s="251">
        <v>2</v>
      </c>
      <c r="D366" s="350" t="s">
        <v>2002</v>
      </c>
      <c r="E366" s="120"/>
      <c r="F366" s="412"/>
      <c r="G366" s="535"/>
      <c r="H366" s="523"/>
      <c r="I366" s="26"/>
      <c r="J366" s="553"/>
      <c r="K366" s="239"/>
      <c r="L366" s="238"/>
      <c r="M366" s="238"/>
      <c r="N366" s="238"/>
      <c r="O366" s="238"/>
      <c r="P366" s="239"/>
      <c r="Q366" s="239"/>
      <c r="R366" s="239"/>
      <c r="S366" s="238"/>
      <c r="T366" s="238"/>
    </row>
    <row r="367" spans="1:20" ht="12.95" customHeight="1">
      <c r="A367" s="251"/>
      <c r="B367" s="251"/>
      <c r="C367" s="118" t="s">
        <v>295</v>
      </c>
      <c r="D367" s="252" t="s">
        <v>1737</v>
      </c>
      <c r="E367" s="120"/>
      <c r="F367" s="412">
        <v>152201</v>
      </c>
      <c r="G367" s="535">
        <v>2000</v>
      </c>
      <c r="H367" s="523">
        <v>649</v>
      </c>
      <c r="I367" s="26">
        <v>113</v>
      </c>
      <c r="J367" s="553">
        <f>I367/H367*100</f>
        <v>17.411402157164868</v>
      </c>
      <c r="K367" s="239"/>
      <c r="L367" s="239"/>
      <c r="M367" s="239"/>
      <c r="N367" s="239"/>
      <c r="O367" s="239"/>
      <c r="P367" s="239">
        <v>113</v>
      </c>
      <c r="Q367" s="239"/>
      <c r="R367" s="239"/>
      <c r="S367" s="239"/>
      <c r="T367" s="239"/>
    </row>
    <row r="368" spans="1:20" ht="12.95" customHeight="1">
      <c r="A368" s="251"/>
      <c r="B368" s="251"/>
      <c r="C368" s="118" t="s">
        <v>1736</v>
      </c>
      <c r="D368" s="252" t="s">
        <v>2003</v>
      </c>
      <c r="E368" s="120"/>
      <c r="F368" s="412">
        <v>152205</v>
      </c>
      <c r="G368" s="535">
        <v>17000</v>
      </c>
      <c r="H368" s="523">
        <v>20957</v>
      </c>
      <c r="I368" s="26">
        <v>20422</v>
      </c>
      <c r="J368" s="553">
        <f>I368/H368*100</f>
        <v>97.44715369566255</v>
      </c>
      <c r="K368" s="239"/>
      <c r="L368" s="239"/>
      <c r="M368" s="239"/>
      <c r="N368" s="239"/>
      <c r="O368" s="239"/>
      <c r="P368" s="239">
        <v>20422</v>
      </c>
      <c r="Q368" s="239"/>
      <c r="R368" s="239"/>
      <c r="S368" s="239"/>
      <c r="T368" s="239"/>
    </row>
    <row r="369" spans="1:20" ht="21.75" customHeight="1">
      <c r="A369" s="251"/>
      <c r="B369" s="251"/>
      <c r="C369" s="404" t="s">
        <v>1251</v>
      </c>
      <c r="D369" s="127" t="s">
        <v>190</v>
      </c>
      <c r="E369" s="13"/>
      <c r="F369" s="434">
        <v>134934</v>
      </c>
      <c r="G369" s="535"/>
      <c r="H369" s="523">
        <v>1512</v>
      </c>
      <c r="I369" s="26">
        <v>1511</v>
      </c>
      <c r="J369" s="553">
        <f>I369/H369*100</f>
        <v>99.93386243386243</v>
      </c>
      <c r="K369" s="239"/>
      <c r="L369" s="239"/>
      <c r="M369" s="239"/>
      <c r="N369" s="239"/>
      <c r="O369" s="239"/>
      <c r="P369" s="239"/>
      <c r="Q369" s="239">
        <v>1511</v>
      </c>
      <c r="R369" s="239"/>
      <c r="S369" s="239"/>
      <c r="T369" s="239"/>
    </row>
    <row r="370" spans="1:20" ht="12.95" customHeight="1">
      <c r="A370" s="251"/>
      <c r="B370" s="251"/>
      <c r="C370" s="251"/>
      <c r="D370" s="21" t="s">
        <v>1580</v>
      </c>
      <c r="E370" s="120"/>
      <c r="F370" s="412"/>
      <c r="G370" s="535"/>
      <c r="H370" s="523"/>
      <c r="I370" s="26"/>
      <c r="J370" s="553"/>
      <c r="K370" s="239"/>
      <c r="L370" s="238"/>
      <c r="M370" s="238"/>
      <c r="N370" s="238"/>
      <c r="O370" s="238"/>
      <c r="P370" s="239"/>
      <c r="Q370" s="239"/>
      <c r="R370" s="239"/>
      <c r="S370" s="238"/>
      <c r="T370" s="238"/>
    </row>
    <row r="371" spans="1:20" ht="25.5" customHeight="1">
      <c r="A371" s="251"/>
      <c r="B371" s="251"/>
      <c r="C371" s="118" t="s">
        <v>2004</v>
      </c>
      <c r="D371" s="131" t="s">
        <v>2005</v>
      </c>
      <c r="E371" s="120"/>
      <c r="F371" s="412">
        <v>152203</v>
      </c>
      <c r="G371" s="535">
        <v>92577</v>
      </c>
      <c r="H371" s="523">
        <v>92577</v>
      </c>
      <c r="I371" s="26">
        <v>92577</v>
      </c>
      <c r="J371" s="553">
        <f>I371/H371*100</f>
        <v>100</v>
      </c>
      <c r="K371" s="239"/>
      <c r="L371" s="239"/>
      <c r="M371" s="239"/>
      <c r="N371" s="239"/>
      <c r="O371" s="239"/>
      <c r="P371" s="239"/>
      <c r="Q371" s="239"/>
      <c r="R371" s="239">
        <v>92577</v>
      </c>
      <c r="S371" s="239"/>
      <c r="T371" s="239"/>
    </row>
    <row r="372" spans="1:20" ht="23.25" customHeight="1">
      <c r="A372" s="251"/>
      <c r="B372" s="251"/>
      <c r="C372" s="118" t="s">
        <v>2006</v>
      </c>
      <c r="D372" s="131" t="s">
        <v>1990</v>
      </c>
      <c r="E372" s="120"/>
      <c r="F372" s="412">
        <v>152204</v>
      </c>
      <c r="G372" s="535">
        <v>341840</v>
      </c>
      <c r="H372" s="523">
        <v>341840</v>
      </c>
      <c r="I372" s="26">
        <v>341840</v>
      </c>
      <c r="J372" s="553">
        <f>I372/H372*100</f>
        <v>100</v>
      </c>
      <c r="K372" s="239"/>
      <c r="L372" s="239"/>
      <c r="M372" s="239"/>
      <c r="N372" s="239"/>
      <c r="O372" s="239"/>
      <c r="P372" s="239"/>
      <c r="Q372" s="239"/>
      <c r="R372" s="239">
        <v>341840</v>
      </c>
      <c r="S372" s="239"/>
      <c r="T372" s="239"/>
    </row>
    <row r="373" spans="1:20" ht="12.95" customHeight="1">
      <c r="A373" s="251"/>
      <c r="B373" s="251"/>
      <c r="C373" s="251" t="s">
        <v>296</v>
      </c>
      <c r="D373" s="351" t="s">
        <v>2007</v>
      </c>
      <c r="E373" s="120"/>
      <c r="F373" s="412"/>
      <c r="G373" s="535"/>
      <c r="H373" s="523"/>
      <c r="I373" s="26"/>
      <c r="J373" s="553"/>
      <c r="K373" s="239"/>
      <c r="L373" s="238"/>
      <c r="M373" s="238"/>
      <c r="N373" s="238"/>
      <c r="O373" s="238"/>
      <c r="P373" s="239"/>
      <c r="Q373" s="239"/>
      <c r="R373" s="239"/>
      <c r="S373" s="238"/>
      <c r="T373" s="238"/>
    </row>
    <row r="374" spans="1:20" ht="12.95" customHeight="1">
      <c r="A374" s="251"/>
      <c r="B374" s="251"/>
      <c r="C374" s="118" t="s">
        <v>300</v>
      </c>
      <c r="D374" s="256" t="s">
        <v>2008</v>
      </c>
      <c r="E374" s="120"/>
      <c r="F374" s="412">
        <v>152316</v>
      </c>
      <c r="G374" s="535">
        <v>800</v>
      </c>
      <c r="H374" s="523">
        <v>800</v>
      </c>
      <c r="I374" s="26">
        <v>743</v>
      </c>
      <c r="J374" s="553">
        <f>I374/H374*100</f>
        <v>92.875</v>
      </c>
      <c r="K374" s="239"/>
      <c r="L374" s="239"/>
      <c r="M374" s="239"/>
      <c r="N374" s="239"/>
      <c r="O374" s="239"/>
      <c r="P374" s="239">
        <v>743</v>
      </c>
      <c r="Q374" s="239"/>
      <c r="R374" s="239"/>
      <c r="S374" s="239"/>
      <c r="T374" s="239"/>
    </row>
    <row r="375" spans="1:20" ht="12.95" customHeight="1">
      <c r="A375" s="251"/>
      <c r="B375" s="251"/>
      <c r="C375" s="118" t="s">
        <v>301</v>
      </c>
      <c r="D375" s="256" t="s">
        <v>2009</v>
      </c>
      <c r="E375" s="120"/>
      <c r="F375" s="412">
        <v>152320</v>
      </c>
      <c r="G375" s="535">
        <v>150</v>
      </c>
      <c r="H375" s="523">
        <v>0</v>
      </c>
      <c r="I375" s="26"/>
      <c r="J375" s="553"/>
      <c r="K375" s="239"/>
      <c r="L375" s="239"/>
      <c r="M375" s="239"/>
      <c r="N375" s="239"/>
      <c r="O375" s="239"/>
      <c r="P375" s="239"/>
      <c r="Q375" s="239"/>
      <c r="R375" s="239"/>
      <c r="S375" s="239"/>
      <c r="T375" s="239"/>
    </row>
    <row r="376" spans="1:20" ht="21.75" customHeight="1">
      <c r="A376" s="251"/>
      <c r="B376" s="251"/>
      <c r="C376" s="118" t="s">
        <v>1909</v>
      </c>
      <c r="D376" s="356" t="s">
        <v>2010</v>
      </c>
      <c r="E376" s="120"/>
      <c r="F376" s="412">
        <v>152321</v>
      </c>
      <c r="G376" s="535">
        <v>800</v>
      </c>
      <c r="H376" s="523">
        <v>0</v>
      </c>
      <c r="I376" s="26"/>
      <c r="J376" s="553"/>
      <c r="K376" s="239"/>
      <c r="L376" s="239"/>
      <c r="M376" s="239"/>
      <c r="N376" s="239"/>
      <c r="O376" s="239"/>
      <c r="P376" s="239"/>
      <c r="Q376" s="239"/>
      <c r="R376" s="239"/>
      <c r="S376" s="239"/>
      <c r="T376" s="239"/>
    </row>
    <row r="377" spans="1:20" ht="12.95" customHeight="1">
      <c r="A377" s="251"/>
      <c r="B377" s="251"/>
      <c r="C377" s="118" t="s">
        <v>84</v>
      </c>
      <c r="D377" s="357" t="s">
        <v>2011</v>
      </c>
      <c r="E377" s="120"/>
      <c r="F377" s="412">
        <v>152322</v>
      </c>
      <c r="G377" s="535">
        <v>700</v>
      </c>
      <c r="H377" s="523">
        <v>0</v>
      </c>
      <c r="I377" s="26"/>
      <c r="J377" s="553"/>
      <c r="K377" s="239"/>
      <c r="L377" s="239"/>
      <c r="M377" s="239"/>
      <c r="N377" s="239"/>
      <c r="O377" s="239"/>
      <c r="P377" s="239"/>
      <c r="Q377" s="239"/>
      <c r="R377" s="239"/>
      <c r="S377" s="239"/>
      <c r="T377" s="239"/>
    </row>
    <row r="378" spans="1:20" ht="12.95" customHeight="1">
      <c r="A378" s="251"/>
      <c r="B378" s="251"/>
      <c r="C378" s="118" t="s">
        <v>1609</v>
      </c>
      <c r="D378" s="358" t="s">
        <v>2012</v>
      </c>
      <c r="E378" s="120"/>
      <c r="F378" s="412">
        <v>152323</v>
      </c>
      <c r="G378" s="535">
        <v>2800</v>
      </c>
      <c r="H378" s="523">
        <v>2800</v>
      </c>
      <c r="I378" s="26"/>
      <c r="J378" s="553">
        <f>I378/H378*100</f>
        <v>0</v>
      </c>
      <c r="K378" s="239"/>
      <c r="L378" s="239"/>
      <c r="M378" s="239"/>
      <c r="N378" s="239"/>
      <c r="O378" s="239"/>
      <c r="P378" s="239"/>
      <c r="Q378" s="239"/>
      <c r="R378" s="239"/>
      <c r="S378" s="239"/>
      <c r="T378" s="239"/>
    </row>
    <row r="379" spans="1:20" ht="12.95" customHeight="1">
      <c r="A379" s="251"/>
      <c r="B379" s="251"/>
      <c r="C379" s="118" t="s">
        <v>1610</v>
      </c>
      <c r="D379" s="358" t="s">
        <v>2013</v>
      </c>
      <c r="E379" s="120"/>
      <c r="F379" s="412">
        <v>152319</v>
      </c>
      <c r="G379" s="535">
        <v>691</v>
      </c>
      <c r="H379" s="523">
        <v>864</v>
      </c>
      <c r="I379" s="26">
        <v>864</v>
      </c>
      <c r="J379" s="553">
        <f>I379/H379*100</f>
        <v>100</v>
      </c>
      <c r="K379" s="239"/>
      <c r="L379" s="239"/>
      <c r="M379" s="239"/>
      <c r="N379" s="239"/>
      <c r="O379" s="239"/>
      <c r="P379" s="239">
        <v>864</v>
      </c>
      <c r="Q379" s="239"/>
      <c r="R379" s="239"/>
      <c r="S379" s="239"/>
      <c r="T379" s="239"/>
    </row>
    <row r="380" spans="1:20" ht="12.95" customHeight="1">
      <c r="A380" s="251"/>
      <c r="B380" s="251"/>
      <c r="C380" s="118" t="s">
        <v>1611</v>
      </c>
      <c r="D380" s="358" t="s">
        <v>2014</v>
      </c>
      <c r="E380" s="120"/>
      <c r="F380" s="412">
        <v>152324</v>
      </c>
      <c r="G380" s="535">
        <v>150</v>
      </c>
      <c r="H380" s="523">
        <v>150</v>
      </c>
      <c r="I380" s="26">
        <v>136</v>
      </c>
      <c r="J380" s="553">
        <f>I380/H380*100</f>
        <v>90.666666666666657</v>
      </c>
      <c r="K380" s="239"/>
      <c r="L380" s="239"/>
      <c r="M380" s="239"/>
      <c r="N380" s="239"/>
      <c r="O380" s="239"/>
      <c r="P380" s="239">
        <v>136</v>
      </c>
      <c r="Q380" s="239"/>
      <c r="R380" s="239"/>
      <c r="S380" s="239"/>
      <c r="T380" s="239"/>
    </row>
    <row r="381" spans="1:20" ht="12.95" customHeight="1">
      <c r="A381" s="251"/>
      <c r="B381" s="251"/>
      <c r="C381" s="251"/>
      <c r="D381" s="21" t="s">
        <v>1580</v>
      </c>
      <c r="E381" s="120"/>
      <c r="F381" s="412"/>
      <c r="G381" s="535"/>
      <c r="H381" s="523"/>
      <c r="I381" s="26"/>
      <c r="J381" s="553"/>
      <c r="K381" s="239"/>
      <c r="L381" s="238"/>
      <c r="M381" s="238"/>
      <c r="N381" s="238"/>
      <c r="O381" s="238"/>
      <c r="P381" s="239"/>
      <c r="Q381" s="239"/>
      <c r="R381" s="239"/>
      <c r="S381" s="238"/>
      <c r="T381" s="238"/>
    </row>
    <row r="382" spans="1:20" ht="12.95" customHeight="1">
      <c r="A382" s="251"/>
      <c r="B382" s="251"/>
      <c r="C382" s="118" t="s">
        <v>398</v>
      </c>
      <c r="D382" s="81" t="s">
        <v>397</v>
      </c>
      <c r="E382" s="120"/>
      <c r="F382" s="412">
        <v>152315</v>
      </c>
      <c r="G382" s="535">
        <v>11765</v>
      </c>
      <c r="H382" s="523">
        <v>14265</v>
      </c>
      <c r="I382" s="26">
        <v>7332</v>
      </c>
      <c r="J382" s="553">
        <f>I382/H382*100</f>
        <v>51.398527865404844</v>
      </c>
      <c r="K382" s="239"/>
      <c r="L382" s="239"/>
      <c r="M382" s="239"/>
      <c r="N382" s="239"/>
      <c r="O382" s="239"/>
      <c r="P382" s="239">
        <v>7332</v>
      </c>
      <c r="Q382" s="239"/>
      <c r="R382" s="239"/>
      <c r="S382" s="239"/>
      <c r="T382" s="239"/>
    </row>
    <row r="383" spans="1:20" ht="12.95" customHeight="1">
      <c r="A383" s="251"/>
      <c r="B383" s="251"/>
      <c r="C383" s="251" t="s">
        <v>297</v>
      </c>
      <c r="D383" s="352" t="s">
        <v>2015</v>
      </c>
      <c r="E383" s="120"/>
      <c r="F383" s="412"/>
      <c r="G383" s="535"/>
      <c r="H383" s="523"/>
      <c r="I383" s="26"/>
      <c r="J383" s="553"/>
      <c r="K383" s="239"/>
      <c r="L383" s="238"/>
      <c r="M383" s="238"/>
      <c r="N383" s="238"/>
      <c r="O383" s="238"/>
      <c r="P383" s="239"/>
      <c r="Q383" s="239"/>
      <c r="R383" s="239"/>
      <c r="S383" s="238"/>
      <c r="T383" s="238"/>
    </row>
    <row r="384" spans="1:20" ht="12.95" customHeight="1">
      <c r="A384" s="251"/>
      <c r="B384" s="251"/>
      <c r="C384" s="118" t="s">
        <v>303</v>
      </c>
      <c r="D384" s="255" t="s">
        <v>2016</v>
      </c>
      <c r="E384" s="120"/>
      <c r="F384" s="412">
        <v>152443</v>
      </c>
      <c r="G384" s="535">
        <v>1200</v>
      </c>
      <c r="H384" s="523">
        <v>1200</v>
      </c>
      <c r="I384" s="26">
        <v>964</v>
      </c>
      <c r="J384" s="553">
        <f t="shared" ref="J384:J390" si="21">I384/H384*100</f>
        <v>80.333333333333329</v>
      </c>
      <c r="K384" s="239"/>
      <c r="L384" s="239"/>
      <c r="M384" s="239"/>
      <c r="N384" s="239"/>
      <c r="O384" s="239"/>
      <c r="P384" s="239">
        <v>964</v>
      </c>
      <c r="Q384" s="239"/>
      <c r="R384" s="239"/>
      <c r="S384" s="239"/>
      <c r="T384" s="239"/>
    </row>
    <row r="385" spans="1:20" ht="12.95" customHeight="1">
      <c r="A385" s="251"/>
      <c r="B385" s="251"/>
      <c r="C385" s="118" t="s">
        <v>304</v>
      </c>
      <c r="D385" s="359" t="s">
        <v>754</v>
      </c>
      <c r="E385" s="120"/>
      <c r="F385" s="412">
        <v>152444</v>
      </c>
      <c r="G385" s="535">
        <v>2000</v>
      </c>
      <c r="H385" s="523">
        <v>1232</v>
      </c>
      <c r="I385" s="26"/>
      <c r="J385" s="553">
        <f t="shared" si="21"/>
        <v>0</v>
      </c>
      <c r="K385" s="239"/>
      <c r="L385" s="239"/>
      <c r="M385" s="239"/>
      <c r="N385" s="239"/>
      <c r="O385" s="239"/>
      <c r="P385" s="239"/>
      <c r="Q385" s="239"/>
      <c r="R385" s="239"/>
      <c r="S385" s="239"/>
      <c r="T385" s="239"/>
    </row>
    <row r="386" spans="1:20" ht="24" customHeight="1">
      <c r="A386" s="251"/>
      <c r="B386" s="251"/>
      <c r="C386" s="118" t="s">
        <v>305</v>
      </c>
      <c r="D386" s="252" t="s">
        <v>191</v>
      </c>
      <c r="E386" s="120"/>
      <c r="F386" s="412">
        <v>152445</v>
      </c>
      <c r="G386" s="535">
        <v>34000</v>
      </c>
      <c r="H386" s="523">
        <v>7266</v>
      </c>
      <c r="I386" s="26">
        <v>6515</v>
      </c>
      <c r="J386" s="553">
        <f t="shared" si="21"/>
        <v>89.664189375172029</v>
      </c>
      <c r="K386" s="239"/>
      <c r="L386" s="239"/>
      <c r="M386" s="239"/>
      <c r="N386" s="239"/>
      <c r="O386" s="239"/>
      <c r="P386" s="239">
        <v>1000</v>
      </c>
      <c r="Q386" s="239"/>
      <c r="R386" s="239">
        <v>5515</v>
      </c>
      <c r="S386" s="239"/>
      <c r="T386" s="239"/>
    </row>
    <row r="387" spans="1:20" ht="12.95" customHeight="1">
      <c r="A387" s="251"/>
      <c r="B387" s="251"/>
      <c r="C387" s="118" t="s">
        <v>306</v>
      </c>
      <c r="D387" s="81" t="s">
        <v>2021</v>
      </c>
      <c r="E387" s="120"/>
      <c r="F387" s="412">
        <v>152446</v>
      </c>
      <c r="G387" s="535">
        <v>9348</v>
      </c>
      <c r="H387" s="523">
        <v>9348</v>
      </c>
      <c r="I387" s="26">
        <v>9348</v>
      </c>
      <c r="J387" s="553">
        <f t="shared" si="21"/>
        <v>100</v>
      </c>
      <c r="K387" s="239"/>
      <c r="L387" s="239"/>
      <c r="M387" s="239"/>
      <c r="N387" s="239"/>
      <c r="O387" s="239"/>
      <c r="P387" s="239">
        <v>9348</v>
      </c>
      <c r="Q387" s="239"/>
      <c r="R387" s="239"/>
      <c r="S387" s="239"/>
      <c r="T387" s="239"/>
    </row>
    <row r="388" spans="1:20" ht="12.95" customHeight="1">
      <c r="A388" s="251"/>
      <c r="B388" s="251"/>
      <c r="C388" s="118" t="s">
        <v>307</v>
      </c>
      <c r="D388" s="360" t="s">
        <v>2022</v>
      </c>
      <c r="E388" s="120"/>
      <c r="F388" s="412">
        <v>154401</v>
      </c>
      <c r="G388" s="535">
        <v>6000</v>
      </c>
      <c r="H388" s="523">
        <v>30</v>
      </c>
      <c r="I388" s="26"/>
      <c r="J388" s="553">
        <f t="shared" si="21"/>
        <v>0</v>
      </c>
      <c r="K388" s="239"/>
      <c r="L388" s="239"/>
      <c r="M388" s="239"/>
      <c r="N388" s="239"/>
      <c r="O388" s="239"/>
      <c r="P388" s="239"/>
      <c r="Q388" s="239"/>
      <c r="R388" s="239"/>
      <c r="S388" s="239"/>
      <c r="T388" s="239"/>
    </row>
    <row r="389" spans="1:20" ht="12.95" customHeight="1">
      <c r="A389" s="251"/>
      <c r="B389" s="251"/>
      <c r="C389" s="118" t="s">
        <v>308</v>
      </c>
      <c r="D389" s="361" t="s">
        <v>2023</v>
      </c>
      <c r="E389" s="120"/>
      <c r="F389" s="412">
        <v>154402</v>
      </c>
      <c r="G389" s="535">
        <v>1000</v>
      </c>
      <c r="H389" s="523">
        <v>1000</v>
      </c>
      <c r="I389" s="26">
        <v>699</v>
      </c>
      <c r="J389" s="553">
        <f t="shared" si="21"/>
        <v>69.899999999999991</v>
      </c>
      <c r="K389" s="239"/>
      <c r="L389" s="239"/>
      <c r="M389" s="239"/>
      <c r="N389" s="239"/>
      <c r="O389" s="239"/>
      <c r="P389" s="239"/>
      <c r="Q389" s="239">
        <v>699</v>
      </c>
      <c r="R389" s="239"/>
      <c r="S389" s="239"/>
      <c r="T389" s="239"/>
    </row>
    <row r="390" spans="1:20" ht="12.95" customHeight="1">
      <c r="A390" s="251"/>
      <c r="B390" s="251"/>
      <c r="C390" s="118" t="s">
        <v>309</v>
      </c>
      <c r="D390" s="258" t="s">
        <v>1714</v>
      </c>
      <c r="E390" s="120"/>
      <c r="F390" s="412">
        <v>154403</v>
      </c>
      <c r="G390" s="535">
        <v>10000</v>
      </c>
      <c r="H390" s="523">
        <v>15613</v>
      </c>
      <c r="I390" s="26"/>
      <c r="J390" s="553">
        <f t="shared" si="21"/>
        <v>0</v>
      </c>
      <c r="K390" s="239"/>
      <c r="L390" s="239"/>
      <c r="M390" s="239"/>
      <c r="N390" s="239"/>
      <c r="O390" s="239"/>
      <c r="P390" s="239"/>
      <c r="Q390" s="239"/>
      <c r="R390" s="239"/>
      <c r="S390" s="239"/>
      <c r="T390" s="239"/>
    </row>
    <row r="391" spans="1:20" ht="12.95" customHeight="1">
      <c r="A391" s="251"/>
      <c r="B391" s="251"/>
      <c r="C391" s="118" t="s">
        <v>1897</v>
      </c>
      <c r="D391" s="361" t="s">
        <v>2024</v>
      </c>
      <c r="E391" s="120"/>
      <c r="F391" s="412">
        <v>154404</v>
      </c>
      <c r="G391" s="535">
        <v>1000</v>
      </c>
      <c r="H391" s="523">
        <v>0</v>
      </c>
      <c r="I391" s="26"/>
      <c r="J391" s="553"/>
      <c r="K391" s="239"/>
      <c r="L391" s="239"/>
      <c r="M391" s="239"/>
      <c r="N391" s="239"/>
      <c r="O391" s="239"/>
      <c r="P391" s="239"/>
      <c r="Q391" s="239"/>
      <c r="R391" s="239"/>
      <c r="S391" s="239"/>
      <c r="T391" s="239"/>
    </row>
    <row r="392" spans="1:20" ht="12.95" customHeight="1">
      <c r="A392" s="251"/>
      <c r="B392" s="251"/>
      <c r="C392" s="118" t="s">
        <v>1898</v>
      </c>
      <c r="D392" s="361" t="s">
        <v>2025</v>
      </c>
      <c r="E392" s="120"/>
      <c r="F392" s="412">
        <v>154405</v>
      </c>
      <c r="G392" s="535">
        <v>8000</v>
      </c>
      <c r="H392" s="523">
        <v>7200</v>
      </c>
      <c r="I392" s="26">
        <v>7067</v>
      </c>
      <c r="J392" s="553">
        <f t="shared" ref="J392:J407" si="22">I392/H392*100</f>
        <v>98.152777777777771</v>
      </c>
      <c r="K392" s="239"/>
      <c r="L392" s="239"/>
      <c r="M392" s="239"/>
      <c r="N392" s="239"/>
      <c r="O392" s="239"/>
      <c r="P392" s="239"/>
      <c r="Q392" s="239">
        <v>7067</v>
      </c>
      <c r="R392" s="239"/>
      <c r="S392" s="239"/>
      <c r="T392" s="239"/>
    </row>
    <row r="393" spans="1:20" ht="12.95" customHeight="1">
      <c r="A393" s="251"/>
      <c r="B393" s="251"/>
      <c r="C393" s="118" t="s">
        <v>1899</v>
      </c>
      <c r="D393" s="361" t="s">
        <v>2026</v>
      </c>
      <c r="E393" s="120"/>
      <c r="F393" s="412">
        <v>154406</v>
      </c>
      <c r="G393" s="535">
        <v>2000</v>
      </c>
      <c r="H393" s="523">
        <v>2000</v>
      </c>
      <c r="I393" s="26">
        <v>1992</v>
      </c>
      <c r="J393" s="553">
        <f t="shared" si="22"/>
        <v>99.6</v>
      </c>
      <c r="K393" s="239"/>
      <c r="L393" s="239"/>
      <c r="M393" s="239"/>
      <c r="N393" s="239"/>
      <c r="O393" s="239"/>
      <c r="P393" s="239"/>
      <c r="Q393" s="239">
        <v>1992</v>
      </c>
      <c r="R393" s="239"/>
      <c r="S393" s="239"/>
      <c r="T393" s="239"/>
    </row>
    <row r="394" spans="1:20" ht="21" customHeight="1">
      <c r="A394" s="251"/>
      <c r="B394" s="251"/>
      <c r="C394" s="118" t="s">
        <v>1900</v>
      </c>
      <c r="D394" s="361" t="s">
        <v>2027</v>
      </c>
      <c r="E394" s="120"/>
      <c r="F394" s="412">
        <v>154407</v>
      </c>
      <c r="G394" s="535">
        <v>2000</v>
      </c>
      <c r="H394" s="523">
        <v>2500</v>
      </c>
      <c r="I394" s="26">
        <v>2000</v>
      </c>
      <c r="J394" s="553">
        <f t="shared" si="22"/>
        <v>80</v>
      </c>
      <c r="K394" s="239"/>
      <c r="L394" s="239"/>
      <c r="M394" s="239"/>
      <c r="N394" s="239"/>
      <c r="O394" s="239"/>
      <c r="P394" s="239"/>
      <c r="Q394" s="239">
        <v>2000</v>
      </c>
      <c r="R394" s="239"/>
      <c r="S394" s="239"/>
      <c r="T394" s="239"/>
    </row>
    <row r="395" spans="1:20" ht="12.95" customHeight="1">
      <c r="A395" s="251"/>
      <c r="B395" s="251"/>
      <c r="C395" s="118" t="s">
        <v>1901</v>
      </c>
      <c r="D395" s="361" t="s">
        <v>2030</v>
      </c>
      <c r="E395" s="120"/>
      <c r="F395" s="412">
        <v>154408</v>
      </c>
      <c r="G395" s="535">
        <v>2000</v>
      </c>
      <c r="H395" s="523">
        <v>2000</v>
      </c>
      <c r="I395" s="26">
        <v>1999</v>
      </c>
      <c r="J395" s="553">
        <f t="shared" si="22"/>
        <v>99.95</v>
      </c>
      <c r="K395" s="239"/>
      <c r="L395" s="239"/>
      <c r="M395" s="239"/>
      <c r="N395" s="239"/>
      <c r="O395" s="239"/>
      <c r="P395" s="239"/>
      <c r="Q395" s="239">
        <v>1999</v>
      </c>
      <c r="R395" s="239"/>
      <c r="S395" s="239"/>
      <c r="T395" s="239"/>
    </row>
    <row r="396" spans="1:20" ht="12.95" customHeight="1">
      <c r="A396" s="251"/>
      <c r="B396" s="251"/>
      <c r="C396" s="118" t="s">
        <v>1902</v>
      </c>
      <c r="D396" s="361" t="s">
        <v>2031</v>
      </c>
      <c r="E396" s="120"/>
      <c r="F396" s="412">
        <v>154409</v>
      </c>
      <c r="G396" s="535">
        <v>3000</v>
      </c>
      <c r="H396" s="523">
        <v>3500</v>
      </c>
      <c r="I396" s="26">
        <v>499</v>
      </c>
      <c r="J396" s="553">
        <f t="shared" si="22"/>
        <v>14.257142857142856</v>
      </c>
      <c r="K396" s="239"/>
      <c r="L396" s="239"/>
      <c r="M396" s="239"/>
      <c r="N396" s="239"/>
      <c r="O396" s="239"/>
      <c r="P396" s="239">
        <v>499</v>
      </c>
      <c r="Q396" s="239"/>
      <c r="R396" s="239"/>
      <c r="S396" s="239"/>
      <c r="T396" s="239"/>
    </row>
    <row r="397" spans="1:20" ht="12.95" customHeight="1">
      <c r="A397" s="251"/>
      <c r="B397" s="251"/>
      <c r="C397" s="118" t="s">
        <v>1903</v>
      </c>
      <c r="D397" s="361" t="s">
        <v>230</v>
      </c>
      <c r="E397" s="120"/>
      <c r="F397" s="412">
        <v>154485</v>
      </c>
      <c r="G397" s="535">
        <v>10000</v>
      </c>
      <c r="H397" s="523">
        <v>14623</v>
      </c>
      <c r="I397" s="26">
        <v>14623</v>
      </c>
      <c r="J397" s="553">
        <f t="shared" si="22"/>
        <v>100</v>
      </c>
      <c r="K397" s="239"/>
      <c r="L397" s="239"/>
      <c r="M397" s="239"/>
      <c r="N397" s="239"/>
      <c r="O397" s="239"/>
      <c r="P397" s="239"/>
      <c r="Q397" s="239">
        <v>14623</v>
      </c>
      <c r="R397" s="239"/>
      <c r="S397" s="239"/>
      <c r="T397" s="239"/>
    </row>
    <row r="398" spans="1:20" ht="12.95" customHeight="1">
      <c r="A398" s="251"/>
      <c r="B398" s="251"/>
      <c r="C398" s="118" t="s">
        <v>1904</v>
      </c>
      <c r="D398" s="362" t="s">
        <v>1036</v>
      </c>
      <c r="E398" s="120"/>
      <c r="F398" s="412">
        <v>154492</v>
      </c>
      <c r="G398" s="535">
        <v>4000</v>
      </c>
      <c r="H398" s="523">
        <v>6383</v>
      </c>
      <c r="I398" s="26">
        <v>6105</v>
      </c>
      <c r="J398" s="553">
        <f t="shared" si="22"/>
        <v>95.644681184396049</v>
      </c>
      <c r="K398" s="239"/>
      <c r="L398" s="239"/>
      <c r="M398" s="239"/>
      <c r="N398" s="239"/>
      <c r="O398" s="239"/>
      <c r="P398" s="239"/>
      <c r="Q398" s="239">
        <v>6105</v>
      </c>
      <c r="R398" s="239"/>
      <c r="S398" s="239"/>
      <c r="T398" s="239"/>
    </row>
    <row r="399" spans="1:20" ht="12.95" customHeight="1">
      <c r="A399" s="251"/>
      <c r="B399" s="251"/>
      <c r="C399" s="118" t="s">
        <v>282</v>
      </c>
      <c r="D399" s="252" t="s">
        <v>2032</v>
      </c>
      <c r="E399" s="120"/>
      <c r="F399" s="412">
        <v>154410</v>
      </c>
      <c r="G399" s="535">
        <v>1000</v>
      </c>
      <c r="H399" s="523">
        <v>1500</v>
      </c>
      <c r="I399" s="26">
        <v>1499</v>
      </c>
      <c r="J399" s="553">
        <f t="shared" si="22"/>
        <v>99.933333333333323</v>
      </c>
      <c r="K399" s="239"/>
      <c r="L399" s="239"/>
      <c r="M399" s="239"/>
      <c r="N399" s="239"/>
      <c r="O399" s="239"/>
      <c r="P399" s="239"/>
      <c r="Q399" s="239">
        <v>1499</v>
      </c>
      <c r="R399" s="239"/>
      <c r="S399" s="239"/>
      <c r="T399" s="239"/>
    </row>
    <row r="400" spans="1:20" ht="12.95" customHeight="1">
      <c r="A400" s="251"/>
      <c r="B400" s="251"/>
      <c r="C400" s="118" t="s">
        <v>283</v>
      </c>
      <c r="D400" s="252" t="s">
        <v>2033</v>
      </c>
      <c r="E400" s="120"/>
      <c r="F400" s="412">
        <v>154411</v>
      </c>
      <c r="G400" s="535">
        <v>5000</v>
      </c>
      <c r="H400" s="523">
        <v>4923</v>
      </c>
      <c r="I400" s="26">
        <v>4923</v>
      </c>
      <c r="J400" s="553">
        <f t="shared" si="22"/>
        <v>100</v>
      </c>
      <c r="K400" s="239"/>
      <c r="L400" s="239"/>
      <c r="M400" s="239"/>
      <c r="N400" s="239"/>
      <c r="O400" s="239"/>
      <c r="P400" s="239"/>
      <c r="Q400" s="239">
        <v>4923</v>
      </c>
      <c r="R400" s="239"/>
      <c r="S400" s="239"/>
      <c r="T400" s="239"/>
    </row>
    <row r="401" spans="1:26" ht="15.75" customHeight="1">
      <c r="A401" s="251"/>
      <c r="B401" s="251"/>
      <c r="C401" s="118" t="s">
        <v>284</v>
      </c>
      <c r="D401" s="361" t="s">
        <v>2034</v>
      </c>
      <c r="E401" s="120"/>
      <c r="F401" s="412">
        <v>154412</v>
      </c>
      <c r="G401" s="535">
        <v>10000</v>
      </c>
      <c r="H401" s="523">
        <v>4993</v>
      </c>
      <c r="I401" s="26">
        <v>4992</v>
      </c>
      <c r="J401" s="553">
        <f t="shared" si="22"/>
        <v>99.979971960745047</v>
      </c>
      <c r="K401" s="239"/>
      <c r="L401" s="239"/>
      <c r="M401" s="239"/>
      <c r="N401" s="239"/>
      <c r="O401" s="239"/>
      <c r="P401" s="239"/>
      <c r="Q401" s="239">
        <v>4992</v>
      </c>
      <c r="R401" s="239"/>
      <c r="S401" s="239"/>
      <c r="T401" s="239"/>
    </row>
    <row r="402" spans="1:26" ht="24" customHeight="1">
      <c r="A402" s="251"/>
      <c r="B402" s="251"/>
      <c r="C402" s="118" t="s">
        <v>285</v>
      </c>
      <c r="D402" s="363" t="s">
        <v>755</v>
      </c>
      <c r="E402" s="120"/>
      <c r="F402" s="412">
        <v>154413</v>
      </c>
      <c r="G402" s="535">
        <v>2000</v>
      </c>
      <c r="H402" s="523">
        <v>2000</v>
      </c>
      <c r="I402" s="26">
        <v>2000</v>
      </c>
      <c r="J402" s="553">
        <f t="shared" si="22"/>
        <v>100</v>
      </c>
      <c r="K402" s="239"/>
      <c r="L402" s="239"/>
      <c r="M402" s="239"/>
      <c r="N402" s="239"/>
      <c r="O402" s="239"/>
      <c r="P402" s="239"/>
      <c r="Q402" s="239">
        <v>2000</v>
      </c>
      <c r="R402" s="239"/>
      <c r="S402" s="239"/>
      <c r="T402" s="239"/>
      <c r="Z402" s="239"/>
    </row>
    <row r="403" spans="1:26" ht="12.95" customHeight="1">
      <c r="A403" s="251"/>
      <c r="B403" s="251"/>
      <c r="C403" s="118" t="s">
        <v>286</v>
      </c>
      <c r="D403" s="363" t="s">
        <v>2035</v>
      </c>
      <c r="E403" s="120"/>
      <c r="F403" s="412">
        <v>154414</v>
      </c>
      <c r="G403" s="535">
        <v>500</v>
      </c>
      <c r="H403" s="523">
        <v>500</v>
      </c>
      <c r="I403" s="26">
        <v>499</v>
      </c>
      <c r="J403" s="553">
        <f t="shared" si="22"/>
        <v>99.8</v>
      </c>
      <c r="K403" s="239"/>
      <c r="L403" s="239"/>
      <c r="M403" s="239"/>
      <c r="N403" s="239"/>
      <c r="O403" s="239"/>
      <c r="P403" s="239"/>
      <c r="Q403" s="239">
        <v>499</v>
      </c>
      <c r="R403" s="239"/>
      <c r="S403" s="239"/>
      <c r="T403" s="239"/>
      <c r="Z403" s="239"/>
    </row>
    <row r="404" spans="1:26" ht="12.95" customHeight="1">
      <c r="A404" s="251"/>
      <c r="B404" s="251"/>
      <c r="C404" s="118" t="s">
        <v>287</v>
      </c>
      <c r="D404" s="363" t="s">
        <v>2036</v>
      </c>
      <c r="E404" s="120"/>
      <c r="F404" s="412">
        <v>154416</v>
      </c>
      <c r="G404" s="535">
        <v>1800</v>
      </c>
      <c r="H404" s="523">
        <v>1800</v>
      </c>
      <c r="I404" s="26">
        <v>1800</v>
      </c>
      <c r="J404" s="553">
        <f t="shared" si="22"/>
        <v>100</v>
      </c>
      <c r="K404" s="239"/>
      <c r="L404" s="239"/>
      <c r="M404" s="239"/>
      <c r="N404" s="239"/>
      <c r="O404" s="239"/>
      <c r="P404" s="239"/>
      <c r="Q404" s="239">
        <v>1800</v>
      </c>
      <c r="R404" s="239"/>
      <c r="S404" s="239"/>
      <c r="T404" s="239"/>
      <c r="Z404" s="239"/>
    </row>
    <row r="405" spans="1:26" ht="12.95" customHeight="1">
      <c r="A405" s="251"/>
      <c r="B405" s="251"/>
      <c r="C405" s="118" t="s">
        <v>288</v>
      </c>
      <c r="D405" s="363" t="s">
        <v>2037</v>
      </c>
      <c r="E405" s="120"/>
      <c r="F405" s="412">
        <v>154417</v>
      </c>
      <c r="G405" s="535">
        <v>3500</v>
      </c>
      <c r="H405" s="523">
        <v>3500</v>
      </c>
      <c r="I405" s="26">
        <v>3494</v>
      </c>
      <c r="J405" s="553">
        <f t="shared" si="22"/>
        <v>99.828571428571436</v>
      </c>
      <c r="K405" s="239"/>
      <c r="L405" s="239"/>
      <c r="M405" s="239"/>
      <c r="N405" s="239"/>
      <c r="O405" s="239"/>
      <c r="P405" s="239"/>
      <c r="Q405" s="239">
        <v>3494</v>
      </c>
      <c r="R405" s="239"/>
      <c r="S405" s="239"/>
      <c r="T405" s="239"/>
      <c r="Z405" s="239"/>
    </row>
    <row r="406" spans="1:26" ht="21" customHeight="1">
      <c r="A406" s="251"/>
      <c r="B406" s="251"/>
      <c r="C406" s="118" t="s">
        <v>289</v>
      </c>
      <c r="D406" s="363" t="s">
        <v>2038</v>
      </c>
      <c r="E406" s="120"/>
      <c r="F406" s="412">
        <v>154418</v>
      </c>
      <c r="G406" s="535">
        <v>1500</v>
      </c>
      <c r="H406" s="523">
        <v>1500</v>
      </c>
      <c r="I406" s="26"/>
      <c r="J406" s="553">
        <f t="shared" si="22"/>
        <v>0</v>
      </c>
      <c r="K406" s="239"/>
      <c r="L406" s="239"/>
      <c r="M406" s="239"/>
      <c r="N406" s="239"/>
      <c r="O406" s="239"/>
      <c r="P406" s="239"/>
      <c r="Q406" s="239"/>
      <c r="R406" s="239"/>
      <c r="S406" s="239"/>
      <c r="T406" s="239"/>
      <c r="Z406" s="239"/>
    </row>
    <row r="407" spans="1:26" ht="12.95" customHeight="1">
      <c r="A407" s="251"/>
      <c r="B407" s="251"/>
      <c r="C407" s="118" t="s">
        <v>290</v>
      </c>
      <c r="D407" s="363" t="s">
        <v>2039</v>
      </c>
      <c r="E407" s="120"/>
      <c r="F407" s="412">
        <v>155410</v>
      </c>
      <c r="G407" s="535">
        <v>2000</v>
      </c>
      <c r="H407" s="523">
        <v>1956</v>
      </c>
      <c r="I407" s="26">
        <v>1956</v>
      </c>
      <c r="J407" s="553">
        <f t="shared" si="22"/>
        <v>100</v>
      </c>
      <c r="K407" s="239"/>
      <c r="L407" s="239"/>
      <c r="M407" s="239"/>
      <c r="N407" s="239"/>
      <c r="O407" s="239"/>
      <c r="P407" s="239"/>
      <c r="Q407" s="239">
        <v>1956</v>
      </c>
      <c r="R407" s="239"/>
      <c r="S407" s="239"/>
      <c r="T407" s="239"/>
      <c r="Z407" s="239"/>
    </row>
    <row r="408" spans="1:26" ht="22.5" customHeight="1">
      <c r="A408" s="251"/>
      <c r="B408" s="251"/>
      <c r="C408" s="118" t="s">
        <v>236</v>
      </c>
      <c r="D408" s="363" t="s">
        <v>2040</v>
      </c>
      <c r="E408" s="120"/>
      <c r="F408" s="412">
        <v>154419</v>
      </c>
      <c r="G408" s="535">
        <v>3000</v>
      </c>
      <c r="H408" s="523">
        <v>0</v>
      </c>
      <c r="I408" s="26"/>
      <c r="J408" s="553"/>
      <c r="K408" s="239"/>
      <c r="L408" s="239"/>
      <c r="M408" s="239"/>
      <c r="N408" s="239"/>
      <c r="O408" s="239"/>
      <c r="P408" s="239"/>
      <c r="Q408" s="239"/>
      <c r="R408" s="239"/>
      <c r="S408" s="239"/>
      <c r="T408" s="239"/>
      <c r="Z408" s="239"/>
    </row>
    <row r="409" spans="1:26" ht="12.95" customHeight="1">
      <c r="A409" s="251"/>
      <c r="B409" s="251"/>
      <c r="C409" s="118" t="s">
        <v>239</v>
      </c>
      <c r="D409" s="363" t="s">
        <v>2041</v>
      </c>
      <c r="E409" s="120"/>
      <c r="F409" s="412">
        <v>155416</v>
      </c>
      <c r="G409" s="535">
        <v>500</v>
      </c>
      <c r="H409" s="523">
        <v>0</v>
      </c>
      <c r="I409" s="26"/>
      <c r="J409" s="553"/>
      <c r="K409" s="239"/>
      <c r="L409" s="239"/>
      <c r="M409" s="239"/>
      <c r="N409" s="239"/>
      <c r="O409" s="239"/>
      <c r="P409" s="239"/>
      <c r="Q409" s="239"/>
      <c r="R409" s="239"/>
      <c r="S409" s="239"/>
      <c r="T409" s="239"/>
      <c r="Z409" s="239"/>
    </row>
    <row r="410" spans="1:26" ht="12.95" customHeight="1">
      <c r="A410" s="251"/>
      <c r="B410" s="251"/>
      <c r="C410" s="118" t="s">
        <v>240</v>
      </c>
      <c r="D410" s="363" t="s">
        <v>431</v>
      </c>
      <c r="E410" s="120"/>
      <c r="F410" s="412">
        <v>154420</v>
      </c>
      <c r="G410" s="535">
        <v>1500</v>
      </c>
      <c r="H410" s="523">
        <v>1003</v>
      </c>
      <c r="I410" s="26"/>
      <c r="J410" s="553">
        <f t="shared" ref="J410:J415" si="23">I410/H410*100</f>
        <v>0</v>
      </c>
      <c r="K410" s="239"/>
      <c r="L410" s="239"/>
      <c r="M410" s="239"/>
      <c r="N410" s="239"/>
      <c r="O410" s="239"/>
      <c r="P410" s="239"/>
      <c r="Q410" s="239"/>
      <c r="R410" s="239"/>
      <c r="S410" s="239"/>
      <c r="T410" s="239"/>
      <c r="Z410" s="239"/>
    </row>
    <row r="411" spans="1:26" ht="12.95" customHeight="1">
      <c r="A411" s="251"/>
      <c r="B411" s="251"/>
      <c r="C411" s="118" t="s">
        <v>241</v>
      </c>
      <c r="D411" s="252" t="s">
        <v>432</v>
      </c>
      <c r="E411" s="120"/>
      <c r="F411" s="412">
        <v>155436</v>
      </c>
      <c r="G411" s="535">
        <v>4000</v>
      </c>
      <c r="H411" s="523">
        <v>4667</v>
      </c>
      <c r="I411" s="26">
        <v>4658</v>
      </c>
      <c r="J411" s="553">
        <f t="shared" si="23"/>
        <v>99.807156631669173</v>
      </c>
      <c r="K411" s="239"/>
      <c r="L411" s="239"/>
      <c r="M411" s="239"/>
      <c r="N411" s="239"/>
      <c r="O411" s="239"/>
      <c r="P411" s="239"/>
      <c r="Q411" s="239">
        <v>4658</v>
      </c>
      <c r="R411" s="239"/>
      <c r="S411" s="239"/>
      <c r="T411" s="239"/>
      <c r="Z411" s="259"/>
    </row>
    <row r="412" spans="1:26" ht="21.75" customHeight="1">
      <c r="A412" s="251"/>
      <c r="B412" s="251"/>
      <c r="C412" s="118" t="s">
        <v>242</v>
      </c>
      <c r="D412" s="361" t="s">
        <v>433</v>
      </c>
      <c r="E412" s="120"/>
      <c r="F412" s="412">
        <v>154421</v>
      </c>
      <c r="G412" s="535">
        <v>5000</v>
      </c>
      <c r="H412" s="523">
        <v>8771</v>
      </c>
      <c r="I412" s="26">
        <v>6625</v>
      </c>
      <c r="J412" s="553">
        <f t="shared" si="23"/>
        <v>75.533006498688863</v>
      </c>
      <c r="K412" s="239"/>
      <c r="L412" s="239"/>
      <c r="M412" s="239">
        <v>2</v>
      </c>
      <c r="N412" s="239"/>
      <c r="O412" s="239"/>
      <c r="P412" s="239"/>
      <c r="Q412" s="239">
        <v>6623</v>
      </c>
      <c r="R412" s="239"/>
      <c r="S412" s="239"/>
      <c r="T412" s="239"/>
      <c r="Z412" s="259"/>
    </row>
    <row r="413" spans="1:26" ht="12.95" customHeight="1">
      <c r="A413" s="251"/>
      <c r="B413" s="251"/>
      <c r="C413" s="118" t="s">
        <v>243</v>
      </c>
      <c r="D413" s="361" t="s">
        <v>434</v>
      </c>
      <c r="E413" s="120"/>
      <c r="F413" s="412">
        <v>154476</v>
      </c>
      <c r="G413" s="535">
        <v>4000</v>
      </c>
      <c r="H413" s="523">
        <v>6764</v>
      </c>
      <c r="I413" s="26">
        <v>6762</v>
      </c>
      <c r="J413" s="553">
        <f t="shared" si="23"/>
        <v>99.970431697220576</v>
      </c>
      <c r="K413" s="239"/>
      <c r="L413" s="239"/>
      <c r="M413" s="239"/>
      <c r="N413" s="239"/>
      <c r="O413" s="239"/>
      <c r="P413" s="239"/>
      <c r="Q413" s="239">
        <v>6762</v>
      </c>
      <c r="R413" s="239"/>
      <c r="S413" s="239"/>
      <c r="T413" s="239"/>
      <c r="Z413" s="259"/>
    </row>
    <row r="414" spans="1:26" ht="21.75" customHeight="1">
      <c r="A414" s="251"/>
      <c r="B414" s="251"/>
      <c r="C414" s="118" t="s">
        <v>244</v>
      </c>
      <c r="D414" s="363" t="s">
        <v>435</v>
      </c>
      <c r="E414" s="120"/>
      <c r="F414" s="412">
        <v>154422</v>
      </c>
      <c r="G414" s="535">
        <v>5000</v>
      </c>
      <c r="H414" s="523">
        <v>5202</v>
      </c>
      <c r="I414" s="26">
        <v>5202</v>
      </c>
      <c r="J414" s="553">
        <f t="shared" si="23"/>
        <v>100</v>
      </c>
      <c r="K414" s="239"/>
      <c r="L414" s="239"/>
      <c r="M414" s="239"/>
      <c r="N414" s="239"/>
      <c r="O414" s="239"/>
      <c r="P414" s="239"/>
      <c r="Q414" s="239">
        <v>5202</v>
      </c>
      <c r="R414" s="239"/>
      <c r="S414" s="239"/>
      <c r="T414" s="239"/>
      <c r="Z414" s="259"/>
    </row>
    <row r="415" spans="1:26" ht="12.95" customHeight="1">
      <c r="A415" s="251"/>
      <c r="B415" s="251"/>
      <c r="C415" s="118" t="s">
        <v>245</v>
      </c>
      <c r="D415" s="363" t="s">
        <v>436</v>
      </c>
      <c r="E415" s="120"/>
      <c r="F415" s="412">
        <v>155420</v>
      </c>
      <c r="G415" s="535">
        <v>2000</v>
      </c>
      <c r="H415" s="523">
        <v>2000</v>
      </c>
      <c r="I415" s="26">
        <v>2000</v>
      </c>
      <c r="J415" s="553">
        <f t="shared" si="23"/>
        <v>100</v>
      </c>
      <c r="K415" s="239"/>
      <c r="L415" s="239"/>
      <c r="M415" s="239"/>
      <c r="N415" s="239"/>
      <c r="O415" s="239"/>
      <c r="P415" s="239"/>
      <c r="Q415" s="239">
        <v>2000</v>
      </c>
      <c r="R415" s="239"/>
      <c r="S415" s="239"/>
      <c r="T415" s="239"/>
      <c r="Z415" s="259"/>
    </row>
    <row r="416" spans="1:26" ht="12.95" customHeight="1">
      <c r="A416" s="251"/>
      <c r="B416" s="251"/>
      <c r="C416" s="118" t="s">
        <v>246</v>
      </c>
      <c r="D416" s="363" t="s">
        <v>437</v>
      </c>
      <c r="E416" s="120"/>
      <c r="F416" s="412">
        <v>155428</v>
      </c>
      <c r="G416" s="535">
        <v>2000</v>
      </c>
      <c r="H416" s="523">
        <v>0</v>
      </c>
      <c r="I416" s="26"/>
      <c r="J416" s="553"/>
      <c r="K416" s="239"/>
      <c r="L416" s="239"/>
      <c r="M416" s="239"/>
      <c r="N416" s="239"/>
      <c r="O416" s="239"/>
      <c r="P416" s="239"/>
      <c r="Q416" s="239"/>
      <c r="R416" s="239"/>
      <c r="S416" s="239"/>
      <c r="T416" s="239"/>
      <c r="Z416" s="259"/>
    </row>
    <row r="417" spans="1:26" ht="21" customHeight="1">
      <c r="A417" s="251"/>
      <c r="B417" s="251"/>
      <c r="C417" s="118" t="s">
        <v>247</v>
      </c>
      <c r="D417" s="363" t="s">
        <v>438</v>
      </c>
      <c r="E417" s="120"/>
      <c r="F417" s="412">
        <v>155432</v>
      </c>
      <c r="G417" s="535">
        <v>4000</v>
      </c>
      <c r="H417" s="523">
        <v>2969</v>
      </c>
      <c r="I417" s="26">
        <v>2968</v>
      </c>
      <c r="J417" s="553">
        <f>I417/H417*100</f>
        <v>99.966318625799929</v>
      </c>
      <c r="K417" s="239"/>
      <c r="L417" s="239"/>
      <c r="M417" s="239"/>
      <c r="N417" s="239"/>
      <c r="O417" s="239"/>
      <c r="P417" s="239"/>
      <c r="Q417" s="239">
        <v>2968</v>
      </c>
      <c r="R417" s="239"/>
      <c r="S417" s="239"/>
      <c r="T417" s="239"/>
      <c r="Z417" s="259"/>
    </row>
    <row r="418" spans="1:26" ht="12.95" customHeight="1">
      <c r="A418" s="251"/>
      <c r="B418" s="251"/>
      <c r="C418" s="118" t="s">
        <v>248</v>
      </c>
      <c r="D418" s="363" t="s">
        <v>439</v>
      </c>
      <c r="E418" s="120"/>
      <c r="F418" s="412">
        <v>155435</v>
      </c>
      <c r="G418" s="535">
        <v>1400</v>
      </c>
      <c r="H418" s="523">
        <v>1400</v>
      </c>
      <c r="I418" s="26">
        <v>1400</v>
      </c>
      <c r="J418" s="553">
        <f>I418/H418*100</f>
        <v>100</v>
      </c>
      <c r="K418" s="239"/>
      <c r="L418" s="239"/>
      <c r="M418" s="239"/>
      <c r="N418" s="239"/>
      <c r="O418" s="239"/>
      <c r="P418" s="239"/>
      <c r="Q418" s="239">
        <v>1400</v>
      </c>
      <c r="R418" s="239"/>
      <c r="S418" s="239"/>
      <c r="T418" s="239"/>
      <c r="Z418" s="259"/>
    </row>
    <row r="419" spans="1:26" ht="24" customHeight="1">
      <c r="A419" s="251"/>
      <c r="B419" s="251"/>
      <c r="C419" s="118" t="s">
        <v>249</v>
      </c>
      <c r="D419" s="363" t="s">
        <v>440</v>
      </c>
      <c r="E419" s="120"/>
      <c r="F419" s="412">
        <v>154423</v>
      </c>
      <c r="G419" s="535">
        <v>1500</v>
      </c>
      <c r="H419" s="523">
        <v>1500</v>
      </c>
      <c r="I419" s="26">
        <v>1499</v>
      </c>
      <c r="J419" s="553">
        <f>I419/H419*100</f>
        <v>99.933333333333323</v>
      </c>
      <c r="K419" s="239"/>
      <c r="L419" s="239"/>
      <c r="M419" s="239"/>
      <c r="N419" s="239"/>
      <c r="O419" s="239"/>
      <c r="P419" s="239"/>
      <c r="Q419" s="239">
        <v>1499</v>
      </c>
      <c r="R419" s="239"/>
      <c r="S419" s="239"/>
      <c r="T419" s="239"/>
      <c r="Z419" s="259"/>
    </row>
    <row r="420" spans="1:26" ht="21" customHeight="1">
      <c r="A420" s="251"/>
      <c r="B420" s="251"/>
      <c r="C420" s="118" t="s">
        <v>250</v>
      </c>
      <c r="D420" s="363" t="s">
        <v>441</v>
      </c>
      <c r="E420" s="120"/>
      <c r="F420" s="412">
        <v>154424</v>
      </c>
      <c r="G420" s="535">
        <v>4000</v>
      </c>
      <c r="H420" s="523">
        <v>4097</v>
      </c>
      <c r="I420" s="26">
        <v>4097</v>
      </c>
      <c r="J420" s="553">
        <f>I420/H420*100</f>
        <v>100</v>
      </c>
      <c r="K420" s="239"/>
      <c r="L420" s="239"/>
      <c r="M420" s="239"/>
      <c r="N420" s="239"/>
      <c r="O420" s="239"/>
      <c r="P420" s="239"/>
      <c r="Q420" s="239">
        <v>4097</v>
      </c>
      <c r="R420" s="239"/>
      <c r="S420" s="239"/>
      <c r="T420" s="239"/>
      <c r="Z420" s="259"/>
    </row>
    <row r="421" spans="1:26" ht="21" customHeight="1">
      <c r="A421" s="251"/>
      <c r="B421" s="251"/>
      <c r="C421" s="118" t="s">
        <v>251</v>
      </c>
      <c r="D421" s="363" t="s">
        <v>442</v>
      </c>
      <c r="E421" s="120"/>
      <c r="F421" s="412">
        <v>154425</v>
      </c>
      <c r="G421" s="535">
        <v>1500</v>
      </c>
      <c r="H421" s="523">
        <v>0</v>
      </c>
      <c r="I421" s="26"/>
      <c r="J421" s="553"/>
      <c r="K421" s="239"/>
      <c r="L421" s="239"/>
      <c r="M421" s="239"/>
      <c r="N421" s="239"/>
      <c r="O421" s="239"/>
      <c r="P421" s="239"/>
      <c r="Q421" s="239"/>
      <c r="R421" s="239"/>
      <c r="S421" s="239"/>
      <c r="T421" s="239"/>
      <c r="Z421" s="259"/>
    </row>
    <row r="422" spans="1:26" ht="12.95" customHeight="1">
      <c r="A422" s="251"/>
      <c r="B422" s="251"/>
      <c r="C422" s="118" t="s">
        <v>252</v>
      </c>
      <c r="D422" s="363" t="s">
        <v>443</v>
      </c>
      <c r="E422" s="120"/>
      <c r="F422" s="412">
        <v>154426</v>
      </c>
      <c r="G422" s="535">
        <v>1000</v>
      </c>
      <c r="H422" s="523">
        <v>1000</v>
      </c>
      <c r="I422" s="26">
        <v>1000</v>
      </c>
      <c r="J422" s="553">
        <f t="shared" ref="J422:J436" si="24">I422/H422*100</f>
        <v>100</v>
      </c>
      <c r="K422" s="239"/>
      <c r="L422" s="239"/>
      <c r="M422" s="239"/>
      <c r="N422" s="239"/>
      <c r="O422" s="239"/>
      <c r="P422" s="239"/>
      <c r="Q422" s="26">
        <v>1000</v>
      </c>
      <c r="R422" s="239"/>
      <c r="S422" s="239"/>
      <c r="T422" s="239"/>
      <c r="Z422" s="259"/>
    </row>
    <row r="423" spans="1:26" ht="12.95" customHeight="1">
      <c r="A423" s="251"/>
      <c r="B423" s="251"/>
      <c r="C423" s="118" t="s">
        <v>253</v>
      </c>
      <c r="D423" s="363" t="s">
        <v>444</v>
      </c>
      <c r="E423" s="120"/>
      <c r="F423" s="412">
        <v>154427</v>
      </c>
      <c r="G423" s="535">
        <v>1500</v>
      </c>
      <c r="H423" s="523">
        <v>1500</v>
      </c>
      <c r="I423" s="26">
        <v>1500</v>
      </c>
      <c r="J423" s="553">
        <f t="shared" si="24"/>
        <v>100</v>
      </c>
      <c r="K423" s="239"/>
      <c r="L423" s="239"/>
      <c r="M423" s="239"/>
      <c r="N423" s="239"/>
      <c r="O423" s="239"/>
      <c r="P423" s="239"/>
      <c r="Q423" s="26">
        <v>1500</v>
      </c>
      <c r="R423" s="239"/>
      <c r="S423" s="239"/>
      <c r="T423" s="239"/>
      <c r="Z423" s="259"/>
    </row>
    <row r="424" spans="1:26" ht="12.95" customHeight="1">
      <c r="A424" s="251"/>
      <c r="B424" s="251"/>
      <c r="C424" s="118" t="s">
        <v>1037</v>
      </c>
      <c r="D424" s="363" t="s">
        <v>445</v>
      </c>
      <c r="E424" s="120"/>
      <c r="F424" s="412">
        <v>154428</v>
      </c>
      <c r="G424" s="535">
        <v>500</v>
      </c>
      <c r="H424" s="523">
        <v>497</v>
      </c>
      <c r="I424" s="26">
        <v>496</v>
      </c>
      <c r="J424" s="553">
        <f t="shared" si="24"/>
        <v>99.798792756539228</v>
      </c>
      <c r="K424" s="239"/>
      <c r="L424" s="239"/>
      <c r="M424" s="239"/>
      <c r="N424" s="239"/>
      <c r="O424" s="239"/>
      <c r="P424" s="239"/>
      <c r="Q424" s="26">
        <v>496</v>
      </c>
      <c r="R424" s="239"/>
      <c r="S424" s="239"/>
      <c r="T424" s="239"/>
      <c r="Z424" s="259"/>
    </row>
    <row r="425" spans="1:26" ht="23.25" customHeight="1">
      <c r="A425" s="251"/>
      <c r="B425" s="251"/>
      <c r="C425" s="404" t="s">
        <v>1254</v>
      </c>
      <c r="D425" s="428" t="s">
        <v>1255</v>
      </c>
      <c r="E425" s="120"/>
      <c r="F425" s="412">
        <v>152447</v>
      </c>
      <c r="G425" s="535"/>
      <c r="H425" s="523">
        <v>17866</v>
      </c>
      <c r="I425" s="26">
        <v>10719</v>
      </c>
      <c r="J425" s="553">
        <f t="shared" si="24"/>
        <v>59.996641665733797</v>
      </c>
      <c r="K425" s="239"/>
      <c r="L425" s="239"/>
      <c r="M425" s="239"/>
      <c r="N425" s="239"/>
      <c r="O425" s="239"/>
      <c r="P425" s="239"/>
      <c r="Q425" s="26">
        <v>10719</v>
      </c>
      <c r="R425" s="239"/>
      <c r="S425" s="239"/>
      <c r="T425" s="239"/>
      <c r="Z425" s="259"/>
    </row>
    <row r="426" spans="1:26" ht="23.25" customHeight="1">
      <c r="A426" s="251"/>
      <c r="B426" s="251"/>
      <c r="C426" s="404" t="s">
        <v>1256</v>
      </c>
      <c r="D426" s="428" t="s">
        <v>1257</v>
      </c>
      <c r="E426" s="120"/>
      <c r="F426" s="412">
        <v>152448</v>
      </c>
      <c r="G426" s="535"/>
      <c r="H426" s="523">
        <v>10500</v>
      </c>
      <c r="I426" s="26">
        <v>10221</v>
      </c>
      <c r="J426" s="553">
        <f t="shared" si="24"/>
        <v>97.342857142857142</v>
      </c>
      <c r="K426" s="239"/>
      <c r="L426" s="239"/>
      <c r="M426" s="239"/>
      <c r="N426" s="239"/>
      <c r="O426" s="239"/>
      <c r="P426" s="239"/>
      <c r="Q426" s="26">
        <v>10221</v>
      </c>
      <c r="R426" s="239"/>
      <c r="S426" s="239"/>
      <c r="T426" s="239"/>
      <c r="Z426" s="259"/>
    </row>
    <row r="427" spans="1:26" ht="12.95" customHeight="1">
      <c r="A427" s="251"/>
      <c r="B427" s="251"/>
      <c r="C427" s="404" t="s">
        <v>1259</v>
      </c>
      <c r="D427" s="428" t="s">
        <v>1258</v>
      </c>
      <c r="E427" s="120"/>
      <c r="F427" s="412">
        <v>152449</v>
      </c>
      <c r="G427" s="535"/>
      <c r="H427" s="523">
        <v>18000</v>
      </c>
      <c r="I427" s="26">
        <v>16187</v>
      </c>
      <c r="J427" s="553">
        <f t="shared" si="24"/>
        <v>89.927777777777777</v>
      </c>
      <c r="K427" s="239"/>
      <c r="L427" s="239"/>
      <c r="M427" s="239"/>
      <c r="N427" s="239"/>
      <c r="O427" s="239"/>
      <c r="P427" s="239"/>
      <c r="Q427" s="26">
        <v>16187</v>
      </c>
      <c r="R427" s="239"/>
      <c r="S427" s="239"/>
      <c r="T427" s="239"/>
      <c r="Z427" s="259"/>
    </row>
    <row r="428" spans="1:26" ht="12.95" customHeight="1">
      <c r="A428" s="251"/>
      <c r="B428" s="251"/>
      <c r="C428" s="404" t="s">
        <v>136</v>
      </c>
      <c r="D428" s="428" t="s">
        <v>137</v>
      </c>
      <c r="E428" s="120"/>
      <c r="F428" s="412">
        <v>154429</v>
      </c>
      <c r="G428" s="535"/>
      <c r="H428" s="523">
        <v>13721</v>
      </c>
      <c r="I428" s="26">
        <v>13721</v>
      </c>
      <c r="J428" s="553">
        <f t="shared" si="24"/>
        <v>100</v>
      </c>
      <c r="K428" s="239"/>
      <c r="L428" s="239"/>
      <c r="M428" s="239"/>
      <c r="N428" s="239"/>
      <c r="O428" s="239"/>
      <c r="P428" s="239"/>
      <c r="Q428" s="239">
        <v>3048</v>
      </c>
      <c r="R428" s="239">
        <v>10673</v>
      </c>
      <c r="S428" s="239"/>
      <c r="T428" s="239"/>
      <c r="Z428" s="259"/>
    </row>
    <row r="429" spans="1:26" ht="12.95" customHeight="1">
      <c r="A429" s="251"/>
      <c r="B429" s="251"/>
      <c r="C429" s="404" t="s">
        <v>192</v>
      </c>
      <c r="D429" s="428" t="s">
        <v>1011</v>
      </c>
      <c r="E429" s="120"/>
      <c r="F429" s="412">
        <v>154477</v>
      </c>
      <c r="G429" s="535"/>
      <c r="H429" s="523">
        <v>10000</v>
      </c>
      <c r="I429" s="26">
        <v>9778</v>
      </c>
      <c r="J429" s="553">
        <f t="shared" si="24"/>
        <v>97.78</v>
      </c>
      <c r="K429" s="239"/>
      <c r="L429" s="239"/>
      <c r="M429" s="239"/>
      <c r="N429" s="239"/>
      <c r="O429" s="239"/>
      <c r="P429" s="239"/>
      <c r="Q429" s="239">
        <v>9778</v>
      </c>
      <c r="R429" s="239"/>
      <c r="S429" s="239"/>
      <c r="T429" s="239"/>
      <c r="Z429" s="259"/>
    </row>
    <row r="430" spans="1:26" ht="12.95" customHeight="1">
      <c r="A430" s="251"/>
      <c r="B430" s="251"/>
      <c r="C430" s="404" t="s">
        <v>193</v>
      </c>
      <c r="D430" s="428" t="s">
        <v>194</v>
      </c>
      <c r="E430" s="13"/>
      <c r="F430" s="434">
        <v>154430</v>
      </c>
      <c r="G430" s="535"/>
      <c r="H430" s="523">
        <v>1969</v>
      </c>
      <c r="I430" s="26">
        <v>1969</v>
      </c>
      <c r="J430" s="553">
        <f t="shared" si="24"/>
        <v>100</v>
      </c>
      <c r="K430" s="239"/>
      <c r="L430" s="239"/>
      <c r="M430" s="239"/>
      <c r="N430" s="239"/>
      <c r="O430" s="239"/>
      <c r="P430" s="239"/>
      <c r="Q430" s="239">
        <v>1969</v>
      </c>
      <c r="R430" s="239"/>
      <c r="S430" s="239"/>
      <c r="T430" s="239"/>
      <c r="Z430" s="259"/>
    </row>
    <row r="431" spans="1:26" ht="12.95" customHeight="1">
      <c r="A431" s="251"/>
      <c r="B431" s="251"/>
      <c r="C431" s="404" t="s">
        <v>195</v>
      </c>
      <c r="D431" s="428" t="s">
        <v>196</v>
      </c>
      <c r="E431" s="120"/>
      <c r="F431" s="12">
        <v>155430</v>
      </c>
      <c r="G431" s="535"/>
      <c r="H431" s="523">
        <v>1800</v>
      </c>
      <c r="I431" s="26">
        <v>1800</v>
      </c>
      <c r="J431" s="553">
        <f t="shared" si="24"/>
        <v>100</v>
      </c>
      <c r="K431" s="239"/>
      <c r="L431" s="239"/>
      <c r="M431" s="239"/>
      <c r="N431" s="239"/>
      <c r="O431" s="239"/>
      <c r="P431" s="239"/>
      <c r="Q431" s="239">
        <v>1800</v>
      </c>
      <c r="R431" s="239"/>
      <c r="S431" s="239"/>
      <c r="T431" s="239"/>
      <c r="Z431" s="259"/>
    </row>
    <row r="432" spans="1:26" ht="22.5" customHeight="1">
      <c r="A432" s="251"/>
      <c r="B432" s="251"/>
      <c r="C432" s="404" t="s">
        <v>197</v>
      </c>
      <c r="D432" s="428" t="s">
        <v>198</v>
      </c>
      <c r="E432" s="120"/>
      <c r="F432" s="12">
        <v>154431</v>
      </c>
      <c r="G432" s="535"/>
      <c r="H432" s="523">
        <v>463</v>
      </c>
      <c r="I432" s="26">
        <v>463</v>
      </c>
      <c r="J432" s="553">
        <f t="shared" si="24"/>
        <v>100</v>
      </c>
      <c r="K432" s="239"/>
      <c r="L432" s="239"/>
      <c r="M432" s="239"/>
      <c r="N432" s="239"/>
      <c r="O432" s="239"/>
      <c r="P432" s="239"/>
      <c r="Q432" s="239">
        <v>463</v>
      </c>
      <c r="R432" s="239"/>
      <c r="S432" s="239"/>
      <c r="T432" s="239"/>
      <c r="Z432" s="259"/>
    </row>
    <row r="433" spans="1:26" ht="12.95" customHeight="1">
      <c r="A433" s="251"/>
      <c r="B433" s="251"/>
      <c r="C433" s="404" t="s">
        <v>199</v>
      </c>
      <c r="D433" s="428" t="s">
        <v>200</v>
      </c>
      <c r="E433" s="13"/>
      <c r="F433" s="434">
        <v>154432</v>
      </c>
      <c r="G433" s="535"/>
      <c r="H433" s="523">
        <v>1267</v>
      </c>
      <c r="I433" s="26">
        <v>1267</v>
      </c>
      <c r="J433" s="553">
        <f t="shared" si="24"/>
        <v>100</v>
      </c>
      <c r="K433" s="239"/>
      <c r="L433" s="239"/>
      <c r="M433" s="239"/>
      <c r="N433" s="239"/>
      <c r="O433" s="239"/>
      <c r="P433" s="239"/>
      <c r="Q433" s="239">
        <v>1267</v>
      </c>
      <c r="R433" s="239"/>
      <c r="S433" s="239"/>
      <c r="T433" s="239"/>
      <c r="Z433" s="259"/>
    </row>
    <row r="434" spans="1:26" ht="12.95" customHeight="1">
      <c r="A434" s="251"/>
      <c r="B434" s="251"/>
      <c r="C434" s="404" t="s">
        <v>201</v>
      </c>
      <c r="D434" s="428" t="s">
        <v>202</v>
      </c>
      <c r="E434" s="120"/>
      <c r="F434" s="12">
        <v>152450</v>
      </c>
      <c r="G434" s="535"/>
      <c r="H434" s="523">
        <v>6469</v>
      </c>
      <c r="I434" s="26">
        <v>6468</v>
      </c>
      <c r="J434" s="553">
        <f t="shared" si="24"/>
        <v>99.984541660225688</v>
      </c>
      <c r="K434" s="239"/>
      <c r="L434" s="239"/>
      <c r="M434" s="239"/>
      <c r="N434" s="239"/>
      <c r="O434" s="239"/>
      <c r="P434" s="239">
        <v>6468</v>
      </c>
      <c r="Q434" s="239"/>
      <c r="R434" s="239"/>
      <c r="S434" s="239"/>
      <c r="T434" s="239"/>
      <c r="Z434" s="259"/>
    </row>
    <row r="435" spans="1:26" ht="12.95" customHeight="1">
      <c r="A435" s="251"/>
      <c r="B435" s="251"/>
      <c r="C435" s="404" t="s">
        <v>203</v>
      </c>
      <c r="D435" s="428" t="s">
        <v>204</v>
      </c>
      <c r="E435" s="13"/>
      <c r="F435" s="434">
        <v>154434</v>
      </c>
      <c r="G435" s="535"/>
      <c r="H435" s="523">
        <v>1016</v>
      </c>
      <c r="I435" s="26">
        <v>1016</v>
      </c>
      <c r="J435" s="553">
        <f t="shared" si="24"/>
        <v>100</v>
      </c>
      <c r="K435" s="239"/>
      <c r="L435" s="239"/>
      <c r="M435" s="239"/>
      <c r="N435" s="239"/>
      <c r="O435" s="239"/>
      <c r="P435" s="239"/>
      <c r="Q435" s="239">
        <v>1016</v>
      </c>
      <c r="R435" s="239"/>
      <c r="S435" s="239"/>
      <c r="T435" s="239"/>
      <c r="Z435" s="259"/>
    </row>
    <row r="436" spans="1:26" ht="23.25" customHeight="1">
      <c r="A436" s="251"/>
      <c r="B436" s="251"/>
      <c r="C436" s="404" t="s">
        <v>205</v>
      </c>
      <c r="D436" s="428" t="s">
        <v>206</v>
      </c>
      <c r="E436" s="13"/>
      <c r="F436" s="434">
        <v>154436</v>
      </c>
      <c r="G436" s="535"/>
      <c r="H436" s="523">
        <v>6577</v>
      </c>
      <c r="I436" s="26"/>
      <c r="J436" s="553">
        <f t="shared" si="24"/>
        <v>0</v>
      </c>
      <c r="K436" s="239"/>
      <c r="L436" s="239"/>
      <c r="M436" s="239"/>
      <c r="N436" s="239"/>
      <c r="O436" s="239"/>
      <c r="P436" s="239"/>
      <c r="Q436" s="239"/>
      <c r="R436" s="239"/>
      <c r="S436" s="239"/>
      <c r="T436" s="239"/>
      <c r="Z436" s="259"/>
    </row>
    <row r="437" spans="1:26" ht="12.95" customHeight="1">
      <c r="A437" s="251"/>
      <c r="B437" s="251"/>
      <c r="C437" s="251"/>
      <c r="D437" s="15" t="s">
        <v>1580</v>
      </c>
      <c r="E437" s="120"/>
      <c r="F437" s="412"/>
      <c r="G437" s="535"/>
      <c r="H437" s="523"/>
      <c r="I437" s="26"/>
      <c r="J437" s="553"/>
      <c r="K437" s="239"/>
      <c r="L437" s="238"/>
      <c r="M437" s="238"/>
      <c r="N437" s="238"/>
      <c r="O437" s="238"/>
      <c r="P437" s="239"/>
      <c r="Q437" s="239"/>
      <c r="R437" s="239"/>
      <c r="S437" s="238"/>
      <c r="T437" s="238"/>
    </row>
    <row r="438" spans="1:26" ht="14.25" customHeight="1">
      <c r="A438" s="251"/>
      <c r="B438" s="251"/>
      <c r="C438" s="118" t="s">
        <v>1666</v>
      </c>
      <c r="D438" s="260" t="s">
        <v>48</v>
      </c>
      <c r="E438" s="120"/>
      <c r="F438" s="412">
        <v>152406</v>
      </c>
      <c r="G438" s="535">
        <v>5001</v>
      </c>
      <c r="H438" s="523">
        <v>5311</v>
      </c>
      <c r="I438" s="26">
        <v>5309</v>
      </c>
      <c r="J438" s="553">
        <f t="shared" ref="J438:J448" si="25">I438/H438*100</f>
        <v>99.962342308416495</v>
      </c>
      <c r="K438" s="239"/>
      <c r="L438" s="239"/>
      <c r="M438" s="239">
        <v>5309</v>
      </c>
      <c r="N438" s="239"/>
      <c r="O438" s="239"/>
      <c r="P438" s="239"/>
      <c r="Q438" s="239"/>
      <c r="R438" s="239"/>
      <c r="S438" s="239"/>
      <c r="T438" s="239"/>
    </row>
    <row r="439" spans="1:26" ht="25.5" customHeight="1">
      <c r="A439" s="251"/>
      <c r="B439" s="251"/>
      <c r="C439" s="118" t="s">
        <v>1667</v>
      </c>
      <c r="D439" s="260" t="s">
        <v>399</v>
      </c>
      <c r="E439" s="120"/>
      <c r="F439" s="412">
        <v>152405</v>
      </c>
      <c r="G439" s="535">
        <v>16376</v>
      </c>
      <c r="H439" s="523">
        <v>15570</v>
      </c>
      <c r="I439" s="26">
        <v>14462</v>
      </c>
      <c r="J439" s="553">
        <f t="shared" si="25"/>
        <v>92.883750802825944</v>
      </c>
      <c r="K439" s="239"/>
      <c r="L439" s="239"/>
      <c r="M439" s="239">
        <v>768</v>
      </c>
      <c r="N439" s="239"/>
      <c r="O439" s="239"/>
      <c r="P439" s="239">
        <v>6801</v>
      </c>
      <c r="Q439" s="239">
        <v>6893</v>
      </c>
      <c r="R439" s="239"/>
      <c r="S439" s="239"/>
      <c r="T439" s="239"/>
    </row>
    <row r="440" spans="1:26" ht="12.95" customHeight="1">
      <c r="A440" s="251"/>
      <c r="B440" s="251"/>
      <c r="C440" s="118" t="s">
        <v>1668</v>
      </c>
      <c r="D440" s="81" t="s">
        <v>501</v>
      </c>
      <c r="E440" s="120"/>
      <c r="F440" s="412">
        <v>152442</v>
      </c>
      <c r="G440" s="535">
        <v>1000</v>
      </c>
      <c r="H440" s="523">
        <v>2858</v>
      </c>
      <c r="I440" s="26">
        <v>2858</v>
      </c>
      <c r="J440" s="553">
        <f t="shared" si="25"/>
        <v>100</v>
      </c>
      <c r="K440" s="239"/>
      <c r="L440" s="239"/>
      <c r="M440" s="239"/>
      <c r="N440" s="239"/>
      <c r="O440" s="239"/>
      <c r="P440" s="239">
        <v>2858</v>
      </c>
      <c r="Q440" s="239"/>
      <c r="R440" s="239"/>
      <c r="S440" s="239"/>
      <c r="T440" s="239"/>
    </row>
    <row r="441" spans="1:26" ht="12.95" customHeight="1">
      <c r="A441" s="251"/>
      <c r="B441" s="251"/>
      <c r="C441" s="118" t="s">
        <v>1669</v>
      </c>
      <c r="D441" s="81" t="s">
        <v>2207</v>
      </c>
      <c r="E441" s="120"/>
      <c r="F441" s="412">
        <v>152401</v>
      </c>
      <c r="G441" s="535">
        <v>5507</v>
      </c>
      <c r="H441" s="523">
        <v>5507</v>
      </c>
      <c r="I441" s="26">
        <v>4746</v>
      </c>
      <c r="J441" s="553">
        <f t="shared" si="25"/>
        <v>86.18122389685854</v>
      </c>
      <c r="K441" s="239"/>
      <c r="L441" s="239"/>
      <c r="M441" s="239"/>
      <c r="N441" s="239"/>
      <c r="O441" s="239"/>
      <c r="P441" s="239">
        <v>4746</v>
      </c>
      <c r="Q441" s="239"/>
      <c r="R441" s="239"/>
      <c r="S441" s="239"/>
      <c r="T441" s="239"/>
    </row>
    <row r="442" spans="1:26" ht="12.95" customHeight="1">
      <c r="A442" s="251"/>
      <c r="B442" s="251"/>
      <c r="C442" s="118" t="s">
        <v>1670</v>
      </c>
      <c r="D442" s="81" t="s">
        <v>400</v>
      </c>
      <c r="E442" s="120"/>
      <c r="F442" s="412">
        <v>152431</v>
      </c>
      <c r="G442" s="535">
        <v>1570</v>
      </c>
      <c r="H442" s="523">
        <v>1570</v>
      </c>
      <c r="I442" s="26">
        <v>1570</v>
      </c>
      <c r="J442" s="553">
        <f t="shared" si="25"/>
        <v>100</v>
      </c>
      <c r="K442" s="239"/>
      <c r="L442" s="239"/>
      <c r="M442" s="239"/>
      <c r="N442" s="239"/>
      <c r="O442" s="239"/>
      <c r="P442" s="239">
        <v>1570</v>
      </c>
      <c r="Q442" s="239"/>
      <c r="R442" s="239"/>
      <c r="S442" s="239"/>
      <c r="T442" s="239"/>
    </row>
    <row r="443" spans="1:26" ht="12.95" customHeight="1">
      <c r="A443" s="251"/>
      <c r="B443" s="251"/>
      <c r="C443" s="118" t="s">
        <v>1671</v>
      </c>
      <c r="D443" s="81" t="s">
        <v>1034</v>
      </c>
      <c r="E443" s="120"/>
      <c r="F443" s="412">
        <v>154463</v>
      </c>
      <c r="G443" s="535">
        <v>18061</v>
      </c>
      <c r="H443" s="523">
        <v>27470</v>
      </c>
      <c r="I443" s="26">
        <v>27470</v>
      </c>
      <c r="J443" s="553">
        <f t="shared" si="25"/>
        <v>100</v>
      </c>
      <c r="K443" s="239"/>
      <c r="L443" s="239"/>
      <c r="M443" s="239"/>
      <c r="N443" s="239"/>
      <c r="O443" s="239"/>
      <c r="P443" s="239"/>
      <c r="Q443" s="26">
        <v>27470</v>
      </c>
      <c r="R443" s="239"/>
      <c r="S443" s="239"/>
      <c r="T443" s="239"/>
    </row>
    <row r="444" spans="1:26" ht="12.95" customHeight="1">
      <c r="A444" s="251"/>
      <c r="B444" s="251"/>
      <c r="C444" s="118" t="s">
        <v>1672</v>
      </c>
      <c r="D444" s="81" t="s">
        <v>1035</v>
      </c>
      <c r="E444" s="120"/>
      <c r="F444" s="412">
        <v>154482</v>
      </c>
      <c r="G444" s="535">
        <v>18967</v>
      </c>
      <c r="H444" s="523">
        <v>18967</v>
      </c>
      <c r="I444" s="26">
        <v>18920</v>
      </c>
      <c r="J444" s="553">
        <f t="shared" si="25"/>
        <v>99.752201191543207</v>
      </c>
      <c r="K444" s="239"/>
      <c r="L444" s="239"/>
      <c r="M444" s="239"/>
      <c r="N444" s="239"/>
      <c r="O444" s="239"/>
      <c r="P444" s="239"/>
      <c r="Q444" s="26">
        <v>18920</v>
      </c>
      <c r="R444" s="239"/>
      <c r="S444" s="239"/>
      <c r="T444" s="239"/>
    </row>
    <row r="445" spans="1:26" ht="12.95" customHeight="1">
      <c r="A445" s="251"/>
      <c r="B445" s="251"/>
      <c r="C445" s="118" t="s">
        <v>446</v>
      </c>
      <c r="D445" s="81" t="s">
        <v>422</v>
      </c>
      <c r="E445" s="120"/>
      <c r="F445" s="412">
        <v>154420</v>
      </c>
      <c r="G445" s="535">
        <v>3998</v>
      </c>
      <c r="H445" s="523">
        <v>3998</v>
      </c>
      <c r="I445" s="26">
        <v>3979</v>
      </c>
      <c r="J445" s="553">
        <f t="shared" si="25"/>
        <v>99.524762381190584</v>
      </c>
      <c r="K445" s="239"/>
      <c r="L445" s="239"/>
      <c r="M445" s="239"/>
      <c r="N445" s="239"/>
      <c r="O445" s="239"/>
      <c r="P445" s="239"/>
      <c r="Q445" s="26">
        <v>3979</v>
      </c>
      <c r="R445" s="239"/>
      <c r="S445" s="239"/>
      <c r="T445" s="239"/>
    </row>
    <row r="446" spans="1:26" ht="12.95" customHeight="1">
      <c r="A446" s="251"/>
      <c r="B446" s="251"/>
      <c r="C446" s="118" t="s">
        <v>447</v>
      </c>
      <c r="D446" s="81" t="s">
        <v>1038</v>
      </c>
      <c r="E446" s="120"/>
      <c r="F446" s="412">
        <v>155423</v>
      </c>
      <c r="G446" s="535">
        <v>6702</v>
      </c>
      <c r="H446" s="523">
        <v>6702</v>
      </c>
      <c r="I446" s="26">
        <v>6701</v>
      </c>
      <c r="J446" s="553">
        <f t="shared" si="25"/>
        <v>99.985079080871387</v>
      </c>
      <c r="K446" s="239"/>
      <c r="L446" s="239"/>
      <c r="M446" s="239"/>
      <c r="N446" s="239"/>
      <c r="O446" s="239"/>
      <c r="P446" s="239"/>
      <c r="Q446" s="26">
        <v>6701</v>
      </c>
      <c r="R446" s="239"/>
      <c r="S446" s="239"/>
      <c r="T446" s="239"/>
    </row>
    <row r="447" spans="1:26" ht="12.95" customHeight="1">
      <c r="A447" s="251"/>
      <c r="B447" s="251"/>
      <c r="C447" s="118" t="s">
        <v>448</v>
      </c>
      <c r="D447" s="81" t="s">
        <v>1039</v>
      </c>
      <c r="E447" s="120"/>
      <c r="F447" s="412">
        <v>155425</v>
      </c>
      <c r="G447" s="535">
        <v>3114</v>
      </c>
      <c r="H447" s="523">
        <v>3114</v>
      </c>
      <c r="I447" s="26">
        <v>3113</v>
      </c>
      <c r="J447" s="553">
        <f t="shared" si="25"/>
        <v>99.967886962106604</v>
      </c>
      <c r="K447" s="239"/>
      <c r="L447" s="239"/>
      <c r="M447" s="239"/>
      <c r="N447" s="239"/>
      <c r="O447" s="239"/>
      <c r="P447" s="239"/>
      <c r="Q447" s="26">
        <v>3113</v>
      </c>
      <c r="R447" s="239"/>
      <c r="S447" s="239"/>
      <c r="T447" s="239"/>
    </row>
    <row r="448" spans="1:26" ht="23.25" customHeight="1">
      <c r="A448" s="251"/>
      <c r="B448" s="251"/>
      <c r="C448" s="118" t="s">
        <v>449</v>
      </c>
      <c r="D448" s="364" t="s">
        <v>1040</v>
      </c>
      <c r="E448" s="120"/>
      <c r="F448" s="412">
        <v>155431</v>
      </c>
      <c r="G448" s="535">
        <v>2188</v>
      </c>
      <c r="H448" s="523">
        <v>2284</v>
      </c>
      <c r="I448" s="26">
        <v>2284</v>
      </c>
      <c r="J448" s="553">
        <f t="shared" si="25"/>
        <v>100</v>
      </c>
      <c r="K448" s="239"/>
      <c r="L448" s="239"/>
      <c r="M448" s="239"/>
      <c r="N448" s="239"/>
      <c r="O448" s="239"/>
      <c r="P448" s="239"/>
      <c r="Q448" s="26">
        <v>2284</v>
      </c>
      <c r="R448" s="239"/>
      <c r="S448" s="239"/>
      <c r="T448" s="239"/>
    </row>
    <row r="449" spans="1:26" ht="25.5" customHeight="1">
      <c r="A449" s="251"/>
      <c r="B449" s="251"/>
      <c r="C449" s="118" t="s">
        <v>450</v>
      </c>
      <c r="D449" s="261" t="s">
        <v>451</v>
      </c>
      <c r="E449" s="120"/>
      <c r="F449" s="412">
        <v>155432</v>
      </c>
      <c r="G449" s="535">
        <v>1969</v>
      </c>
      <c r="H449" s="523">
        <v>0</v>
      </c>
      <c r="I449" s="26"/>
      <c r="J449" s="553"/>
      <c r="K449" s="239"/>
      <c r="L449" s="239"/>
      <c r="M449" s="239"/>
      <c r="N449" s="239"/>
      <c r="O449" s="239"/>
      <c r="P449" s="239"/>
      <c r="Q449" s="26"/>
      <c r="R449" s="239"/>
      <c r="S449" s="239"/>
      <c r="T449" s="239"/>
    </row>
    <row r="450" spans="1:26" ht="12.95" customHeight="1">
      <c r="A450" s="251"/>
      <c r="B450" s="251"/>
      <c r="C450" s="118" t="s">
        <v>452</v>
      </c>
      <c r="D450" s="262" t="s">
        <v>1041</v>
      </c>
      <c r="E450" s="120"/>
      <c r="F450" s="412">
        <v>155433</v>
      </c>
      <c r="G450" s="535">
        <v>7725</v>
      </c>
      <c r="H450" s="523">
        <v>5724</v>
      </c>
      <c r="I450" s="26">
        <v>5724</v>
      </c>
      <c r="J450" s="553">
        <f>I450/H450*100</f>
        <v>100</v>
      </c>
      <c r="K450" s="239"/>
      <c r="L450" s="239"/>
      <c r="M450" s="239"/>
      <c r="N450" s="239"/>
      <c r="O450" s="239"/>
      <c r="P450" s="239"/>
      <c r="Q450" s="26">
        <v>5724</v>
      </c>
      <c r="R450" s="239"/>
      <c r="S450" s="239"/>
      <c r="T450" s="239"/>
    </row>
    <row r="451" spans="1:26" ht="12.95" customHeight="1">
      <c r="A451" s="251"/>
      <c r="B451" s="251"/>
      <c r="C451" s="118" t="s">
        <v>453</v>
      </c>
      <c r="D451" s="81" t="s">
        <v>454</v>
      </c>
      <c r="E451" s="120"/>
      <c r="F451" s="412">
        <v>154500</v>
      </c>
      <c r="G451" s="535">
        <v>1500</v>
      </c>
      <c r="H451" s="523">
        <v>1500</v>
      </c>
      <c r="I451" s="26">
        <v>1500</v>
      </c>
      <c r="J451" s="553">
        <f>I451/H451*100</f>
        <v>100</v>
      </c>
      <c r="K451" s="239"/>
      <c r="L451" s="239"/>
      <c r="M451" s="239"/>
      <c r="N451" s="239"/>
      <c r="O451" s="239"/>
      <c r="P451" s="239"/>
      <c r="Q451" s="26">
        <v>1500</v>
      </c>
      <c r="R451" s="239"/>
      <c r="S451" s="239"/>
      <c r="T451" s="239"/>
    </row>
    <row r="452" spans="1:26" ht="27" customHeight="1">
      <c r="A452" s="251"/>
      <c r="B452" s="251"/>
      <c r="C452" s="118" t="s">
        <v>455</v>
      </c>
      <c r="D452" s="131" t="s">
        <v>399</v>
      </c>
      <c r="E452" s="120"/>
      <c r="F452" s="412">
        <v>152405</v>
      </c>
      <c r="G452" s="535">
        <v>2413</v>
      </c>
      <c r="H452" s="523">
        <v>0</v>
      </c>
      <c r="I452" s="26"/>
      <c r="J452" s="553"/>
      <c r="K452" s="239"/>
      <c r="L452" s="239"/>
      <c r="M452" s="239"/>
      <c r="N452" s="239"/>
      <c r="O452" s="239"/>
      <c r="P452" s="239"/>
      <c r="Q452" s="239"/>
      <c r="R452" s="239"/>
      <c r="S452" s="239"/>
      <c r="T452" s="239"/>
    </row>
    <row r="453" spans="1:26" ht="15.75" customHeight="1">
      <c r="A453" s="251"/>
      <c r="B453" s="251"/>
      <c r="C453" s="426" t="s">
        <v>1261</v>
      </c>
      <c r="D453" s="123" t="s">
        <v>1262</v>
      </c>
      <c r="E453" s="120"/>
      <c r="F453" s="20">
        <v>152922</v>
      </c>
      <c r="G453" s="26"/>
      <c r="H453" s="523">
        <v>1990</v>
      </c>
      <c r="I453" s="26">
        <v>1990</v>
      </c>
      <c r="J453" s="553">
        <f>I453/H453*100</f>
        <v>100</v>
      </c>
      <c r="K453" s="239"/>
      <c r="L453" s="239"/>
      <c r="M453" s="239"/>
      <c r="N453" s="239"/>
      <c r="O453" s="239"/>
      <c r="P453" s="239">
        <v>1990</v>
      </c>
      <c r="Q453" s="239"/>
      <c r="R453" s="239"/>
      <c r="S453" s="239"/>
      <c r="T453" s="239"/>
    </row>
    <row r="454" spans="1:26" ht="13.5" customHeight="1">
      <c r="A454" s="251"/>
      <c r="B454" s="251"/>
      <c r="C454" s="426" t="s">
        <v>1263</v>
      </c>
      <c r="D454" s="123" t="s">
        <v>1264</v>
      </c>
      <c r="E454" s="120"/>
      <c r="F454" s="12">
        <v>155421</v>
      </c>
      <c r="G454" s="53"/>
      <c r="H454" s="523">
        <v>400</v>
      </c>
      <c r="I454" s="26">
        <v>400</v>
      </c>
      <c r="J454" s="553">
        <f>I454/H454*100</f>
        <v>100</v>
      </c>
      <c r="K454" s="239"/>
      <c r="L454" s="239"/>
      <c r="M454" s="239"/>
      <c r="N454" s="239"/>
      <c r="O454" s="239"/>
      <c r="P454" s="239"/>
      <c r="Q454" s="239">
        <v>400</v>
      </c>
      <c r="R454" s="239"/>
      <c r="S454" s="239"/>
      <c r="T454" s="239"/>
    </row>
    <row r="455" spans="1:26" ht="12.95" customHeight="1">
      <c r="A455" s="251"/>
      <c r="B455" s="251"/>
      <c r="C455" s="251" t="s">
        <v>298</v>
      </c>
      <c r="D455" s="350" t="s">
        <v>234</v>
      </c>
      <c r="E455" s="120"/>
      <c r="F455" s="412"/>
      <c r="G455" s="535"/>
      <c r="H455" s="523"/>
      <c r="I455" s="26"/>
      <c r="J455" s="553"/>
      <c r="K455" s="239"/>
      <c r="L455" s="238"/>
      <c r="M455" s="238"/>
      <c r="N455" s="238"/>
      <c r="O455" s="238"/>
      <c r="P455" s="239"/>
      <c r="Q455" s="239"/>
      <c r="R455" s="239"/>
      <c r="S455" s="238"/>
      <c r="T455" s="238"/>
    </row>
    <row r="456" spans="1:26" ht="12.95" customHeight="1">
      <c r="A456" s="251"/>
      <c r="B456" s="251"/>
      <c r="C456" s="118" t="s">
        <v>1905</v>
      </c>
      <c r="D456" s="21" t="s">
        <v>495</v>
      </c>
      <c r="E456" s="120"/>
      <c r="F456" s="412">
        <v>152908</v>
      </c>
      <c r="G456" s="535">
        <v>9000</v>
      </c>
      <c r="H456" s="523">
        <v>10680</v>
      </c>
      <c r="I456" s="26">
        <v>7363</v>
      </c>
      <c r="J456" s="553">
        <f t="shared" ref="J456:J462" si="26">I456/H456*100</f>
        <v>68.941947565543074</v>
      </c>
      <c r="K456" s="239"/>
      <c r="L456" s="239"/>
      <c r="M456" s="239"/>
      <c r="N456" s="239"/>
      <c r="O456" s="239"/>
      <c r="P456" s="239">
        <v>7363</v>
      </c>
      <c r="Q456" s="239"/>
      <c r="R456" s="239"/>
      <c r="S456" s="239"/>
      <c r="T456" s="239"/>
    </row>
    <row r="457" spans="1:26" ht="12.95" customHeight="1">
      <c r="A457" s="251"/>
      <c r="B457" s="251"/>
      <c r="C457" s="118" t="s">
        <v>1906</v>
      </c>
      <c r="D457" s="252" t="s">
        <v>456</v>
      </c>
      <c r="E457" s="120"/>
      <c r="F457" s="412">
        <v>162921</v>
      </c>
      <c r="G457" s="535">
        <v>1000</v>
      </c>
      <c r="H457" s="523">
        <v>600</v>
      </c>
      <c r="I457" s="26"/>
      <c r="J457" s="553">
        <f t="shared" si="26"/>
        <v>0</v>
      </c>
      <c r="K457" s="239"/>
      <c r="L457" s="239"/>
      <c r="M457" s="239"/>
      <c r="N457" s="239"/>
      <c r="O457" s="239"/>
      <c r="P457" s="239"/>
      <c r="Q457" s="239"/>
      <c r="R457" s="239"/>
      <c r="S457" s="239"/>
      <c r="T457" s="239"/>
      <c r="Z457" s="239"/>
    </row>
    <row r="458" spans="1:26" ht="12.95" customHeight="1">
      <c r="A458" s="251"/>
      <c r="B458" s="251"/>
      <c r="C458" s="118" t="s">
        <v>1907</v>
      </c>
      <c r="D458" s="252" t="s">
        <v>457</v>
      </c>
      <c r="E458" s="120"/>
      <c r="F458" s="412">
        <v>152924</v>
      </c>
      <c r="G458" s="535">
        <v>1000</v>
      </c>
      <c r="H458" s="523">
        <v>1000</v>
      </c>
      <c r="I458" s="26"/>
      <c r="J458" s="553">
        <f t="shared" si="26"/>
        <v>0</v>
      </c>
      <c r="K458" s="239"/>
      <c r="L458" s="239"/>
      <c r="M458" s="239"/>
      <c r="N458" s="239"/>
      <c r="O458" s="239"/>
      <c r="P458" s="239"/>
      <c r="Q458" s="239"/>
      <c r="R458" s="239"/>
      <c r="S458" s="239"/>
      <c r="T458" s="239"/>
      <c r="Z458" s="239"/>
    </row>
    <row r="459" spans="1:26" ht="12.95" customHeight="1">
      <c r="A459" s="251"/>
      <c r="B459" s="251"/>
      <c r="C459" s="118" t="s">
        <v>1908</v>
      </c>
      <c r="D459" s="252" t="s">
        <v>2095</v>
      </c>
      <c r="E459" s="120"/>
      <c r="F459" s="412">
        <v>152925</v>
      </c>
      <c r="G459" s="535">
        <v>1000</v>
      </c>
      <c r="H459" s="523">
        <v>1000</v>
      </c>
      <c r="I459" s="26">
        <v>1000</v>
      </c>
      <c r="J459" s="553">
        <f t="shared" si="26"/>
        <v>100</v>
      </c>
      <c r="K459" s="239"/>
      <c r="L459" s="239"/>
      <c r="M459" s="239"/>
      <c r="N459" s="239"/>
      <c r="O459" s="239">
        <v>1000</v>
      </c>
      <c r="P459" s="239"/>
      <c r="Q459" s="239"/>
      <c r="R459" s="239"/>
      <c r="S459" s="239"/>
      <c r="T459" s="239"/>
      <c r="Z459" s="239"/>
    </row>
    <row r="460" spans="1:26" ht="12.95" customHeight="1">
      <c r="A460" s="251"/>
      <c r="B460" s="251"/>
      <c r="C460" s="118" t="s">
        <v>402</v>
      </c>
      <c r="D460" s="252" t="s">
        <v>2096</v>
      </c>
      <c r="E460" s="120"/>
      <c r="F460" s="412">
        <v>152926</v>
      </c>
      <c r="G460" s="535">
        <v>1000</v>
      </c>
      <c r="H460" s="523">
        <v>1000</v>
      </c>
      <c r="I460" s="26"/>
      <c r="J460" s="553">
        <f t="shared" si="26"/>
        <v>0</v>
      </c>
      <c r="K460" s="239"/>
      <c r="L460" s="239"/>
      <c r="M460" s="239"/>
      <c r="N460" s="239"/>
      <c r="O460" s="239"/>
      <c r="P460" s="239"/>
      <c r="Q460" s="239"/>
      <c r="R460" s="239"/>
      <c r="S460" s="239"/>
      <c r="T460" s="239"/>
      <c r="Z460" s="239"/>
    </row>
    <row r="461" spans="1:26" ht="12.95" customHeight="1">
      <c r="A461" s="251"/>
      <c r="B461" s="251"/>
      <c r="C461" s="118" t="s">
        <v>403</v>
      </c>
      <c r="D461" s="252" t="s">
        <v>756</v>
      </c>
      <c r="E461" s="120"/>
      <c r="F461" s="412">
        <v>152505</v>
      </c>
      <c r="G461" s="535">
        <v>400</v>
      </c>
      <c r="H461" s="523">
        <v>400</v>
      </c>
      <c r="I461" s="26"/>
      <c r="J461" s="553">
        <f t="shared" si="26"/>
        <v>0</v>
      </c>
      <c r="K461" s="239"/>
      <c r="L461" s="239"/>
      <c r="M461" s="239"/>
      <c r="N461" s="239"/>
      <c r="O461" s="239"/>
      <c r="P461" s="239"/>
      <c r="Q461" s="239"/>
      <c r="R461" s="239"/>
      <c r="S461" s="239"/>
      <c r="T461" s="239"/>
      <c r="Z461" s="239"/>
    </row>
    <row r="462" spans="1:26" ht="12.95" customHeight="1">
      <c r="A462" s="251"/>
      <c r="B462" s="251"/>
      <c r="C462" s="118" t="s">
        <v>404</v>
      </c>
      <c r="D462" s="252" t="s">
        <v>2097</v>
      </c>
      <c r="E462" s="120"/>
      <c r="F462" s="412">
        <v>152912</v>
      </c>
      <c r="G462" s="535">
        <v>1000</v>
      </c>
      <c r="H462" s="523">
        <v>1000</v>
      </c>
      <c r="I462" s="26"/>
      <c r="J462" s="553">
        <f t="shared" si="26"/>
        <v>0</v>
      </c>
      <c r="K462" s="239"/>
      <c r="L462" s="239"/>
      <c r="M462" s="239"/>
      <c r="N462" s="239"/>
      <c r="O462" s="239"/>
      <c r="P462" s="239"/>
      <c r="Q462" s="239"/>
      <c r="R462" s="239"/>
      <c r="S462" s="239"/>
      <c r="T462" s="239"/>
      <c r="Z462" s="239"/>
    </row>
    <row r="463" spans="1:26" ht="12.95" customHeight="1">
      <c r="A463" s="251"/>
      <c r="B463" s="251"/>
      <c r="C463" s="118" t="s">
        <v>405</v>
      </c>
      <c r="D463" s="252" t="s">
        <v>2098</v>
      </c>
      <c r="E463" s="120"/>
      <c r="F463" s="412">
        <v>152927</v>
      </c>
      <c r="G463" s="535">
        <v>500</v>
      </c>
      <c r="H463" s="523">
        <v>0</v>
      </c>
      <c r="I463" s="26"/>
      <c r="J463" s="553"/>
      <c r="K463" s="239"/>
      <c r="L463" s="239"/>
      <c r="M463" s="239"/>
      <c r="N463" s="239"/>
      <c r="O463" s="239"/>
      <c r="P463" s="239"/>
      <c r="Q463" s="239"/>
      <c r="R463" s="239"/>
      <c r="S463" s="239"/>
      <c r="T463" s="239"/>
      <c r="Z463" s="239"/>
    </row>
    <row r="464" spans="1:26" ht="22.5" customHeight="1">
      <c r="A464" s="251"/>
      <c r="B464" s="251"/>
      <c r="C464" s="118" t="s">
        <v>407</v>
      </c>
      <c r="D464" s="252" t="s">
        <v>2099</v>
      </c>
      <c r="E464" s="120"/>
      <c r="F464" s="412">
        <v>152502</v>
      </c>
      <c r="G464" s="535">
        <v>500</v>
      </c>
      <c r="H464" s="523">
        <v>0</v>
      </c>
      <c r="I464" s="26"/>
      <c r="J464" s="553"/>
      <c r="K464" s="239"/>
      <c r="L464" s="239"/>
      <c r="M464" s="239"/>
      <c r="N464" s="239"/>
      <c r="O464" s="239"/>
      <c r="P464" s="239"/>
      <c r="Q464" s="239"/>
      <c r="R464" s="239"/>
      <c r="S464" s="239"/>
      <c r="T464" s="239"/>
      <c r="Z464" s="239"/>
    </row>
    <row r="465" spans="1:26" ht="20.25" customHeight="1">
      <c r="A465" s="251"/>
      <c r="B465" s="251"/>
      <c r="C465" s="118" t="s">
        <v>411</v>
      </c>
      <c r="D465" s="366" t="s">
        <v>2100</v>
      </c>
      <c r="E465" s="120"/>
      <c r="F465" s="412">
        <v>152503</v>
      </c>
      <c r="G465" s="535">
        <v>500</v>
      </c>
      <c r="H465" s="523">
        <v>500</v>
      </c>
      <c r="I465" s="26"/>
      <c r="J465" s="553">
        <f t="shared" ref="J465:J470" si="27">I465/H465*100</f>
        <v>0</v>
      </c>
      <c r="K465" s="239"/>
      <c r="L465" s="239"/>
      <c r="M465" s="239"/>
      <c r="N465" s="239"/>
      <c r="O465" s="239"/>
      <c r="P465" s="239"/>
      <c r="Q465" s="239"/>
      <c r="R465" s="239"/>
      <c r="S465" s="239"/>
      <c r="T465" s="239"/>
      <c r="Z465" s="239"/>
    </row>
    <row r="466" spans="1:26" ht="18" customHeight="1">
      <c r="A466" s="251"/>
      <c r="B466" s="251"/>
      <c r="C466" s="118" t="s">
        <v>412</v>
      </c>
      <c r="D466" s="127" t="s">
        <v>2101</v>
      </c>
      <c r="E466" s="120"/>
      <c r="F466" s="412">
        <v>154504</v>
      </c>
      <c r="G466" s="535">
        <v>3000</v>
      </c>
      <c r="H466" s="523">
        <v>3000</v>
      </c>
      <c r="I466" s="26">
        <v>2946</v>
      </c>
      <c r="J466" s="553">
        <f t="shared" si="27"/>
        <v>98.2</v>
      </c>
      <c r="K466" s="239"/>
      <c r="L466" s="239"/>
      <c r="M466" s="239">
        <v>2946</v>
      </c>
      <c r="N466" s="239"/>
      <c r="O466" s="239"/>
      <c r="P466" s="239"/>
      <c r="Q466" s="239"/>
      <c r="R466" s="239"/>
      <c r="S466" s="239"/>
      <c r="T466" s="239"/>
    </row>
    <row r="467" spans="1:26" ht="15.75" customHeight="1">
      <c r="A467" s="251"/>
      <c r="B467" s="251"/>
      <c r="C467" s="118" t="s">
        <v>413</v>
      </c>
      <c r="D467" s="255" t="s">
        <v>2102</v>
      </c>
      <c r="E467" s="120"/>
      <c r="F467" s="412">
        <v>154511</v>
      </c>
      <c r="G467" s="535">
        <v>3000</v>
      </c>
      <c r="H467" s="523">
        <v>6623</v>
      </c>
      <c r="I467" s="26">
        <v>4047</v>
      </c>
      <c r="J467" s="553">
        <f t="shared" si="27"/>
        <v>61.105239317529822</v>
      </c>
      <c r="K467" s="239"/>
      <c r="L467" s="239"/>
      <c r="M467" s="239">
        <v>4047</v>
      </c>
      <c r="N467" s="239"/>
      <c r="O467" s="239"/>
      <c r="P467" s="239"/>
      <c r="Q467" s="239"/>
      <c r="R467" s="239"/>
      <c r="S467" s="239"/>
      <c r="T467" s="239"/>
    </row>
    <row r="468" spans="1:26" ht="16.5" customHeight="1">
      <c r="A468" s="251"/>
      <c r="B468" s="251"/>
      <c r="C468" s="118" t="s">
        <v>414</v>
      </c>
      <c r="D468" s="361" t="s">
        <v>2103</v>
      </c>
      <c r="E468" s="120"/>
      <c r="F468" s="412">
        <v>154901</v>
      </c>
      <c r="G468" s="535">
        <v>1500</v>
      </c>
      <c r="H468" s="523">
        <v>1500</v>
      </c>
      <c r="I468" s="26">
        <v>825</v>
      </c>
      <c r="J468" s="553">
        <f t="shared" si="27"/>
        <v>55.000000000000007</v>
      </c>
      <c r="K468" s="239"/>
      <c r="L468" s="239"/>
      <c r="M468" s="239"/>
      <c r="N468" s="239"/>
      <c r="O468" s="239"/>
      <c r="P468" s="239"/>
      <c r="Q468" s="239">
        <v>825</v>
      </c>
      <c r="R468" s="239"/>
      <c r="S468" s="239"/>
      <c r="T468" s="239"/>
    </row>
    <row r="469" spans="1:26" ht="17.25" customHeight="1">
      <c r="A469" s="251"/>
      <c r="B469" s="251"/>
      <c r="C469" s="118" t="s">
        <v>415</v>
      </c>
      <c r="D469" s="252" t="s">
        <v>2104</v>
      </c>
      <c r="E469" s="120"/>
      <c r="F469" s="412">
        <v>152523</v>
      </c>
      <c r="G469" s="535">
        <v>600</v>
      </c>
      <c r="H469" s="523">
        <v>600</v>
      </c>
      <c r="I469" s="26">
        <v>313</v>
      </c>
      <c r="J469" s="553">
        <f t="shared" si="27"/>
        <v>52.166666666666664</v>
      </c>
      <c r="K469" s="239"/>
      <c r="L469" s="239"/>
      <c r="M469" s="239">
        <v>32</v>
      </c>
      <c r="N469" s="239"/>
      <c r="O469" s="239"/>
      <c r="P469" s="239"/>
      <c r="Q469" s="239">
        <v>281</v>
      </c>
      <c r="R469" s="239"/>
      <c r="S469" s="239"/>
      <c r="T469" s="239"/>
    </row>
    <row r="470" spans="1:26" ht="20.25" customHeight="1">
      <c r="A470" s="251"/>
      <c r="B470" s="251"/>
      <c r="C470" s="548" t="s">
        <v>417</v>
      </c>
      <c r="D470" s="254" t="s">
        <v>2105</v>
      </c>
      <c r="E470" s="120"/>
      <c r="F470" s="412">
        <v>154505</v>
      </c>
      <c r="G470" s="535">
        <v>1000</v>
      </c>
      <c r="H470" s="523">
        <v>500</v>
      </c>
      <c r="I470" s="26"/>
      <c r="J470" s="553">
        <f t="shared" si="27"/>
        <v>0</v>
      </c>
      <c r="K470" s="239"/>
      <c r="L470" s="239"/>
      <c r="M470" s="239"/>
      <c r="N470" s="239"/>
      <c r="O470" s="239"/>
      <c r="P470" s="239"/>
      <c r="Q470" s="239"/>
      <c r="R470" s="239"/>
      <c r="S470" s="239"/>
      <c r="T470" s="239"/>
    </row>
    <row r="471" spans="1:26" ht="24.75" customHeight="1">
      <c r="A471" s="251"/>
      <c r="B471" s="251"/>
      <c r="C471" s="118" t="s">
        <v>2214</v>
      </c>
      <c r="D471" s="550" t="s">
        <v>2216</v>
      </c>
      <c r="E471" s="120"/>
      <c r="F471" s="404">
        <v>152508</v>
      </c>
      <c r="G471" s="528"/>
      <c r="H471" s="523">
        <v>0</v>
      </c>
      <c r="I471" s="26"/>
      <c r="J471" s="553"/>
      <c r="K471" s="239"/>
      <c r="L471" s="239"/>
      <c r="M471" s="239"/>
      <c r="N471" s="239"/>
      <c r="O471" s="239"/>
      <c r="P471" s="239"/>
      <c r="Q471" s="239"/>
      <c r="R471" s="239"/>
      <c r="S471" s="239"/>
      <c r="T471" s="239"/>
    </row>
    <row r="472" spans="1:26" ht="15" customHeight="1">
      <c r="A472" s="251"/>
      <c r="B472" s="251"/>
      <c r="C472" s="549" t="s">
        <v>2215</v>
      </c>
      <c r="D472" s="428" t="s">
        <v>2217</v>
      </c>
      <c r="E472" s="120"/>
      <c r="F472" s="404">
        <v>154512</v>
      </c>
      <c r="G472" s="528"/>
      <c r="H472" s="523">
        <v>635</v>
      </c>
      <c r="I472" s="26">
        <v>635</v>
      </c>
      <c r="J472" s="553">
        <f>I472/H472*100</f>
        <v>100</v>
      </c>
      <c r="K472" s="239"/>
      <c r="L472" s="239"/>
      <c r="M472" s="239">
        <v>635</v>
      </c>
      <c r="N472" s="239"/>
      <c r="O472" s="239"/>
      <c r="P472" s="239"/>
      <c r="Q472" s="239"/>
      <c r="R472" s="239"/>
      <c r="S472" s="239"/>
      <c r="T472" s="239"/>
    </row>
    <row r="473" spans="1:26" ht="22.5" customHeight="1">
      <c r="A473" s="251"/>
      <c r="B473" s="251"/>
      <c r="C473" s="404" t="s">
        <v>207</v>
      </c>
      <c r="D473" s="428" t="s">
        <v>208</v>
      </c>
      <c r="E473" s="13"/>
      <c r="F473" s="434">
        <v>152506</v>
      </c>
      <c r="G473" s="528"/>
      <c r="H473" s="523">
        <v>1848</v>
      </c>
      <c r="I473" s="26">
        <v>1848</v>
      </c>
      <c r="J473" s="553">
        <f>I473/H473*100</f>
        <v>100</v>
      </c>
      <c r="K473" s="239"/>
      <c r="L473" s="239"/>
      <c r="M473" s="239"/>
      <c r="N473" s="239"/>
      <c r="O473" s="239"/>
      <c r="P473" s="239">
        <v>1848</v>
      </c>
      <c r="Q473" s="239"/>
      <c r="R473" s="239"/>
      <c r="S473" s="239"/>
      <c r="T473" s="239"/>
    </row>
    <row r="474" spans="1:26" ht="15" customHeight="1">
      <c r="A474" s="251"/>
      <c r="B474" s="251"/>
      <c r="C474" s="404" t="s">
        <v>209</v>
      </c>
      <c r="D474" s="428" t="s">
        <v>210</v>
      </c>
      <c r="E474" s="120"/>
      <c r="F474" s="12">
        <v>152931</v>
      </c>
      <c r="G474" s="528"/>
      <c r="H474" s="523">
        <v>474</v>
      </c>
      <c r="I474" s="26">
        <v>473</v>
      </c>
      <c r="J474" s="553">
        <f>I474/H474*100</f>
        <v>99.789029535864984</v>
      </c>
      <c r="K474" s="239"/>
      <c r="L474" s="239"/>
      <c r="M474" s="239"/>
      <c r="N474" s="239"/>
      <c r="O474" s="239"/>
      <c r="P474" s="239">
        <v>473</v>
      </c>
      <c r="Q474" s="239"/>
      <c r="R474" s="239"/>
      <c r="S474" s="239"/>
      <c r="T474" s="239"/>
    </row>
    <row r="475" spans="1:26" ht="12.95" customHeight="1">
      <c r="A475" s="251"/>
      <c r="B475" s="251"/>
      <c r="C475" s="251"/>
      <c r="D475" s="21" t="s">
        <v>1580</v>
      </c>
      <c r="E475" s="120"/>
      <c r="F475" s="412"/>
      <c r="G475" s="535"/>
      <c r="H475" s="523"/>
      <c r="I475" s="26"/>
      <c r="J475" s="553"/>
      <c r="K475" s="239"/>
      <c r="L475" s="238"/>
      <c r="M475" s="238"/>
      <c r="N475" s="238"/>
      <c r="O475" s="238"/>
      <c r="P475" s="239"/>
      <c r="Q475" s="239"/>
      <c r="R475" s="239"/>
      <c r="S475" s="238"/>
      <c r="T475" s="238"/>
    </row>
    <row r="476" spans="1:26" ht="12.95" customHeight="1">
      <c r="A476" s="251"/>
      <c r="B476" s="251"/>
      <c r="C476" s="118" t="s">
        <v>1836</v>
      </c>
      <c r="D476" s="248" t="s">
        <v>401</v>
      </c>
      <c r="E476" s="120"/>
      <c r="F476" s="412">
        <v>152504</v>
      </c>
      <c r="G476" s="535">
        <v>494</v>
      </c>
      <c r="H476" s="523">
        <v>500</v>
      </c>
      <c r="I476" s="26">
        <v>500</v>
      </c>
      <c r="J476" s="553">
        <f>I476/H476*100</f>
        <v>100</v>
      </c>
      <c r="K476" s="239"/>
      <c r="L476" s="239"/>
      <c r="M476" s="239"/>
      <c r="N476" s="239"/>
      <c r="O476" s="239"/>
      <c r="P476" s="239">
        <v>500</v>
      </c>
      <c r="Q476" s="239"/>
      <c r="R476" s="239"/>
      <c r="S476" s="239"/>
      <c r="T476" s="239"/>
    </row>
    <row r="477" spans="1:26" ht="25.5" customHeight="1">
      <c r="A477" s="251"/>
      <c r="B477" s="251"/>
      <c r="C477" s="118" t="s">
        <v>1837</v>
      </c>
      <c r="D477" s="132" t="s">
        <v>406</v>
      </c>
      <c r="E477" s="120"/>
      <c r="F477" s="412">
        <v>152524</v>
      </c>
      <c r="G477" s="535">
        <v>1000</v>
      </c>
      <c r="H477" s="523">
        <v>1000</v>
      </c>
      <c r="I477" s="26"/>
      <c r="J477" s="553">
        <f>I477/H477*100</f>
        <v>0</v>
      </c>
      <c r="K477" s="239"/>
      <c r="L477" s="239"/>
      <c r="M477" s="239"/>
      <c r="N477" s="239"/>
      <c r="O477" s="239"/>
      <c r="P477" s="239"/>
      <c r="Q477" s="239"/>
      <c r="R477" s="239"/>
      <c r="S477" s="239"/>
      <c r="T477" s="239"/>
    </row>
    <row r="478" spans="1:26" ht="12.95" customHeight="1">
      <c r="A478" s="251"/>
      <c r="B478" s="251"/>
      <c r="C478" s="118" t="s">
        <v>1838</v>
      </c>
      <c r="D478" s="81" t="s">
        <v>416</v>
      </c>
      <c r="E478" s="120"/>
      <c r="F478" s="412">
        <v>152529</v>
      </c>
      <c r="G478" s="535">
        <v>2947</v>
      </c>
      <c r="H478" s="523">
        <v>2947</v>
      </c>
      <c r="I478" s="26">
        <v>2947</v>
      </c>
      <c r="J478" s="553">
        <f>I478/H478*100</f>
        <v>100</v>
      </c>
      <c r="K478" s="239"/>
      <c r="L478" s="239"/>
      <c r="M478" s="239"/>
      <c r="N478" s="239"/>
      <c r="O478" s="239"/>
      <c r="P478" s="239">
        <v>2947</v>
      </c>
      <c r="Q478" s="239"/>
      <c r="R478" s="239"/>
      <c r="S478" s="239"/>
      <c r="T478" s="239"/>
    </row>
    <row r="479" spans="1:26" ht="25.5" customHeight="1">
      <c r="A479" s="251"/>
      <c r="B479" s="251"/>
      <c r="C479" s="118" t="s">
        <v>383</v>
      </c>
      <c r="D479" s="343" t="s">
        <v>418</v>
      </c>
      <c r="E479" s="120"/>
      <c r="F479" s="412">
        <v>152531</v>
      </c>
      <c r="G479" s="535">
        <v>345</v>
      </c>
      <c r="H479" s="523">
        <v>345</v>
      </c>
      <c r="I479" s="26"/>
      <c r="J479" s="553">
        <f>I479/H479*100</f>
        <v>0</v>
      </c>
      <c r="K479" s="239"/>
      <c r="L479" s="239"/>
      <c r="M479" s="239"/>
      <c r="N479" s="239"/>
      <c r="O479" s="239"/>
      <c r="P479" s="239"/>
      <c r="Q479" s="239"/>
      <c r="R479" s="239"/>
      <c r="S479" s="239"/>
      <c r="T479" s="239"/>
    </row>
    <row r="480" spans="1:26" ht="24.75" customHeight="1">
      <c r="A480" s="251"/>
      <c r="B480" s="251"/>
      <c r="C480" s="118" t="s">
        <v>384</v>
      </c>
      <c r="D480" s="344" t="s">
        <v>494</v>
      </c>
      <c r="E480" s="120"/>
      <c r="F480" s="412">
        <v>152532</v>
      </c>
      <c r="G480" s="535">
        <v>3000</v>
      </c>
      <c r="H480" s="523">
        <v>3000</v>
      </c>
      <c r="I480" s="26">
        <v>895</v>
      </c>
      <c r="J480" s="553">
        <f>I480/H480*100</f>
        <v>29.833333333333336</v>
      </c>
      <c r="K480" s="239"/>
      <c r="L480" s="239"/>
      <c r="M480" s="239"/>
      <c r="N480" s="239"/>
      <c r="O480" s="239"/>
      <c r="P480" s="239">
        <v>895</v>
      </c>
      <c r="Q480" s="239"/>
      <c r="R480" s="239"/>
      <c r="S480" s="239"/>
      <c r="T480" s="239"/>
    </row>
    <row r="481" spans="1:20" ht="24.75" customHeight="1">
      <c r="A481" s="251"/>
      <c r="B481" s="251"/>
      <c r="C481" s="118" t="s">
        <v>2106</v>
      </c>
      <c r="D481" s="131" t="s">
        <v>496</v>
      </c>
      <c r="E481" s="120"/>
      <c r="F481" s="412">
        <v>152534</v>
      </c>
      <c r="G481" s="535">
        <v>500</v>
      </c>
      <c r="H481" s="523">
        <v>0</v>
      </c>
      <c r="I481" s="26"/>
      <c r="J481" s="553"/>
      <c r="K481" s="239"/>
      <c r="L481" s="239"/>
      <c r="M481" s="239"/>
      <c r="N481" s="239"/>
      <c r="O481" s="239"/>
      <c r="P481" s="239"/>
      <c r="Q481" s="239"/>
      <c r="R481" s="239"/>
      <c r="S481" s="239"/>
      <c r="T481" s="239"/>
    </row>
    <row r="482" spans="1:20" ht="24.75" customHeight="1">
      <c r="A482" s="251"/>
      <c r="B482" s="251"/>
      <c r="C482" s="118" t="s">
        <v>2107</v>
      </c>
      <c r="D482" s="345" t="s">
        <v>41</v>
      </c>
      <c r="E482" s="120"/>
      <c r="F482" s="412">
        <v>152908</v>
      </c>
      <c r="G482" s="535">
        <v>2880</v>
      </c>
      <c r="H482" s="523">
        <v>0</v>
      </c>
      <c r="I482" s="26"/>
      <c r="J482" s="553"/>
      <c r="K482" s="239"/>
      <c r="L482" s="239"/>
      <c r="M482" s="239"/>
      <c r="N482" s="239"/>
      <c r="O482" s="239"/>
      <c r="P482" s="239"/>
      <c r="Q482" s="239"/>
      <c r="R482" s="239"/>
      <c r="S482" s="239"/>
      <c r="T482" s="239"/>
    </row>
    <row r="483" spans="1:20" ht="15.75" customHeight="1">
      <c r="A483" s="251"/>
      <c r="B483" s="251"/>
      <c r="C483" s="118" t="s">
        <v>2108</v>
      </c>
      <c r="D483" s="95" t="s">
        <v>254</v>
      </c>
      <c r="E483" s="120"/>
      <c r="F483" s="412">
        <v>154503</v>
      </c>
      <c r="G483" s="535">
        <v>1000</v>
      </c>
      <c r="H483" s="523">
        <v>1000</v>
      </c>
      <c r="I483" s="26">
        <v>1000</v>
      </c>
      <c r="J483" s="553">
        <f>I483/H483*100</f>
        <v>100</v>
      </c>
      <c r="K483" s="239"/>
      <c r="L483" s="239"/>
      <c r="M483" s="239"/>
      <c r="N483" s="239"/>
      <c r="O483" s="239">
        <v>1000</v>
      </c>
      <c r="P483" s="239"/>
      <c r="Q483" s="239"/>
      <c r="R483" s="239"/>
      <c r="S483" s="239"/>
      <c r="T483" s="239"/>
    </row>
    <row r="484" spans="1:20" ht="14.25" customHeight="1">
      <c r="A484" s="251"/>
      <c r="B484" s="251"/>
      <c r="C484" s="118" t="s">
        <v>2109</v>
      </c>
      <c r="D484" s="348" t="s">
        <v>2110</v>
      </c>
      <c r="E484" s="120"/>
      <c r="F484" s="412">
        <v>154508</v>
      </c>
      <c r="G484" s="535">
        <v>500</v>
      </c>
      <c r="H484" s="523">
        <v>500</v>
      </c>
      <c r="I484" s="26"/>
      <c r="J484" s="553">
        <f>I484/H484*100</f>
        <v>0</v>
      </c>
      <c r="K484" s="239"/>
      <c r="L484" s="239"/>
      <c r="M484" s="239"/>
      <c r="N484" s="239"/>
      <c r="O484" s="239"/>
      <c r="P484" s="239"/>
      <c r="Q484" s="239"/>
      <c r="R484" s="239"/>
      <c r="S484" s="239"/>
      <c r="T484" s="239"/>
    </row>
    <row r="485" spans="1:20" ht="14.25" customHeight="1">
      <c r="A485" s="251"/>
      <c r="B485" s="251"/>
      <c r="C485" s="118" t="s">
        <v>2111</v>
      </c>
      <c r="D485" s="346" t="s">
        <v>747</v>
      </c>
      <c r="E485" s="120"/>
      <c r="F485" s="412">
        <v>152501</v>
      </c>
      <c r="G485" s="535">
        <v>198</v>
      </c>
      <c r="H485" s="14">
        <v>198</v>
      </c>
      <c r="I485" s="26"/>
      <c r="J485" s="553">
        <f>I485/H485*100</f>
        <v>0</v>
      </c>
      <c r="K485" s="239"/>
      <c r="L485" s="239"/>
      <c r="M485" s="239"/>
      <c r="N485" s="239"/>
      <c r="O485" s="239"/>
      <c r="P485" s="239"/>
      <c r="Q485" s="239"/>
      <c r="R485" s="239"/>
      <c r="S485" s="239"/>
      <c r="T485" s="239"/>
    </row>
    <row r="486" spans="1:20" ht="14.25" customHeight="1">
      <c r="A486" s="251"/>
      <c r="B486" s="251"/>
      <c r="C486" s="118" t="s">
        <v>2112</v>
      </c>
      <c r="D486" s="347" t="s">
        <v>89</v>
      </c>
      <c r="E486" s="120"/>
      <c r="F486" s="412">
        <v>162514</v>
      </c>
      <c r="G486" s="535">
        <v>6000</v>
      </c>
      <c r="H486" s="14">
        <v>6000</v>
      </c>
      <c r="I486" s="26"/>
      <c r="J486" s="553">
        <f>I486/H486*100</f>
        <v>0</v>
      </c>
      <c r="K486" s="239"/>
      <c r="L486" s="239"/>
      <c r="M486" s="239"/>
      <c r="N486" s="239"/>
      <c r="O486" s="239"/>
      <c r="P486" s="239"/>
      <c r="Q486" s="239"/>
      <c r="R486" s="239"/>
      <c r="S486" s="239"/>
      <c r="T486" s="239"/>
    </row>
    <row r="487" spans="1:20" ht="16.5" customHeight="1">
      <c r="A487" s="251"/>
      <c r="B487" s="251"/>
      <c r="C487" s="265" t="s">
        <v>2113</v>
      </c>
      <c r="D487" s="353" t="s">
        <v>1869</v>
      </c>
      <c r="E487" s="120"/>
      <c r="F487" s="412"/>
      <c r="G487" s="535"/>
      <c r="H487" s="523"/>
      <c r="I487" s="26"/>
      <c r="J487" s="553"/>
      <c r="K487" s="239"/>
      <c r="L487" s="238"/>
      <c r="M487" s="238"/>
      <c r="N487" s="238"/>
      <c r="O487" s="238"/>
      <c r="P487" s="239"/>
      <c r="Q487" s="239"/>
      <c r="R487" s="239"/>
      <c r="S487" s="238"/>
      <c r="T487" s="238"/>
    </row>
    <row r="488" spans="1:20" ht="24.75" customHeight="1">
      <c r="A488" s="251"/>
      <c r="B488" s="251"/>
      <c r="C488" s="118" t="s">
        <v>2114</v>
      </c>
      <c r="D488" s="361" t="s">
        <v>2115</v>
      </c>
      <c r="E488" s="120"/>
      <c r="F488" s="412">
        <v>152915</v>
      </c>
      <c r="G488" s="535">
        <v>2000</v>
      </c>
      <c r="H488" s="523">
        <v>1745</v>
      </c>
      <c r="I488" s="26">
        <v>1613</v>
      </c>
      <c r="J488" s="553">
        <f>I488/H488*100</f>
        <v>92.435530085959883</v>
      </c>
      <c r="K488" s="239"/>
      <c r="L488" s="239"/>
      <c r="M488" s="239"/>
      <c r="N488" s="239"/>
      <c r="O488" s="239"/>
      <c r="P488" s="239">
        <v>1613</v>
      </c>
      <c r="Q488" s="239"/>
      <c r="R488" s="239"/>
      <c r="S488" s="239"/>
      <c r="T488" s="239"/>
    </row>
    <row r="489" spans="1:20" ht="12.95" customHeight="1">
      <c r="A489" s="251"/>
      <c r="B489" s="251"/>
      <c r="C489" s="251" t="s">
        <v>1913</v>
      </c>
      <c r="D489" s="350" t="s">
        <v>1914</v>
      </c>
      <c r="E489" s="120"/>
      <c r="F489" s="412"/>
      <c r="G489" s="535"/>
      <c r="H489" s="523"/>
      <c r="I489" s="26"/>
      <c r="J489" s="553"/>
      <c r="K489" s="239"/>
      <c r="L489" s="238"/>
      <c r="M489" s="238"/>
      <c r="N489" s="238"/>
      <c r="O489" s="238"/>
      <c r="P489" s="239"/>
      <c r="Q489" s="239"/>
      <c r="R489" s="239"/>
      <c r="S489" s="238"/>
      <c r="T489" s="238"/>
    </row>
    <row r="490" spans="1:20" ht="12.95" customHeight="1">
      <c r="A490" s="251"/>
      <c r="B490" s="251"/>
      <c r="C490" s="251" t="s">
        <v>270</v>
      </c>
      <c r="D490" s="81" t="s">
        <v>59</v>
      </c>
      <c r="E490" s="120"/>
      <c r="F490" s="412">
        <v>154811</v>
      </c>
      <c r="G490" s="535"/>
      <c r="H490" s="523">
        <v>1000</v>
      </c>
      <c r="I490" s="26">
        <v>1000</v>
      </c>
      <c r="J490" s="553">
        <f>I490/H490*100</f>
        <v>100</v>
      </c>
      <c r="K490" s="239"/>
      <c r="L490" s="238"/>
      <c r="M490" s="238"/>
      <c r="N490" s="238"/>
      <c r="O490" s="238"/>
      <c r="P490" s="239"/>
      <c r="Q490" s="239"/>
      <c r="R490" s="239">
        <v>1000</v>
      </c>
      <c r="S490" s="238"/>
      <c r="T490" s="238"/>
    </row>
    <row r="491" spans="1:20" ht="12.95" customHeight="1">
      <c r="A491" s="251"/>
      <c r="B491" s="251"/>
      <c r="C491" s="251"/>
      <c r="D491" s="21" t="s">
        <v>1580</v>
      </c>
      <c r="E491" s="120"/>
      <c r="F491" s="412"/>
      <c r="G491" s="535"/>
      <c r="H491" s="523"/>
      <c r="I491" s="26"/>
      <c r="J491" s="553"/>
      <c r="K491" s="239"/>
      <c r="L491" s="238"/>
      <c r="M491" s="238"/>
      <c r="N491" s="238"/>
      <c r="O491" s="238"/>
      <c r="P491" s="239"/>
      <c r="Q491" s="239"/>
      <c r="R491" s="239"/>
      <c r="S491" s="238"/>
      <c r="T491" s="238"/>
    </row>
    <row r="492" spans="1:20" ht="12.95" customHeight="1">
      <c r="A492" s="251"/>
      <c r="B492" s="251"/>
      <c r="C492" s="118" t="s">
        <v>2266</v>
      </c>
      <c r="D492" s="81" t="s">
        <v>140</v>
      </c>
      <c r="E492" s="120"/>
      <c r="F492" s="412">
        <v>152801</v>
      </c>
      <c r="G492" s="535">
        <v>8560</v>
      </c>
      <c r="H492" s="523">
        <v>5000</v>
      </c>
      <c r="I492" s="26">
        <v>4800</v>
      </c>
      <c r="J492" s="553">
        <f t="shared" ref="J492:J497" si="28">I492/H492*100</f>
        <v>96</v>
      </c>
      <c r="K492" s="239"/>
      <c r="L492" s="239"/>
      <c r="M492" s="239"/>
      <c r="N492" s="239"/>
      <c r="O492" s="239"/>
      <c r="P492" s="239">
        <v>4640</v>
      </c>
      <c r="Q492" s="239">
        <v>160</v>
      </c>
      <c r="R492" s="239"/>
      <c r="S492" s="239"/>
      <c r="T492" s="239"/>
    </row>
    <row r="493" spans="1:20" ht="25.5" customHeight="1">
      <c r="A493" s="251"/>
      <c r="B493" s="251"/>
      <c r="C493" s="118" t="s">
        <v>2116</v>
      </c>
      <c r="D493" s="354" t="s">
        <v>42</v>
      </c>
      <c r="E493" s="120"/>
      <c r="F493" s="412">
        <v>154805</v>
      </c>
      <c r="G493" s="535">
        <v>1000</v>
      </c>
      <c r="H493" s="523">
        <v>1800</v>
      </c>
      <c r="I493" s="26"/>
      <c r="J493" s="553">
        <f t="shared" si="28"/>
        <v>0</v>
      </c>
      <c r="K493" s="239"/>
      <c r="L493" s="239"/>
      <c r="M493" s="239"/>
      <c r="N493" s="239"/>
      <c r="O493" s="239"/>
      <c r="P493" s="239"/>
      <c r="Q493" s="239"/>
      <c r="R493" s="239"/>
      <c r="S493" s="239"/>
      <c r="T493" s="239"/>
    </row>
    <row r="494" spans="1:20" ht="12.95" customHeight="1">
      <c r="A494" s="251"/>
      <c r="B494" s="251"/>
      <c r="C494" s="118" t="s">
        <v>2117</v>
      </c>
      <c r="D494" s="354" t="s">
        <v>43</v>
      </c>
      <c r="E494" s="120"/>
      <c r="F494" s="412">
        <v>154806</v>
      </c>
      <c r="G494" s="535">
        <v>3000</v>
      </c>
      <c r="H494" s="523">
        <v>1410</v>
      </c>
      <c r="I494" s="26">
        <v>1410</v>
      </c>
      <c r="J494" s="553">
        <f t="shared" si="28"/>
        <v>100</v>
      </c>
      <c r="K494" s="239"/>
      <c r="L494" s="239"/>
      <c r="M494" s="239"/>
      <c r="N494" s="239"/>
      <c r="O494" s="239"/>
      <c r="P494" s="239"/>
      <c r="Q494" s="239">
        <v>1410</v>
      </c>
      <c r="R494" s="239"/>
      <c r="S494" s="239"/>
      <c r="T494" s="239"/>
    </row>
    <row r="495" spans="1:20" ht="12.95" customHeight="1">
      <c r="A495" s="251"/>
      <c r="B495" s="251"/>
      <c r="C495" s="118" t="s">
        <v>2118</v>
      </c>
      <c r="D495" s="354" t="s">
        <v>44</v>
      </c>
      <c r="E495" s="120"/>
      <c r="F495" s="412">
        <v>154807</v>
      </c>
      <c r="G495" s="535">
        <v>4000</v>
      </c>
      <c r="H495" s="523">
        <v>8935</v>
      </c>
      <c r="I495" s="26">
        <v>4964</v>
      </c>
      <c r="J495" s="553">
        <f t="shared" si="28"/>
        <v>55.556799104644661</v>
      </c>
      <c r="K495" s="239"/>
      <c r="L495" s="239"/>
      <c r="M495" s="239"/>
      <c r="N495" s="239"/>
      <c r="O495" s="239"/>
      <c r="P495" s="239"/>
      <c r="Q495" s="239">
        <v>4964</v>
      </c>
      <c r="R495" s="239"/>
      <c r="S495" s="239"/>
      <c r="T495" s="239"/>
    </row>
    <row r="496" spans="1:20" ht="12.95" customHeight="1">
      <c r="A496" s="251"/>
      <c r="B496" s="251"/>
      <c r="C496" s="118" t="s">
        <v>2119</v>
      </c>
      <c r="D496" s="354" t="s">
        <v>2120</v>
      </c>
      <c r="E496" s="120"/>
      <c r="F496" s="412">
        <v>154809</v>
      </c>
      <c r="G496" s="535">
        <v>1557</v>
      </c>
      <c r="H496" s="523">
        <v>1557</v>
      </c>
      <c r="I496" s="26">
        <v>1227</v>
      </c>
      <c r="J496" s="553">
        <f t="shared" si="28"/>
        <v>78.805394990366082</v>
      </c>
      <c r="K496" s="239"/>
      <c r="L496" s="239"/>
      <c r="M496" s="239"/>
      <c r="N496" s="239"/>
      <c r="O496" s="239"/>
      <c r="P496" s="239"/>
      <c r="Q496" s="239">
        <v>1227</v>
      </c>
      <c r="R496" s="239"/>
      <c r="S496" s="239"/>
      <c r="T496" s="239"/>
    </row>
    <row r="497" spans="1:20" ht="24.75" customHeight="1">
      <c r="A497" s="251"/>
      <c r="B497" s="251"/>
      <c r="C497" s="118" t="s">
        <v>2121</v>
      </c>
      <c r="D497" s="365" t="s">
        <v>126</v>
      </c>
      <c r="E497" s="120"/>
      <c r="F497" s="412">
        <v>152805</v>
      </c>
      <c r="G497" s="535">
        <v>3098</v>
      </c>
      <c r="H497" s="14">
        <v>3098</v>
      </c>
      <c r="I497" s="26">
        <v>1459</v>
      </c>
      <c r="J497" s="553">
        <f t="shared" si="28"/>
        <v>47.094899935442221</v>
      </c>
      <c r="K497" s="239"/>
      <c r="L497" s="239"/>
      <c r="M497" s="239"/>
      <c r="N497" s="239"/>
      <c r="O497" s="239"/>
      <c r="P497" s="239">
        <v>1268</v>
      </c>
      <c r="Q497" s="239">
        <v>191</v>
      </c>
      <c r="R497" s="239"/>
      <c r="S497" s="239"/>
      <c r="T497" s="239"/>
    </row>
    <row r="498" spans="1:20" ht="12.95" customHeight="1">
      <c r="A498" s="251"/>
      <c r="B498" s="251"/>
      <c r="C498" s="251" t="s">
        <v>1915</v>
      </c>
      <c r="D498" s="350" t="s">
        <v>1916</v>
      </c>
      <c r="E498" s="120"/>
      <c r="F498" s="412"/>
      <c r="G498" s="535"/>
      <c r="H498" s="523"/>
      <c r="I498" s="26"/>
      <c r="J498" s="553"/>
      <c r="K498" s="239"/>
      <c r="L498" s="238"/>
      <c r="M498" s="238"/>
      <c r="N498" s="238"/>
      <c r="O498" s="238"/>
      <c r="P498" s="239"/>
      <c r="Q498" s="239"/>
      <c r="R498" s="239"/>
      <c r="S498" s="238"/>
      <c r="T498" s="238"/>
    </row>
    <row r="499" spans="1:20" ht="12.95" customHeight="1">
      <c r="A499" s="251"/>
      <c r="B499" s="251"/>
      <c r="C499" s="118" t="s">
        <v>1917</v>
      </c>
      <c r="D499" s="252" t="s">
        <v>2122</v>
      </c>
      <c r="E499" s="120"/>
      <c r="F499" s="412">
        <v>152928</v>
      </c>
      <c r="G499" s="535">
        <v>1000</v>
      </c>
      <c r="H499" s="523">
        <v>1000</v>
      </c>
      <c r="I499" s="26">
        <v>993</v>
      </c>
      <c r="J499" s="553">
        <f>I499/H499*100</f>
        <v>99.3</v>
      </c>
      <c r="K499" s="239"/>
      <c r="L499" s="239"/>
      <c r="M499" s="239"/>
      <c r="N499" s="239"/>
      <c r="O499" s="239"/>
      <c r="P499" s="239">
        <v>993</v>
      </c>
      <c r="Q499" s="239"/>
      <c r="R499" s="239"/>
      <c r="S499" s="239"/>
      <c r="T499" s="239"/>
    </row>
    <row r="500" spans="1:20" ht="12.95" customHeight="1">
      <c r="A500" s="251"/>
      <c r="B500" s="251"/>
      <c r="C500" s="118" t="s">
        <v>1918</v>
      </c>
      <c r="D500" s="127" t="s">
        <v>268</v>
      </c>
      <c r="E500" s="120"/>
      <c r="F500" s="20">
        <v>152929</v>
      </c>
      <c r="G500" s="26"/>
      <c r="H500" s="523">
        <v>808</v>
      </c>
      <c r="I500" s="26">
        <v>807</v>
      </c>
      <c r="J500" s="553">
        <f>I500/H500*100</f>
        <v>99.876237623762378</v>
      </c>
      <c r="K500" s="239"/>
      <c r="L500" s="239"/>
      <c r="M500" s="239"/>
      <c r="N500" s="239"/>
      <c r="O500" s="239"/>
      <c r="P500" s="239">
        <v>807</v>
      </c>
      <c r="Q500" s="239"/>
      <c r="R500" s="239"/>
      <c r="S500" s="239"/>
      <c r="T500" s="239"/>
    </row>
    <row r="501" spans="1:20" ht="25.5" customHeight="1">
      <c r="A501" s="251"/>
      <c r="B501" s="251"/>
      <c r="C501" s="118" t="s">
        <v>1919</v>
      </c>
      <c r="D501" s="131" t="s">
        <v>2018</v>
      </c>
      <c r="E501" s="120"/>
      <c r="F501" s="404">
        <v>152930</v>
      </c>
      <c r="G501" s="528"/>
      <c r="H501" s="523">
        <v>275</v>
      </c>
      <c r="I501" s="26">
        <v>275</v>
      </c>
      <c r="J501" s="553">
        <f>I501/H501*100</f>
        <v>100</v>
      </c>
      <c r="K501" s="239"/>
      <c r="L501" s="239"/>
      <c r="M501" s="239"/>
      <c r="N501" s="239"/>
      <c r="O501" s="239"/>
      <c r="P501" s="239"/>
      <c r="Q501" s="239"/>
      <c r="R501" s="239">
        <v>275</v>
      </c>
      <c r="S501" s="239"/>
      <c r="T501" s="239"/>
    </row>
    <row r="502" spans="1:20" ht="12.95" customHeight="1">
      <c r="A502" s="251"/>
      <c r="B502" s="251"/>
      <c r="C502" s="251"/>
      <c r="D502" s="81" t="s">
        <v>1580</v>
      </c>
      <c r="E502" s="120"/>
      <c r="F502" s="412"/>
      <c r="G502" s="535"/>
      <c r="H502" s="523"/>
      <c r="I502" s="26"/>
      <c r="J502" s="553"/>
      <c r="K502" s="239"/>
      <c r="L502" s="238"/>
      <c r="M502" s="238"/>
      <c r="N502" s="238"/>
      <c r="O502" s="238"/>
      <c r="P502" s="239"/>
      <c r="Q502" s="239"/>
      <c r="R502" s="239"/>
      <c r="S502" s="238"/>
      <c r="T502" s="238"/>
    </row>
    <row r="503" spans="1:20" ht="12.95" customHeight="1">
      <c r="A503" s="251"/>
      <c r="B503" s="251"/>
      <c r="C503" s="118" t="s">
        <v>1870</v>
      </c>
      <c r="D503" s="81" t="s">
        <v>497</v>
      </c>
      <c r="E503" s="120"/>
      <c r="F503" s="412">
        <v>155418</v>
      </c>
      <c r="G503" s="535">
        <v>2000</v>
      </c>
      <c r="H503" s="523">
        <v>2000</v>
      </c>
      <c r="I503" s="26"/>
      <c r="J503" s="553">
        <f>I503/H503*100</f>
        <v>0</v>
      </c>
      <c r="K503" s="239"/>
      <c r="L503" s="239"/>
      <c r="M503" s="239"/>
      <c r="N503" s="239"/>
      <c r="O503" s="239"/>
      <c r="P503" s="239"/>
      <c r="Q503" s="239"/>
      <c r="R503" s="239"/>
      <c r="S503" s="239"/>
      <c r="T503" s="239"/>
    </row>
    <row r="504" spans="1:20" ht="12.95" customHeight="1">
      <c r="A504" s="251"/>
      <c r="B504" s="251"/>
      <c r="C504" s="118" t="s">
        <v>92</v>
      </c>
      <c r="D504" s="355" t="s">
        <v>1874</v>
      </c>
      <c r="E504" s="120"/>
      <c r="F504" s="412">
        <v>154912</v>
      </c>
      <c r="G504" s="535">
        <v>4000</v>
      </c>
      <c r="H504" s="523">
        <v>4000</v>
      </c>
      <c r="I504" s="26">
        <v>4000</v>
      </c>
      <c r="J504" s="553">
        <f>I504/H504*100</f>
        <v>100</v>
      </c>
      <c r="K504" s="239"/>
      <c r="L504" s="239"/>
      <c r="M504" s="239"/>
      <c r="N504" s="239"/>
      <c r="O504" s="239"/>
      <c r="P504" s="239"/>
      <c r="Q504" s="239"/>
      <c r="R504" s="239">
        <v>4000</v>
      </c>
      <c r="S504" s="239"/>
      <c r="T504" s="239"/>
    </row>
    <row r="505" spans="1:20" ht="47.25" customHeight="1">
      <c r="A505" s="251"/>
      <c r="B505" s="251"/>
      <c r="C505" s="118" t="s">
        <v>498</v>
      </c>
      <c r="D505" s="97" t="s">
        <v>228</v>
      </c>
      <c r="E505" s="120"/>
      <c r="F505" s="412">
        <v>174903</v>
      </c>
      <c r="G505" s="535">
        <v>8966</v>
      </c>
      <c r="H505" s="523">
        <v>0</v>
      </c>
      <c r="I505" s="26"/>
      <c r="J505" s="553"/>
      <c r="K505" s="239"/>
      <c r="L505" s="239"/>
      <c r="M505" s="239"/>
      <c r="N505" s="239"/>
      <c r="O505" s="239"/>
      <c r="P505" s="239"/>
      <c r="Q505" s="239"/>
      <c r="R505" s="239"/>
      <c r="S505" s="239"/>
      <c r="T505" s="239"/>
    </row>
    <row r="506" spans="1:20" ht="14.1" customHeight="1">
      <c r="A506" s="16"/>
      <c r="B506" s="16"/>
      <c r="C506" s="614"/>
      <c r="D506" s="615" t="s">
        <v>1721</v>
      </c>
      <c r="E506" s="616"/>
      <c r="F506" s="620"/>
      <c r="G506" s="623">
        <f>SUM(G342:G505)</f>
        <v>2713015</v>
      </c>
      <c r="H506" s="605">
        <f>SUM(H342:H505)</f>
        <v>2963433</v>
      </c>
      <c r="I506" s="605">
        <f>SUM(I342:I505)</f>
        <v>2519338</v>
      </c>
      <c r="J506" s="661">
        <f>I506/H506*100</f>
        <v>85.014171064437761</v>
      </c>
      <c r="K506" s="605">
        <f t="shared" ref="K506:T506" si="29">SUM(K342:K505)</f>
        <v>3597</v>
      </c>
      <c r="L506" s="605">
        <f t="shared" si="29"/>
        <v>1386</v>
      </c>
      <c r="M506" s="605">
        <f t="shared" si="29"/>
        <v>1347842</v>
      </c>
      <c r="N506" s="605">
        <f t="shared" si="29"/>
        <v>50</v>
      </c>
      <c r="O506" s="605">
        <f t="shared" si="29"/>
        <v>55455</v>
      </c>
      <c r="P506" s="605">
        <f t="shared" si="29"/>
        <v>133985</v>
      </c>
      <c r="Q506" s="605">
        <f t="shared" si="29"/>
        <v>316946</v>
      </c>
      <c r="R506" s="605">
        <f t="shared" si="29"/>
        <v>660077</v>
      </c>
      <c r="S506" s="605">
        <f t="shared" si="29"/>
        <v>0</v>
      </c>
      <c r="T506" s="605">
        <f t="shared" si="29"/>
        <v>0</v>
      </c>
    </row>
    <row r="507" spans="1:20" ht="14.1" customHeight="1">
      <c r="A507" s="20">
        <v>1</v>
      </c>
      <c r="B507" s="20">
        <v>16</v>
      </c>
      <c r="C507" s="248"/>
      <c r="D507" s="25" t="s">
        <v>2123</v>
      </c>
      <c r="E507" s="120"/>
      <c r="F507" s="412"/>
      <c r="G507" s="535"/>
      <c r="H507" s="14"/>
      <c r="I507" s="26"/>
      <c r="J507" s="553"/>
      <c r="K507" s="22"/>
      <c r="L507" s="22"/>
      <c r="M507" s="22"/>
      <c r="N507" s="22"/>
      <c r="O507" s="22"/>
      <c r="P507" s="22"/>
      <c r="Q507" s="22"/>
      <c r="R507" s="22"/>
      <c r="S507" s="22"/>
      <c r="T507" s="22"/>
    </row>
    <row r="508" spans="1:20" ht="14.1" customHeight="1">
      <c r="A508" s="20"/>
      <c r="B508" s="20"/>
      <c r="C508" s="248"/>
      <c r="D508" s="246" t="s">
        <v>1693</v>
      </c>
      <c r="E508" s="120"/>
      <c r="F508" s="412"/>
      <c r="G508" s="535"/>
      <c r="H508" s="14"/>
      <c r="I508" s="26"/>
      <c r="J508" s="553"/>
      <c r="K508" s="22"/>
      <c r="L508" s="22"/>
      <c r="M508" s="22"/>
      <c r="N508" s="22"/>
      <c r="O508" s="22"/>
      <c r="P508" s="22"/>
      <c r="Q508" s="22"/>
      <c r="R508" s="22"/>
      <c r="S508" s="22"/>
      <c r="T508" s="22"/>
    </row>
    <row r="509" spans="1:20" ht="14.1" customHeight="1">
      <c r="A509" s="20"/>
      <c r="B509" s="20"/>
      <c r="C509" s="248"/>
      <c r="D509" s="21" t="s">
        <v>2124</v>
      </c>
      <c r="E509" s="22">
        <v>2</v>
      </c>
      <c r="F509" s="412">
        <v>161903</v>
      </c>
      <c r="G509" s="535">
        <v>10000</v>
      </c>
      <c r="H509" s="14">
        <v>3136</v>
      </c>
      <c r="I509" s="26">
        <v>3136</v>
      </c>
      <c r="J509" s="553">
        <f>I509/H509*100</f>
        <v>100</v>
      </c>
      <c r="K509" s="22"/>
      <c r="L509" s="22"/>
      <c r="M509" s="22">
        <v>3136</v>
      </c>
      <c r="N509" s="22"/>
      <c r="O509" s="22"/>
      <c r="P509" s="22"/>
      <c r="Q509" s="22"/>
      <c r="R509" s="22"/>
      <c r="S509" s="22"/>
      <c r="T509" s="22"/>
    </row>
    <row r="510" spans="1:20" ht="24" customHeight="1">
      <c r="A510" s="20"/>
      <c r="B510" s="20"/>
      <c r="C510" s="248"/>
      <c r="D510" s="131" t="s">
        <v>2125</v>
      </c>
      <c r="E510" s="22">
        <v>2</v>
      </c>
      <c r="F510" s="412">
        <v>161904</v>
      </c>
      <c r="G510" s="535">
        <v>25000</v>
      </c>
      <c r="H510" s="14">
        <v>0</v>
      </c>
      <c r="I510" s="26"/>
      <c r="J510" s="553"/>
      <c r="K510" s="22"/>
      <c r="L510" s="22"/>
      <c r="M510" s="22"/>
      <c r="N510" s="22"/>
      <c r="O510" s="22"/>
      <c r="P510" s="22"/>
      <c r="Q510" s="22"/>
      <c r="R510" s="22"/>
      <c r="S510" s="22"/>
      <c r="T510" s="22"/>
    </row>
    <row r="511" spans="1:20" ht="14.1" customHeight="1">
      <c r="A511" s="20"/>
      <c r="B511" s="20"/>
      <c r="C511" s="248"/>
      <c r="D511" s="15" t="s">
        <v>2126</v>
      </c>
      <c r="E511" s="22">
        <v>2</v>
      </c>
      <c r="F511" s="412">
        <v>171911</v>
      </c>
      <c r="G511" s="535">
        <v>250</v>
      </c>
      <c r="H511" s="14">
        <v>250</v>
      </c>
      <c r="I511" s="26"/>
      <c r="J511" s="553">
        <f>I511/H511*100</f>
        <v>0</v>
      </c>
      <c r="K511" s="22"/>
      <c r="L511" s="22"/>
      <c r="M511" s="22"/>
      <c r="N511" s="22"/>
      <c r="O511" s="22"/>
      <c r="P511" s="22"/>
      <c r="Q511" s="22"/>
      <c r="R511" s="22"/>
      <c r="S511" s="22"/>
      <c r="T511" s="22"/>
    </row>
    <row r="512" spans="1:20" ht="24.75" customHeight="1">
      <c r="A512" s="20"/>
      <c r="B512" s="20"/>
      <c r="C512" s="248"/>
      <c r="D512" s="256" t="s">
        <v>259</v>
      </c>
      <c r="E512" s="22">
        <v>2</v>
      </c>
      <c r="F512" s="412">
        <v>161905</v>
      </c>
      <c r="G512" s="535"/>
      <c r="H512" s="14">
        <v>49936</v>
      </c>
      <c r="I512" s="26">
        <v>49594</v>
      </c>
      <c r="J512" s="553">
        <f>I512/H512*100</f>
        <v>99.315123357898102</v>
      </c>
      <c r="K512" s="22">
        <v>14650</v>
      </c>
      <c r="L512" s="22">
        <v>3560</v>
      </c>
      <c r="M512" s="22">
        <v>31384</v>
      </c>
      <c r="N512" s="22"/>
      <c r="O512" s="22"/>
      <c r="P512" s="22"/>
      <c r="Q512" s="22"/>
      <c r="R512" s="22"/>
      <c r="S512" s="22"/>
      <c r="T512" s="22"/>
    </row>
    <row r="513" spans="1:20" ht="24.75" customHeight="1">
      <c r="A513" s="20"/>
      <c r="B513" s="20"/>
      <c r="C513" s="248"/>
      <c r="D513" s="1312" t="s">
        <v>1757</v>
      </c>
      <c r="E513" s="22">
        <v>2</v>
      </c>
      <c r="F513" s="412">
        <v>161906</v>
      </c>
      <c r="G513" s="535"/>
      <c r="H513" s="14">
        <v>17145</v>
      </c>
      <c r="I513" s="26">
        <v>17145</v>
      </c>
      <c r="J513" s="553">
        <f>I513/H513*100</f>
        <v>100</v>
      </c>
      <c r="K513" s="22"/>
      <c r="L513" s="22"/>
      <c r="M513" s="22">
        <v>17145</v>
      </c>
      <c r="N513" s="22"/>
      <c r="O513" s="22"/>
      <c r="P513" s="22"/>
      <c r="Q513" s="22"/>
      <c r="R513" s="22"/>
      <c r="S513" s="22"/>
      <c r="T513" s="22"/>
    </row>
    <row r="514" spans="1:20" ht="14.1" customHeight="1">
      <c r="A514" s="629"/>
      <c r="B514" s="629"/>
      <c r="C514" s="630"/>
      <c r="D514" s="628" t="s">
        <v>2127</v>
      </c>
      <c r="E514" s="624"/>
      <c r="F514" s="625"/>
      <c r="G514" s="623">
        <f>SUM(G509:G512)</f>
        <v>35250</v>
      </c>
      <c r="H514" s="605">
        <f>SUM(H509:H513)</f>
        <v>70467</v>
      </c>
      <c r="I514" s="605">
        <f>SUM(I509:I513)</f>
        <v>69875</v>
      </c>
      <c r="J514" s="661">
        <f>I514/H514*100</f>
        <v>99.15989044517292</v>
      </c>
      <c r="K514" s="605">
        <f t="shared" ref="K514:T514" si="30">SUM(K509:K513)</f>
        <v>14650</v>
      </c>
      <c r="L514" s="605">
        <f t="shared" si="30"/>
        <v>3560</v>
      </c>
      <c r="M514" s="605">
        <f t="shared" si="30"/>
        <v>51665</v>
      </c>
      <c r="N514" s="605">
        <f t="shared" si="30"/>
        <v>0</v>
      </c>
      <c r="O514" s="605">
        <f t="shared" si="30"/>
        <v>0</v>
      </c>
      <c r="P514" s="605">
        <f t="shared" si="30"/>
        <v>0</v>
      </c>
      <c r="Q514" s="605">
        <f t="shared" si="30"/>
        <v>0</v>
      </c>
      <c r="R514" s="605">
        <f t="shared" si="30"/>
        <v>0</v>
      </c>
      <c r="S514" s="605">
        <f t="shared" si="30"/>
        <v>0</v>
      </c>
      <c r="T514" s="605">
        <f t="shared" si="30"/>
        <v>0</v>
      </c>
    </row>
    <row r="515" spans="1:20" ht="12.95" customHeight="1">
      <c r="A515" s="20"/>
      <c r="B515" s="20"/>
      <c r="C515" s="248"/>
      <c r="D515" s="80" t="s">
        <v>2128</v>
      </c>
      <c r="E515" s="120"/>
      <c r="F515" s="412"/>
      <c r="G515" s="535"/>
      <c r="H515" s="14"/>
      <c r="I515" s="26"/>
      <c r="J515" s="553"/>
      <c r="K515" s="22"/>
      <c r="L515" s="188"/>
      <c r="M515" s="22"/>
      <c r="N515" s="22"/>
      <c r="O515" s="22"/>
      <c r="P515" s="22"/>
      <c r="Q515" s="22"/>
      <c r="R515" s="22"/>
      <c r="S515" s="22"/>
      <c r="T515" s="22"/>
    </row>
    <row r="516" spans="1:20" ht="12.95" customHeight="1">
      <c r="A516" s="20"/>
      <c r="B516" s="20"/>
      <c r="C516" s="267" t="s">
        <v>232</v>
      </c>
      <c r="D516" s="94" t="s">
        <v>1641</v>
      </c>
      <c r="E516" s="268"/>
      <c r="F516" s="416"/>
      <c r="G516" s="539"/>
      <c r="H516" s="271"/>
      <c r="I516" s="26"/>
      <c r="J516" s="553"/>
      <c r="K516" s="269"/>
      <c r="L516" s="270"/>
      <c r="M516" s="269"/>
      <c r="N516" s="269"/>
      <c r="O516" s="269"/>
      <c r="P516" s="271"/>
      <c r="Q516" s="269"/>
      <c r="R516" s="269"/>
      <c r="S516" s="269"/>
      <c r="T516" s="269"/>
    </row>
    <row r="517" spans="1:20" ht="25.5" customHeight="1">
      <c r="A517" s="20"/>
      <c r="B517" s="20"/>
      <c r="C517" s="272" t="s">
        <v>291</v>
      </c>
      <c r="D517" s="273" t="s">
        <v>2129</v>
      </c>
      <c r="E517" s="120"/>
      <c r="F517" s="412">
        <v>162112</v>
      </c>
      <c r="G517" s="535">
        <v>5000</v>
      </c>
      <c r="H517" s="14">
        <v>8700</v>
      </c>
      <c r="I517" s="26">
        <v>356</v>
      </c>
      <c r="J517" s="553">
        <f>I517/H517*100</f>
        <v>4.0919540229885056</v>
      </c>
      <c r="K517" s="22"/>
      <c r="L517" s="22"/>
      <c r="M517" s="22"/>
      <c r="N517" s="22"/>
      <c r="O517" s="22"/>
      <c r="P517" s="22">
        <v>356</v>
      </c>
      <c r="Q517" s="22"/>
      <c r="R517" s="22"/>
      <c r="S517" s="22"/>
      <c r="T517" s="22"/>
    </row>
    <row r="518" spans="1:20" ht="12.95" customHeight="1">
      <c r="A518" s="20"/>
      <c r="B518" s="20"/>
      <c r="C518" s="272" t="s">
        <v>292</v>
      </c>
      <c r="D518" s="273" t="s">
        <v>2130</v>
      </c>
      <c r="E518" s="120"/>
      <c r="F518" s="412">
        <v>162107</v>
      </c>
      <c r="G518" s="535">
        <v>10000</v>
      </c>
      <c r="H518" s="14">
        <v>11859</v>
      </c>
      <c r="I518" s="26">
        <v>203</v>
      </c>
      <c r="J518" s="553">
        <f>I518/H518*100</f>
        <v>1.711780082637659</v>
      </c>
      <c r="K518" s="22"/>
      <c r="L518" s="22"/>
      <c r="M518" s="22"/>
      <c r="N518" s="22"/>
      <c r="O518" s="22"/>
      <c r="P518" s="22">
        <v>203</v>
      </c>
      <c r="Q518" s="22"/>
      <c r="R518" s="22"/>
      <c r="S518" s="22"/>
      <c r="T518" s="22"/>
    </row>
    <row r="519" spans="1:20" ht="12.95" customHeight="1">
      <c r="A519" s="20"/>
      <c r="B519" s="20"/>
      <c r="C519" s="272" t="s">
        <v>293</v>
      </c>
      <c r="D519" s="273" t="s">
        <v>2131</v>
      </c>
      <c r="E519" s="120"/>
      <c r="F519" s="412">
        <v>162108</v>
      </c>
      <c r="G519" s="535">
        <v>15000</v>
      </c>
      <c r="H519" s="14">
        <v>15000</v>
      </c>
      <c r="I519" s="26"/>
      <c r="J519" s="553">
        <f>I519/H519*100</f>
        <v>0</v>
      </c>
      <c r="K519" s="22"/>
      <c r="L519" s="22"/>
      <c r="M519" s="22"/>
      <c r="N519" s="22"/>
      <c r="O519" s="22"/>
      <c r="P519" s="22"/>
      <c r="Q519" s="22"/>
      <c r="R519" s="22"/>
      <c r="S519" s="22"/>
      <c r="T519" s="22"/>
    </row>
    <row r="520" spans="1:20" ht="29.25" customHeight="1">
      <c r="A520" s="20"/>
      <c r="B520" s="20"/>
      <c r="C520" s="272" t="s">
        <v>280</v>
      </c>
      <c r="D520" s="273" t="s">
        <v>2132</v>
      </c>
      <c r="E520" s="274"/>
      <c r="F520" s="412">
        <v>162109</v>
      </c>
      <c r="G520" s="535">
        <v>1000</v>
      </c>
      <c r="H520" s="14">
        <v>0</v>
      </c>
      <c r="I520" s="26"/>
      <c r="J520" s="553"/>
      <c r="K520" s="22"/>
      <c r="L520" s="22"/>
      <c r="M520" s="22"/>
      <c r="N520" s="22"/>
      <c r="O520" s="22"/>
      <c r="P520" s="22"/>
      <c r="Q520" s="22"/>
      <c r="R520" s="22"/>
      <c r="S520" s="22"/>
      <c r="T520" s="22"/>
    </row>
    <row r="521" spans="1:20" ht="12.95" customHeight="1">
      <c r="A521" s="20"/>
      <c r="B521" s="20"/>
      <c r="C521" s="272" t="s">
        <v>281</v>
      </c>
      <c r="D521" s="273" t="s">
        <v>2133</v>
      </c>
      <c r="E521" s="274"/>
      <c r="F521" s="412">
        <v>162110</v>
      </c>
      <c r="G521" s="535">
        <v>500</v>
      </c>
      <c r="H521" s="14">
        <v>500</v>
      </c>
      <c r="I521" s="26">
        <v>490</v>
      </c>
      <c r="J521" s="553">
        <f>I521/H521*100</f>
        <v>98</v>
      </c>
      <c r="K521" s="22"/>
      <c r="L521" s="22"/>
      <c r="M521" s="22"/>
      <c r="N521" s="22"/>
      <c r="O521" s="22"/>
      <c r="P521" s="22">
        <v>490</v>
      </c>
      <c r="Q521" s="22"/>
      <c r="R521" s="22"/>
      <c r="S521" s="22"/>
      <c r="T521" s="22"/>
    </row>
    <row r="522" spans="1:20" ht="27" customHeight="1">
      <c r="A522" s="20"/>
      <c r="B522" s="20"/>
      <c r="C522" s="272" t="s">
        <v>61</v>
      </c>
      <c r="D522" s="273" t="s">
        <v>2134</v>
      </c>
      <c r="E522" s="274"/>
      <c r="F522" s="412">
        <v>162111</v>
      </c>
      <c r="G522" s="535">
        <v>17920</v>
      </c>
      <c r="H522" s="14">
        <v>17920</v>
      </c>
      <c r="I522" s="26"/>
      <c r="J522" s="553">
        <f>I522/H522*100</f>
        <v>0</v>
      </c>
      <c r="K522" s="22"/>
      <c r="L522" s="22"/>
      <c r="M522" s="22"/>
      <c r="N522" s="22"/>
      <c r="O522" s="22"/>
      <c r="P522" s="22"/>
      <c r="Q522" s="22"/>
      <c r="R522" s="22"/>
      <c r="S522" s="22"/>
      <c r="T522" s="22"/>
    </row>
    <row r="523" spans="1:20" ht="37.5" customHeight="1">
      <c r="A523" s="20"/>
      <c r="B523" s="20"/>
      <c r="C523" s="429" t="s">
        <v>211</v>
      </c>
      <c r="D523" s="430" t="s">
        <v>1253</v>
      </c>
      <c r="E523" s="274"/>
      <c r="F523" s="412">
        <v>162113</v>
      </c>
      <c r="G523" s="535"/>
      <c r="H523" s="14">
        <v>19551</v>
      </c>
      <c r="I523" s="26">
        <v>14616</v>
      </c>
      <c r="J523" s="553">
        <f>I523/H523*100</f>
        <v>74.758324382384529</v>
      </c>
      <c r="K523" s="22"/>
      <c r="L523" s="22"/>
      <c r="M523" s="22"/>
      <c r="N523" s="22"/>
      <c r="O523" s="22"/>
      <c r="P523" s="22">
        <v>14616</v>
      </c>
      <c r="Q523" s="22"/>
      <c r="R523" s="22"/>
      <c r="S523" s="22"/>
      <c r="T523" s="22"/>
    </row>
    <row r="524" spans="1:20" ht="19.5" customHeight="1">
      <c r="A524" s="20"/>
      <c r="B524" s="20"/>
      <c r="C524" s="429" t="s">
        <v>1250</v>
      </c>
      <c r="D524" s="430" t="s">
        <v>212</v>
      </c>
      <c r="E524" s="274"/>
      <c r="F524" s="12">
        <v>162114</v>
      </c>
      <c r="G524" s="535"/>
      <c r="H524" s="14">
        <v>1744</v>
      </c>
      <c r="I524" s="26">
        <v>1744</v>
      </c>
      <c r="J524" s="553">
        <f>I524/H524*100</f>
        <v>100</v>
      </c>
      <c r="K524" s="22"/>
      <c r="L524" s="22"/>
      <c r="M524" s="22"/>
      <c r="N524" s="22"/>
      <c r="O524" s="22"/>
      <c r="P524" s="22">
        <v>1744</v>
      </c>
      <c r="Q524" s="22"/>
      <c r="R524" s="22"/>
      <c r="S524" s="22"/>
      <c r="T524" s="22"/>
    </row>
    <row r="525" spans="1:20" ht="17.25" customHeight="1">
      <c r="A525" s="20"/>
      <c r="B525" s="20"/>
      <c r="C525" s="429" t="s">
        <v>213</v>
      </c>
      <c r="D525" s="430" t="s">
        <v>214</v>
      </c>
      <c r="E525" s="274"/>
      <c r="F525" s="12">
        <v>162115</v>
      </c>
      <c r="G525" s="535"/>
      <c r="H525" s="14">
        <v>0</v>
      </c>
      <c r="I525" s="26"/>
      <c r="J525" s="553"/>
      <c r="K525" s="22"/>
      <c r="L525" s="22"/>
      <c r="M525" s="22"/>
      <c r="N525" s="22"/>
      <c r="O525" s="22"/>
      <c r="P525" s="22"/>
      <c r="Q525" s="22"/>
      <c r="R525" s="22"/>
      <c r="S525" s="22"/>
      <c r="T525" s="22"/>
    </row>
    <row r="526" spans="1:20" ht="12.95" customHeight="1">
      <c r="A526" s="20"/>
      <c r="B526" s="20"/>
      <c r="C526" s="275"/>
      <c r="D526" s="276" t="s">
        <v>1580</v>
      </c>
      <c r="E526" s="120"/>
      <c r="F526" s="412"/>
      <c r="G526" s="535"/>
      <c r="H526" s="14"/>
      <c r="I526" s="26"/>
      <c r="J526" s="553"/>
      <c r="K526" s="22"/>
      <c r="L526" s="188"/>
      <c r="M526" s="22"/>
      <c r="N526" s="22"/>
      <c r="O526" s="22"/>
      <c r="P526" s="14"/>
      <c r="Q526" s="22"/>
      <c r="R526" s="22"/>
      <c r="S526" s="22"/>
      <c r="T526" s="22"/>
    </row>
    <row r="527" spans="1:20" ht="25.5" customHeight="1">
      <c r="A527" s="20"/>
      <c r="B527" s="20"/>
      <c r="C527" s="277" t="s">
        <v>95</v>
      </c>
      <c r="D527" s="278" t="s">
        <v>644</v>
      </c>
      <c r="E527" s="279"/>
      <c r="F527" s="417">
        <v>162162</v>
      </c>
      <c r="G527" s="540">
        <v>11400</v>
      </c>
      <c r="H527" s="524">
        <v>10400</v>
      </c>
      <c r="I527" s="26">
        <v>10154</v>
      </c>
      <c r="J527" s="553">
        <f>I527/H527*100</f>
        <v>97.634615384615387</v>
      </c>
      <c r="K527" s="22"/>
      <c r="L527" s="22"/>
      <c r="M527" s="22"/>
      <c r="N527" s="22"/>
      <c r="O527" s="22"/>
      <c r="P527" s="22">
        <v>10154</v>
      </c>
      <c r="Q527" s="22"/>
      <c r="R527" s="22"/>
      <c r="S527" s="22"/>
      <c r="T527" s="22"/>
    </row>
    <row r="528" spans="1:20" ht="25.5" customHeight="1">
      <c r="A528" s="20"/>
      <c r="B528" s="20"/>
      <c r="C528" s="280" t="s">
        <v>1663</v>
      </c>
      <c r="D528" s="89" t="s">
        <v>743</v>
      </c>
      <c r="E528" s="120"/>
      <c r="F528" s="412">
        <v>162160</v>
      </c>
      <c r="G528" s="535">
        <v>32086</v>
      </c>
      <c r="H528" s="14">
        <v>30778</v>
      </c>
      <c r="I528" s="26">
        <v>30777</v>
      </c>
      <c r="J528" s="553">
        <f>I528/H528*100</f>
        <v>99.996750925986092</v>
      </c>
      <c r="K528" s="22"/>
      <c r="L528" s="22"/>
      <c r="M528" s="22">
        <v>6387</v>
      </c>
      <c r="N528" s="22"/>
      <c r="O528" s="22"/>
      <c r="P528" s="22">
        <v>24390</v>
      </c>
      <c r="Q528" s="22"/>
      <c r="R528" s="22"/>
      <c r="S528" s="22"/>
      <c r="T528" s="22"/>
    </row>
    <row r="529" spans="1:20" ht="26.25" customHeight="1">
      <c r="A529" s="20"/>
      <c r="B529" s="20"/>
      <c r="C529" s="280" t="s">
        <v>1664</v>
      </c>
      <c r="D529" s="86" t="s">
        <v>744</v>
      </c>
      <c r="E529" s="120"/>
      <c r="F529" s="412">
        <v>152113</v>
      </c>
      <c r="G529" s="535">
        <v>1507</v>
      </c>
      <c r="H529" s="14">
        <v>1507</v>
      </c>
      <c r="I529" s="26">
        <v>46</v>
      </c>
      <c r="J529" s="553">
        <f>I529/H529*100</f>
        <v>3.0524220305242205</v>
      </c>
      <c r="K529" s="22"/>
      <c r="L529" s="22"/>
      <c r="M529" s="22">
        <v>46</v>
      </c>
      <c r="N529" s="22"/>
      <c r="O529" s="22"/>
      <c r="P529" s="22"/>
      <c r="Q529" s="22"/>
      <c r="R529" s="22"/>
      <c r="S529" s="22"/>
      <c r="T529" s="22"/>
    </row>
    <row r="530" spans="1:20" ht="15" customHeight="1">
      <c r="A530" s="20"/>
      <c r="B530" s="20"/>
      <c r="C530" s="280" t="s">
        <v>1665</v>
      </c>
      <c r="D530" s="86" t="s">
        <v>2135</v>
      </c>
      <c r="E530" s="120"/>
      <c r="F530" s="412">
        <v>162164</v>
      </c>
      <c r="G530" s="535">
        <v>846</v>
      </c>
      <c r="H530" s="14">
        <v>846</v>
      </c>
      <c r="I530" s="26">
        <v>846</v>
      </c>
      <c r="J530" s="553">
        <f>I530/H530*100</f>
        <v>100</v>
      </c>
      <c r="K530" s="22"/>
      <c r="L530" s="22"/>
      <c r="M530" s="22"/>
      <c r="N530" s="22"/>
      <c r="O530" s="22"/>
      <c r="P530" s="22">
        <v>846</v>
      </c>
      <c r="Q530" s="22"/>
      <c r="R530" s="22"/>
      <c r="S530" s="22"/>
      <c r="T530" s="22"/>
    </row>
    <row r="531" spans="1:20" ht="15" customHeight="1">
      <c r="A531" s="20"/>
      <c r="B531" s="20"/>
      <c r="C531" s="281" t="s">
        <v>294</v>
      </c>
      <c r="D531" s="282" t="s">
        <v>47</v>
      </c>
      <c r="E531" s="120"/>
      <c r="F531" s="412"/>
      <c r="G531" s="535"/>
      <c r="H531" s="14"/>
      <c r="I531" s="26"/>
      <c r="J531" s="553"/>
      <c r="K531" s="22"/>
      <c r="L531" s="22"/>
      <c r="M531" s="22"/>
      <c r="N531" s="22"/>
      <c r="O531" s="22"/>
      <c r="P531" s="22"/>
      <c r="Q531" s="22"/>
      <c r="R531" s="22"/>
      <c r="S531" s="22"/>
      <c r="T531" s="22"/>
    </row>
    <row r="532" spans="1:20" ht="15" customHeight="1">
      <c r="A532" s="20"/>
      <c r="B532" s="20"/>
      <c r="C532" s="283" t="s">
        <v>295</v>
      </c>
      <c r="D532" s="234" t="s">
        <v>2136</v>
      </c>
      <c r="E532" s="120"/>
      <c r="F532" s="412">
        <v>162207</v>
      </c>
      <c r="G532" s="535">
        <v>18000</v>
      </c>
      <c r="H532" s="14">
        <v>21402</v>
      </c>
      <c r="I532" s="26">
        <v>8162</v>
      </c>
      <c r="J532" s="553">
        <f t="shared" ref="J532:J538" si="31">I532/H532*100</f>
        <v>38.1366227455378</v>
      </c>
      <c r="K532" s="22"/>
      <c r="L532" s="22"/>
      <c r="M532" s="22">
        <v>1715</v>
      </c>
      <c r="N532" s="22"/>
      <c r="O532" s="22"/>
      <c r="P532" s="22">
        <v>6447</v>
      </c>
      <c r="Q532" s="22"/>
      <c r="R532" s="22"/>
      <c r="S532" s="22"/>
      <c r="T532" s="22"/>
    </row>
    <row r="533" spans="1:20" ht="15" customHeight="1">
      <c r="A533" s="20"/>
      <c r="B533" s="20"/>
      <c r="C533" s="283" t="s">
        <v>1736</v>
      </c>
      <c r="D533" s="234" t="s">
        <v>2137</v>
      </c>
      <c r="E533" s="120"/>
      <c r="F533" s="412">
        <v>162206</v>
      </c>
      <c r="G533" s="535">
        <v>6000</v>
      </c>
      <c r="H533" s="14">
        <v>5166</v>
      </c>
      <c r="I533" s="26">
        <v>5142</v>
      </c>
      <c r="J533" s="553">
        <f t="shared" si="31"/>
        <v>99.535423925667828</v>
      </c>
      <c r="K533" s="22"/>
      <c r="L533" s="22"/>
      <c r="M533" s="22"/>
      <c r="N533" s="22"/>
      <c r="O533" s="22"/>
      <c r="P533" s="22">
        <v>5142</v>
      </c>
      <c r="Q533" s="22"/>
      <c r="R533" s="22"/>
      <c r="S533" s="22"/>
      <c r="T533" s="22"/>
    </row>
    <row r="534" spans="1:20" ht="15" customHeight="1">
      <c r="A534" s="20"/>
      <c r="B534" s="20"/>
      <c r="C534" s="431" t="s">
        <v>1251</v>
      </c>
      <c r="D534" s="716" t="s">
        <v>1252</v>
      </c>
      <c r="E534" s="120"/>
      <c r="F534" s="412">
        <v>162208</v>
      </c>
      <c r="G534" s="535"/>
      <c r="H534" s="14">
        <v>2500</v>
      </c>
      <c r="I534" s="26"/>
      <c r="J534" s="553">
        <f t="shared" si="31"/>
        <v>0</v>
      </c>
      <c r="K534" s="22"/>
      <c r="L534" s="22"/>
      <c r="M534" s="22"/>
      <c r="N534" s="22"/>
      <c r="O534" s="22"/>
      <c r="P534" s="22"/>
      <c r="Q534" s="22"/>
      <c r="R534" s="22"/>
      <c r="S534" s="22"/>
      <c r="T534" s="22"/>
    </row>
    <row r="535" spans="1:20" ht="15" customHeight="1">
      <c r="A535" s="20"/>
      <c r="B535" s="20"/>
      <c r="C535" s="724" t="s">
        <v>215</v>
      </c>
      <c r="D535" s="716" t="s">
        <v>216</v>
      </c>
      <c r="E535" s="120"/>
      <c r="F535" s="412">
        <v>162209</v>
      </c>
      <c r="G535" s="535"/>
      <c r="H535" s="14">
        <v>200</v>
      </c>
      <c r="I535" s="26"/>
      <c r="J535" s="553">
        <f t="shared" si="31"/>
        <v>0</v>
      </c>
      <c r="K535" s="22"/>
      <c r="L535" s="22"/>
      <c r="M535" s="22"/>
      <c r="N535" s="22"/>
      <c r="O535" s="22"/>
      <c r="P535" s="22"/>
      <c r="Q535" s="22"/>
      <c r="R535" s="22"/>
      <c r="S535" s="22"/>
      <c r="T535" s="22"/>
    </row>
    <row r="536" spans="1:20" ht="15" customHeight="1">
      <c r="A536" s="20"/>
      <c r="B536" s="20"/>
      <c r="C536" s="724" t="s">
        <v>217</v>
      </c>
      <c r="D536" s="725" t="s">
        <v>218</v>
      </c>
      <c r="E536" s="120"/>
      <c r="F536" s="412">
        <v>162210</v>
      </c>
      <c r="G536" s="535"/>
      <c r="H536" s="14">
        <v>2608</v>
      </c>
      <c r="I536" s="26"/>
      <c r="J536" s="553">
        <f t="shared" si="31"/>
        <v>0</v>
      </c>
      <c r="K536" s="22"/>
      <c r="L536" s="22"/>
      <c r="M536" s="22"/>
      <c r="N536" s="22"/>
      <c r="O536" s="22"/>
      <c r="P536" s="22"/>
      <c r="Q536" s="22"/>
      <c r="R536" s="22"/>
      <c r="S536" s="22"/>
      <c r="T536" s="22"/>
    </row>
    <row r="537" spans="1:20" ht="15" customHeight="1">
      <c r="A537" s="20"/>
      <c r="B537" s="20"/>
      <c r="C537" s="431" t="s">
        <v>219</v>
      </c>
      <c r="D537" s="1313" t="s">
        <v>1741</v>
      </c>
      <c r="E537" s="120"/>
      <c r="F537" s="404">
        <v>162211</v>
      </c>
      <c r="G537" s="535"/>
      <c r="H537" s="14">
        <v>1000</v>
      </c>
      <c r="I537" s="26"/>
      <c r="J537" s="553">
        <f t="shared" si="31"/>
        <v>0</v>
      </c>
      <c r="K537" s="22"/>
      <c r="L537" s="22"/>
      <c r="M537" s="22"/>
      <c r="N537" s="22"/>
      <c r="O537" s="22"/>
      <c r="P537" s="22"/>
      <c r="Q537" s="22"/>
      <c r="R537" s="22"/>
      <c r="S537" s="22"/>
      <c r="T537" s="22"/>
    </row>
    <row r="538" spans="1:20" ht="15" customHeight="1">
      <c r="A538" s="20"/>
      <c r="B538" s="20"/>
      <c r="C538" s="431" t="s">
        <v>1742</v>
      </c>
      <c r="D538" s="725" t="s">
        <v>1743</v>
      </c>
      <c r="E538" s="120"/>
      <c r="F538" s="404">
        <v>162212</v>
      </c>
      <c r="G538" s="535"/>
      <c r="H538" s="14">
        <v>1000</v>
      </c>
      <c r="I538" s="26"/>
      <c r="J538" s="553">
        <f t="shared" si="31"/>
        <v>0</v>
      </c>
      <c r="K538" s="22"/>
      <c r="L538" s="22"/>
      <c r="M538" s="22"/>
      <c r="N538" s="22"/>
      <c r="O538" s="22"/>
      <c r="P538" s="22"/>
      <c r="Q538" s="22"/>
      <c r="R538" s="22"/>
      <c r="S538" s="22"/>
      <c r="T538" s="22"/>
    </row>
    <row r="539" spans="1:20" ht="15" customHeight="1">
      <c r="A539" s="20"/>
      <c r="B539" s="20"/>
      <c r="C539" s="283"/>
      <c r="D539" s="276" t="s">
        <v>1580</v>
      </c>
      <c r="E539" s="120"/>
      <c r="F539" s="412"/>
      <c r="G539" s="535"/>
      <c r="H539" s="14"/>
      <c r="I539" s="26"/>
      <c r="J539" s="553"/>
      <c r="K539" s="22"/>
      <c r="L539" s="188"/>
      <c r="M539" s="22"/>
      <c r="N539" s="22"/>
      <c r="O539" s="22"/>
      <c r="P539" s="14"/>
      <c r="Q539" s="22"/>
      <c r="R539" s="22"/>
      <c r="S539" s="22"/>
      <c r="T539" s="22"/>
    </row>
    <row r="540" spans="1:20" ht="38.25" customHeight="1">
      <c r="A540" s="20"/>
      <c r="B540" s="20"/>
      <c r="C540" s="283" t="s">
        <v>2004</v>
      </c>
      <c r="D540" s="91" t="s">
        <v>2138</v>
      </c>
      <c r="E540" s="120"/>
      <c r="F540" s="412">
        <v>162204</v>
      </c>
      <c r="G540" s="535">
        <v>346</v>
      </c>
      <c r="H540" s="14">
        <v>0</v>
      </c>
      <c r="I540" s="26"/>
      <c r="J540" s="553"/>
      <c r="K540" s="22"/>
      <c r="L540" s="22"/>
      <c r="M540" s="22"/>
      <c r="N540" s="22"/>
      <c r="O540" s="22"/>
      <c r="P540" s="22"/>
      <c r="Q540" s="22"/>
      <c r="R540" s="22"/>
      <c r="S540" s="22"/>
      <c r="T540" s="22"/>
    </row>
    <row r="541" spans="1:20" ht="12.95" customHeight="1">
      <c r="A541" s="20"/>
      <c r="B541" s="20"/>
      <c r="C541" s="265" t="s">
        <v>296</v>
      </c>
      <c r="D541" s="266" t="s">
        <v>233</v>
      </c>
      <c r="E541" s="120"/>
      <c r="F541" s="412"/>
      <c r="G541" s="535"/>
      <c r="H541" s="14"/>
      <c r="I541" s="26"/>
      <c r="J541" s="553"/>
      <c r="K541" s="22"/>
      <c r="L541" s="188"/>
      <c r="M541" s="22"/>
      <c r="N541" s="22"/>
      <c r="O541" s="22"/>
      <c r="P541" s="22"/>
      <c r="Q541" s="22"/>
      <c r="R541" s="22"/>
      <c r="S541" s="22"/>
      <c r="T541" s="22"/>
    </row>
    <row r="542" spans="1:20" ht="12.95" customHeight="1">
      <c r="A542" s="20"/>
      <c r="B542" s="20"/>
      <c r="C542" s="265"/>
      <c r="D542" s="284" t="s">
        <v>1580</v>
      </c>
      <c r="E542" s="120"/>
      <c r="F542" s="412"/>
      <c r="G542" s="535"/>
      <c r="H542" s="14"/>
      <c r="I542" s="26"/>
      <c r="J542" s="553"/>
      <c r="K542" s="22"/>
      <c r="L542" s="188"/>
      <c r="M542" s="22"/>
      <c r="N542" s="22"/>
      <c r="O542" s="22"/>
      <c r="P542" s="22"/>
      <c r="Q542" s="22"/>
      <c r="R542" s="22"/>
      <c r="S542" s="22"/>
      <c r="T542" s="22"/>
    </row>
    <row r="543" spans="1:20" ht="26.25" customHeight="1">
      <c r="A543" s="20"/>
      <c r="B543" s="20"/>
      <c r="C543" s="283" t="s">
        <v>398</v>
      </c>
      <c r="D543" s="285" t="s">
        <v>613</v>
      </c>
      <c r="E543" s="120" t="s">
        <v>1732</v>
      </c>
      <c r="F543" s="412">
        <v>162973</v>
      </c>
      <c r="G543" s="535">
        <v>567747</v>
      </c>
      <c r="H543" s="14">
        <v>565964</v>
      </c>
      <c r="I543" s="26">
        <v>565964</v>
      </c>
      <c r="J543" s="553">
        <f>I543/H543*100</f>
        <v>100</v>
      </c>
      <c r="K543" s="22"/>
      <c r="L543" s="22"/>
      <c r="M543" s="22">
        <v>10465</v>
      </c>
      <c r="N543" s="22"/>
      <c r="O543" s="22"/>
      <c r="P543" s="22">
        <v>555499</v>
      </c>
      <c r="Q543" s="22"/>
      <c r="R543" s="22"/>
      <c r="S543" s="22"/>
      <c r="T543" s="22"/>
    </row>
    <row r="544" spans="1:20" ht="28.5" customHeight="1">
      <c r="A544" s="20"/>
      <c r="B544" s="20"/>
      <c r="C544" s="283" t="s">
        <v>745</v>
      </c>
      <c r="D544" s="285" t="s">
        <v>614</v>
      </c>
      <c r="E544" s="120" t="s">
        <v>1732</v>
      </c>
      <c r="F544" s="412">
        <v>162974</v>
      </c>
      <c r="G544" s="535">
        <v>571725</v>
      </c>
      <c r="H544" s="14">
        <v>570582</v>
      </c>
      <c r="I544" s="26">
        <v>570582</v>
      </c>
      <c r="J544" s="553">
        <f>I544/H544*100</f>
        <v>100</v>
      </c>
      <c r="K544" s="22"/>
      <c r="L544" s="22"/>
      <c r="M544" s="22">
        <v>10236</v>
      </c>
      <c r="N544" s="22"/>
      <c r="O544" s="22"/>
      <c r="P544" s="22">
        <v>560346</v>
      </c>
      <c r="Q544" s="22"/>
      <c r="R544" s="22"/>
      <c r="S544" s="22"/>
      <c r="T544" s="22"/>
    </row>
    <row r="545" spans="1:20" ht="12.95" customHeight="1">
      <c r="A545" s="20"/>
      <c r="B545" s="20"/>
      <c r="C545" s="265" t="s">
        <v>297</v>
      </c>
      <c r="D545" s="266" t="s">
        <v>302</v>
      </c>
      <c r="E545" s="120"/>
      <c r="F545" s="412"/>
      <c r="G545" s="535"/>
      <c r="H545" s="14"/>
      <c r="I545" s="26"/>
      <c r="J545" s="553"/>
      <c r="K545" s="22"/>
      <c r="L545" s="188"/>
      <c r="M545" s="22"/>
      <c r="N545" s="22"/>
      <c r="O545" s="22"/>
      <c r="P545" s="22"/>
      <c r="Q545" s="22"/>
      <c r="R545" s="22"/>
      <c r="S545" s="22"/>
      <c r="T545" s="22"/>
    </row>
    <row r="546" spans="1:20" ht="27.75" customHeight="1">
      <c r="A546" s="20"/>
      <c r="B546" s="20"/>
      <c r="C546" s="286" t="s">
        <v>303</v>
      </c>
      <c r="D546" s="234" t="s">
        <v>615</v>
      </c>
      <c r="E546" s="120"/>
      <c r="F546" s="412">
        <v>162412</v>
      </c>
      <c r="G546" s="535">
        <v>79000</v>
      </c>
      <c r="H546" s="14">
        <v>75270</v>
      </c>
      <c r="I546" s="26">
        <v>75241</v>
      </c>
      <c r="J546" s="553">
        <f>I546/H546*100</f>
        <v>99.961472034010896</v>
      </c>
      <c r="K546" s="22"/>
      <c r="L546" s="22"/>
      <c r="M546" s="22">
        <v>15795</v>
      </c>
      <c r="N546" s="22"/>
      <c r="O546" s="22"/>
      <c r="P546" s="22">
        <v>59446</v>
      </c>
      <c r="Q546" s="22"/>
      <c r="R546" s="22"/>
      <c r="S546" s="22"/>
      <c r="T546" s="22"/>
    </row>
    <row r="547" spans="1:20" ht="38.25" customHeight="1">
      <c r="A547" s="20"/>
      <c r="B547" s="20"/>
      <c r="C547" s="286" t="s">
        <v>304</v>
      </c>
      <c r="D547" s="234" t="s">
        <v>616</v>
      </c>
      <c r="E547" s="120"/>
      <c r="F547" s="412">
        <v>162457</v>
      </c>
      <c r="G547" s="535">
        <v>6000</v>
      </c>
      <c r="H547" s="14">
        <v>6930</v>
      </c>
      <c r="I547" s="26">
        <v>6927</v>
      </c>
      <c r="J547" s="553">
        <f>I547/H547*100</f>
        <v>99.956709956709958</v>
      </c>
      <c r="K547" s="22"/>
      <c r="L547" s="22"/>
      <c r="M547" s="22"/>
      <c r="N547" s="22"/>
      <c r="O547" s="22"/>
      <c r="P547" s="22">
        <v>6927</v>
      </c>
      <c r="Q547" s="22"/>
      <c r="R547" s="22"/>
      <c r="S547" s="22"/>
      <c r="T547" s="22"/>
    </row>
    <row r="548" spans="1:20" ht="27.75" customHeight="1">
      <c r="A548" s="20"/>
      <c r="B548" s="20"/>
      <c r="C548" s="286" t="s">
        <v>305</v>
      </c>
      <c r="D548" s="234" t="s">
        <v>617</v>
      </c>
      <c r="E548" s="120"/>
      <c r="F548" s="412">
        <v>162413</v>
      </c>
      <c r="G548" s="535">
        <v>25000</v>
      </c>
      <c r="H548" s="14">
        <v>25342</v>
      </c>
      <c r="I548" s="26"/>
      <c r="J548" s="553">
        <f>I548/H548*100</f>
        <v>0</v>
      </c>
      <c r="K548" s="22"/>
      <c r="L548" s="22"/>
      <c r="M548" s="22"/>
      <c r="N548" s="22"/>
      <c r="O548" s="22"/>
      <c r="P548" s="22"/>
      <c r="Q548" s="22"/>
      <c r="R548" s="22"/>
      <c r="S548" s="22"/>
      <c r="T548" s="22"/>
    </row>
    <row r="549" spans="1:20" ht="16.5" customHeight="1">
      <c r="A549" s="20"/>
      <c r="B549" s="20"/>
      <c r="C549" s="286" t="s">
        <v>306</v>
      </c>
      <c r="D549" s="234" t="s">
        <v>618</v>
      </c>
      <c r="E549" s="120"/>
      <c r="F549" s="412">
        <v>162414</v>
      </c>
      <c r="G549" s="535">
        <v>4000</v>
      </c>
      <c r="H549" s="14">
        <v>8452</v>
      </c>
      <c r="I549" s="26">
        <v>8452</v>
      </c>
      <c r="J549" s="553">
        <f>I549/H549*100</f>
        <v>100</v>
      </c>
      <c r="K549" s="22"/>
      <c r="L549" s="22"/>
      <c r="M549" s="22"/>
      <c r="N549" s="22"/>
      <c r="O549" s="22"/>
      <c r="P549" s="22">
        <v>8452</v>
      </c>
      <c r="Q549" s="22"/>
      <c r="R549" s="22"/>
      <c r="S549" s="22"/>
      <c r="T549" s="22"/>
    </row>
    <row r="550" spans="1:20" ht="15" customHeight="1">
      <c r="A550" s="20"/>
      <c r="B550" s="20"/>
      <c r="C550" s="286" t="s">
        <v>307</v>
      </c>
      <c r="D550" s="234" t="s">
        <v>619</v>
      </c>
      <c r="E550" s="120"/>
      <c r="F550" s="412">
        <v>162447</v>
      </c>
      <c r="G550" s="535">
        <v>5080</v>
      </c>
      <c r="H550" s="14">
        <v>0</v>
      </c>
      <c r="I550" s="26"/>
      <c r="J550" s="553"/>
      <c r="K550" s="22"/>
      <c r="L550" s="22"/>
      <c r="M550" s="22"/>
      <c r="N550" s="22"/>
      <c r="O550" s="22"/>
      <c r="P550" s="22"/>
      <c r="Q550" s="22"/>
      <c r="R550" s="22"/>
      <c r="S550" s="22"/>
      <c r="T550" s="22"/>
    </row>
    <row r="551" spans="1:20" ht="27.75" customHeight="1">
      <c r="A551" s="20"/>
      <c r="B551" s="20"/>
      <c r="C551" s="286" t="s">
        <v>308</v>
      </c>
      <c r="D551" s="234" t="s">
        <v>622</v>
      </c>
      <c r="E551" s="120"/>
      <c r="F551" s="412">
        <v>162458</v>
      </c>
      <c r="G551" s="535">
        <v>5000</v>
      </c>
      <c r="H551" s="14">
        <v>6400</v>
      </c>
      <c r="I551" s="26">
        <v>5244</v>
      </c>
      <c r="J551" s="553">
        <f>I551/H551*100</f>
        <v>81.9375</v>
      </c>
      <c r="K551" s="22"/>
      <c r="L551" s="22"/>
      <c r="M551" s="22">
        <v>661</v>
      </c>
      <c r="N551" s="22"/>
      <c r="O551" s="22"/>
      <c r="P551" s="22">
        <v>4583</v>
      </c>
      <c r="Q551" s="22"/>
      <c r="R551" s="22"/>
      <c r="S551" s="22"/>
      <c r="T551" s="22"/>
    </row>
    <row r="552" spans="1:20" ht="12.95" customHeight="1">
      <c r="A552" s="20"/>
      <c r="B552" s="20"/>
      <c r="C552" s="286" t="s">
        <v>309</v>
      </c>
      <c r="D552" s="234" t="s">
        <v>623</v>
      </c>
      <c r="E552" s="120"/>
      <c r="F552" s="412">
        <v>162415</v>
      </c>
      <c r="G552" s="535">
        <v>5000</v>
      </c>
      <c r="H552" s="14">
        <v>4078</v>
      </c>
      <c r="I552" s="26">
        <v>4077</v>
      </c>
      <c r="J552" s="553">
        <f>I552/H552*100</f>
        <v>99.975478175576256</v>
      </c>
      <c r="K552" s="22"/>
      <c r="L552" s="22"/>
      <c r="M552" s="22"/>
      <c r="N552" s="22"/>
      <c r="O552" s="22"/>
      <c r="P552" s="22">
        <v>4077</v>
      </c>
      <c r="Q552" s="22"/>
      <c r="R552" s="22"/>
      <c r="S552" s="22"/>
      <c r="T552" s="22"/>
    </row>
    <row r="553" spans="1:20" ht="12.95" customHeight="1">
      <c r="A553" s="20"/>
      <c r="B553" s="20"/>
      <c r="C553" s="286" t="s">
        <v>1897</v>
      </c>
      <c r="D553" s="234" t="s">
        <v>624</v>
      </c>
      <c r="E553" s="120"/>
      <c r="F553" s="412">
        <v>162416</v>
      </c>
      <c r="G553" s="535">
        <v>1500</v>
      </c>
      <c r="H553" s="14">
        <v>1500</v>
      </c>
      <c r="I553" s="26">
        <v>1500</v>
      </c>
      <c r="J553" s="553">
        <f>I553/H553*100</f>
        <v>100</v>
      </c>
      <c r="K553" s="22"/>
      <c r="L553" s="22"/>
      <c r="M553" s="22"/>
      <c r="N553" s="22"/>
      <c r="O553" s="22"/>
      <c r="P553" s="22">
        <v>1500</v>
      </c>
      <c r="Q553" s="22"/>
      <c r="R553" s="22"/>
      <c r="S553" s="22"/>
      <c r="T553" s="22"/>
    </row>
    <row r="554" spans="1:20" ht="12.95" customHeight="1">
      <c r="A554" s="20"/>
      <c r="B554" s="20"/>
      <c r="C554" s="286" t="s">
        <v>1898</v>
      </c>
      <c r="D554" s="234" t="s">
        <v>625</v>
      </c>
      <c r="E554" s="120"/>
      <c r="F554" s="412">
        <v>154445</v>
      </c>
      <c r="G554" s="535">
        <v>5000</v>
      </c>
      <c r="H554" s="14">
        <v>5000</v>
      </c>
      <c r="I554" s="26"/>
      <c r="J554" s="553">
        <f>I554/H554*100</f>
        <v>0</v>
      </c>
      <c r="K554" s="22"/>
      <c r="L554" s="22"/>
      <c r="M554" s="22"/>
      <c r="N554" s="22"/>
      <c r="O554" s="22"/>
      <c r="P554" s="22"/>
      <c r="Q554" s="22"/>
      <c r="R554" s="22"/>
      <c r="S554" s="22"/>
      <c r="T554" s="22"/>
    </row>
    <row r="555" spans="1:20" ht="12.95" customHeight="1">
      <c r="A555" s="20"/>
      <c r="B555" s="20"/>
      <c r="C555" s="265"/>
      <c r="D555" s="87" t="s">
        <v>1580</v>
      </c>
      <c r="E555" s="120"/>
      <c r="F555" s="412"/>
      <c r="G555" s="535"/>
      <c r="H555" s="14"/>
      <c r="I555" s="26"/>
      <c r="J555" s="553"/>
      <c r="K555" s="22"/>
      <c r="L555" s="188"/>
      <c r="M555" s="22"/>
      <c r="N555" s="22"/>
      <c r="O555" s="22"/>
      <c r="P555" s="14"/>
      <c r="Q555" s="14"/>
      <c r="R555" s="22"/>
      <c r="S555" s="22"/>
      <c r="T555" s="22"/>
    </row>
    <row r="556" spans="1:20" ht="12.95" customHeight="1">
      <c r="A556" s="20"/>
      <c r="B556" s="20"/>
      <c r="C556" s="286" t="s">
        <v>1666</v>
      </c>
      <c r="D556" s="234" t="s">
        <v>746</v>
      </c>
      <c r="E556" s="120"/>
      <c r="F556" s="412">
        <v>162486</v>
      </c>
      <c r="G556" s="535">
        <v>19539</v>
      </c>
      <c r="H556" s="14">
        <v>16749</v>
      </c>
      <c r="I556" s="26">
        <v>16748</v>
      </c>
      <c r="J556" s="553">
        <f>I556/H556*100</f>
        <v>99.994029494298161</v>
      </c>
      <c r="K556" s="22"/>
      <c r="L556" s="22"/>
      <c r="M556" s="22">
        <v>3488</v>
      </c>
      <c r="N556" s="22"/>
      <c r="O556" s="22"/>
      <c r="P556" s="22">
        <v>13260</v>
      </c>
      <c r="Q556" s="22"/>
      <c r="R556" s="22"/>
      <c r="S556" s="22"/>
      <c r="T556" s="22"/>
    </row>
    <row r="557" spans="1:20" ht="12.95" customHeight="1">
      <c r="A557" s="20"/>
      <c r="B557" s="20"/>
      <c r="C557" s="286" t="s">
        <v>1667</v>
      </c>
      <c r="D557" s="234" t="s">
        <v>127</v>
      </c>
      <c r="E557" s="120"/>
      <c r="F557" s="412">
        <v>162475</v>
      </c>
      <c r="G557" s="535">
        <v>30200</v>
      </c>
      <c r="H557" s="14">
        <v>27947</v>
      </c>
      <c r="I557" s="26">
        <v>27635</v>
      </c>
      <c r="J557" s="553">
        <f>I557/H557*100</f>
        <v>98.883601102086089</v>
      </c>
      <c r="K557" s="22"/>
      <c r="L557" s="22"/>
      <c r="M557" s="22">
        <v>5706</v>
      </c>
      <c r="N557" s="22"/>
      <c r="O557" s="22"/>
      <c r="P557" s="22">
        <v>21929</v>
      </c>
      <c r="Q557" s="22"/>
      <c r="R557" s="22"/>
      <c r="S557" s="22"/>
      <c r="T557" s="22"/>
    </row>
    <row r="558" spans="1:20" ht="12.95" customHeight="1">
      <c r="A558" s="20"/>
      <c r="B558" s="20"/>
      <c r="C558" s="286" t="s">
        <v>1668</v>
      </c>
      <c r="D558" s="287" t="s">
        <v>626</v>
      </c>
      <c r="E558" s="120"/>
      <c r="F558" s="412">
        <v>164406</v>
      </c>
      <c r="G558" s="535">
        <v>2000</v>
      </c>
      <c r="H558" s="14">
        <v>2000</v>
      </c>
      <c r="I558" s="26"/>
      <c r="J558" s="553">
        <f>I558/H558*100</f>
        <v>0</v>
      </c>
      <c r="K558" s="22"/>
      <c r="L558" s="22"/>
      <c r="M558" s="22"/>
      <c r="N558" s="22"/>
      <c r="O558" s="22"/>
      <c r="P558" s="22"/>
      <c r="Q558" s="22"/>
      <c r="R558" s="22"/>
      <c r="S558" s="22"/>
      <c r="T558" s="22"/>
    </row>
    <row r="559" spans="1:20" ht="12.95" customHeight="1">
      <c r="A559" s="20"/>
      <c r="B559" s="20"/>
      <c r="C559" s="286" t="s">
        <v>1669</v>
      </c>
      <c r="D559" s="263" t="s">
        <v>152</v>
      </c>
      <c r="E559" s="120"/>
      <c r="F559" s="412">
        <v>154472</v>
      </c>
      <c r="G559" s="535">
        <v>1765</v>
      </c>
      <c r="H559" s="523">
        <v>1765</v>
      </c>
      <c r="I559" s="26">
        <v>1761</v>
      </c>
      <c r="J559" s="553">
        <f>I559/H559*100</f>
        <v>99.773371104815865</v>
      </c>
      <c r="K559" s="22"/>
      <c r="L559" s="22"/>
      <c r="M559" s="22"/>
      <c r="N559" s="22"/>
      <c r="O559" s="22"/>
      <c r="P559" s="22"/>
      <c r="Q559" s="22">
        <v>1761</v>
      </c>
      <c r="R559" s="22"/>
      <c r="S559" s="22"/>
      <c r="T559" s="22"/>
    </row>
    <row r="560" spans="1:20" ht="12.95" customHeight="1">
      <c r="A560" s="20"/>
      <c r="B560" s="20"/>
      <c r="C560" s="265" t="s">
        <v>298</v>
      </c>
      <c r="D560" s="25" t="s">
        <v>234</v>
      </c>
      <c r="E560" s="120"/>
      <c r="F560" s="412"/>
      <c r="G560" s="535"/>
      <c r="H560" s="14"/>
      <c r="I560" s="26"/>
      <c r="J560" s="553"/>
      <c r="K560" s="22"/>
      <c r="L560" s="188"/>
      <c r="M560" s="22"/>
      <c r="N560" s="22"/>
      <c r="O560" s="22"/>
      <c r="P560" s="14"/>
      <c r="Q560" s="14"/>
      <c r="R560" s="22"/>
      <c r="S560" s="22"/>
      <c r="T560" s="22"/>
    </row>
    <row r="561" spans="1:20" ht="12.95" customHeight="1">
      <c r="A561" s="20"/>
      <c r="B561" s="20"/>
      <c r="C561" s="286" t="s">
        <v>1905</v>
      </c>
      <c r="D561" s="96" t="s">
        <v>627</v>
      </c>
      <c r="E561" s="120"/>
      <c r="F561" s="412">
        <v>162501</v>
      </c>
      <c r="G561" s="535">
        <v>3000</v>
      </c>
      <c r="H561" s="14">
        <v>4095</v>
      </c>
      <c r="I561" s="26">
        <v>400</v>
      </c>
      <c r="J561" s="553">
        <f>I561/H561*100</f>
        <v>9.7680097680097688</v>
      </c>
      <c r="K561" s="22"/>
      <c r="L561" s="22"/>
      <c r="M561" s="22"/>
      <c r="N561" s="22"/>
      <c r="O561" s="22"/>
      <c r="P561" s="22">
        <v>400</v>
      </c>
      <c r="Q561" s="22"/>
      <c r="R561" s="22"/>
      <c r="S561" s="22"/>
      <c r="T561" s="22"/>
    </row>
    <row r="562" spans="1:20" ht="12.95" customHeight="1">
      <c r="A562" s="20"/>
      <c r="B562" s="20"/>
      <c r="C562" s="265"/>
      <c r="D562" s="284" t="s">
        <v>1580</v>
      </c>
      <c r="E562" s="120"/>
      <c r="F562" s="412"/>
      <c r="G562" s="535"/>
      <c r="H562" s="14"/>
      <c r="I562" s="26"/>
      <c r="J562" s="553"/>
      <c r="K562" s="22"/>
      <c r="L562" s="188"/>
      <c r="M562" s="22"/>
      <c r="N562" s="22"/>
      <c r="O562" s="22"/>
      <c r="P562" s="14"/>
      <c r="Q562" s="14"/>
      <c r="R562" s="22"/>
      <c r="S562" s="22"/>
      <c r="T562" s="22"/>
    </row>
    <row r="563" spans="1:20" ht="29.25" customHeight="1">
      <c r="A563" s="20"/>
      <c r="B563" s="20"/>
      <c r="C563" s="286" t="s">
        <v>1836</v>
      </c>
      <c r="D563" s="288" t="s">
        <v>45</v>
      </c>
      <c r="E563" s="120"/>
      <c r="F563" s="412">
        <v>164501</v>
      </c>
      <c r="G563" s="535">
        <v>3000</v>
      </c>
      <c r="H563" s="14">
        <v>953</v>
      </c>
      <c r="I563" s="26">
        <v>952</v>
      </c>
      <c r="J563" s="553">
        <f>I563/H563*100</f>
        <v>99.89506820566632</v>
      </c>
      <c r="K563" s="22"/>
      <c r="L563" s="22"/>
      <c r="M563" s="22"/>
      <c r="N563" s="22"/>
      <c r="O563" s="22"/>
      <c r="P563" s="22"/>
      <c r="Q563" s="22">
        <v>952</v>
      </c>
      <c r="R563" s="22"/>
      <c r="S563" s="22"/>
      <c r="T563" s="22"/>
    </row>
    <row r="564" spans="1:20" ht="12.95" customHeight="1">
      <c r="A564" s="20"/>
      <c r="B564" s="20"/>
      <c r="C564" s="265" t="s">
        <v>299</v>
      </c>
      <c r="D564" s="266" t="s">
        <v>628</v>
      </c>
      <c r="E564" s="120"/>
      <c r="F564" s="412"/>
      <c r="G564" s="535"/>
      <c r="H564" s="14"/>
      <c r="I564" s="26"/>
      <c r="J564" s="553"/>
      <c r="K564" s="22"/>
      <c r="L564" s="188"/>
      <c r="M564" s="22"/>
      <c r="N564" s="22"/>
      <c r="O564" s="22"/>
      <c r="P564" s="14"/>
      <c r="Q564" s="14"/>
      <c r="R564" s="22"/>
      <c r="S564" s="22"/>
      <c r="T564" s="22"/>
    </row>
    <row r="565" spans="1:20" ht="12.95" customHeight="1">
      <c r="A565" s="20"/>
      <c r="B565" s="20"/>
      <c r="C565" s="286" t="s">
        <v>1910</v>
      </c>
      <c r="D565" s="264" t="s">
        <v>1673</v>
      </c>
      <c r="E565" s="120"/>
      <c r="F565" s="412">
        <v>162601</v>
      </c>
      <c r="G565" s="535">
        <v>5000</v>
      </c>
      <c r="H565" s="14">
        <v>12996</v>
      </c>
      <c r="I565" s="26">
        <v>8988</v>
      </c>
      <c r="J565" s="553">
        <f t="shared" ref="J565:J571" si="32">I565/H565*100</f>
        <v>69.159741458910432</v>
      </c>
      <c r="K565" s="22"/>
      <c r="L565" s="22"/>
      <c r="M565" s="22">
        <v>549</v>
      </c>
      <c r="N565" s="22"/>
      <c r="O565" s="22"/>
      <c r="P565" s="22">
        <v>8439</v>
      </c>
      <c r="Q565" s="22"/>
      <c r="R565" s="22"/>
      <c r="S565" s="22"/>
      <c r="T565" s="22"/>
    </row>
    <row r="566" spans="1:20" ht="12.95" customHeight="1">
      <c r="A566" s="20"/>
      <c r="B566" s="20"/>
      <c r="C566" s="286" t="s">
        <v>1911</v>
      </c>
      <c r="D566" s="289" t="s">
        <v>629</v>
      </c>
      <c r="E566" s="120"/>
      <c r="F566" s="412">
        <v>162602</v>
      </c>
      <c r="G566" s="535">
        <v>10000</v>
      </c>
      <c r="H566" s="14">
        <v>8300</v>
      </c>
      <c r="I566" s="26">
        <v>1473</v>
      </c>
      <c r="J566" s="553">
        <f t="shared" si="32"/>
        <v>17.746987951807228</v>
      </c>
      <c r="K566" s="22"/>
      <c r="L566" s="22"/>
      <c r="M566" s="22"/>
      <c r="N566" s="22"/>
      <c r="O566" s="22"/>
      <c r="P566" s="22">
        <v>1473</v>
      </c>
      <c r="Q566" s="22"/>
      <c r="R566" s="22"/>
      <c r="S566" s="22"/>
      <c r="T566" s="22"/>
    </row>
    <row r="567" spans="1:20" ht="12.95" customHeight="1">
      <c r="A567" s="20"/>
      <c r="B567" s="20"/>
      <c r="C567" s="286" t="s">
        <v>1912</v>
      </c>
      <c r="D567" s="290" t="s">
        <v>630</v>
      </c>
      <c r="E567" s="120"/>
      <c r="F567" s="412">
        <v>162614</v>
      </c>
      <c r="G567" s="535">
        <v>87624</v>
      </c>
      <c r="H567" s="14">
        <v>87624</v>
      </c>
      <c r="I567" s="26">
        <v>53942</v>
      </c>
      <c r="J567" s="553">
        <f t="shared" si="32"/>
        <v>61.560759609239483</v>
      </c>
      <c r="K567" s="22"/>
      <c r="L567" s="22"/>
      <c r="M567" s="22"/>
      <c r="N567" s="22"/>
      <c r="O567" s="22"/>
      <c r="P567" s="22"/>
      <c r="Q567" s="22"/>
      <c r="R567" s="22">
        <v>53942</v>
      </c>
      <c r="S567" s="22"/>
      <c r="T567" s="22"/>
    </row>
    <row r="568" spans="1:20" ht="12.95" customHeight="1">
      <c r="A568" s="20"/>
      <c r="B568" s="20"/>
      <c r="C568" s="286" t="s">
        <v>1640</v>
      </c>
      <c r="D568" s="291" t="s">
        <v>631</v>
      </c>
      <c r="E568" s="120"/>
      <c r="F568" s="412">
        <v>162451</v>
      </c>
      <c r="G568" s="535">
        <v>10000</v>
      </c>
      <c r="H568" s="14">
        <v>10000</v>
      </c>
      <c r="I568" s="26">
        <v>750</v>
      </c>
      <c r="J568" s="553">
        <f t="shared" si="32"/>
        <v>7.5</v>
      </c>
      <c r="K568" s="22"/>
      <c r="L568" s="22"/>
      <c r="M568" s="22"/>
      <c r="N568" s="22"/>
      <c r="O568" s="22"/>
      <c r="P568" s="22">
        <v>750</v>
      </c>
      <c r="Q568" s="22"/>
      <c r="R568" s="22"/>
      <c r="S568" s="22"/>
      <c r="T568" s="22"/>
    </row>
    <row r="569" spans="1:20" ht="28.5" customHeight="1">
      <c r="A569" s="20"/>
      <c r="B569" s="20"/>
      <c r="C569" s="432" t="s">
        <v>267</v>
      </c>
      <c r="D569" s="247" t="s">
        <v>1728</v>
      </c>
      <c r="E569" s="120"/>
      <c r="F569" s="412">
        <v>162641</v>
      </c>
      <c r="G569" s="535"/>
      <c r="H569" s="14">
        <v>28274</v>
      </c>
      <c r="I569" s="26">
        <v>27684</v>
      </c>
      <c r="J569" s="553">
        <f t="shared" si="32"/>
        <v>97.913277215816649</v>
      </c>
      <c r="K569" s="22"/>
      <c r="L569" s="22"/>
      <c r="M569" s="22">
        <v>905</v>
      </c>
      <c r="N569" s="22"/>
      <c r="O569" s="22"/>
      <c r="P569" s="22">
        <v>26779</v>
      </c>
      <c r="Q569" s="22"/>
      <c r="R569" s="22"/>
      <c r="S569" s="22"/>
      <c r="T569" s="22"/>
    </row>
    <row r="570" spans="1:20" ht="14.25" customHeight="1">
      <c r="A570" s="20"/>
      <c r="B570" s="20"/>
      <c r="C570" s="432" t="s">
        <v>138</v>
      </c>
      <c r="D570" s="247" t="s">
        <v>139</v>
      </c>
      <c r="E570" s="120"/>
      <c r="F570" s="412">
        <v>162686</v>
      </c>
      <c r="G570" s="535"/>
      <c r="H570" s="14">
        <v>10000</v>
      </c>
      <c r="I570" s="26"/>
      <c r="J570" s="553">
        <f t="shared" si="32"/>
        <v>0</v>
      </c>
      <c r="K570" s="22"/>
      <c r="L570" s="22"/>
      <c r="M570" s="22"/>
      <c r="N570" s="22"/>
      <c r="O570" s="22"/>
      <c r="P570" s="22"/>
      <c r="Q570" s="22"/>
      <c r="R570" s="22"/>
      <c r="S570" s="22"/>
      <c r="T570" s="22"/>
    </row>
    <row r="571" spans="1:20" ht="14.25" customHeight="1">
      <c r="A571" s="20"/>
      <c r="B571" s="20"/>
      <c r="C571" s="441" t="s">
        <v>143</v>
      </c>
      <c r="D571" s="247" t="s">
        <v>144</v>
      </c>
      <c r="E571" s="120"/>
      <c r="F571" s="412">
        <v>162687</v>
      </c>
      <c r="G571" s="535"/>
      <c r="H571" s="14">
        <v>10000</v>
      </c>
      <c r="I571" s="26">
        <v>9995</v>
      </c>
      <c r="J571" s="553">
        <f t="shared" si="32"/>
        <v>99.95</v>
      </c>
      <c r="K571" s="22"/>
      <c r="L571" s="22"/>
      <c r="M571" s="22"/>
      <c r="N571" s="22"/>
      <c r="O571" s="22"/>
      <c r="P571" s="22">
        <v>9995</v>
      </c>
      <c r="Q571" s="22"/>
      <c r="R571" s="22"/>
      <c r="S571" s="22"/>
      <c r="T571" s="22"/>
    </row>
    <row r="572" spans="1:20" ht="12.95" customHeight="1">
      <c r="A572" s="20"/>
      <c r="B572" s="20"/>
      <c r="C572" s="286"/>
      <c r="D572" s="284" t="s">
        <v>1580</v>
      </c>
      <c r="E572" s="120"/>
      <c r="F572" s="412"/>
      <c r="G572" s="535"/>
      <c r="H572" s="14"/>
      <c r="I572" s="26"/>
      <c r="J572" s="553"/>
      <c r="K572" s="22"/>
      <c r="L572" s="188"/>
      <c r="M572" s="22"/>
      <c r="N572" s="22"/>
      <c r="O572" s="22"/>
      <c r="P572" s="22"/>
      <c r="Q572" s="22"/>
      <c r="R572" s="22"/>
      <c r="S572" s="22"/>
      <c r="T572" s="22"/>
    </row>
    <row r="573" spans="1:20" ht="24" customHeight="1">
      <c r="A573" s="20"/>
      <c r="B573" s="20"/>
      <c r="C573" s="286" t="s">
        <v>1674</v>
      </c>
      <c r="D573" s="93" t="s">
        <v>751</v>
      </c>
      <c r="E573" s="120"/>
      <c r="F573" s="412">
        <v>162606</v>
      </c>
      <c r="G573" s="535">
        <v>35593</v>
      </c>
      <c r="H573" s="14">
        <v>35593</v>
      </c>
      <c r="I573" s="26">
        <v>32380</v>
      </c>
      <c r="J573" s="553">
        <f t="shared" ref="J573:J587" si="33">I573/H573*100</f>
        <v>90.972944118225499</v>
      </c>
      <c r="K573" s="22"/>
      <c r="L573" s="22"/>
      <c r="M573" s="22">
        <v>24776</v>
      </c>
      <c r="N573" s="22"/>
      <c r="O573" s="22"/>
      <c r="P573" s="22">
        <v>7604</v>
      </c>
      <c r="Q573" s="22"/>
      <c r="R573" s="22"/>
      <c r="S573" s="22"/>
      <c r="T573" s="22"/>
    </row>
    <row r="574" spans="1:20" ht="12.95" customHeight="1">
      <c r="A574" s="20"/>
      <c r="B574" s="20"/>
      <c r="C574" s="292" t="s">
        <v>1675</v>
      </c>
      <c r="D574" s="1315" t="s">
        <v>90</v>
      </c>
      <c r="E574" s="13"/>
      <c r="F574" s="404">
        <v>162613</v>
      </c>
      <c r="G574" s="528">
        <v>17500</v>
      </c>
      <c r="H574" s="14">
        <v>17500</v>
      </c>
      <c r="I574" s="26">
        <v>17500</v>
      </c>
      <c r="J574" s="553">
        <f t="shared" si="33"/>
        <v>100</v>
      </c>
      <c r="K574" s="22"/>
      <c r="L574" s="22"/>
      <c r="M574" s="22"/>
      <c r="N574" s="22"/>
      <c r="O574" s="22"/>
      <c r="P574" s="22"/>
      <c r="Q574" s="22"/>
      <c r="R574" s="22">
        <v>17500</v>
      </c>
      <c r="S574" s="22"/>
      <c r="T574" s="22"/>
    </row>
    <row r="575" spans="1:20" ht="26.25" customHeight="1">
      <c r="A575" s="20"/>
      <c r="B575" s="20"/>
      <c r="C575" s="286" t="s">
        <v>1676</v>
      </c>
      <c r="D575" s="1314" t="s">
        <v>2181</v>
      </c>
      <c r="E575" s="120" t="s">
        <v>1732</v>
      </c>
      <c r="F575" s="412">
        <v>162683</v>
      </c>
      <c r="G575" s="535">
        <v>104913</v>
      </c>
      <c r="H575" s="14">
        <v>104913</v>
      </c>
      <c r="I575" s="26">
        <v>998</v>
      </c>
      <c r="J575" s="553">
        <f t="shared" si="33"/>
        <v>0.95126438096327437</v>
      </c>
      <c r="K575" s="22"/>
      <c r="L575" s="22"/>
      <c r="M575" s="22"/>
      <c r="N575" s="22"/>
      <c r="O575" s="22"/>
      <c r="P575" s="22">
        <v>998</v>
      </c>
      <c r="Q575" s="22"/>
      <c r="R575" s="22"/>
      <c r="S575" s="22"/>
      <c r="T575" s="22"/>
    </row>
    <row r="576" spans="1:20" ht="12.95" customHeight="1">
      <c r="A576" s="20"/>
      <c r="B576" s="20"/>
      <c r="C576" s="286" t="s">
        <v>1866</v>
      </c>
      <c r="D576" s="92" t="s">
        <v>2182</v>
      </c>
      <c r="E576" s="120" t="s">
        <v>1732</v>
      </c>
      <c r="F576" s="412">
        <v>162403</v>
      </c>
      <c r="G576" s="535">
        <v>110033</v>
      </c>
      <c r="H576" s="14">
        <v>110033</v>
      </c>
      <c r="I576" s="26">
        <v>184</v>
      </c>
      <c r="J576" s="553">
        <f t="shared" si="33"/>
        <v>0.1672225605045759</v>
      </c>
      <c r="K576" s="22"/>
      <c r="L576" s="22"/>
      <c r="M576" s="22"/>
      <c r="N576" s="22"/>
      <c r="O576" s="22"/>
      <c r="P576" s="22">
        <v>184</v>
      </c>
      <c r="Q576" s="22"/>
      <c r="R576" s="22"/>
      <c r="S576" s="22"/>
      <c r="T576" s="22"/>
    </row>
    <row r="577" spans="1:20" ht="12.95" customHeight="1">
      <c r="A577" s="20"/>
      <c r="B577" s="20"/>
      <c r="C577" s="292" t="s">
        <v>1867</v>
      </c>
      <c r="D577" s="90" t="s">
        <v>128</v>
      </c>
      <c r="E577" s="120"/>
      <c r="F577" s="412">
        <v>162642</v>
      </c>
      <c r="G577" s="535">
        <v>7622</v>
      </c>
      <c r="H577" s="14">
        <v>7622</v>
      </c>
      <c r="I577" s="26">
        <v>4673</v>
      </c>
      <c r="J577" s="553">
        <f t="shared" si="33"/>
        <v>61.309367620047226</v>
      </c>
      <c r="K577" s="22"/>
      <c r="L577" s="22"/>
      <c r="M577" s="22">
        <v>1727</v>
      </c>
      <c r="N577" s="22"/>
      <c r="O577" s="22"/>
      <c r="P577" s="22">
        <v>2946</v>
      </c>
      <c r="Q577" s="22"/>
      <c r="R577" s="22"/>
      <c r="S577" s="22"/>
      <c r="T577" s="22"/>
    </row>
    <row r="578" spans="1:20" ht="25.5" customHeight="1">
      <c r="A578" s="20"/>
      <c r="B578" s="20"/>
      <c r="C578" s="292" t="s">
        <v>1868</v>
      </c>
      <c r="D578" s="90" t="s">
        <v>147</v>
      </c>
      <c r="E578" s="120"/>
      <c r="F578" s="412">
        <v>162643</v>
      </c>
      <c r="G578" s="535">
        <v>1405</v>
      </c>
      <c r="H578" s="14">
        <v>1405</v>
      </c>
      <c r="I578" s="26">
        <v>1405</v>
      </c>
      <c r="J578" s="553">
        <f t="shared" si="33"/>
        <v>100</v>
      </c>
      <c r="K578" s="22"/>
      <c r="L578" s="22"/>
      <c r="M578" s="22">
        <v>1405</v>
      </c>
      <c r="N578" s="22"/>
      <c r="O578" s="22"/>
      <c r="P578" s="22"/>
      <c r="Q578" s="22"/>
      <c r="R578" s="22"/>
      <c r="S578" s="22"/>
      <c r="T578" s="22"/>
    </row>
    <row r="579" spans="1:20" ht="26.25" customHeight="1">
      <c r="A579" s="20"/>
      <c r="B579" s="20"/>
      <c r="C579" s="292" t="s">
        <v>758</v>
      </c>
      <c r="D579" s="234" t="s">
        <v>2183</v>
      </c>
      <c r="E579" s="120"/>
      <c r="F579" s="412">
        <v>162678</v>
      </c>
      <c r="G579" s="535">
        <v>189230</v>
      </c>
      <c r="H579" s="14">
        <v>190227</v>
      </c>
      <c r="I579" s="26">
        <v>190221</v>
      </c>
      <c r="J579" s="553">
        <f t="shared" si="33"/>
        <v>99.996845873614163</v>
      </c>
      <c r="K579" s="22"/>
      <c r="L579" s="22"/>
      <c r="M579" s="22">
        <v>40229</v>
      </c>
      <c r="N579" s="22"/>
      <c r="O579" s="22"/>
      <c r="P579" s="22">
        <v>149992</v>
      </c>
      <c r="Q579" s="22"/>
      <c r="R579" s="22"/>
      <c r="S579" s="22"/>
      <c r="T579" s="22"/>
    </row>
    <row r="580" spans="1:20" ht="12.95" customHeight="1">
      <c r="A580" s="20"/>
      <c r="B580" s="20"/>
      <c r="C580" s="292" t="s">
        <v>759</v>
      </c>
      <c r="D580" s="293" t="s">
        <v>757</v>
      </c>
      <c r="E580" s="120"/>
      <c r="F580" s="412">
        <v>162672</v>
      </c>
      <c r="G580" s="535">
        <v>26170</v>
      </c>
      <c r="H580" s="14">
        <v>26170</v>
      </c>
      <c r="I580" s="26">
        <v>25942</v>
      </c>
      <c r="J580" s="553">
        <f t="shared" si="33"/>
        <v>99.128773404661828</v>
      </c>
      <c r="K580" s="22"/>
      <c r="L580" s="22"/>
      <c r="M580" s="22">
        <v>5380</v>
      </c>
      <c r="N580" s="22"/>
      <c r="O580" s="22"/>
      <c r="P580" s="22">
        <v>20562</v>
      </c>
      <c r="Q580" s="22"/>
      <c r="R580" s="22"/>
      <c r="S580" s="22"/>
      <c r="T580" s="22"/>
    </row>
    <row r="581" spans="1:20" ht="27.75" customHeight="1">
      <c r="A581" s="20"/>
      <c r="B581" s="20"/>
      <c r="C581" s="292" t="s">
        <v>760</v>
      </c>
      <c r="D581" s="294" t="s">
        <v>1886</v>
      </c>
      <c r="E581" s="120"/>
      <c r="F581" s="412">
        <v>162664</v>
      </c>
      <c r="G581" s="535">
        <v>261239</v>
      </c>
      <c r="H581" s="14">
        <v>221157</v>
      </c>
      <c r="I581" s="26">
        <v>216082</v>
      </c>
      <c r="J581" s="553">
        <f t="shared" si="33"/>
        <v>97.70525011643312</v>
      </c>
      <c r="K581" s="22"/>
      <c r="L581" s="22"/>
      <c r="M581" s="22">
        <v>216082</v>
      </c>
      <c r="N581" s="22"/>
      <c r="O581" s="22"/>
      <c r="P581" s="22"/>
      <c r="Q581" s="22"/>
      <c r="R581" s="22"/>
      <c r="S581" s="22"/>
      <c r="T581" s="22"/>
    </row>
    <row r="582" spans="1:20" ht="38.25" customHeight="1">
      <c r="A582" s="20"/>
      <c r="B582" s="20"/>
      <c r="C582" s="292" t="s">
        <v>762</v>
      </c>
      <c r="D582" s="294" t="s">
        <v>1887</v>
      </c>
      <c r="E582" s="120"/>
      <c r="F582" s="412">
        <v>162665</v>
      </c>
      <c r="G582" s="535">
        <v>293117</v>
      </c>
      <c r="H582" s="14">
        <v>293117</v>
      </c>
      <c r="I582" s="26">
        <v>286571</v>
      </c>
      <c r="J582" s="553">
        <f t="shared" si="33"/>
        <v>97.766762077941564</v>
      </c>
      <c r="K582" s="22"/>
      <c r="L582" s="22"/>
      <c r="M582" s="22">
        <v>286571</v>
      </c>
      <c r="N582" s="22"/>
      <c r="O582" s="22"/>
      <c r="P582" s="22"/>
      <c r="Q582" s="22"/>
      <c r="R582" s="22"/>
      <c r="S582" s="22"/>
      <c r="T582" s="22"/>
    </row>
    <row r="583" spans="1:20" ht="39" customHeight="1">
      <c r="A583" s="20"/>
      <c r="B583" s="20"/>
      <c r="C583" s="292" t="s">
        <v>763</v>
      </c>
      <c r="D583" s="295" t="s">
        <v>1738</v>
      </c>
      <c r="E583" s="120"/>
      <c r="F583" s="412">
        <v>162662</v>
      </c>
      <c r="G583" s="535">
        <v>196777</v>
      </c>
      <c r="H583" s="14">
        <v>196777</v>
      </c>
      <c r="I583" s="26">
        <v>194642</v>
      </c>
      <c r="J583" s="553">
        <f t="shared" si="33"/>
        <v>98.915015474369454</v>
      </c>
      <c r="K583" s="22"/>
      <c r="L583" s="22"/>
      <c r="M583" s="22">
        <v>2214</v>
      </c>
      <c r="N583" s="22"/>
      <c r="O583" s="22"/>
      <c r="P583" s="22">
        <v>192428</v>
      </c>
      <c r="Q583" s="22"/>
      <c r="R583" s="22"/>
      <c r="S583" s="22"/>
      <c r="T583" s="22"/>
    </row>
    <row r="584" spans="1:20" ht="34.5" customHeight="1">
      <c r="A584" s="20"/>
      <c r="B584" s="20"/>
      <c r="C584" s="292" t="s">
        <v>764</v>
      </c>
      <c r="D584" s="296" t="s">
        <v>761</v>
      </c>
      <c r="E584" s="120"/>
      <c r="F584" s="412">
        <v>162671</v>
      </c>
      <c r="G584" s="535">
        <v>444808</v>
      </c>
      <c r="H584" s="14">
        <v>430402</v>
      </c>
      <c r="I584" s="26">
        <v>384215</v>
      </c>
      <c r="J584" s="553">
        <f t="shared" si="33"/>
        <v>89.268869568449958</v>
      </c>
      <c r="K584" s="22"/>
      <c r="L584" s="22"/>
      <c r="M584" s="22">
        <v>94316</v>
      </c>
      <c r="N584" s="22"/>
      <c r="O584" s="22"/>
      <c r="P584" s="22">
        <v>289899</v>
      </c>
      <c r="Q584" s="22"/>
      <c r="R584" s="22"/>
      <c r="S584" s="22"/>
      <c r="T584" s="22"/>
    </row>
    <row r="585" spans="1:20" ht="25.5" customHeight="1">
      <c r="A585" s="20"/>
      <c r="B585" s="20"/>
      <c r="C585" s="292" t="s">
        <v>2261</v>
      </c>
      <c r="D585" s="294" t="s">
        <v>2260</v>
      </c>
      <c r="E585" s="120"/>
      <c r="F585" s="412">
        <v>162673</v>
      </c>
      <c r="G585" s="535">
        <v>219860</v>
      </c>
      <c r="H585" s="14">
        <v>219860</v>
      </c>
      <c r="I585" s="26">
        <v>219860</v>
      </c>
      <c r="J585" s="553">
        <f t="shared" si="33"/>
        <v>100</v>
      </c>
      <c r="K585" s="22"/>
      <c r="L585" s="22"/>
      <c r="M585" s="22">
        <v>31453</v>
      </c>
      <c r="N585" s="22"/>
      <c r="O585" s="22"/>
      <c r="P585" s="22">
        <v>98068</v>
      </c>
      <c r="Q585" s="22">
        <v>90339</v>
      </c>
      <c r="R585" s="22"/>
      <c r="S585" s="22"/>
      <c r="T585" s="22"/>
    </row>
    <row r="586" spans="1:20" ht="12.95" customHeight="1">
      <c r="A586" s="20"/>
      <c r="B586" s="20"/>
      <c r="C586" s="292" t="s">
        <v>2262</v>
      </c>
      <c r="D586" s="297" t="s">
        <v>91</v>
      </c>
      <c r="E586" s="120"/>
      <c r="F586" s="412">
        <v>162618</v>
      </c>
      <c r="G586" s="535">
        <v>889</v>
      </c>
      <c r="H586" s="14">
        <v>889</v>
      </c>
      <c r="I586" s="26">
        <v>889</v>
      </c>
      <c r="J586" s="553">
        <f t="shared" si="33"/>
        <v>100</v>
      </c>
      <c r="K586" s="22"/>
      <c r="L586" s="22"/>
      <c r="M586" s="22">
        <v>889</v>
      </c>
      <c r="N586" s="22"/>
      <c r="O586" s="22"/>
      <c r="P586" s="22"/>
      <c r="Q586" s="22"/>
      <c r="R586" s="22"/>
      <c r="S586" s="22"/>
      <c r="T586" s="22"/>
    </row>
    <row r="587" spans="1:20" ht="12.95" customHeight="1">
      <c r="A587" s="20"/>
      <c r="B587" s="20"/>
      <c r="C587" s="292" t="s">
        <v>2263</v>
      </c>
      <c r="D587" s="298" t="s">
        <v>118</v>
      </c>
      <c r="E587" s="120"/>
      <c r="F587" s="412">
        <v>162653</v>
      </c>
      <c r="G587" s="535">
        <v>191</v>
      </c>
      <c r="H587" s="14">
        <v>191</v>
      </c>
      <c r="I587" s="26">
        <v>191</v>
      </c>
      <c r="J587" s="553">
        <f t="shared" si="33"/>
        <v>100</v>
      </c>
      <c r="K587" s="22"/>
      <c r="L587" s="22"/>
      <c r="M587" s="22"/>
      <c r="N587" s="22"/>
      <c r="O587" s="22"/>
      <c r="P587" s="22">
        <v>191</v>
      </c>
      <c r="Q587" s="22"/>
      <c r="R587" s="22"/>
      <c r="S587" s="22"/>
      <c r="T587" s="22"/>
    </row>
    <row r="588" spans="1:20" ht="12.95" customHeight="1">
      <c r="A588" s="20"/>
      <c r="B588" s="20"/>
      <c r="C588" s="292" t="s">
        <v>117</v>
      </c>
      <c r="D588" s="299" t="s">
        <v>107</v>
      </c>
      <c r="E588" s="120"/>
      <c r="F588" s="412">
        <v>164604</v>
      </c>
      <c r="G588" s="535">
        <v>11000</v>
      </c>
      <c r="H588" s="14">
        <v>0</v>
      </c>
      <c r="I588" s="26"/>
      <c r="J588" s="553"/>
      <c r="K588" s="22"/>
      <c r="L588" s="22"/>
      <c r="M588" s="22"/>
      <c r="N588" s="22"/>
      <c r="O588" s="22"/>
      <c r="P588" s="22"/>
      <c r="Q588" s="22"/>
      <c r="R588" s="22"/>
      <c r="S588" s="22"/>
      <c r="T588" s="22"/>
    </row>
    <row r="589" spans="1:20" ht="12.95" customHeight="1">
      <c r="A589" s="20" t="s">
        <v>1186</v>
      </c>
      <c r="B589" s="20"/>
      <c r="C589" s="265" t="s">
        <v>2113</v>
      </c>
      <c r="D589" s="266" t="s">
        <v>1869</v>
      </c>
      <c r="E589" s="120"/>
      <c r="F589" s="412"/>
      <c r="G589" s="535"/>
      <c r="H589" s="14"/>
      <c r="I589" s="26"/>
      <c r="J589" s="553"/>
      <c r="K589" s="22"/>
      <c r="L589" s="188"/>
      <c r="M589" s="22"/>
      <c r="N589" s="22"/>
      <c r="O589" s="22"/>
      <c r="P589" s="22"/>
      <c r="Q589" s="22"/>
      <c r="R589" s="22"/>
      <c r="S589" s="22"/>
      <c r="T589" s="22"/>
    </row>
    <row r="590" spans="1:20" ht="12.95" customHeight="1">
      <c r="A590" s="20"/>
      <c r="B590" s="20"/>
      <c r="C590" s="286"/>
      <c r="D590" s="284" t="s">
        <v>1580</v>
      </c>
      <c r="E590" s="120"/>
      <c r="F590" s="412"/>
      <c r="G590" s="535"/>
      <c r="H590" s="14"/>
      <c r="I590" s="26"/>
      <c r="J590" s="553"/>
      <c r="K590" s="22"/>
      <c r="L590" s="188"/>
      <c r="M590" s="22"/>
      <c r="N590" s="22"/>
      <c r="O590" s="22"/>
      <c r="P590" s="22"/>
      <c r="Q590" s="22"/>
      <c r="R590" s="22"/>
      <c r="S590" s="22"/>
      <c r="T590" s="22"/>
    </row>
    <row r="591" spans="1:20" ht="25.5" customHeight="1">
      <c r="A591" s="20"/>
      <c r="B591" s="20"/>
      <c r="C591" s="286" t="s">
        <v>18</v>
      </c>
      <c r="D591" s="300" t="s">
        <v>2264</v>
      </c>
      <c r="E591" s="120"/>
      <c r="F591" s="412">
        <v>162701</v>
      </c>
      <c r="G591" s="535">
        <v>7600</v>
      </c>
      <c r="H591" s="14">
        <v>7600</v>
      </c>
      <c r="I591" s="26">
        <v>1080</v>
      </c>
      <c r="J591" s="553">
        <f>I591/H591*100</f>
        <v>14.210526315789473</v>
      </c>
      <c r="K591" s="22"/>
      <c r="L591" s="22"/>
      <c r="M591" s="22">
        <v>1080</v>
      </c>
      <c r="N591" s="22"/>
      <c r="O591" s="22"/>
      <c r="P591" s="22"/>
      <c r="Q591" s="22"/>
      <c r="R591" s="22"/>
      <c r="S591" s="22"/>
      <c r="T591" s="22"/>
    </row>
    <row r="592" spans="1:20" ht="39" customHeight="1">
      <c r="A592" s="20"/>
      <c r="B592" s="20"/>
      <c r="C592" s="286" t="s">
        <v>2265</v>
      </c>
      <c r="D592" s="301" t="s">
        <v>1739</v>
      </c>
      <c r="E592" s="120"/>
      <c r="F592" s="412">
        <v>162711</v>
      </c>
      <c r="G592" s="535">
        <v>258332</v>
      </c>
      <c r="H592" s="14">
        <v>208952</v>
      </c>
      <c r="I592" s="26">
        <v>207729</v>
      </c>
      <c r="J592" s="553">
        <f>I592/H592*100</f>
        <v>99.414698112485169</v>
      </c>
      <c r="K592" s="22"/>
      <c r="L592" s="22"/>
      <c r="M592" s="22">
        <v>53454</v>
      </c>
      <c r="N592" s="22"/>
      <c r="O592" s="22"/>
      <c r="P592" s="22">
        <v>154275</v>
      </c>
      <c r="Q592" s="22"/>
      <c r="R592" s="22"/>
      <c r="S592" s="22"/>
      <c r="T592" s="22"/>
    </row>
    <row r="593" spans="1:20" ht="50.25" customHeight="1">
      <c r="A593" s="20"/>
      <c r="B593" s="20"/>
      <c r="C593" s="286" t="s">
        <v>2184</v>
      </c>
      <c r="D593" s="302" t="s">
        <v>2185</v>
      </c>
      <c r="E593" s="120"/>
      <c r="F593" s="412">
        <v>162712</v>
      </c>
      <c r="G593" s="535">
        <v>323744</v>
      </c>
      <c r="H593" s="14">
        <v>323744</v>
      </c>
      <c r="I593" s="26">
        <v>313788</v>
      </c>
      <c r="J593" s="553">
        <f>I593/H593*100</f>
        <v>96.924730651378866</v>
      </c>
      <c r="K593" s="22"/>
      <c r="L593" s="22"/>
      <c r="M593" s="22">
        <v>23482</v>
      </c>
      <c r="N593" s="22"/>
      <c r="O593" s="22"/>
      <c r="P593" s="22">
        <v>290306</v>
      </c>
      <c r="Q593" s="22"/>
      <c r="R593" s="22"/>
      <c r="S593" s="22"/>
      <c r="T593" s="22"/>
    </row>
    <row r="594" spans="1:20" ht="12.95" customHeight="1">
      <c r="A594" s="20"/>
      <c r="B594" s="20"/>
      <c r="C594" s="265" t="s">
        <v>1913</v>
      </c>
      <c r="D594" s="448" t="s">
        <v>1914</v>
      </c>
      <c r="E594" s="120"/>
      <c r="F594" s="412"/>
      <c r="G594" s="535"/>
      <c r="H594" s="14"/>
      <c r="I594" s="26"/>
      <c r="J594" s="553"/>
      <c r="K594" s="22"/>
      <c r="L594" s="188"/>
      <c r="M594" s="22"/>
      <c r="N594" s="22"/>
      <c r="O594" s="22"/>
      <c r="P594" s="22"/>
      <c r="Q594" s="22"/>
      <c r="R594" s="22"/>
      <c r="S594" s="22"/>
      <c r="T594" s="22"/>
    </row>
    <row r="595" spans="1:20" ht="12.95" customHeight="1">
      <c r="A595" s="20"/>
      <c r="B595" s="20"/>
      <c r="C595" s="280"/>
      <c r="D595" s="95" t="s">
        <v>1580</v>
      </c>
      <c r="E595" s="120"/>
      <c r="F595" s="412"/>
      <c r="G595" s="535"/>
      <c r="H595" s="14"/>
      <c r="I595" s="26"/>
      <c r="J595" s="553"/>
      <c r="K595" s="22"/>
      <c r="L595" s="188"/>
      <c r="M595" s="22"/>
      <c r="N595" s="22"/>
      <c r="O595" s="22"/>
      <c r="P595" s="22"/>
      <c r="Q595" s="22"/>
      <c r="R595" s="22"/>
      <c r="S595" s="22"/>
      <c r="T595" s="22"/>
    </row>
    <row r="596" spans="1:20" ht="15" customHeight="1">
      <c r="A596" s="20"/>
      <c r="B596" s="20"/>
      <c r="C596" s="280" t="s">
        <v>2266</v>
      </c>
      <c r="D596" s="233" t="s">
        <v>2186</v>
      </c>
      <c r="E596" s="120"/>
      <c r="F596" s="412">
        <v>164906</v>
      </c>
      <c r="G596" s="535">
        <v>2468</v>
      </c>
      <c r="H596" s="14">
        <v>2631</v>
      </c>
      <c r="I596" s="26">
        <v>1677</v>
      </c>
      <c r="J596" s="553">
        <f>I596/H596*100</f>
        <v>63.740022805017105</v>
      </c>
      <c r="K596" s="22"/>
      <c r="L596" s="22"/>
      <c r="M596" s="22"/>
      <c r="N596" s="22"/>
      <c r="O596" s="22"/>
      <c r="P596" s="22"/>
      <c r="Q596" s="22">
        <v>1677</v>
      </c>
      <c r="R596" s="22"/>
      <c r="S596" s="22"/>
      <c r="T596" s="22"/>
    </row>
    <row r="597" spans="1:20" ht="12.95" customHeight="1">
      <c r="A597" s="20"/>
      <c r="B597" s="20"/>
      <c r="C597" s="265" t="s">
        <v>1915</v>
      </c>
      <c r="D597" s="353" t="s">
        <v>1916</v>
      </c>
      <c r="E597" s="120"/>
      <c r="F597" s="412"/>
      <c r="G597" s="535"/>
      <c r="H597" s="14"/>
      <c r="I597" s="26"/>
      <c r="J597" s="553"/>
      <c r="K597" s="22"/>
      <c r="L597" s="188"/>
      <c r="M597" s="22"/>
      <c r="N597" s="22"/>
      <c r="O597" s="22"/>
      <c r="P597" s="14"/>
      <c r="Q597" s="14"/>
      <c r="R597" s="22"/>
      <c r="S597" s="22"/>
      <c r="T597" s="22"/>
    </row>
    <row r="598" spans="1:20" ht="12.95" customHeight="1">
      <c r="A598" s="20"/>
      <c r="B598" s="20"/>
      <c r="C598" s="286" t="s">
        <v>1917</v>
      </c>
      <c r="D598" s="347" t="s">
        <v>2187</v>
      </c>
      <c r="E598" s="120"/>
      <c r="F598" s="412">
        <v>162903</v>
      </c>
      <c r="G598" s="535">
        <v>24139</v>
      </c>
      <c r="H598" s="14">
        <v>26059</v>
      </c>
      <c r="I598" s="26">
        <v>26001</v>
      </c>
      <c r="J598" s="553">
        <f t="shared" ref="J598:J606" si="34">I598/H598*100</f>
        <v>99.777428143827478</v>
      </c>
      <c r="K598" s="22"/>
      <c r="L598" s="22"/>
      <c r="M598" s="22"/>
      <c r="N598" s="22"/>
      <c r="O598" s="22"/>
      <c r="P598" s="22">
        <v>10152</v>
      </c>
      <c r="Q598" s="22">
        <v>15849</v>
      </c>
      <c r="R598" s="22"/>
      <c r="S598" s="22"/>
      <c r="T598" s="22"/>
    </row>
    <row r="599" spans="1:20" ht="26.25" customHeight="1">
      <c r="A599" s="20"/>
      <c r="B599" s="20"/>
      <c r="C599" s="286" t="s">
        <v>1918</v>
      </c>
      <c r="D599" s="339" t="s">
        <v>2188</v>
      </c>
      <c r="E599" s="120"/>
      <c r="F599" s="412">
        <v>162904</v>
      </c>
      <c r="G599" s="535">
        <v>15000</v>
      </c>
      <c r="H599" s="14">
        <v>129194</v>
      </c>
      <c r="I599" s="26">
        <v>125892</v>
      </c>
      <c r="J599" s="553">
        <f t="shared" si="34"/>
        <v>97.444153753270285</v>
      </c>
      <c r="K599" s="22"/>
      <c r="L599" s="22"/>
      <c r="M599" s="22">
        <v>23417</v>
      </c>
      <c r="N599" s="22"/>
      <c r="O599" s="22"/>
      <c r="P599" s="22">
        <v>88885</v>
      </c>
      <c r="Q599" s="22"/>
      <c r="R599" s="22">
        <v>13590</v>
      </c>
      <c r="S599" s="22"/>
      <c r="T599" s="22"/>
    </row>
    <row r="600" spans="1:20" ht="12.95" customHeight="1">
      <c r="A600" s="20"/>
      <c r="B600" s="20"/>
      <c r="C600" s="286" t="s">
        <v>1919</v>
      </c>
      <c r="D600" s="339" t="s">
        <v>2189</v>
      </c>
      <c r="E600" s="120"/>
      <c r="F600" s="412">
        <v>164506</v>
      </c>
      <c r="G600" s="535">
        <v>1200</v>
      </c>
      <c r="H600" s="14">
        <v>700</v>
      </c>
      <c r="I600" s="26"/>
      <c r="J600" s="553">
        <f t="shared" si="34"/>
        <v>0</v>
      </c>
      <c r="K600" s="22"/>
      <c r="L600" s="22"/>
      <c r="M600" s="22"/>
      <c r="N600" s="22"/>
      <c r="O600" s="22"/>
      <c r="P600" s="22"/>
      <c r="Q600" s="22"/>
      <c r="R600" s="22"/>
      <c r="S600" s="22"/>
      <c r="T600" s="22"/>
    </row>
    <row r="601" spans="1:20" ht="35.25" customHeight="1">
      <c r="A601" s="20"/>
      <c r="B601" s="20"/>
      <c r="C601" s="286" t="s">
        <v>1920</v>
      </c>
      <c r="D601" s="233" t="s">
        <v>2190</v>
      </c>
      <c r="E601" s="13"/>
      <c r="F601" s="404">
        <v>162905</v>
      </c>
      <c r="G601" s="528">
        <v>600</v>
      </c>
      <c r="H601" s="14">
        <v>600</v>
      </c>
      <c r="I601" s="26">
        <v>488</v>
      </c>
      <c r="J601" s="553">
        <f t="shared" si="34"/>
        <v>81.333333333333329</v>
      </c>
      <c r="K601" s="22"/>
      <c r="L601" s="22"/>
      <c r="M601" s="22"/>
      <c r="N601" s="22"/>
      <c r="O601" s="22"/>
      <c r="P601" s="22">
        <v>488</v>
      </c>
      <c r="Q601" s="22"/>
      <c r="R601" s="22"/>
      <c r="S601" s="22"/>
      <c r="T601" s="22"/>
    </row>
    <row r="602" spans="1:20" ht="27" customHeight="1">
      <c r="A602" s="20"/>
      <c r="B602" s="20"/>
      <c r="C602" s="286" t="s">
        <v>49</v>
      </c>
      <c r="D602" s="449" t="s">
        <v>93</v>
      </c>
      <c r="E602" s="13"/>
      <c r="F602" s="404">
        <v>172905</v>
      </c>
      <c r="G602" s="528">
        <v>3747</v>
      </c>
      <c r="H602" s="14">
        <v>3747</v>
      </c>
      <c r="I602" s="26">
        <v>749</v>
      </c>
      <c r="J602" s="553">
        <f t="shared" si="34"/>
        <v>19.989324793167867</v>
      </c>
      <c r="K602" s="22"/>
      <c r="L602" s="22"/>
      <c r="M602" s="22"/>
      <c r="N602" s="22"/>
      <c r="O602" s="22"/>
      <c r="P602" s="22">
        <v>749</v>
      </c>
      <c r="Q602" s="22"/>
      <c r="R602" s="22"/>
      <c r="S602" s="22"/>
      <c r="T602" s="22"/>
    </row>
    <row r="603" spans="1:20" ht="14.25" customHeight="1">
      <c r="A603" s="20"/>
      <c r="B603" s="20"/>
      <c r="C603" s="286" t="s">
        <v>50</v>
      </c>
      <c r="D603" s="233" t="s">
        <v>2191</v>
      </c>
      <c r="E603" s="120"/>
      <c r="F603" s="412">
        <v>154908</v>
      </c>
      <c r="G603" s="535">
        <v>1000</v>
      </c>
      <c r="H603" s="14">
        <v>1470</v>
      </c>
      <c r="I603" s="26">
        <v>1465</v>
      </c>
      <c r="J603" s="553">
        <f t="shared" si="34"/>
        <v>99.659863945578238</v>
      </c>
      <c r="K603" s="22"/>
      <c r="L603" s="22"/>
      <c r="M603" s="22"/>
      <c r="N603" s="22"/>
      <c r="O603" s="22"/>
      <c r="P603" s="22"/>
      <c r="Q603" s="22">
        <v>1465</v>
      </c>
      <c r="R603" s="22"/>
      <c r="S603" s="22"/>
      <c r="T603" s="22"/>
    </row>
    <row r="604" spans="1:20" ht="29.25" customHeight="1">
      <c r="A604" s="20"/>
      <c r="B604" s="20"/>
      <c r="C604" s="286" t="s">
        <v>108</v>
      </c>
      <c r="D604" s="85" t="s">
        <v>2192</v>
      </c>
      <c r="E604" s="120"/>
      <c r="F604" s="412">
        <v>162906</v>
      </c>
      <c r="G604" s="535">
        <v>15000</v>
      </c>
      <c r="H604" s="14">
        <v>1410</v>
      </c>
      <c r="I604" s="26">
        <v>1410</v>
      </c>
      <c r="J604" s="553">
        <f t="shared" si="34"/>
        <v>100</v>
      </c>
      <c r="K604" s="22"/>
      <c r="L604" s="22"/>
      <c r="M604" s="22"/>
      <c r="N604" s="22"/>
      <c r="O604" s="22"/>
      <c r="P604" s="22"/>
      <c r="Q604" s="22">
        <v>1410</v>
      </c>
      <c r="R604" s="22"/>
      <c r="S604" s="22"/>
      <c r="T604" s="22"/>
    </row>
    <row r="605" spans="1:20" ht="36" customHeight="1">
      <c r="A605" s="20"/>
      <c r="B605" s="20"/>
      <c r="C605" s="286" t="s">
        <v>105</v>
      </c>
      <c r="D605" s="97" t="s">
        <v>1871</v>
      </c>
      <c r="E605" s="13"/>
      <c r="F605" s="404">
        <v>174902</v>
      </c>
      <c r="G605" s="528">
        <v>43692</v>
      </c>
      <c r="H605" s="14">
        <v>40874</v>
      </c>
      <c r="I605" s="26">
        <v>33114</v>
      </c>
      <c r="J605" s="553">
        <f t="shared" si="34"/>
        <v>81.014826050790234</v>
      </c>
      <c r="K605" s="22"/>
      <c r="L605" s="22"/>
      <c r="M605" s="22"/>
      <c r="N605" s="22"/>
      <c r="O605" s="22"/>
      <c r="P605" s="22"/>
      <c r="Q605" s="22">
        <v>33114</v>
      </c>
      <c r="R605" s="22"/>
      <c r="S605" s="22"/>
      <c r="T605" s="22"/>
    </row>
    <row r="606" spans="1:20" ht="14.25" customHeight="1">
      <c r="A606" s="20"/>
      <c r="B606" s="20"/>
      <c r="C606" s="286" t="s">
        <v>106</v>
      </c>
      <c r="D606" s="15" t="s">
        <v>2193</v>
      </c>
      <c r="E606" s="13"/>
      <c r="F606" s="404">
        <v>162907</v>
      </c>
      <c r="G606" s="528">
        <v>10000</v>
      </c>
      <c r="H606" s="14">
        <v>10000</v>
      </c>
      <c r="I606" s="26"/>
      <c r="J606" s="553">
        <f t="shared" si="34"/>
        <v>0</v>
      </c>
      <c r="K606" s="22"/>
      <c r="L606" s="22"/>
      <c r="M606" s="22"/>
      <c r="N606" s="22"/>
      <c r="O606" s="22"/>
      <c r="P606" s="22"/>
      <c r="Q606" s="22"/>
      <c r="R606" s="22"/>
      <c r="S606" s="22"/>
      <c r="T606" s="22"/>
    </row>
    <row r="607" spans="1:20" ht="14.25" customHeight="1">
      <c r="A607" s="20"/>
      <c r="B607" s="20"/>
      <c r="C607" s="286" t="s">
        <v>134</v>
      </c>
      <c r="D607" s="41" t="s">
        <v>135</v>
      </c>
      <c r="E607" s="13"/>
      <c r="F607" s="404">
        <v>162908</v>
      </c>
      <c r="G607" s="528"/>
      <c r="H607" s="14">
        <v>0</v>
      </c>
      <c r="I607" s="26"/>
      <c r="J607" s="553"/>
      <c r="K607" s="22"/>
      <c r="L607" s="22"/>
      <c r="M607" s="22"/>
      <c r="N607" s="22"/>
      <c r="O607" s="22"/>
      <c r="P607" s="22"/>
      <c r="Q607" s="22"/>
      <c r="R607" s="22"/>
      <c r="S607" s="22"/>
      <c r="T607" s="22"/>
    </row>
    <row r="608" spans="1:20" ht="12.95" customHeight="1">
      <c r="A608" s="20"/>
      <c r="B608" s="20"/>
      <c r="C608" s="265"/>
      <c r="D608" s="95" t="s">
        <v>1580</v>
      </c>
      <c r="E608" s="120"/>
      <c r="F608" s="412"/>
      <c r="G608" s="535"/>
      <c r="H608" s="14"/>
      <c r="I608" s="26"/>
      <c r="J608" s="553"/>
      <c r="K608" s="22"/>
      <c r="L608" s="188"/>
      <c r="M608" s="22"/>
      <c r="N608" s="22"/>
      <c r="O608" s="22"/>
      <c r="P608" s="14"/>
      <c r="Q608" s="14"/>
      <c r="R608" s="22"/>
      <c r="S608" s="22"/>
      <c r="T608" s="22"/>
    </row>
    <row r="609" spans="1:20" ht="25.5" customHeight="1">
      <c r="A609" s="20"/>
      <c r="B609" s="20"/>
      <c r="C609" s="286" t="s">
        <v>1870</v>
      </c>
      <c r="D609" s="450" t="s">
        <v>2267</v>
      </c>
      <c r="E609" s="120"/>
      <c r="F609" s="412">
        <v>162109</v>
      </c>
      <c r="G609" s="535">
        <v>900</v>
      </c>
      <c r="H609" s="14">
        <v>900</v>
      </c>
      <c r="I609" s="26">
        <v>759</v>
      </c>
      <c r="J609" s="553">
        <f>I609/H609*100</f>
        <v>84.333333333333343</v>
      </c>
      <c r="K609" s="22"/>
      <c r="L609" s="22"/>
      <c r="M609" s="22"/>
      <c r="N609" s="22"/>
      <c r="O609" s="22"/>
      <c r="P609" s="22">
        <v>759</v>
      </c>
      <c r="Q609" s="22"/>
      <c r="R609" s="22"/>
      <c r="S609" s="22"/>
      <c r="T609" s="22"/>
    </row>
    <row r="610" spans="1:20" ht="14.25" customHeight="1">
      <c r="A610" s="20"/>
      <c r="B610" s="20"/>
      <c r="C610" s="286" t="s">
        <v>92</v>
      </c>
      <c r="D610" s="450" t="s">
        <v>2268</v>
      </c>
      <c r="E610" s="120"/>
      <c r="F610" s="412">
        <v>162901</v>
      </c>
      <c r="G610" s="535">
        <v>27656</v>
      </c>
      <c r="H610" s="14">
        <v>33514</v>
      </c>
      <c r="I610" s="26">
        <v>33059</v>
      </c>
      <c r="J610" s="553">
        <f>I610/H610*100</f>
        <v>98.642358417377807</v>
      </c>
      <c r="K610" s="22"/>
      <c r="L610" s="22"/>
      <c r="M610" s="22">
        <v>1029</v>
      </c>
      <c r="N610" s="22"/>
      <c r="O610" s="22"/>
      <c r="P610" s="22">
        <v>32030</v>
      </c>
      <c r="Q610" s="22"/>
      <c r="R610" s="22"/>
      <c r="S610" s="22"/>
      <c r="T610" s="22"/>
    </row>
    <row r="611" spans="1:20" ht="26.25" customHeight="1">
      <c r="A611" s="20"/>
      <c r="B611" s="20"/>
      <c r="C611" s="286" t="s">
        <v>498</v>
      </c>
      <c r="D611" s="89" t="s">
        <v>2269</v>
      </c>
      <c r="E611" s="120"/>
      <c r="F611" s="412">
        <v>162910</v>
      </c>
      <c r="G611" s="535">
        <v>6859</v>
      </c>
      <c r="H611" s="14">
        <v>2486</v>
      </c>
      <c r="I611" s="26">
        <v>2475</v>
      </c>
      <c r="J611" s="553">
        <f>I611/H611*100</f>
        <v>99.557522123893804</v>
      </c>
      <c r="K611" s="22"/>
      <c r="L611" s="22"/>
      <c r="M611" s="22">
        <v>1459</v>
      </c>
      <c r="N611" s="22"/>
      <c r="O611" s="22"/>
      <c r="P611" s="22">
        <v>1016</v>
      </c>
      <c r="Q611" s="22"/>
      <c r="R611" s="22"/>
      <c r="S611" s="22"/>
      <c r="T611" s="22"/>
    </row>
    <row r="612" spans="1:20" ht="12.95" customHeight="1">
      <c r="A612" s="20"/>
      <c r="B612" s="20"/>
      <c r="C612" s="303">
        <v>10</v>
      </c>
      <c r="D612" s="1316" t="s">
        <v>2194</v>
      </c>
      <c r="E612" s="274"/>
      <c r="F612" s="418"/>
      <c r="G612" s="541"/>
      <c r="H612" s="525"/>
      <c r="I612" s="26"/>
      <c r="J612" s="553"/>
      <c r="K612" s="22"/>
      <c r="L612" s="249"/>
      <c r="M612" s="249"/>
      <c r="N612" s="249"/>
      <c r="O612" s="249"/>
      <c r="P612" s="249"/>
      <c r="Q612" s="249"/>
      <c r="R612" s="249"/>
      <c r="S612" s="249"/>
      <c r="T612" s="249"/>
    </row>
    <row r="613" spans="1:20" ht="21" customHeight="1">
      <c r="A613" s="20"/>
      <c r="B613" s="20"/>
      <c r="C613" s="20" t="s">
        <v>513</v>
      </c>
      <c r="D613" s="132" t="s">
        <v>514</v>
      </c>
      <c r="E613" s="120"/>
      <c r="F613" s="412">
        <v>162684</v>
      </c>
      <c r="G613" s="535">
        <v>40000</v>
      </c>
      <c r="H613" s="14">
        <v>85000</v>
      </c>
      <c r="I613" s="26">
        <v>36957</v>
      </c>
      <c r="J613" s="553">
        <f>I613/H613*100</f>
        <v>43.478823529411763</v>
      </c>
      <c r="K613" s="22"/>
      <c r="L613" s="22"/>
      <c r="M613" s="22">
        <v>5398</v>
      </c>
      <c r="N613" s="22"/>
      <c r="O613" s="22"/>
      <c r="P613" s="22">
        <v>31559</v>
      </c>
      <c r="Q613" s="22"/>
      <c r="R613" s="22"/>
      <c r="S613" s="22"/>
      <c r="T613" s="22"/>
    </row>
    <row r="614" spans="1:20" ht="15.75" customHeight="1">
      <c r="A614" s="20"/>
      <c r="B614" s="20"/>
      <c r="C614" s="248" t="s">
        <v>132</v>
      </c>
      <c r="D614" s="132" t="s">
        <v>133</v>
      </c>
      <c r="E614" s="120"/>
      <c r="F614" s="412">
        <v>162688</v>
      </c>
      <c r="G614" s="535"/>
      <c r="H614" s="14">
        <v>23000</v>
      </c>
      <c r="I614" s="26"/>
      <c r="J614" s="553">
        <f>I614/H614*100</f>
        <v>0</v>
      </c>
      <c r="K614" s="22"/>
      <c r="L614" s="22"/>
      <c r="M614" s="22"/>
      <c r="N614" s="22"/>
      <c r="O614" s="22"/>
      <c r="P614" s="22"/>
      <c r="Q614" s="22"/>
      <c r="R614" s="22"/>
      <c r="S614" s="22"/>
      <c r="T614" s="22"/>
    </row>
    <row r="615" spans="1:20" ht="24.75" customHeight="1">
      <c r="A615" s="20"/>
      <c r="B615" s="20"/>
      <c r="C615" s="248" t="s">
        <v>1864</v>
      </c>
      <c r="D615" s="742" t="s">
        <v>1865</v>
      </c>
      <c r="E615" s="120"/>
      <c r="F615" s="412">
        <v>162689</v>
      </c>
      <c r="G615" s="535"/>
      <c r="H615" s="14">
        <v>500000</v>
      </c>
      <c r="I615" s="26"/>
      <c r="J615" s="553">
        <f>I615/H615*100</f>
        <v>0</v>
      </c>
      <c r="K615" s="22"/>
      <c r="L615" s="22"/>
      <c r="M615" s="22"/>
      <c r="N615" s="22"/>
      <c r="O615" s="22"/>
      <c r="P615" s="22"/>
      <c r="Q615" s="22"/>
      <c r="R615" s="22"/>
      <c r="S615" s="22"/>
      <c r="T615" s="22"/>
    </row>
    <row r="616" spans="1:20" ht="12.95" customHeight="1">
      <c r="A616" s="16"/>
      <c r="B616" s="16"/>
      <c r="C616" s="614"/>
      <c r="D616" s="615" t="s">
        <v>1722</v>
      </c>
      <c r="E616" s="616"/>
      <c r="F616" s="620"/>
      <c r="G616" s="605">
        <f>SUM(G514:G614)</f>
        <v>4304319</v>
      </c>
      <c r="H616" s="605">
        <f>SUM(H514:H615)</f>
        <v>4971106</v>
      </c>
      <c r="I616" s="605">
        <f>SUM(I514:I614)</f>
        <v>3893122</v>
      </c>
      <c r="J616" s="661">
        <f>I616/H616*100</f>
        <v>78.315006761070876</v>
      </c>
      <c r="K616" s="605">
        <f>SUM(K514:K615)</f>
        <v>14650</v>
      </c>
      <c r="L616" s="605">
        <f t="shared" ref="L616:T616" si="35">SUM(L514:L615)</f>
        <v>3560</v>
      </c>
      <c r="M616" s="605">
        <f t="shared" si="35"/>
        <v>921979</v>
      </c>
      <c r="N616" s="605">
        <f t="shared" si="35"/>
        <v>0</v>
      </c>
      <c r="O616" s="605">
        <f t="shared" si="35"/>
        <v>0</v>
      </c>
      <c r="P616" s="605">
        <f t="shared" si="35"/>
        <v>2721334</v>
      </c>
      <c r="Q616" s="605">
        <f t="shared" si="35"/>
        <v>146567</v>
      </c>
      <c r="R616" s="605">
        <f t="shared" si="35"/>
        <v>85032</v>
      </c>
      <c r="S616" s="605">
        <f t="shared" si="35"/>
        <v>0</v>
      </c>
      <c r="T616" s="605">
        <f t="shared" si="35"/>
        <v>0</v>
      </c>
    </row>
    <row r="617" spans="1:20" ht="14.1" customHeight="1">
      <c r="A617" s="20">
        <v>1</v>
      </c>
      <c r="B617" s="20">
        <v>17</v>
      </c>
      <c r="C617" s="248"/>
      <c r="D617" s="25" t="s">
        <v>2270</v>
      </c>
      <c r="E617" s="120"/>
      <c r="F617" s="412"/>
      <c r="G617" s="535"/>
      <c r="H617" s="14"/>
      <c r="I617" s="26"/>
      <c r="J617" s="553"/>
      <c r="K617" s="22"/>
      <c r="L617" s="22"/>
      <c r="M617" s="22"/>
      <c r="N617" s="22"/>
      <c r="O617" s="22"/>
      <c r="P617" s="22"/>
      <c r="Q617" s="22"/>
      <c r="R617" s="22"/>
      <c r="S617" s="22"/>
      <c r="T617" s="22"/>
    </row>
    <row r="618" spans="1:20" ht="14.1" customHeight="1">
      <c r="A618" s="20"/>
      <c r="B618" s="20"/>
      <c r="C618" s="248"/>
      <c r="D618" s="246" t="s">
        <v>1693</v>
      </c>
      <c r="E618" s="304"/>
      <c r="F618" s="404"/>
      <c r="G618" s="528"/>
      <c r="H618" s="14"/>
      <c r="I618" s="26"/>
      <c r="J618" s="553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ht="14.1" customHeight="1">
      <c r="A619" s="20"/>
      <c r="B619" s="20"/>
      <c r="C619" s="248"/>
      <c r="D619" s="15" t="s">
        <v>955</v>
      </c>
      <c r="E619" s="14">
        <v>1</v>
      </c>
      <c r="F619" s="12">
        <v>171905</v>
      </c>
      <c r="G619" s="53">
        <v>4500</v>
      </c>
      <c r="H619" s="14">
        <v>7500</v>
      </c>
      <c r="I619" s="26">
        <v>6359</v>
      </c>
      <c r="J619" s="553">
        <f t="shared" ref="J619:J630" si="36">I619/H619*100</f>
        <v>84.786666666666662</v>
      </c>
      <c r="K619" s="14"/>
      <c r="L619" s="14"/>
      <c r="M619" s="26">
        <v>6359</v>
      </c>
      <c r="N619" s="14"/>
      <c r="O619" s="14"/>
      <c r="P619" s="14"/>
      <c r="Q619" s="14"/>
      <c r="R619" s="14"/>
      <c r="S619" s="14"/>
      <c r="T619" s="14"/>
    </row>
    <row r="620" spans="1:20" ht="14.1" customHeight="1">
      <c r="A620" s="20"/>
      <c r="B620" s="20"/>
      <c r="C620" s="248"/>
      <c r="D620" s="15" t="s">
        <v>1873</v>
      </c>
      <c r="E620" s="14">
        <v>1</v>
      </c>
      <c r="F620" s="12">
        <v>171903</v>
      </c>
      <c r="G620" s="53">
        <v>2000</v>
      </c>
      <c r="H620" s="14">
        <v>500</v>
      </c>
      <c r="I620" s="26">
        <v>155</v>
      </c>
      <c r="J620" s="553">
        <f t="shared" si="36"/>
        <v>31</v>
      </c>
      <c r="K620" s="14"/>
      <c r="L620" s="14"/>
      <c r="M620" s="26">
        <v>155</v>
      </c>
      <c r="N620" s="14"/>
      <c r="O620" s="14"/>
      <c r="P620" s="14"/>
      <c r="Q620" s="14"/>
      <c r="R620" s="14"/>
      <c r="S620" s="14"/>
      <c r="T620" s="14"/>
    </row>
    <row r="621" spans="1:20" ht="14.1" customHeight="1">
      <c r="A621" s="20"/>
      <c r="B621" s="20"/>
      <c r="C621" s="248"/>
      <c r="D621" s="15" t="s">
        <v>515</v>
      </c>
      <c r="E621" s="305">
        <v>1</v>
      </c>
      <c r="F621" s="12">
        <v>171920</v>
      </c>
      <c r="G621" s="53">
        <v>6000</v>
      </c>
      <c r="H621" s="14">
        <v>6000</v>
      </c>
      <c r="I621" s="26">
        <v>4785</v>
      </c>
      <c r="J621" s="553">
        <f t="shared" si="36"/>
        <v>79.75</v>
      </c>
      <c r="K621" s="14"/>
      <c r="L621" s="14"/>
      <c r="M621" s="26">
        <v>4785</v>
      </c>
      <c r="N621" s="14"/>
      <c r="O621" s="14"/>
      <c r="P621" s="14"/>
      <c r="Q621" s="14"/>
      <c r="R621" s="14"/>
      <c r="S621" s="14"/>
      <c r="T621" s="14"/>
    </row>
    <row r="622" spans="1:20" ht="14.1" customHeight="1">
      <c r="A622" s="20"/>
      <c r="B622" s="20"/>
      <c r="C622" s="248"/>
      <c r="D622" s="125" t="s">
        <v>516</v>
      </c>
      <c r="E622" s="306">
        <v>1</v>
      </c>
      <c r="F622" s="12">
        <v>171940</v>
      </c>
      <c r="G622" s="53">
        <v>600</v>
      </c>
      <c r="H622" s="14">
        <v>600</v>
      </c>
      <c r="I622" s="26"/>
      <c r="J622" s="553">
        <f t="shared" si="36"/>
        <v>0</v>
      </c>
      <c r="K622" s="14"/>
      <c r="L622" s="14"/>
      <c r="M622" s="26"/>
      <c r="N622" s="14"/>
      <c r="O622" s="14"/>
      <c r="P622" s="14"/>
      <c r="Q622" s="14"/>
      <c r="R622" s="14"/>
      <c r="S622" s="14"/>
      <c r="T622" s="14"/>
    </row>
    <row r="623" spans="1:20" ht="14.1" customHeight="1">
      <c r="A623" s="20"/>
      <c r="B623" s="20"/>
      <c r="C623" s="248"/>
      <c r="D623" s="125" t="s">
        <v>517</v>
      </c>
      <c r="E623" s="306">
        <v>1</v>
      </c>
      <c r="F623" s="12">
        <v>171956</v>
      </c>
      <c r="G623" s="53">
        <v>4000</v>
      </c>
      <c r="H623" s="14">
        <v>2500</v>
      </c>
      <c r="I623" s="26">
        <v>1283</v>
      </c>
      <c r="J623" s="553">
        <f t="shared" si="36"/>
        <v>51.32</v>
      </c>
      <c r="K623" s="14"/>
      <c r="L623" s="14"/>
      <c r="M623" s="26">
        <v>1283</v>
      </c>
      <c r="N623" s="14"/>
      <c r="O623" s="14"/>
      <c r="P623" s="14"/>
      <c r="Q623" s="14"/>
      <c r="R623" s="14"/>
      <c r="S623" s="14"/>
      <c r="T623" s="14"/>
    </row>
    <row r="624" spans="1:20" ht="14.1" customHeight="1">
      <c r="A624" s="20"/>
      <c r="B624" s="20"/>
      <c r="C624" s="248"/>
      <c r="D624" s="125" t="s">
        <v>518</v>
      </c>
      <c r="E624" s="306">
        <v>1</v>
      </c>
      <c r="F624" s="12">
        <v>171958</v>
      </c>
      <c r="G624" s="53">
        <v>2000</v>
      </c>
      <c r="H624" s="14">
        <v>2000</v>
      </c>
      <c r="I624" s="26">
        <v>368</v>
      </c>
      <c r="J624" s="553">
        <f t="shared" si="36"/>
        <v>18.399999999999999</v>
      </c>
      <c r="K624" s="14"/>
      <c r="L624" s="14"/>
      <c r="M624" s="26">
        <v>368</v>
      </c>
      <c r="N624" s="14"/>
      <c r="O624" s="14"/>
      <c r="P624" s="14"/>
      <c r="Q624" s="14"/>
      <c r="R624" s="14"/>
      <c r="S624" s="14"/>
      <c r="T624" s="14"/>
    </row>
    <row r="625" spans="1:20" ht="24.95" customHeight="1">
      <c r="A625" s="20"/>
      <c r="B625" s="20"/>
      <c r="C625" s="248"/>
      <c r="D625" s="125" t="s">
        <v>519</v>
      </c>
      <c r="E625" s="306">
        <v>1</v>
      </c>
      <c r="F625" s="12">
        <v>171959</v>
      </c>
      <c r="G625" s="53">
        <v>2000</v>
      </c>
      <c r="H625" s="14">
        <v>1000</v>
      </c>
      <c r="I625" s="26">
        <v>152</v>
      </c>
      <c r="J625" s="553">
        <f t="shared" si="36"/>
        <v>15.2</v>
      </c>
      <c r="K625" s="14"/>
      <c r="L625" s="14"/>
      <c r="M625" s="26">
        <v>152</v>
      </c>
      <c r="N625" s="14"/>
      <c r="O625" s="14"/>
      <c r="P625" s="14"/>
      <c r="Q625" s="14"/>
      <c r="R625" s="14"/>
      <c r="S625" s="14"/>
      <c r="T625" s="14"/>
    </row>
    <row r="626" spans="1:20" ht="15" customHeight="1">
      <c r="A626" s="20"/>
      <c r="B626" s="20"/>
      <c r="C626" s="248"/>
      <c r="D626" s="125" t="s">
        <v>520</v>
      </c>
      <c r="E626" s="306">
        <v>1</v>
      </c>
      <c r="F626" s="12">
        <v>171904</v>
      </c>
      <c r="G626" s="53">
        <v>4000</v>
      </c>
      <c r="H626" s="14">
        <v>4000</v>
      </c>
      <c r="I626" s="26">
        <v>1915</v>
      </c>
      <c r="J626" s="553">
        <f t="shared" si="36"/>
        <v>47.875</v>
      </c>
      <c r="K626" s="14"/>
      <c r="L626" s="14"/>
      <c r="M626" s="26">
        <v>1915</v>
      </c>
      <c r="N626" s="14"/>
      <c r="O626" s="14"/>
      <c r="P626" s="14"/>
      <c r="Q626" s="14"/>
      <c r="R626" s="14"/>
      <c r="S626" s="14"/>
      <c r="T626" s="14"/>
    </row>
    <row r="627" spans="1:20" ht="14.1" customHeight="1">
      <c r="A627" s="20"/>
      <c r="B627" s="20"/>
      <c r="C627" s="248"/>
      <c r="D627" s="15" t="s">
        <v>957</v>
      </c>
      <c r="E627" s="14">
        <v>1</v>
      </c>
      <c r="F627" s="12">
        <v>171902</v>
      </c>
      <c r="G627" s="53">
        <v>9000</v>
      </c>
      <c r="H627" s="14">
        <v>10000</v>
      </c>
      <c r="I627" s="26">
        <v>8081</v>
      </c>
      <c r="J627" s="553">
        <f t="shared" si="36"/>
        <v>80.81</v>
      </c>
      <c r="K627" s="14"/>
      <c r="L627" s="14"/>
      <c r="M627" s="26">
        <v>8081</v>
      </c>
      <c r="N627" s="14"/>
      <c r="O627" s="14"/>
      <c r="P627" s="14"/>
      <c r="Q627" s="14"/>
      <c r="R627" s="14"/>
      <c r="S627" s="14"/>
      <c r="T627" s="14"/>
    </row>
    <row r="628" spans="1:20" ht="14.1" customHeight="1">
      <c r="A628" s="20"/>
      <c r="B628" s="20"/>
      <c r="C628" s="248"/>
      <c r="D628" s="15" t="s">
        <v>521</v>
      </c>
      <c r="E628" s="14">
        <v>1</v>
      </c>
      <c r="F628" s="12">
        <v>171925</v>
      </c>
      <c r="G628" s="53">
        <v>500</v>
      </c>
      <c r="H628" s="14">
        <v>500</v>
      </c>
      <c r="I628" s="26">
        <v>500</v>
      </c>
      <c r="J628" s="553">
        <f t="shared" si="36"/>
        <v>100</v>
      </c>
      <c r="K628" s="14"/>
      <c r="L628" s="14"/>
      <c r="M628" s="26">
        <v>500</v>
      </c>
      <c r="N628" s="14"/>
      <c r="O628" s="14"/>
      <c r="P628" s="14"/>
      <c r="Q628" s="14"/>
      <c r="R628" s="14"/>
      <c r="S628" s="14"/>
      <c r="T628" s="14"/>
    </row>
    <row r="629" spans="1:20" ht="14.1" customHeight="1">
      <c r="A629" s="20"/>
      <c r="B629" s="20"/>
      <c r="C629" s="248"/>
      <c r="D629" s="15" t="s">
        <v>1349</v>
      </c>
      <c r="E629" s="14">
        <v>1</v>
      </c>
      <c r="F629" s="12">
        <v>171954</v>
      </c>
      <c r="G629" s="53"/>
      <c r="H629" s="14">
        <v>6450</v>
      </c>
      <c r="I629" s="26">
        <v>6411</v>
      </c>
      <c r="J629" s="553">
        <f t="shared" si="36"/>
        <v>99.395348837209312</v>
      </c>
      <c r="K629" s="14"/>
      <c r="L629" s="14"/>
      <c r="M629" s="26">
        <v>6411</v>
      </c>
      <c r="N629" s="14"/>
      <c r="O629" s="14"/>
      <c r="P629" s="14"/>
      <c r="Q629" s="14"/>
      <c r="R629" s="14"/>
      <c r="S629" s="14"/>
      <c r="T629" s="14"/>
    </row>
    <row r="630" spans="1:20" ht="14.1" customHeight="1">
      <c r="A630" s="20"/>
      <c r="B630" s="20"/>
      <c r="C630" s="248"/>
      <c r="D630" s="15" t="s">
        <v>1006</v>
      </c>
      <c r="E630" s="14">
        <v>1</v>
      </c>
      <c r="F630" s="12">
        <v>176903</v>
      </c>
      <c r="G630" s="53"/>
      <c r="H630" s="14">
        <v>3648</v>
      </c>
      <c r="I630" s="26">
        <v>3648</v>
      </c>
      <c r="J630" s="553">
        <f t="shared" si="36"/>
        <v>100</v>
      </c>
      <c r="K630" s="14"/>
      <c r="L630" s="14"/>
      <c r="M630" s="26">
        <v>522</v>
      </c>
      <c r="N630" s="14"/>
      <c r="O630" s="14"/>
      <c r="P630" s="14"/>
      <c r="Q630" s="14"/>
      <c r="R630" s="14"/>
      <c r="S630" s="14"/>
      <c r="T630" s="14">
        <v>3126</v>
      </c>
    </row>
    <row r="631" spans="1:20" ht="14.1" customHeight="1">
      <c r="A631" s="20"/>
      <c r="B631" s="20"/>
      <c r="C631" s="248"/>
      <c r="D631" s="15" t="s">
        <v>522</v>
      </c>
      <c r="E631" s="14"/>
      <c r="F631" s="12"/>
      <c r="G631" s="53"/>
      <c r="H631" s="14"/>
      <c r="I631" s="26"/>
      <c r="J631" s="553"/>
      <c r="K631" s="14"/>
      <c r="L631" s="14"/>
      <c r="M631" s="14"/>
      <c r="N631" s="211"/>
      <c r="O631" s="211"/>
      <c r="P631" s="14"/>
      <c r="Q631" s="14"/>
      <c r="R631" s="14"/>
      <c r="S631" s="14"/>
      <c r="T631" s="14"/>
    </row>
    <row r="632" spans="1:20" ht="14.1" customHeight="1">
      <c r="A632" s="20"/>
      <c r="B632" s="20"/>
      <c r="C632" s="248"/>
      <c r="D632" s="15" t="s">
        <v>523</v>
      </c>
      <c r="E632" s="14">
        <v>2</v>
      </c>
      <c r="F632" s="12">
        <v>171943</v>
      </c>
      <c r="G632" s="53">
        <v>400</v>
      </c>
      <c r="H632" s="14">
        <v>0</v>
      </c>
      <c r="I632" s="26"/>
      <c r="J632" s="553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ht="14.1" customHeight="1">
      <c r="A633" s="16"/>
      <c r="B633" s="16"/>
      <c r="C633" s="614"/>
      <c r="D633" s="615" t="s">
        <v>524</v>
      </c>
      <c r="E633" s="616"/>
      <c r="F633" s="620"/>
      <c r="G633" s="623">
        <f>SUM(G618:G632)</f>
        <v>35000</v>
      </c>
      <c r="H633" s="605">
        <f>SUM(H618:H632)</f>
        <v>44698</v>
      </c>
      <c r="I633" s="605">
        <f>SUM(I618:I632)</f>
        <v>33657</v>
      </c>
      <c r="J633" s="619">
        <f>I633/H633*100</f>
        <v>75.298671081480151</v>
      </c>
      <c r="K633" s="605">
        <f t="shared" ref="K633:R633" si="37">SUM(K618:K632)</f>
        <v>0</v>
      </c>
      <c r="L633" s="605">
        <f t="shared" si="37"/>
        <v>0</v>
      </c>
      <c r="M633" s="605">
        <f t="shared" si="37"/>
        <v>30531</v>
      </c>
      <c r="N633" s="605">
        <f t="shared" si="37"/>
        <v>0</v>
      </c>
      <c r="O633" s="605">
        <f t="shared" si="37"/>
        <v>0</v>
      </c>
      <c r="P633" s="605">
        <f t="shared" si="37"/>
        <v>0</v>
      </c>
      <c r="Q633" s="605">
        <f t="shared" si="37"/>
        <v>0</v>
      </c>
      <c r="R633" s="605">
        <f t="shared" si="37"/>
        <v>0</v>
      </c>
      <c r="S633" s="605"/>
      <c r="T633" s="605">
        <f>SUM(T618:T632)</f>
        <v>3126</v>
      </c>
    </row>
    <row r="634" spans="1:20" ht="14.1" customHeight="1">
      <c r="A634" s="119"/>
      <c r="B634" s="119"/>
      <c r="C634" s="230"/>
      <c r="D634" s="80" t="s">
        <v>525</v>
      </c>
      <c r="E634" s="19"/>
      <c r="F634" s="413"/>
      <c r="G634" s="536"/>
      <c r="H634" s="17"/>
      <c r="I634" s="26"/>
      <c r="J634" s="553"/>
      <c r="K634" s="17"/>
      <c r="L634" s="17"/>
      <c r="M634" s="17"/>
      <c r="N634" s="17"/>
      <c r="O634" s="17"/>
      <c r="P634" s="17"/>
      <c r="Q634" s="17"/>
      <c r="R634" s="17"/>
      <c r="S634" s="17"/>
      <c r="T634" s="17"/>
    </row>
    <row r="635" spans="1:20" ht="27.75" customHeight="1">
      <c r="A635" s="119"/>
      <c r="B635" s="119"/>
      <c r="C635" s="133" t="s">
        <v>291</v>
      </c>
      <c r="D635" s="367" t="s">
        <v>526</v>
      </c>
      <c r="E635" s="307"/>
      <c r="F635" s="551">
        <v>174904</v>
      </c>
      <c r="G635" s="552">
        <v>22000</v>
      </c>
      <c r="H635" s="523">
        <v>22215</v>
      </c>
      <c r="I635" s="26">
        <v>22215</v>
      </c>
      <c r="J635" s="553">
        <f t="shared" ref="J635:J641" si="38">I635/H635*100</f>
        <v>100</v>
      </c>
      <c r="K635" s="239"/>
      <c r="L635" s="239"/>
      <c r="M635" s="239"/>
      <c r="N635" s="239"/>
      <c r="O635" s="239"/>
      <c r="P635" s="239"/>
      <c r="Q635" s="239"/>
      <c r="R635" s="239">
        <v>22215</v>
      </c>
      <c r="S635" s="239"/>
      <c r="T635" s="239"/>
    </row>
    <row r="636" spans="1:20" ht="25.5" customHeight="1">
      <c r="A636" s="119"/>
      <c r="B636" s="119"/>
      <c r="C636" s="12" t="s">
        <v>1833</v>
      </c>
      <c r="D636" s="457" t="s">
        <v>1350</v>
      </c>
      <c r="E636" s="458"/>
      <c r="F636" s="551">
        <v>172913</v>
      </c>
      <c r="G636" s="552"/>
      <c r="H636" s="523">
        <v>1300</v>
      </c>
      <c r="I636" s="26">
        <v>1300</v>
      </c>
      <c r="J636" s="553">
        <f t="shared" si="38"/>
        <v>100</v>
      </c>
      <c r="K636" s="239"/>
      <c r="L636" s="239"/>
      <c r="M636" s="239"/>
      <c r="N636" s="239"/>
      <c r="O636" s="239"/>
      <c r="P636" s="239">
        <v>1300</v>
      </c>
      <c r="Q636" s="239"/>
      <c r="R636" s="239"/>
      <c r="S636" s="239"/>
      <c r="T636" s="239"/>
    </row>
    <row r="637" spans="1:20" ht="16.5" customHeight="1">
      <c r="A637" s="119"/>
      <c r="B637" s="119"/>
      <c r="C637" s="461" t="s">
        <v>1568</v>
      </c>
      <c r="D637" s="15" t="s">
        <v>1744</v>
      </c>
      <c r="E637" s="462"/>
      <c r="F637" s="551">
        <v>172918</v>
      </c>
      <c r="G637" s="552"/>
      <c r="H637" s="523">
        <v>52243</v>
      </c>
      <c r="I637" s="26">
        <v>52243</v>
      </c>
      <c r="J637" s="553">
        <f t="shared" si="38"/>
        <v>100</v>
      </c>
      <c r="K637" s="239"/>
      <c r="L637" s="239"/>
      <c r="M637" s="239">
        <v>2243</v>
      </c>
      <c r="N637" s="239"/>
      <c r="O637" s="239"/>
      <c r="P637" s="239">
        <v>50000</v>
      </c>
      <c r="Q637" s="239"/>
      <c r="R637" s="239"/>
      <c r="S637" s="239"/>
      <c r="T637" s="239"/>
    </row>
    <row r="638" spans="1:20" ht="22.5" customHeight="1">
      <c r="A638" s="119"/>
      <c r="B638" s="119"/>
      <c r="C638" s="12" t="s">
        <v>1745</v>
      </c>
      <c r="D638" s="116" t="s">
        <v>1746</v>
      </c>
      <c r="E638" s="726"/>
      <c r="F638" s="551">
        <v>174904</v>
      </c>
      <c r="G638" s="727"/>
      <c r="H638" s="523">
        <v>2625</v>
      </c>
      <c r="I638" s="26">
        <v>2625</v>
      </c>
      <c r="J638" s="553">
        <f t="shared" si="38"/>
        <v>100</v>
      </c>
      <c r="K638" s="239"/>
      <c r="L638" s="239"/>
      <c r="M638" s="239"/>
      <c r="N638" s="239"/>
      <c r="O638" s="239"/>
      <c r="P638" s="239"/>
      <c r="Q638" s="239"/>
      <c r="R638" s="239">
        <v>2625</v>
      </c>
      <c r="S638" s="239"/>
      <c r="T638" s="239"/>
    </row>
    <row r="639" spans="1:20" ht="16.5" customHeight="1">
      <c r="A639" s="119"/>
      <c r="B639" s="119"/>
      <c r="C639" s="12" t="s">
        <v>1747</v>
      </c>
      <c r="D639" s="116" t="s">
        <v>1748</v>
      </c>
      <c r="E639" s="728"/>
      <c r="F639" s="551">
        <v>172901</v>
      </c>
      <c r="G639" s="727"/>
      <c r="H639" s="523">
        <v>4440</v>
      </c>
      <c r="I639" s="26"/>
      <c r="J639" s="553">
        <f t="shared" si="38"/>
        <v>0</v>
      </c>
      <c r="K639" s="239"/>
      <c r="L639" s="239"/>
      <c r="M639" s="239"/>
      <c r="N639" s="239"/>
      <c r="O639" s="239"/>
      <c r="P639" s="239"/>
      <c r="Q639" s="239"/>
      <c r="R639" s="239"/>
      <c r="S639" s="239"/>
      <c r="T639" s="239"/>
    </row>
    <row r="640" spans="1:20" ht="16.5" customHeight="1">
      <c r="A640" s="119"/>
      <c r="B640" s="119"/>
      <c r="C640" s="12" t="s">
        <v>1007</v>
      </c>
      <c r="D640" s="686" t="s">
        <v>1008</v>
      </c>
      <c r="E640" s="13"/>
      <c r="F640" s="12">
        <v>174906</v>
      </c>
      <c r="G640" s="727"/>
      <c r="H640" s="523">
        <v>11572</v>
      </c>
      <c r="I640" s="26">
        <v>11572</v>
      </c>
      <c r="J640" s="553">
        <f t="shared" si="38"/>
        <v>100</v>
      </c>
      <c r="K640" s="239"/>
      <c r="L640" s="239"/>
      <c r="M640" s="239">
        <v>11572</v>
      </c>
      <c r="N640" s="239"/>
      <c r="O640" s="239"/>
      <c r="P640" s="239"/>
      <c r="Q640" s="239"/>
      <c r="R640" s="239"/>
      <c r="S640" s="239"/>
      <c r="T640" s="239"/>
    </row>
    <row r="641" spans="1:20" ht="16.5" customHeight="1">
      <c r="A641" s="119"/>
      <c r="B641" s="119"/>
      <c r="C641" s="12" t="s">
        <v>1007</v>
      </c>
      <c r="D641" s="686" t="s">
        <v>766</v>
      </c>
      <c r="E641" s="1073"/>
      <c r="F641" s="1074">
        <v>172918</v>
      </c>
      <c r="G641" s="727"/>
      <c r="H641" s="523">
        <v>100</v>
      </c>
      <c r="I641" s="26">
        <v>100</v>
      </c>
      <c r="J641" s="553">
        <f t="shared" si="38"/>
        <v>100</v>
      </c>
      <c r="K641" s="239"/>
      <c r="L641" s="239"/>
      <c r="M641" s="239"/>
      <c r="N641" s="239"/>
      <c r="O641" s="239"/>
      <c r="P641" s="239">
        <v>100</v>
      </c>
      <c r="Q641" s="239"/>
      <c r="R641" s="239"/>
      <c r="S641" s="239"/>
      <c r="T641" s="239"/>
    </row>
    <row r="642" spans="1:20" ht="14.1" customHeight="1">
      <c r="A642" s="119"/>
      <c r="B642" s="119"/>
      <c r="C642" s="729"/>
      <c r="D642" s="730" t="s">
        <v>1580</v>
      </c>
      <c r="E642" s="731"/>
      <c r="F642" s="732"/>
      <c r="G642" s="536"/>
      <c r="H642" s="523"/>
      <c r="I642" s="26"/>
      <c r="J642" s="553"/>
      <c r="K642" s="239"/>
      <c r="L642" s="17"/>
      <c r="M642" s="17"/>
      <c r="N642" s="17"/>
      <c r="O642" s="17"/>
      <c r="P642" s="17"/>
      <c r="Q642" s="17"/>
      <c r="R642" s="17"/>
      <c r="S642" s="17"/>
      <c r="T642" s="17"/>
    </row>
    <row r="643" spans="1:20" ht="14.1" customHeight="1">
      <c r="A643" s="119"/>
      <c r="B643" s="119"/>
      <c r="C643" s="451" t="s">
        <v>153</v>
      </c>
      <c r="D643" s="452" t="s">
        <v>148</v>
      </c>
      <c r="E643" s="19"/>
      <c r="F643" s="404">
        <v>172910</v>
      </c>
      <c r="G643" s="528">
        <v>45000</v>
      </c>
      <c r="H643" s="523">
        <v>56784</v>
      </c>
      <c r="I643" s="26">
        <v>32584</v>
      </c>
      <c r="J643" s="553">
        <f>I643/H643*100</f>
        <v>57.38236122851508</v>
      </c>
      <c r="K643" s="239"/>
      <c r="L643" s="239"/>
      <c r="M643" s="239">
        <v>921</v>
      </c>
      <c r="N643" s="239"/>
      <c r="O643" s="239"/>
      <c r="P643" s="239">
        <v>31663</v>
      </c>
      <c r="Q643" s="239"/>
      <c r="R643" s="239"/>
      <c r="S643" s="239"/>
      <c r="T643" s="239"/>
    </row>
    <row r="644" spans="1:20" ht="27.75" customHeight="1">
      <c r="A644" s="119"/>
      <c r="B644" s="119"/>
      <c r="C644" s="451" t="s">
        <v>1719</v>
      </c>
      <c r="D644" s="453" t="s">
        <v>2290</v>
      </c>
      <c r="E644" s="19"/>
      <c r="F644" s="404">
        <v>172904</v>
      </c>
      <c r="G644" s="528">
        <v>43561</v>
      </c>
      <c r="H644" s="523">
        <v>43561</v>
      </c>
      <c r="I644" s="26">
        <v>43561</v>
      </c>
      <c r="J644" s="553">
        <f>I644/H644*100</f>
        <v>100</v>
      </c>
      <c r="K644" s="239"/>
      <c r="L644" s="239"/>
      <c r="M644" s="239"/>
      <c r="N644" s="239"/>
      <c r="O644" s="239"/>
      <c r="P644" s="239">
        <v>43561</v>
      </c>
      <c r="Q644" s="239"/>
      <c r="R644" s="239"/>
      <c r="S644" s="239"/>
      <c r="T644" s="239"/>
    </row>
    <row r="645" spans="1:20" ht="14.25" customHeight="1">
      <c r="A645" s="251"/>
      <c r="B645" s="251"/>
      <c r="C645" s="451" t="s">
        <v>1720</v>
      </c>
      <c r="D645" s="308" t="s">
        <v>391</v>
      </c>
      <c r="E645" s="309"/>
      <c r="F645" s="551">
        <v>174905</v>
      </c>
      <c r="G645" s="552">
        <v>373</v>
      </c>
      <c r="H645" s="523">
        <v>373</v>
      </c>
      <c r="I645" s="26"/>
      <c r="J645" s="553">
        <f>I645/H645*100</f>
        <v>0</v>
      </c>
      <c r="K645" s="239"/>
      <c r="L645" s="239"/>
      <c r="M645" s="239"/>
      <c r="N645" s="239"/>
      <c r="O645" s="239"/>
      <c r="P645" s="239"/>
      <c r="Q645" s="239"/>
      <c r="R645" s="239"/>
      <c r="S645" s="239"/>
      <c r="T645" s="239"/>
    </row>
    <row r="646" spans="1:20" ht="14.25" customHeight="1">
      <c r="A646" s="251"/>
      <c r="B646" s="251"/>
      <c r="C646" s="451" t="s">
        <v>2291</v>
      </c>
      <c r="D646" s="459" t="s">
        <v>386</v>
      </c>
      <c r="E646" s="120"/>
      <c r="F646" s="412">
        <v>174908</v>
      </c>
      <c r="G646" s="535">
        <v>520</v>
      </c>
      <c r="H646" s="523">
        <v>0</v>
      </c>
      <c r="I646" s="26"/>
      <c r="J646" s="553"/>
      <c r="K646" s="239"/>
      <c r="L646" s="239"/>
      <c r="M646" s="239"/>
      <c r="N646" s="239"/>
      <c r="O646" s="239"/>
      <c r="P646" s="239"/>
      <c r="Q646" s="239"/>
      <c r="R646" s="239"/>
      <c r="S646" s="239"/>
      <c r="T646" s="239"/>
    </row>
    <row r="647" spans="1:20" ht="14.25" customHeight="1">
      <c r="A647" s="251"/>
      <c r="B647" s="251"/>
      <c r="C647" s="451" t="s">
        <v>2292</v>
      </c>
      <c r="D647" s="454" t="s">
        <v>528</v>
      </c>
      <c r="E647" s="120"/>
      <c r="F647" s="412">
        <v>162652</v>
      </c>
      <c r="G647" s="535">
        <v>18000</v>
      </c>
      <c r="H647" s="523">
        <v>18643</v>
      </c>
      <c r="I647" s="26">
        <v>14198</v>
      </c>
      <c r="J647" s="553">
        <f>I647/H647*100</f>
        <v>76.157270825510921</v>
      </c>
      <c r="K647" s="239"/>
      <c r="L647" s="239"/>
      <c r="M647" s="239">
        <v>3873</v>
      </c>
      <c r="N647" s="239"/>
      <c r="O647" s="239"/>
      <c r="P647" s="239">
        <v>10325</v>
      </c>
      <c r="Q647" s="239"/>
      <c r="R647" s="239"/>
      <c r="S647" s="239"/>
      <c r="T647" s="239"/>
    </row>
    <row r="648" spans="1:20" ht="14.25" customHeight="1">
      <c r="A648" s="251"/>
      <c r="B648" s="251"/>
      <c r="C648" s="451" t="s">
        <v>527</v>
      </c>
      <c r="D648" s="454" t="s">
        <v>752</v>
      </c>
      <c r="E648" s="120"/>
      <c r="F648" s="412">
        <v>162603</v>
      </c>
      <c r="G648" s="535">
        <v>35000</v>
      </c>
      <c r="H648" s="523">
        <v>34175</v>
      </c>
      <c r="I648" s="26">
        <v>7684</v>
      </c>
      <c r="J648" s="553">
        <f>I648/H648*100</f>
        <v>22.484272128749087</v>
      </c>
      <c r="K648" s="239"/>
      <c r="L648" s="239"/>
      <c r="M648" s="239"/>
      <c r="N648" s="239">
        <v>149</v>
      </c>
      <c r="O648" s="239"/>
      <c r="P648" s="239">
        <v>7535</v>
      </c>
      <c r="Q648" s="239"/>
      <c r="R648" s="239"/>
      <c r="S648" s="239"/>
      <c r="T648" s="239"/>
    </row>
    <row r="649" spans="1:20" ht="27" customHeight="1">
      <c r="A649" s="251"/>
      <c r="B649" s="251"/>
      <c r="C649" s="451" t="s">
        <v>529</v>
      </c>
      <c r="D649" s="455" t="s">
        <v>753</v>
      </c>
      <c r="E649" s="120"/>
      <c r="F649" s="412">
        <v>162676</v>
      </c>
      <c r="G649" s="535">
        <v>2500</v>
      </c>
      <c r="H649" s="523">
        <v>2500</v>
      </c>
      <c r="I649" s="26"/>
      <c r="J649" s="553">
        <f>I649/H649*100</f>
        <v>0</v>
      </c>
      <c r="K649" s="239"/>
      <c r="L649" s="239"/>
      <c r="M649" s="239"/>
      <c r="N649" s="239"/>
      <c r="O649" s="239"/>
      <c r="P649" s="239"/>
      <c r="Q649" s="239"/>
      <c r="R649" s="239"/>
      <c r="S649" s="239"/>
      <c r="T649" s="239"/>
    </row>
    <row r="650" spans="1:20" ht="14.25" customHeight="1">
      <c r="A650" s="251"/>
      <c r="B650" s="251"/>
      <c r="C650" s="280" t="s">
        <v>530</v>
      </c>
      <c r="D650" s="1317" t="s">
        <v>17</v>
      </c>
      <c r="E650" s="120"/>
      <c r="F650" s="412">
        <v>162631</v>
      </c>
      <c r="G650" s="535">
        <v>9000</v>
      </c>
      <c r="H650" s="523">
        <v>11938</v>
      </c>
      <c r="I650" s="26">
        <v>11938</v>
      </c>
      <c r="J650" s="553">
        <f>I650/H650*100</f>
        <v>100</v>
      </c>
      <c r="K650" s="239"/>
      <c r="L650" s="239"/>
      <c r="M650" s="239"/>
      <c r="N650" s="239"/>
      <c r="O650" s="239"/>
      <c r="P650" s="239">
        <v>11938</v>
      </c>
      <c r="Q650" s="239"/>
      <c r="R650" s="239"/>
      <c r="S650" s="239"/>
      <c r="T650" s="239"/>
    </row>
    <row r="651" spans="1:20" ht="14.1" customHeight="1">
      <c r="A651" s="16"/>
      <c r="B651" s="16"/>
      <c r="C651" s="614"/>
      <c r="D651" s="615" t="s">
        <v>1723</v>
      </c>
      <c r="E651" s="616"/>
      <c r="F651" s="620"/>
      <c r="G651" s="623">
        <f>SUM(G633:G650)</f>
        <v>210954</v>
      </c>
      <c r="H651" s="605">
        <f>SUM(H633:H650)</f>
        <v>307167</v>
      </c>
      <c r="I651" s="605">
        <f>SUM(I633:I650)</f>
        <v>233677</v>
      </c>
      <c r="J651" s="661">
        <f>I651/H651*100</f>
        <v>76.074903879648531</v>
      </c>
      <c r="K651" s="605">
        <f t="shared" ref="K651:T651" si="39">SUM(K633:K650)</f>
        <v>0</v>
      </c>
      <c r="L651" s="605">
        <f t="shared" si="39"/>
        <v>0</v>
      </c>
      <c r="M651" s="605">
        <f t="shared" si="39"/>
        <v>49140</v>
      </c>
      <c r="N651" s="605">
        <f t="shared" si="39"/>
        <v>149</v>
      </c>
      <c r="O651" s="605">
        <f t="shared" si="39"/>
        <v>0</v>
      </c>
      <c r="P651" s="605">
        <f t="shared" si="39"/>
        <v>156422</v>
      </c>
      <c r="Q651" s="605">
        <f t="shared" si="39"/>
        <v>0</v>
      </c>
      <c r="R651" s="605">
        <f t="shared" si="39"/>
        <v>24840</v>
      </c>
      <c r="S651" s="605">
        <f t="shared" si="39"/>
        <v>0</v>
      </c>
      <c r="T651" s="605">
        <f t="shared" si="39"/>
        <v>3126</v>
      </c>
    </row>
    <row r="652" spans="1:20" ht="14.1" customHeight="1">
      <c r="A652" s="20">
        <v>1</v>
      </c>
      <c r="B652" s="20">
        <v>18</v>
      </c>
      <c r="C652" s="248"/>
      <c r="D652" s="25" t="s">
        <v>122</v>
      </c>
      <c r="E652" s="24"/>
      <c r="F652" s="419"/>
      <c r="G652" s="542"/>
      <c r="H652" s="14"/>
      <c r="I652" s="26"/>
      <c r="J652" s="553"/>
      <c r="K652" s="22"/>
      <c r="L652" s="22"/>
      <c r="M652" s="22"/>
      <c r="N652" s="22"/>
      <c r="O652" s="22"/>
      <c r="P652" s="22"/>
      <c r="Q652" s="22"/>
      <c r="R652" s="22"/>
      <c r="S652" s="22"/>
      <c r="T652" s="22"/>
    </row>
    <row r="653" spans="1:20" ht="14.1" customHeight="1">
      <c r="A653" s="20"/>
      <c r="B653" s="20"/>
      <c r="C653" s="248"/>
      <c r="D653" s="21" t="s">
        <v>1693</v>
      </c>
      <c r="E653" s="52"/>
      <c r="F653" s="412"/>
      <c r="G653" s="535"/>
      <c r="H653" s="14"/>
      <c r="I653" s="26"/>
      <c r="J653" s="553"/>
      <c r="K653" s="22"/>
      <c r="L653" s="22"/>
      <c r="M653" s="22"/>
      <c r="N653" s="22"/>
      <c r="O653" s="22"/>
      <c r="P653" s="22"/>
      <c r="Q653" s="22"/>
      <c r="R653" s="22"/>
      <c r="S653" s="22"/>
      <c r="T653" s="22"/>
    </row>
    <row r="654" spans="1:20" ht="14.1" customHeight="1">
      <c r="A654" s="20"/>
      <c r="B654" s="20"/>
      <c r="C654" s="248"/>
      <c r="D654" s="21" t="s">
        <v>390</v>
      </c>
      <c r="E654" s="14">
        <v>2</v>
      </c>
      <c r="F654" s="12">
        <v>181905</v>
      </c>
      <c r="G654" s="53">
        <v>8000</v>
      </c>
      <c r="H654" s="14">
        <v>9600</v>
      </c>
      <c r="I654" s="26">
        <v>9590</v>
      </c>
      <c r="J654" s="553">
        <f>I654/H654*100</f>
        <v>99.895833333333329</v>
      </c>
      <c r="K654" s="22"/>
      <c r="L654" s="22"/>
      <c r="M654" s="22">
        <v>9590</v>
      </c>
      <c r="N654" s="22"/>
      <c r="O654" s="22"/>
      <c r="P654" s="22"/>
      <c r="Q654" s="22"/>
      <c r="R654" s="22"/>
      <c r="S654" s="22"/>
      <c r="T654" s="22"/>
    </row>
    <row r="655" spans="1:20" ht="27.75" customHeight="1">
      <c r="A655" s="20"/>
      <c r="B655" s="20"/>
      <c r="C655" s="248"/>
      <c r="D655" s="125" t="s">
        <v>956</v>
      </c>
      <c r="E655" s="14">
        <v>1</v>
      </c>
      <c r="F655" s="407" t="s">
        <v>2141</v>
      </c>
      <c r="G655" s="53">
        <v>27650</v>
      </c>
      <c r="H655" s="14">
        <v>30876</v>
      </c>
      <c r="I655" s="26">
        <v>30802</v>
      </c>
      <c r="J655" s="553">
        <f>I655/H655*100</f>
        <v>99.76033164917736</v>
      </c>
      <c r="K655" s="22">
        <v>27</v>
      </c>
      <c r="L655" s="22"/>
      <c r="M655" s="22">
        <v>29806</v>
      </c>
      <c r="N655" s="22"/>
      <c r="O655" s="22"/>
      <c r="P655" s="22">
        <v>254</v>
      </c>
      <c r="Q655" s="22"/>
      <c r="R655" s="22">
        <v>715</v>
      </c>
      <c r="S655" s="22"/>
      <c r="T655" s="22"/>
    </row>
    <row r="656" spans="1:20" ht="14.1" customHeight="1">
      <c r="A656" s="20"/>
      <c r="B656" s="20"/>
      <c r="C656" s="248"/>
      <c r="D656" s="15" t="s">
        <v>531</v>
      </c>
      <c r="E656" s="14">
        <v>1</v>
      </c>
      <c r="F656" s="12">
        <v>181906</v>
      </c>
      <c r="G656" s="53">
        <v>1397</v>
      </c>
      <c r="H656" s="14">
        <v>1397</v>
      </c>
      <c r="I656" s="26">
        <v>1397</v>
      </c>
      <c r="J656" s="553">
        <f>I656/H656*100</f>
        <v>100</v>
      </c>
      <c r="K656" s="22"/>
      <c r="L656" s="22"/>
      <c r="M656" s="22">
        <v>1397</v>
      </c>
      <c r="N656" s="22"/>
      <c r="O656" s="22"/>
      <c r="P656" s="22"/>
      <c r="Q656" s="22"/>
      <c r="R656" s="22"/>
      <c r="S656" s="22"/>
      <c r="T656" s="22"/>
    </row>
    <row r="657" spans="1:20" ht="15" customHeight="1">
      <c r="A657" s="20"/>
      <c r="B657" s="20"/>
      <c r="C657" s="248"/>
      <c r="D657" s="212" t="s">
        <v>113</v>
      </c>
      <c r="E657" s="219"/>
      <c r="F657" s="406"/>
      <c r="G657" s="530"/>
      <c r="H657" s="14"/>
      <c r="I657" s="26"/>
      <c r="J657" s="553"/>
      <c r="K657" s="22"/>
      <c r="L657" s="22"/>
      <c r="M657" s="22"/>
      <c r="N657" s="22"/>
      <c r="O657" s="22"/>
      <c r="P657" s="22"/>
      <c r="Q657" s="22"/>
      <c r="R657" s="22"/>
      <c r="S657" s="22"/>
      <c r="T657" s="22"/>
    </row>
    <row r="658" spans="1:20" ht="24.95" customHeight="1">
      <c r="A658" s="20"/>
      <c r="B658" s="20"/>
      <c r="C658" s="248"/>
      <c r="D658" s="130" t="s">
        <v>532</v>
      </c>
      <c r="E658" s="206">
        <v>1</v>
      </c>
      <c r="F658" s="20">
        <v>181907</v>
      </c>
      <c r="G658" s="26">
        <v>4255</v>
      </c>
      <c r="H658" s="14">
        <v>4000</v>
      </c>
      <c r="I658" s="26">
        <v>3242</v>
      </c>
      <c r="J658" s="553">
        <f>I658/H658*100</f>
        <v>81.05</v>
      </c>
      <c r="K658" s="22"/>
      <c r="L658" s="22"/>
      <c r="M658" s="22">
        <v>3242</v>
      </c>
      <c r="N658" s="22"/>
      <c r="O658" s="22"/>
      <c r="P658" s="22"/>
      <c r="Q658" s="22"/>
      <c r="R658" s="22"/>
      <c r="S658" s="22"/>
      <c r="T658" s="22"/>
    </row>
    <row r="659" spans="1:20" ht="12.75" customHeight="1">
      <c r="A659" s="20"/>
      <c r="B659" s="20"/>
      <c r="C659" s="248"/>
      <c r="D659" s="130" t="s">
        <v>533</v>
      </c>
      <c r="E659" s="206">
        <v>1</v>
      </c>
      <c r="F659" s="20">
        <v>181909</v>
      </c>
      <c r="G659" s="26">
        <v>724</v>
      </c>
      <c r="H659" s="14">
        <v>1924</v>
      </c>
      <c r="I659" s="26">
        <v>1033</v>
      </c>
      <c r="J659" s="553">
        <f>I659/H659*100</f>
        <v>53.690228690228693</v>
      </c>
      <c r="K659" s="22"/>
      <c r="L659" s="22"/>
      <c r="M659" s="22">
        <v>133</v>
      </c>
      <c r="N659" s="22"/>
      <c r="O659" s="22">
        <v>900</v>
      </c>
      <c r="P659" s="22"/>
      <c r="Q659" s="22"/>
      <c r="R659" s="22"/>
      <c r="S659" s="22"/>
      <c r="T659" s="22"/>
    </row>
    <row r="660" spans="1:20" ht="14.25" customHeight="1">
      <c r="A660" s="20"/>
      <c r="B660" s="20"/>
      <c r="C660" s="248"/>
      <c r="D660" s="130" t="s">
        <v>534</v>
      </c>
      <c r="E660" s="206">
        <v>1</v>
      </c>
      <c r="F660" s="20">
        <v>181913</v>
      </c>
      <c r="G660" s="26">
        <v>300</v>
      </c>
      <c r="H660" s="14">
        <v>300</v>
      </c>
      <c r="I660" s="26">
        <v>300</v>
      </c>
      <c r="J660" s="553">
        <f>I660/H660*100</f>
        <v>100</v>
      </c>
      <c r="K660" s="22"/>
      <c r="L660" s="22"/>
      <c r="M660" s="22"/>
      <c r="N660" s="22"/>
      <c r="O660" s="22"/>
      <c r="P660" s="22"/>
      <c r="Q660" s="22"/>
      <c r="R660" s="22">
        <v>300</v>
      </c>
      <c r="S660" s="22"/>
      <c r="T660" s="22"/>
    </row>
    <row r="661" spans="1:20" ht="17.25" customHeight="1">
      <c r="A661" s="20"/>
      <c r="B661" s="20"/>
      <c r="C661" s="248"/>
      <c r="D661" s="130" t="s">
        <v>130</v>
      </c>
      <c r="E661" s="206">
        <v>1</v>
      </c>
      <c r="F661" s="20">
        <v>181908</v>
      </c>
      <c r="G661" s="26"/>
      <c r="H661" s="14">
        <v>2000</v>
      </c>
      <c r="I661" s="26">
        <v>1350</v>
      </c>
      <c r="J661" s="553">
        <f>I661/H661*100</f>
        <v>67.5</v>
      </c>
      <c r="K661" s="22"/>
      <c r="L661" s="22"/>
      <c r="M661" s="22"/>
      <c r="N661" s="22"/>
      <c r="O661" s="22">
        <v>1350</v>
      </c>
      <c r="P661" s="22"/>
      <c r="Q661" s="22"/>
      <c r="R661" s="22"/>
      <c r="S661" s="22"/>
      <c r="T661" s="22"/>
    </row>
    <row r="662" spans="1:20" ht="15" customHeight="1">
      <c r="A662" s="20"/>
      <c r="B662" s="20"/>
      <c r="C662" s="248"/>
      <c r="D662" s="130" t="s">
        <v>535</v>
      </c>
      <c r="E662" s="206"/>
      <c r="F662" s="20"/>
      <c r="G662" s="26"/>
      <c r="H662" s="14"/>
      <c r="I662" s="26"/>
      <c r="J662" s="553"/>
      <c r="K662" s="22"/>
      <c r="L662" s="22"/>
      <c r="M662" s="22"/>
      <c r="N662" s="22"/>
      <c r="O662" s="22"/>
      <c r="P662" s="22"/>
      <c r="Q662" s="22"/>
      <c r="R662" s="22"/>
      <c r="S662" s="22"/>
      <c r="T662" s="22"/>
    </row>
    <row r="663" spans="1:20" ht="15" customHeight="1">
      <c r="A663" s="20"/>
      <c r="B663" s="20"/>
      <c r="C663" s="248"/>
      <c r="D663" s="130" t="s">
        <v>536</v>
      </c>
      <c r="E663" s="206">
        <v>1</v>
      </c>
      <c r="F663" s="20">
        <v>181902</v>
      </c>
      <c r="G663" s="26">
        <v>200</v>
      </c>
      <c r="H663" s="14">
        <v>100</v>
      </c>
      <c r="I663" s="26"/>
      <c r="J663" s="553">
        <f>I663/H663*100</f>
        <v>0</v>
      </c>
      <c r="K663" s="22"/>
      <c r="L663" s="22"/>
      <c r="M663" s="22"/>
      <c r="N663" s="22"/>
      <c r="O663" s="22"/>
      <c r="P663" s="22"/>
      <c r="Q663" s="22"/>
      <c r="R663" s="22"/>
      <c r="S663" s="22"/>
      <c r="T663" s="22"/>
    </row>
    <row r="664" spans="1:20" ht="14.1" customHeight="1">
      <c r="A664" s="310"/>
      <c r="B664" s="310"/>
      <c r="C664" s="310"/>
      <c r="D664" s="21" t="s">
        <v>537</v>
      </c>
      <c r="E664" s="22">
        <v>1</v>
      </c>
      <c r="F664" s="20">
        <v>181904</v>
      </c>
      <c r="G664" s="26">
        <v>150</v>
      </c>
      <c r="H664" s="14">
        <v>150</v>
      </c>
      <c r="I664" s="26">
        <v>66</v>
      </c>
      <c r="J664" s="553">
        <f>I664/H664*100</f>
        <v>44</v>
      </c>
      <c r="K664" s="22"/>
      <c r="L664" s="22"/>
      <c r="M664" s="22">
        <v>66</v>
      </c>
      <c r="N664" s="22"/>
      <c r="O664" s="22"/>
      <c r="P664" s="22"/>
      <c r="Q664" s="22"/>
      <c r="R664" s="22"/>
      <c r="S664" s="22"/>
      <c r="T664" s="22"/>
    </row>
    <row r="665" spans="1:20" ht="15" customHeight="1">
      <c r="A665" s="605"/>
      <c r="B665" s="605"/>
      <c r="C665" s="615"/>
      <c r="D665" s="615" t="s">
        <v>538</v>
      </c>
      <c r="E665" s="616"/>
      <c r="F665" s="620"/>
      <c r="G665" s="623">
        <f>SUM(G652:G664)</f>
        <v>42676</v>
      </c>
      <c r="H665" s="605">
        <f>SUM(H652:H664)</f>
        <v>50347</v>
      </c>
      <c r="I665" s="605">
        <f>SUM(I652:I664)</f>
        <v>47780</v>
      </c>
      <c r="J665" s="661">
        <f>I665/H665*100</f>
        <v>94.901384392317325</v>
      </c>
      <c r="K665" s="605">
        <f t="shared" ref="K665:R665" si="40">SUM(K652:K664)</f>
        <v>27</v>
      </c>
      <c r="L665" s="605">
        <f t="shared" si="40"/>
        <v>0</v>
      </c>
      <c r="M665" s="605">
        <f t="shared" si="40"/>
        <v>44234</v>
      </c>
      <c r="N665" s="605">
        <f t="shared" si="40"/>
        <v>0</v>
      </c>
      <c r="O665" s="605">
        <f t="shared" si="40"/>
        <v>2250</v>
      </c>
      <c r="P665" s="605">
        <f t="shared" si="40"/>
        <v>254</v>
      </c>
      <c r="Q665" s="605">
        <f t="shared" si="40"/>
        <v>0</v>
      </c>
      <c r="R665" s="605">
        <f t="shared" si="40"/>
        <v>1015</v>
      </c>
      <c r="S665" s="605"/>
      <c r="T665" s="605">
        <f>SUM(T652:T664)</f>
        <v>0</v>
      </c>
    </row>
    <row r="666" spans="1:20" ht="15" customHeight="1">
      <c r="A666" s="17"/>
      <c r="B666" s="17"/>
      <c r="C666" s="18"/>
      <c r="D666" s="311" t="s">
        <v>539</v>
      </c>
      <c r="E666" s="19"/>
      <c r="F666" s="413"/>
      <c r="G666" s="536"/>
      <c r="H666" s="14"/>
      <c r="I666" s="26"/>
      <c r="J666" s="553"/>
      <c r="K666" s="17"/>
      <c r="L666" s="17"/>
      <c r="M666" s="17"/>
      <c r="N666" s="17"/>
      <c r="O666" s="17"/>
      <c r="P666" s="14"/>
      <c r="Q666" s="14"/>
      <c r="R666" s="14"/>
      <c r="S666" s="14"/>
      <c r="T666" s="14"/>
    </row>
    <row r="667" spans="1:20" ht="15" customHeight="1">
      <c r="A667" s="17"/>
      <c r="B667" s="17"/>
      <c r="C667" s="230" t="s">
        <v>291</v>
      </c>
      <c r="D667" s="82" t="s">
        <v>540</v>
      </c>
      <c r="E667" s="19"/>
      <c r="F667" s="404">
        <v>182903</v>
      </c>
      <c r="G667" s="528">
        <v>700</v>
      </c>
      <c r="H667" s="14">
        <v>700</v>
      </c>
      <c r="I667" s="26">
        <v>700</v>
      </c>
      <c r="J667" s="553">
        <f>I667/H667*100</f>
        <v>100</v>
      </c>
      <c r="K667" s="14"/>
      <c r="L667" s="14"/>
      <c r="M667" s="14"/>
      <c r="N667" s="14"/>
      <c r="O667" s="14"/>
      <c r="P667" s="14"/>
      <c r="Q667" s="14"/>
      <c r="R667" s="14">
        <v>700</v>
      </c>
      <c r="S667" s="14"/>
      <c r="T667" s="14"/>
    </row>
    <row r="668" spans="1:20" ht="15" customHeight="1">
      <c r="A668" s="17"/>
      <c r="B668" s="17"/>
      <c r="C668" s="230"/>
      <c r="D668" s="82" t="s">
        <v>1223</v>
      </c>
      <c r="E668" s="19"/>
      <c r="F668" s="404"/>
      <c r="G668" s="528"/>
      <c r="H668" s="14"/>
      <c r="I668" s="26"/>
      <c r="J668" s="553"/>
      <c r="K668" s="14"/>
      <c r="L668" s="17"/>
      <c r="M668" s="17"/>
      <c r="N668" s="17"/>
      <c r="O668" s="17"/>
      <c r="P668" s="14"/>
      <c r="Q668" s="14"/>
      <c r="R668" s="14"/>
      <c r="S668" s="14"/>
      <c r="T668" s="14"/>
    </row>
    <row r="669" spans="1:20" ht="15" customHeight="1">
      <c r="A669" s="17"/>
      <c r="B669" s="17"/>
      <c r="C669" s="230" t="s">
        <v>95</v>
      </c>
      <c r="D669" s="87" t="s">
        <v>2293</v>
      </c>
      <c r="E669" s="19"/>
      <c r="F669" s="404">
        <v>182904</v>
      </c>
      <c r="G669" s="528">
        <v>500</v>
      </c>
      <c r="H669" s="14">
        <v>1000</v>
      </c>
      <c r="I669" s="26"/>
      <c r="J669" s="553">
        <f>I669/H669*100</f>
        <v>0</v>
      </c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ht="15" customHeight="1">
      <c r="A670" s="605"/>
      <c r="B670" s="605"/>
      <c r="C670" s="615"/>
      <c r="D670" s="615" t="s">
        <v>1724</v>
      </c>
      <c r="E670" s="616"/>
      <c r="F670" s="620"/>
      <c r="G670" s="623">
        <f>SUM(G665:G669)</f>
        <v>43876</v>
      </c>
      <c r="H670" s="605">
        <f>SUM(H665:H669)</f>
        <v>52047</v>
      </c>
      <c r="I670" s="605">
        <f>SUM(I665:I669)</f>
        <v>48480</v>
      </c>
      <c r="J670" s="661">
        <f>I670/H670*100</f>
        <v>93.146579053547754</v>
      </c>
      <c r="K670" s="605">
        <f t="shared" ref="K670:T670" si="41">SUM(K665:K669)</f>
        <v>27</v>
      </c>
      <c r="L670" s="605">
        <f t="shared" si="41"/>
        <v>0</v>
      </c>
      <c r="M670" s="605">
        <f t="shared" si="41"/>
        <v>44234</v>
      </c>
      <c r="N670" s="605">
        <f t="shared" si="41"/>
        <v>0</v>
      </c>
      <c r="O670" s="605">
        <f t="shared" si="41"/>
        <v>2250</v>
      </c>
      <c r="P670" s="605">
        <f t="shared" si="41"/>
        <v>254</v>
      </c>
      <c r="Q670" s="605">
        <f t="shared" si="41"/>
        <v>0</v>
      </c>
      <c r="R670" s="605">
        <f t="shared" si="41"/>
        <v>1715</v>
      </c>
      <c r="S670" s="605">
        <f t="shared" si="41"/>
        <v>0</v>
      </c>
      <c r="T670" s="605">
        <f t="shared" si="41"/>
        <v>0</v>
      </c>
    </row>
    <row r="671" spans="1:20" ht="15" customHeight="1">
      <c r="A671" s="20">
        <v>1</v>
      </c>
      <c r="B671" s="20">
        <v>19</v>
      </c>
      <c r="C671" s="248"/>
      <c r="D671" s="25" t="s">
        <v>541</v>
      </c>
      <c r="E671" s="120"/>
      <c r="F671" s="412"/>
      <c r="G671" s="535"/>
      <c r="H671" s="14"/>
      <c r="I671" s="26"/>
      <c r="J671" s="553"/>
      <c r="K671" s="22"/>
      <c r="L671" s="22"/>
      <c r="M671" s="22"/>
      <c r="N671" s="22"/>
      <c r="O671" s="22"/>
      <c r="P671" s="22"/>
      <c r="Q671" s="22"/>
      <c r="R671" s="22"/>
      <c r="S671" s="22"/>
      <c r="T671" s="22"/>
    </row>
    <row r="672" spans="1:20" ht="15" customHeight="1">
      <c r="A672" s="20"/>
      <c r="B672" s="20"/>
      <c r="C672" s="248"/>
      <c r="D672" s="81" t="s">
        <v>542</v>
      </c>
      <c r="E672" s="52"/>
      <c r="F672" s="412"/>
      <c r="G672" s="535"/>
      <c r="H672" s="14"/>
      <c r="I672" s="26"/>
      <c r="J672" s="553"/>
      <c r="K672" s="22"/>
      <c r="L672" s="22"/>
      <c r="M672" s="22"/>
      <c r="N672" s="22"/>
      <c r="O672" s="22"/>
      <c r="P672" s="22"/>
      <c r="Q672" s="22"/>
      <c r="R672" s="22"/>
      <c r="S672" s="22"/>
      <c r="T672" s="22"/>
    </row>
    <row r="673" spans="1:20" ht="15" customHeight="1">
      <c r="A673" s="20"/>
      <c r="B673" s="20"/>
      <c r="C673" s="248"/>
      <c r="D673" s="21" t="s">
        <v>543</v>
      </c>
      <c r="E673" s="206">
        <v>1</v>
      </c>
      <c r="F673" s="20">
        <v>191101</v>
      </c>
      <c r="G673" s="26">
        <v>10000</v>
      </c>
      <c r="H673" s="14">
        <v>10000</v>
      </c>
      <c r="I673" s="26">
        <v>233</v>
      </c>
      <c r="J673" s="553">
        <f>I673/H673*100</f>
        <v>2.33</v>
      </c>
      <c r="K673" s="22"/>
      <c r="L673" s="22"/>
      <c r="M673" s="22">
        <v>49</v>
      </c>
      <c r="N673" s="22"/>
      <c r="O673" s="22">
        <v>184</v>
      </c>
      <c r="P673" s="22"/>
      <c r="Q673" s="22"/>
      <c r="R673" s="22"/>
      <c r="S673" s="22"/>
      <c r="T673" s="22"/>
    </row>
    <row r="674" spans="1:20" ht="15" customHeight="1">
      <c r="A674" s="20"/>
      <c r="B674" s="20"/>
      <c r="C674" s="248"/>
      <c r="D674" s="15" t="s">
        <v>1352</v>
      </c>
      <c r="E674" s="206">
        <v>1</v>
      </c>
      <c r="F674" s="20">
        <v>191901</v>
      </c>
      <c r="G674" s="26"/>
      <c r="H674" s="14">
        <v>63709</v>
      </c>
      <c r="I674" s="26">
        <v>63709</v>
      </c>
      <c r="J674" s="553">
        <f>I674/H674*100</f>
        <v>100</v>
      </c>
      <c r="K674" s="22"/>
      <c r="L674" s="22"/>
      <c r="M674" s="22"/>
      <c r="N674" s="22"/>
      <c r="O674" s="22"/>
      <c r="P674" s="22"/>
      <c r="Q674" s="22"/>
      <c r="R674" s="22"/>
      <c r="S674" s="22"/>
      <c r="T674" s="22">
        <v>63709</v>
      </c>
    </row>
    <row r="675" spans="1:20" ht="15" customHeight="1">
      <c r="A675" s="20"/>
      <c r="B675" s="20"/>
      <c r="C675" s="248"/>
      <c r="D675" s="212" t="s">
        <v>113</v>
      </c>
      <c r="E675" s="219"/>
      <c r="F675" s="406"/>
      <c r="G675" s="530"/>
      <c r="H675" s="14"/>
      <c r="I675" s="26"/>
      <c r="J675" s="553"/>
      <c r="K675" s="22"/>
      <c r="L675" s="22"/>
      <c r="M675" s="22"/>
      <c r="N675" s="22"/>
      <c r="O675" s="22"/>
      <c r="P675" s="22"/>
      <c r="Q675" s="22"/>
      <c r="R675" s="22"/>
      <c r="S675" s="22"/>
      <c r="T675" s="22"/>
    </row>
    <row r="676" spans="1:20" ht="15" customHeight="1">
      <c r="A676" s="20"/>
      <c r="B676" s="20"/>
      <c r="C676" s="248"/>
      <c r="D676" s="21" t="s">
        <v>544</v>
      </c>
      <c r="E676" s="206">
        <v>1</v>
      </c>
      <c r="F676" s="20">
        <v>191102</v>
      </c>
      <c r="G676" s="26">
        <v>20000</v>
      </c>
      <c r="H676" s="14">
        <v>20000</v>
      </c>
      <c r="I676" s="26">
        <v>14967</v>
      </c>
      <c r="J676" s="553">
        <f>I676/H676*100</f>
        <v>74.834999999999994</v>
      </c>
      <c r="K676" s="22"/>
      <c r="L676" s="22"/>
      <c r="M676" s="22">
        <v>14967</v>
      </c>
      <c r="N676" s="22"/>
      <c r="O676" s="22"/>
      <c r="P676" s="22"/>
      <c r="Q676" s="22"/>
      <c r="R676" s="22"/>
      <c r="S676" s="22"/>
      <c r="T676" s="22"/>
    </row>
    <row r="677" spans="1:20" ht="15" customHeight="1">
      <c r="A677" s="20"/>
      <c r="B677" s="20"/>
      <c r="C677" s="248"/>
      <c r="D677" s="21" t="s">
        <v>1994</v>
      </c>
      <c r="E677" s="22">
        <v>1</v>
      </c>
      <c r="F677" s="20">
        <v>191103</v>
      </c>
      <c r="G677" s="26">
        <v>238762</v>
      </c>
      <c r="H677" s="14">
        <v>235039</v>
      </c>
      <c r="I677" s="26">
        <v>84</v>
      </c>
      <c r="J677" s="553">
        <f>I677/H677*100</f>
        <v>3.5738749739404947E-2</v>
      </c>
      <c r="K677" s="22"/>
      <c r="L677" s="22"/>
      <c r="M677" s="22">
        <v>84</v>
      </c>
      <c r="N677" s="22"/>
      <c r="O677" s="22"/>
      <c r="P677" s="22"/>
      <c r="Q677" s="22"/>
      <c r="R677" s="22"/>
      <c r="S677" s="22"/>
      <c r="T677" s="22"/>
    </row>
    <row r="678" spans="1:20" ht="15" customHeight="1">
      <c r="A678" s="20"/>
      <c r="B678" s="20"/>
      <c r="C678" s="248"/>
      <c r="D678" s="21" t="s">
        <v>545</v>
      </c>
      <c r="E678" s="22">
        <v>1</v>
      </c>
      <c r="F678" s="20">
        <v>191105</v>
      </c>
      <c r="G678" s="26">
        <v>2900</v>
      </c>
      <c r="H678" s="14">
        <v>2980</v>
      </c>
      <c r="I678" s="26">
        <v>2946</v>
      </c>
      <c r="J678" s="553">
        <f>I678/H678*100</f>
        <v>98.859060402684563</v>
      </c>
      <c r="K678" s="22"/>
      <c r="L678" s="22"/>
      <c r="M678" s="22">
        <v>2946</v>
      </c>
      <c r="N678" s="22"/>
      <c r="O678" s="22"/>
      <c r="P678" s="22"/>
      <c r="Q678" s="22"/>
      <c r="R678" s="22"/>
      <c r="S678" s="22"/>
      <c r="T678" s="22"/>
    </row>
    <row r="679" spans="1:20" ht="15" customHeight="1">
      <c r="A679" s="20"/>
      <c r="B679" s="20"/>
      <c r="C679" s="248"/>
      <c r="D679" s="21" t="s">
        <v>546</v>
      </c>
      <c r="E679" s="22">
        <v>1</v>
      </c>
      <c r="F679" s="20">
        <v>196901</v>
      </c>
      <c r="G679" s="26">
        <v>5000</v>
      </c>
      <c r="H679" s="14">
        <v>9617</v>
      </c>
      <c r="I679" s="26">
        <v>4554</v>
      </c>
      <c r="J679" s="553">
        <f>I679/H679*100</f>
        <v>47.353644587709262</v>
      </c>
      <c r="K679" s="22"/>
      <c r="L679" s="22"/>
      <c r="M679" s="22">
        <v>354</v>
      </c>
      <c r="N679" s="22"/>
      <c r="O679" s="22"/>
      <c r="P679" s="22"/>
      <c r="Q679" s="22"/>
      <c r="R679" s="22">
        <v>4200</v>
      </c>
      <c r="S679" s="22"/>
      <c r="T679" s="22"/>
    </row>
    <row r="680" spans="1:20" ht="15" customHeight="1">
      <c r="A680" s="20"/>
      <c r="B680" s="20"/>
      <c r="C680" s="248"/>
      <c r="D680" s="21" t="s">
        <v>1693</v>
      </c>
      <c r="E680" s="22"/>
      <c r="F680" s="20"/>
      <c r="G680" s="26"/>
      <c r="H680" s="14"/>
      <c r="I680" s="26"/>
      <c r="J680" s="553"/>
      <c r="K680" s="22"/>
      <c r="L680" s="22"/>
      <c r="M680" s="14"/>
      <c r="N680" s="22"/>
      <c r="O680" s="22"/>
      <c r="P680" s="22"/>
      <c r="Q680" s="22"/>
      <c r="R680" s="22"/>
      <c r="S680" s="22"/>
      <c r="T680" s="22"/>
    </row>
    <row r="681" spans="1:20" ht="15" customHeight="1">
      <c r="A681" s="20"/>
      <c r="B681" s="20"/>
      <c r="C681" s="248"/>
      <c r="D681" s="21" t="s">
        <v>547</v>
      </c>
      <c r="E681" s="22">
        <v>1</v>
      </c>
      <c r="F681" s="20">
        <v>191104</v>
      </c>
      <c r="G681" s="26">
        <v>5000</v>
      </c>
      <c r="H681" s="14">
        <v>5000</v>
      </c>
      <c r="I681" s="26">
        <v>4187</v>
      </c>
      <c r="J681" s="553">
        <f>I681/H681*100</f>
        <v>83.740000000000009</v>
      </c>
      <c r="K681" s="22"/>
      <c r="L681" s="22"/>
      <c r="M681" s="22">
        <v>4187</v>
      </c>
      <c r="N681" s="22"/>
      <c r="O681" s="22"/>
      <c r="P681" s="22"/>
      <c r="Q681" s="22"/>
      <c r="R681" s="22"/>
      <c r="S681" s="22"/>
      <c r="T681" s="22"/>
    </row>
    <row r="682" spans="1:20" ht="14.1" customHeight="1">
      <c r="A682" s="20"/>
      <c r="B682" s="20"/>
      <c r="C682" s="248"/>
      <c r="D682" s="82" t="s">
        <v>548</v>
      </c>
      <c r="E682" s="22"/>
      <c r="F682" s="20"/>
      <c r="G682" s="26"/>
      <c r="H682" s="14"/>
      <c r="I682" s="26"/>
      <c r="J682" s="553"/>
      <c r="K682" s="22"/>
      <c r="L682" s="22"/>
      <c r="M682" s="22"/>
      <c r="N682" s="22"/>
      <c r="O682" s="22"/>
      <c r="P682" s="22"/>
      <c r="Q682" s="22"/>
      <c r="R682" s="22"/>
      <c r="S682" s="22"/>
      <c r="T682" s="22"/>
    </row>
    <row r="683" spans="1:20" ht="14.1" customHeight="1">
      <c r="A683" s="20"/>
      <c r="B683" s="20"/>
      <c r="C683" s="248"/>
      <c r="D683" s="21" t="s">
        <v>549</v>
      </c>
      <c r="E683" s="22">
        <v>2</v>
      </c>
      <c r="F683" s="20">
        <v>191109</v>
      </c>
      <c r="G683" s="26">
        <v>3500</v>
      </c>
      <c r="H683" s="14">
        <v>3500</v>
      </c>
      <c r="I683" s="26">
        <v>3500</v>
      </c>
      <c r="J683" s="553">
        <f>I683/H683*100</f>
        <v>100</v>
      </c>
      <c r="K683" s="22"/>
      <c r="L683" s="22"/>
      <c r="M683" s="22"/>
      <c r="N683" s="22"/>
      <c r="O683" s="22">
        <v>3500</v>
      </c>
      <c r="P683" s="22"/>
      <c r="Q683" s="22"/>
      <c r="R683" s="22"/>
      <c r="S683" s="22"/>
      <c r="T683" s="22"/>
    </row>
    <row r="684" spans="1:20" ht="14.1" customHeight="1">
      <c r="A684" s="20"/>
      <c r="B684" s="20"/>
      <c r="C684" s="248"/>
      <c r="D684" s="21" t="s">
        <v>550</v>
      </c>
      <c r="E684" s="22"/>
      <c r="F684" s="20"/>
      <c r="G684" s="26"/>
      <c r="H684" s="14"/>
      <c r="I684" s="26"/>
      <c r="J684" s="553"/>
      <c r="K684" s="22"/>
      <c r="L684" s="14"/>
      <c r="M684" s="14"/>
      <c r="N684" s="14"/>
      <c r="O684" s="14"/>
      <c r="P684" s="22"/>
      <c r="Q684" s="22"/>
      <c r="R684" s="22"/>
      <c r="S684" s="22"/>
      <c r="T684" s="22"/>
    </row>
    <row r="685" spans="1:20" ht="14.1" customHeight="1">
      <c r="A685" s="20"/>
      <c r="B685" s="20"/>
      <c r="C685" s="248"/>
      <c r="D685" s="21" t="s">
        <v>2254</v>
      </c>
      <c r="E685" s="22">
        <v>2</v>
      </c>
      <c r="F685" s="20">
        <v>191401</v>
      </c>
      <c r="G685" s="26">
        <v>3000</v>
      </c>
      <c r="H685" s="14">
        <v>3000</v>
      </c>
      <c r="I685" s="26">
        <v>3000</v>
      </c>
      <c r="J685" s="553">
        <f>I685/H685*100</f>
        <v>100</v>
      </c>
      <c r="K685" s="22"/>
      <c r="L685" s="22"/>
      <c r="M685" s="22"/>
      <c r="N685" s="22"/>
      <c r="O685" s="22">
        <v>3000</v>
      </c>
      <c r="P685" s="22"/>
      <c r="Q685" s="22"/>
      <c r="R685" s="22"/>
      <c r="S685" s="22"/>
      <c r="T685" s="22"/>
    </row>
    <row r="686" spans="1:20" ht="15" customHeight="1">
      <c r="A686" s="20"/>
      <c r="B686" s="20"/>
      <c r="C686" s="248"/>
      <c r="D686" s="212" t="s">
        <v>113</v>
      </c>
      <c r="E686" s="219"/>
      <c r="F686" s="406"/>
      <c r="G686" s="530"/>
      <c r="H686" s="14"/>
      <c r="I686" s="26"/>
      <c r="J686" s="553"/>
      <c r="K686" s="22"/>
      <c r="L686" s="14"/>
      <c r="M686" s="14"/>
      <c r="N686" s="14"/>
      <c r="O686" s="14"/>
      <c r="P686" s="22"/>
      <c r="Q686" s="22"/>
      <c r="R686" s="22"/>
      <c r="S686" s="22"/>
      <c r="T686" s="22"/>
    </row>
    <row r="687" spans="1:20" ht="24.95" customHeight="1">
      <c r="A687" s="20"/>
      <c r="B687" s="20"/>
      <c r="C687" s="248"/>
      <c r="D687" s="132" t="s">
        <v>1694</v>
      </c>
      <c r="E687" s="206">
        <v>1</v>
      </c>
      <c r="F687" s="20">
        <v>191905</v>
      </c>
      <c r="G687" s="26">
        <v>361379</v>
      </c>
      <c r="H687" s="14">
        <v>434675</v>
      </c>
      <c r="I687" s="26">
        <v>434675</v>
      </c>
      <c r="J687" s="553">
        <f>I687/H687*100</f>
        <v>100</v>
      </c>
      <c r="K687" s="22"/>
      <c r="L687" s="22"/>
      <c r="M687" s="22"/>
      <c r="N687" s="22"/>
      <c r="O687" s="22">
        <v>434675</v>
      </c>
      <c r="P687" s="22"/>
      <c r="Q687" s="22"/>
      <c r="R687" s="22"/>
      <c r="S687" s="22"/>
      <c r="T687" s="22"/>
    </row>
    <row r="688" spans="1:20" ht="24.95" customHeight="1">
      <c r="A688" s="20"/>
      <c r="B688" s="20"/>
      <c r="C688" s="248"/>
      <c r="D688" s="130" t="s">
        <v>663</v>
      </c>
      <c r="E688" s="206">
        <v>1</v>
      </c>
      <c r="F688" s="20">
        <v>191128</v>
      </c>
      <c r="G688" s="26"/>
      <c r="H688" s="14">
        <v>4167</v>
      </c>
      <c r="I688" s="26">
        <v>4167</v>
      </c>
      <c r="J688" s="553">
        <f>I688/H688*100</f>
        <v>100</v>
      </c>
      <c r="K688" s="22"/>
      <c r="L688" s="22"/>
      <c r="M688" s="22"/>
      <c r="N688" s="22"/>
      <c r="O688" s="22">
        <v>4167</v>
      </c>
      <c r="P688" s="22"/>
      <c r="Q688" s="22"/>
      <c r="R688" s="22"/>
      <c r="S688" s="22"/>
      <c r="T688" s="22"/>
    </row>
    <row r="689" spans="1:20" ht="14.1" customHeight="1">
      <c r="A689" s="20"/>
      <c r="B689" s="20"/>
      <c r="C689" s="248"/>
      <c r="D689" s="21" t="s">
        <v>2255</v>
      </c>
      <c r="E689" s="206"/>
      <c r="F689" s="20"/>
      <c r="G689" s="26"/>
      <c r="H689" s="14"/>
      <c r="I689" s="26"/>
      <c r="J689" s="553"/>
      <c r="K689" s="22"/>
      <c r="L689" s="22"/>
      <c r="M689" s="22"/>
      <c r="N689" s="22"/>
      <c r="O689" s="22"/>
      <c r="P689" s="22"/>
      <c r="Q689" s="22"/>
      <c r="R689" s="22"/>
      <c r="S689" s="22"/>
      <c r="T689" s="22"/>
    </row>
    <row r="690" spans="1:20" ht="14.1" customHeight="1">
      <c r="A690" s="20"/>
      <c r="B690" s="20"/>
      <c r="C690" s="248"/>
      <c r="D690" s="21" t="s">
        <v>2256</v>
      </c>
      <c r="E690" s="22">
        <v>2</v>
      </c>
      <c r="F690" s="20">
        <v>191151</v>
      </c>
      <c r="G690" s="26">
        <v>50000</v>
      </c>
      <c r="H690" s="14">
        <v>75000</v>
      </c>
      <c r="I690" s="26">
        <v>75000</v>
      </c>
      <c r="J690" s="553">
        <f>I690/H690*100</f>
        <v>100</v>
      </c>
      <c r="K690" s="22"/>
      <c r="L690" s="22"/>
      <c r="M690" s="22"/>
      <c r="N690" s="22"/>
      <c r="O690" s="22">
        <v>75000</v>
      </c>
      <c r="P690" s="22"/>
      <c r="Q690" s="22"/>
      <c r="R690" s="22"/>
      <c r="S690" s="22"/>
      <c r="T690" s="22"/>
    </row>
    <row r="691" spans="1:20" ht="15" customHeight="1">
      <c r="A691" s="20"/>
      <c r="B691" s="20"/>
      <c r="C691" s="248"/>
      <c r="D691" s="212" t="s">
        <v>113</v>
      </c>
      <c r="E691" s="219"/>
      <c r="F691" s="406"/>
      <c r="G691" s="530"/>
      <c r="H691" s="14"/>
      <c r="I691" s="26"/>
      <c r="J691" s="553"/>
      <c r="K691" s="22"/>
      <c r="L691" s="22"/>
      <c r="M691" s="22"/>
      <c r="N691" s="22"/>
      <c r="O691" s="22"/>
      <c r="P691" s="22"/>
      <c r="Q691" s="22"/>
      <c r="R691" s="22"/>
      <c r="S691" s="22"/>
      <c r="T691" s="22"/>
    </row>
    <row r="692" spans="1:20" ht="14.1" customHeight="1">
      <c r="A692" s="20"/>
      <c r="B692" s="20"/>
      <c r="C692" s="248"/>
      <c r="D692" s="21" t="s">
        <v>2257</v>
      </c>
      <c r="E692" s="22">
        <v>1</v>
      </c>
      <c r="F692" s="20">
        <v>191121</v>
      </c>
      <c r="G692" s="26">
        <v>13000</v>
      </c>
      <c r="H692" s="14">
        <v>13000</v>
      </c>
      <c r="I692" s="26">
        <v>9148</v>
      </c>
      <c r="J692" s="553">
        <f>I692/H692*100</f>
        <v>70.369230769230768</v>
      </c>
      <c r="K692" s="22"/>
      <c r="L692" s="22"/>
      <c r="M692" s="22">
        <v>9148</v>
      </c>
      <c r="N692" s="22"/>
      <c r="O692" s="22"/>
      <c r="P692" s="22"/>
      <c r="Q692" s="22"/>
      <c r="R692" s="22"/>
      <c r="S692" s="22"/>
      <c r="T692" s="22"/>
    </row>
    <row r="693" spans="1:20" ht="14.1" customHeight="1">
      <c r="A693" s="20"/>
      <c r="B693" s="20"/>
      <c r="C693" s="248"/>
      <c r="D693" s="21" t="s">
        <v>2258</v>
      </c>
      <c r="E693" s="206"/>
      <c r="F693" s="20"/>
      <c r="G693" s="26"/>
      <c r="H693" s="14"/>
      <c r="I693" s="26"/>
      <c r="J693" s="553"/>
      <c r="K693" s="22"/>
      <c r="L693" s="22"/>
      <c r="M693" s="22"/>
      <c r="N693" s="22"/>
      <c r="O693" s="22"/>
      <c r="P693" s="22"/>
      <c r="Q693" s="22"/>
      <c r="R693" s="22"/>
      <c r="S693" s="22"/>
      <c r="T693" s="22"/>
    </row>
    <row r="694" spans="1:20" ht="24.95" customHeight="1">
      <c r="A694" s="20"/>
      <c r="B694" s="20"/>
      <c r="C694" s="248"/>
      <c r="D694" s="130" t="s">
        <v>2259</v>
      </c>
      <c r="E694" s="219">
        <v>2</v>
      </c>
      <c r="F694" s="406">
        <v>191142</v>
      </c>
      <c r="G694" s="530">
        <v>1000</v>
      </c>
      <c r="H694" s="14">
        <v>1000</v>
      </c>
      <c r="I694" s="26">
        <v>1000</v>
      </c>
      <c r="J694" s="553">
        <f>I694/H694*100</f>
        <v>100</v>
      </c>
      <c r="K694" s="22"/>
      <c r="L694" s="22"/>
      <c r="M694" s="22"/>
      <c r="N694" s="22"/>
      <c r="O694" s="22">
        <v>1000</v>
      </c>
      <c r="P694" s="22"/>
      <c r="Q694" s="22"/>
      <c r="R694" s="22"/>
      <c r="S694" s="22"/>
      <c r="T694" s="22"/>
    </row>
    <row r="695" spans="1:20" ht="21.75" customHeight="1">
      <c r="A695" s="20"/>
      <c r="B695" s="20"/>
      <c r="C695" s="248"/>
      <c r="D695" s="130" t="s">
        <v>710</v>
      </c>
      <c r="E695" s="219">
        <v>2</v>
      </c>
      <c r="F695" s="406">
        <v>191154</v>
      </c>
      <c r="G695" s="530">
        <v>2000</v>
      </c>
      <c r="H695" s="14">
        <v>2000</v>
      </c>
      <c r="I695" s="26">
        <v>2000</v>
      </c>
      <c r="J695" s="553">
        <f>I695/H695*100</f>
        <v>100</v>
      </c>
      <c r="K695" s="22"/>
      <c r="L695" s="22"/>
      <c r="M695" s="22"/>
      <c r="N695" s="22"/>
      <c r="O695" s="22">
        <v>2000</v>
      </c>
      <c r="P695" s="22"/>
      <c r="Q695" s="22"/>
      <c r="R695" s="22"/>
      <c r="S695" s="22"/>
      <c r="T695" s="22"/>
    </row>
    <row r="696" spans="1:20" ht="14.1" customHeight="1">
      <c r="A696" s="20"/>
      <c r="B696" s="20"/>
      <c r="C696" s="248"/>
      <c r="D696" s="21" t="s">
        <v>711</v>
      </c>
      <c r="E696" s="206"/>
      <c r="F696" s="20"/>
      <c r="G696" s="26"/>
      <c r="H696" s="14"/>
      <c r="I696" s="26"/>
      <c r="J696" s="553"/>
      <c r="K696" s="22"/>
      <c r="L696" s="22"/>
      <c r="M696" s="22"/>
      <c r="N696" s="22"/>
      <c r="O696" s="22"/>
      <c r="P696" s="22"/>
      <c r="Q696" s="22"/>
      <c r="R696" s="22"/>
      <c r="S696" s="22"/>
      <c r="T696" s="22"/>
    </row>
    <row r="697" spans="1:20" ht="14.1" customHeight="1">
      <c r="A697" s="20"/>
      <c r="B697" s="20"/>
      <c r="C697" s="248"/>
      <c r="D697" s="130" t="s">
        <v>712</v>
      </c>
      <c r="E697" s="224">
        <v>1</v>
      </c>
      <c r="F697" s="407">
        <v>191129</v>
      </c>
      <c r="G697" s="194">
        <v>150000</v>
      </c>
      <c r="H697" s="14">
        <v>177342</v>
      </c>
      <c r="I697" s="26">
        <v>177342</v>
      </c>
      <c r="J697" s="553">
        <f>I697/H697*100</f>
        <v>100</v>
      </c>
      <c r="K697" s="22"/>
      <c r="L697" s="22"/>
      <c r="M697" s="22"/>
      <c r="N697" s="22"/>
      <c r="O697" s="22">
        <v>177342</v>
      </c>
      <c r="P697" s="22"/>
      <c r="Q697" s="22"/>
      <c r="R697" s="22"/>
      <c r="S697" s="22"/>
      <c r="T697" s="22"/>
    </row>
    <row r="698" spans="1:20" ht="24.75" customHeight="1">
      <c r="A698" s="20"/>
      <c r="B698" s="20"/>
      <c r="C698" s="248"/>
      <c r="D698" s="130" t="s">
        <v>825</v>
      </c>
      <c r="E698" s="219"/>
      <c r="F698" s="406"/>
      <c r="G698" s="530"/>
      <c r="H698" s="14"/>
      <c r="I698" s="26"/>
      <c r="J698" s="553"/>
      <c r="K698" s="22"/>
      <c r="L698" s="22"/>
      <c r="M698" s="22"/>
      <c r="N698" s="22"/>
      <c r="O698" s="22"/>
      <c r="P698" s="22"/>
      <c r="Q698" s="22"/>
      <c r="R698" s="22"/>
      <c r="S698" s="22"/>
      <c r="T698" s="22"/>
    </row>
    <row r="699" spans="1:20" ht="21.75" customHeight="1">
      <c r="A699" s="20"/>
      <c r="B699" s="20"/>
      <c r="C699" s="248"/>
      <c r="D699" s="130" t="s">
        <v>713</v>
      </c>
      <c r="E699" s="219">
        <v>1</v>
      </c>
      <c r="F699" s="406">
        <v>191152</v>
      </c>
      <c r="G699" s="530">
        <v>22050</v>
      </c>
      <c r="H699" s="14">
        <v>22050</v>
      </c>
      <c r="I699" s="26">
        <v>3754</v>
      </c>
      <c r="J699" s="553">
        <f>I699/H699*100</f>
        <v>17.024943310657598</v>
      </c>
      <c r="K699" s="22"/>
      <c r="L699" s="22"/>
      <c r="M699" s="22">
        <v>3754</v>
      </c>
      <c r="N699" s="22"/>
      <c r="O699" s="22"/>
      <c r="P699" s="22"/>
      <c r="Q699" s="22"/>
      <c r="R699" s="22"/>
      <c r="S699" s="22"/>
      <c r="T699" s="22"/>
    </row>
    <row r="700" spans="1:20" ht="15.75" customHeight="1">
      <c r="A700" s="20"/>
      <c r="B700" s="20"/>
      <c r="C700" s="248"/>
      <c r="D700" s="130" t="s">
        <v>1749</v>
      </c>
      <c r="E700" s="219"/>
      <c r="F700" s="406">
        <v>196918</v>
      </c>
      <c r="G700" s="530"/>
      <c r="H700" s="14"/>
      <c r="I700" s="26">
        <v>636</v>
      </c>
      <c r="J700" s="553"/>
      <c r="K700" s="22"/>
      <c r="L700" s="22"/>
      <c r="M700" s="22">
        <v>636</v>
      </c>
      <c r="N700" s="22"/>
      <c r="O700" s="22"/>
      <c r="P700" s="22"/>
      <c r="Q700" s="22"/>
      <c r="R700" s="22"/>
      <c r="S700" s="22"/>
      <c r="T700" s="22"/>
    </row>
    <row r="701" spans="1:20" ht="14.1" customHeight="1">
      <c r="A701" s="20"/>
      <c r="B701" s="20"/>
      <c r="C701" s="248"/>
      <c r="D701" s="81" t="s">
        <v>1026</v>
      </c>
      <c r="E701" s="206"/>
      <c r="F701" s="20"/>
      <c r="G701" s="26"/>
      <c r="H701" s="14"/>
      <c r="I701" s="26"/>
      <c r="J701" s="553"/>
      <c r="K701" s="22"/>
      <c r="L701" s="22"/>
      <c r="M701" s="22"/>
      <c r="N701" s="22"/>
      <c r="O701" s="22"/>
      <c r="P701" s="22"/>
      <c r="Q701" s="22"/>
      <c r="R701" s="22"/>
      <c r="S701" s="22"/>
      <c r="T701" s="22"/>
    </row>
    <row r="702" spans="1:20" ht="14.1" customHeight="1">
      <c r="A702" s="20"/>
      <c r="B702" s="20"/>
      <c r="C702" s="248"/>
      <c r="D702" s="21" t="s">
        <v>266</v>
      </c>
      <c r="E702" s="22">
        <v>2</v>
      </c>
      <c r="F702" s="20">
        <v>191801</v>
      </c>
      <c r="G702" s="26">
        <v>39240</v>
      </c>
      <c r="H702" s="14">
        <v>41240</v>
      </c>
      <c r="I702" s="26">
        <v>41240</v>
      </c>
      <c r="J702" s="553">
        <f>I702/H702*100</f>
        <v>100</v>
      </c>
      <c r="K702" s="22"/>
      <c r="L702" s="22"/>
      <c r="M702" s="22"/>
      <c r="N702" s="22"/>
      <c r="O702" s="22">
        <v>41240</v>
      </c>
      <c r="P702" s="22"/>
      <c r="Q702" s="22"/>
      <c r="R702" s="22"/>
      <c r="S702" s="22"/>
      <c r="T702" s="22"/>
    </row>
    <row r="703" spans="1:20" ht="14.1" customHeight="1">
      <c r="A703" s="20"/>
      <c r="B703" s="20"/>
      <c r="C703" s="248"/>
      <c r="D703" s="15" t="s">
        <v>522</v>
      </c>
      <c r="E703" s="14"/>
      <c r="F703" s="433"/>
      <c r="G703" s="543"/>
      <c r="H703" s="14"/>
      <c r="I703" s="26"/>
      <c r="J703" s="553"/>
      <c r="K703" s="22"/>
      <c r="L703" s="22"/>
      <c r="M703" s="22"/>
      <c r="N703" s="22"/>
      <c r="O703" s="22"/>
      <c r="P703" s="22"/>
      <c r="Q703" s="22"/>
      <c r="R703" s="22"/>
      <c r="S703" s="22"/>
      <c r="T703" s="22"/>
    </row>
    <row r="704" spans="1:20" ht="14.1" customHeight="1">
      <c r="A704" s="20"/>
      <c r="B704" s="20"/>
      <c r="C704" s="248"/>
      <c r="D704" s="15" t="s">
        <v>1260</v>
      </c>
      <c r="E704" s="14">
        <v>2</v>
      </c>
      <c r="F704" s="434">
        <v>191111</v>
      </c>
      <c r="G704" s="544"/>
      <c r="H704" s="14">
        <v>4400</v>
      </c>
      <c r="I704" s="26">
        <v>3998</v>
      </c>
      <c r="J704" s="553">
        <f>I704/H704*100</f>
        <v>90.863636363636374</v>
      </c>
      <c r="K704" s="22"/>
      <c r="L704" s="22"/>
      <c r="M704" s="22"/>
      <c r="N704" s="22"/>
      <c r="O704" s="22">
        <v>3848</v>
      </c>
      <c r="P704" s="22"/>
      <c r="Q704" s="22"/>
      <c r="R704" s="22">
        <v>150</v>
      </c>
      <c r="S704" s="22"/>
      <c r="T704" s="22"/>
    </row>
    <row r="705" spans="1:20" ht="25.5" customHeight="1">
      <c r="A705" s="20"/>
      <c r="B705" s="20"/>
      <c r="C705" s="248"/>
      <c r="D705" s="116" t="s">
        <v>1750</v>
      </c>
      <c r="E705" s="723"/>
      <c r="F705" s="433"/>
      <c r="G705" s="543"/>
      <c r="H705" s="14"/>
      <c r="I705" s="26"/>
      <c r="J705" s="553"/>
      <c r="K705" s="22"/>
      <c r="L705" s="22"/>
      <c r="M705" s="22"/>
      <c r="N705" s="22"/>
      <c r="O705" s="22"/>
      <c r="P705" s="22"/>
      <c r="Q705" s="22"/>
      <c r="R705" s="22"/>
      <c r="S705" s="22"/>
      <c r="T705" s="22"/>
    </row>
    <row r="706" spans="1:20" ht="24" customHeight="1">
      <c r="A706" s="20"/>
      <c r="B706" s="20"/>
      <c r="C706" s="248"/>
      <c r="D706" s="116" t="s">
        <v>1844</v>
      </c>
      <c r="E706" s="723">
        <v>2</v>
      </c>
      <c r="F706" s="434">
        <v>191607</v>
      </c>
      <c r="G706" s="544"/>
      <c r="H706" s="14">
        <v>18200</v>
      </c>
      <c r="I706" s="26">
        <v>15000</v>
      </c>
      <c r="J706" s="553">
        <f>I706/H706*100</f>
        <v>82.417582417582409</v>
      </c>
      <c r="K706" s="22"/>
      <c r="L706" s="22"/>
      <c r="M706" s="22"/>
      <c r="N706" s="22"/>
      <c r="O706" s="22">
        <v>15000</v>
      </c>
      <c r="P706" s="22"/>
      <c r="Q706" s="22"/>
      <c r="R706" s="22"/>
      <c r="S706" s="22"/>
      <c r="T706" s="22"/>
    </row>
    <row r="707" spans="1:20" ht="14.1" customHeight="1">
      <c r="A707" s="16"/>
      <c r="B707" s="16"/>
      <c r="C707" s="614"/>
      <c r="D707" s="615" t="s">
        <v>714</v>
      </c>
      <c r="E707" s="616"/>
      <c r="F707" s="620"/>
      <c r="G707" s="623">
        <f>SUM(G671:G706)</f>
        <v>926831</v>
      </c>
      <c r="H707" s="605">
        <f>SUM(H671:H706)</f>
        <v>1145919</v>
      </c>
      <c r="I707" s="605">
        <f>SUM(I671:I706)</f>
        <v>865140</v>
      </c>
      <c r="J707" s="661">
        <f>I707/H707*100</f>
        <v>75.497482806376368</v>
      </c>
      <c r="K707" s="605">
        <f t="shared" ref="K707:T707" si="42">SUM(K671:K706)</f>
        <v>0</v>
      </c>
      <c r="L707" s="605">
        <f t="shared" si="42"/>
        <v>0</v>
      </c>
      <c r="M707" s="605">
        <f t="shared" si="42"/>
        <v>36125</v>
      </c>
      <c r="N707" s="605">
        <f t="shared" si="42"/>
        <v>0</v>
      </c>
      <c r="O707" s="605">
        <f t="shared" si="42"/>
        <v>760956</v>
      </c>
      <c r="P707" s="605">
        <f t="shared" si="42"/>
        <v>0</v>
      </c>
      <c r="Q707" s="605">
        <f t="shared" si="42"/>
        <v>0</v>
      </c>
      <c r="R707" s="605">
        <f t="shared" si="42"/>
        <v>4350</v>
      </c>
      <c r="S707" s="605">
        <f t="shared" si="42"/>
        <v>0</v>
      </c>
      <c r="T707" s="605">
        <f t="shared" si="42"/>
        <v>63709</v>
      </c>
    </row>
    <row r="708" spans="1:20" ht="14.1" customHeight="1">
      <c r="A708" s="121"/>
      <c r="B708" s="121"/>
      <c r="C708" s="303"/>
      <c r="D708" s="21" t="s">
        <v>715</v>
      </c>
      <c r="E708" s="120"/>
      <c r="F708" s="412"/>
      <c r="G708" s="535"/>
      <c r="H708" s="14"/>
      <c r="I708" s="26"/>
      <c r="J708" s="553"/>
      <c r="K708" s="23"/>
      <c r="L708" s="23"/>
      <c r="M708" s="23"/>
      <c r="N708" s="22"/>
      <c r="O708" s="22"/>
      <c r="P708" s="23"/>
      <c r="Q708" s="23"/>
      <c r="R708" s="22"/>
      <c r="S708" s="22"/>
      <c r="T708" s="23"/>
    </row>
    <row r="709" spans="1:20" ht="24" customHeight="1">
      <c r="A709" s="121"/>
      <c r="B709" s="121"/>
      <c r="C709" s="248" t="s">
        <v>232</v>
      </c>
      <c r="D709" s="733" t="s">
        <v>1845</v>
      </c>
      <c r="E709" s="120">
        <v>2</v>
      </c>
      <c r="F709" s="20">
        <v>192909</v>
      </c>
      <c r="G709" s="535"/>
      <c r="H709" s="14">
        <v>800</v>
      </c>
      <c r="I709" s="26">
        <v>800</v>
      </c>
      <c r="J709" s="553"/>
      <c r="K709" s="23"/>
      <c r="L709" s="23"/>
      <c r="M709" s="23"/>
      <c r="N709" s="22"/>
      <c r="O709" s="22"/>
      <c r="P709" s="22"/>
      <c r="Q709" s="22"/>
      <c r="R709" s="22">
        <v>800</v>
      </c>
      <c r="S709" s="22"/>
      <c r="T709" s="23"/>
    </row>
    <row r="710" spans="1:20" ht="14.1" customHeight="1">
      <c r="A710" s="16"/>
      <c r="B710" s="16"/>
      <c r="C710" s="614"/>
      <c r="D710" s="615" t="s">
        <v>419</v>
      </c>
      <c r="E710" s="616"/>
      <c r="F710" s="620"/>
      <c r="G710" s="623">
        <f>SUM(G707:G709)</f>
        <v>926831</v>
      </c>
      <c r="H710" s="605">
        <f>SUM(H707:H709)</f>
        <v>1146719</v>
      </c>
      <c r="I710" s="605">
        <f>SUM(I707:I709)</f>
        <v>865940</v>
      </c>
      <c r="J710" s="661">
        <f>I710/H710*100</f>
        <v>75.5145768056516</v>
      </c>
      <c r="K710" s="605">
        <f t="shared" ref="K710:T710" si="43">SUM(K707:K709)</f>
        <v>0</v>
      </c>
      <c r="L710" s="605">
        <f t="shared" si="43"/>
        <v>0</v>
      </c>
      <c r="M710" s="605">
        <f t="shared" si="43"/>
        <v>36125</v>
      </c>
      <c r="N710" s="605">
        <f t="shared" si="43"/>
        <v>0</v>
      </c>
      <c r="O710" s="605">
        <f t="shared" si="43"/>
        <v>760956</v>
      </c>
      <c r="P710" s="605">
        <f t="shared" si="43"/>
        <v>0</v>
      </c>
      <c r="Q710" s="605">
        <f t="shared" si="43"/>
        <v>0</v>
      </c>
      <c r="R710" s="605">
        <f t="shared" si="43"/>
        <v>5150</v>
      </c>
      <c r="S710" s="605">
        <f t="shared" si="43"/>
        <v>0</v>
      </c>
      <c r="T710" s="605">
        <f t="shared" si="43"/>
        <v>63709</v>
      </c>
    </row>
    <row r="711" spans="1:20" ht="18.75" customHeight="1">
      <c r="A711" s="119">
        <v>1</v>
      </c>
      <c r="B711" s="119">
        <v>20</v>
      </c>
      <c r="C711" s="230"/>
      <c r="D711" s="129" t="s">
        <v>113</v>
      </c>
      <c r="E711" s="52"/>
      <c r="F711" s="412"/>
      <c r="G711" s="535"/>
      <c r="H711" s="17"/>
      <c r="I711" s="26"/>
      <c r="J711" s="553"/>
      <c r="K711" s="17"/>
      <c r="L711" s="17"/>
      <c r="M711" s="17"/>
      <c r="N711" s="17"/>
      <c r="O711" s="17"/>
      <c r="P711" s="17"/>
      <c r="Q711" s="17"/>
      <c r="R711" s="17"/>
      <c r="S711" s="17"/>
      <c r="T711" s="17"/>
    </row>
    <row r="712" spans="1:20" ht="14.1" customHeight="1">
      <c r="A712" s="16"/>
      <c r="B712" s="16"/>
      <c r="C712" s="614"/>
      <c r="D712" s="615" t="s">
        <v>1266</v>
      </c>
      <c r="E712" s="616"/>
      <c r="F712" s="620"/>
      <c r="G712" s="631"/>
      <c r="H712" s="627"/>
      <c r="I712" s="626"/>
      <c r="J712" s="619"/>
      <c r="K712" s="605"/>
      <c r="L712" s="605"/>
      <c r="M712" s="605"/>
      <c r="N712" s="605"/>
      <c r="O712" s="605"/>
      <c r="P712" s="605"/>
      <c r="Q712" s="605"/>
      <c r="R712" s="605"/>
      <c r="S712" s="605"/>
      <c r="T712" s="605"/>
    </row>
    <row r="713" spans="1:20" ht="14.1" customHeight="1">
      <c r="A713" s="251">
        <v>1</v>
      </c>
      <c r="B713" s="251" t="s">
        <v>716</v>
      </c>
      <c r="C713" s="312"/>
      <c r="D713" s="313" t="s">
        <v>717</v>
      </c>
      <c r="E713" s="314"/>
      <c r="F713" s="318"/>
      <c r="G713" s="545"/>
      <c r="H713" s="526"/>
      <c r="I713" s="26"/>
      <c r="J713" s="553"/>
      <c r="K713" s="238"/>
      <c r="L713" s="238"/>
      <c r="M713" s="249"/>
      <c r="N713" s="238"/>
      <c r="O713" s="238"/>
      <c r="P713" s="238"/>
      <c r="Q713" s="238"/>
      <c r="R713" s="238"/>
      <c r="S713" s="238"/>
      <c r="T713" s="238"/>
    </row>
    <row r="714" spans="1:20" ht="14.1" customHeight="1">
      <c r="A714" s="251"/>
      <c r="B714" s="251"/>
      <c r="C714" s="312"/>
      <c r="D714" s="212" t="s">
        <v>113</v>
      </c>
      <c r="E714" s="52"/>
      <c r="F714" s="412"/>
      <c r="G714" s="535"/>
      <c r="H714" s="526"/>
      <c r="I714" s="26"/>
      <c r="J714" s="553"/>
      <c r="K714" s="238"/>
      <c r="L714" s="238"/>
      <c r="M714" s="249"/>
      <c r="N714" s="238"/>
      <c r="O714" s="238"/>
      <c r="P714" s="238"/>
      <c r="Q714" s="238"/>
      <c r="R714" s="238"/>
      <c r="S714" s="238"/>
      <c r="T714" s="238"/>
    </row>
    <row r="715" spans="1:20" ht="14.1" customHeight="1">
      <c r="A715" s="251"/>
      <c r="B715" s="251"/>
      <c r="C715" s="312"/>
      <c r="D715" s="82" t="s">
        <v>718</v>
      </c>
      <c r="E715" s="239">
        <v>2</v>
      </c>
      <c r="F715" s="118">
        <v>221901</v>
      </c>
      <c r="G715" s="315">
        <v>25461</v>
      </c>
      <c r="H715" s="523">
        <v>26878</v>
      </c>
      <c r="I715" s="26">
        <v>26721</v>
      </c>
      <c r="J715" s="553">
        <f t="shared" ref="J715:J727" si="44">I715/H715*100</f>
        <v>99.41587915767542</v>
      </c>
      <c r="K715" s="315">
        <v>7623</v>
      </c>
      <c r="L715" s="315">
        <v>5523</v>
      </c>
      <c r="M715" s="315">
        <v>13335</v>
      </c>
      <c r="N715" s="315"/>
      <c r="O715" s="315">
        <v>240</v>
      </c>
      <c r="P715" s="315"/>
      <c r="Q715" s="315"/>
      <c r="R715" s="315"/>
      <c r="S715" s="315"/>
      <c r="T715" s="315"/>
    </row>
    <row r="716" spans="1:20" ht="14.1" customHeight="1">
      <c r="A716" s="251"/>
      <c r="B716" s="251"/>
      <c r="C716" s="312"/>
      <c r="D716" s="79" t="s">
        <v>958</v>
      </c>
      <c r="E716" s="53">
        <v>1</v>
      </c>
      <c r="F716" s="12">
        <v>221912</v>
      </c>
      <c r="G716" s="53">
        <v>7045</v>
      </c>
      <c r="H716" s="523">
        <v>17331</v>
      </c>
      <c r="I716" s="26">
        <v>8971</v>
      </c>
      <c r="J716" s="553">
        <f t="shared" si="44"/>
        <v>51.76273729155848</v>
      </c>
      <c r="K716" s="315">
        <v>70</v>
      </c>
      <c r="L716" s="315">
        <v>22</v>
      </c>
      <c r="M716" s="315">
        <v>6571</v>
      </c>
      <c r="N716" s="315"/>
      <c r="O716" s="315">
        <v>2308</v>
      </c>
      <c r="P716" s="315"/>
      <c r="Q716" s="315"/>
      <c r="R716" s="315"/>
      <c r="S716" s="315"/>
      <c r="T716" s="315"/>
    </row>
    <row r="717" spans="1:20" ht="14.1" customHeight="1">
      <c r="A717" s="251"/>
      <c r="B717" s="251"/>
      <c r="C717" s="312"/>
      <c r="D717" s="79" t="s">
        <v>719</v>
      </c>
      <c r="E717" s="53">
        <v>2</v>
      </c>
      <c r="F717" s="12">
        <v>221916</v>
      </c>
      <c r="G717" s="53">
        <v>8000</v>
      </c>
      <c r="H717" s="523">
        <v>14154</v>
      </c>
      <c r="I717" s="26">
        <v>4045</v>
      </c>
      <c r="J717" s="553">
        <f t="shared" si="44"/>
        <v>28.578493712024873</v>
      </c>
      <c r="K717" s="315"/>
      <c r="L717" s="315"/>
      <c r="M717" s="315">
        <v>4045</v>
      </c>
      <c r="N717" s="315"/>
      <c r="O717" s="315"/>
      <c r="P717" s="315"/>
      <c r="Q717" s="315"/>
      <c r="R717" s="315"/>
      <c r="S717" s="315"/>
      <c r="T717" s="315"/>
    </row>
    <row r="718" spans="1:20" ht="14.1" customHeight="1">
      <c r="A718" s="251"/>
      <c r="B718" s="251"/>
      <c r="C718" s="312"/>
      <c r="D718" s="79" t="s">
        <v>720</v>
      </c>
      <c r="E718" s="53">
        <v>2</v>
      </c>
      <c r="F718" s="12">
        <v>221903</v>
      </c>
      <c r="G718" s="53">
        <v>1964</v>
      </c>
      <c r="H718" s="523">
        <v>1035</v>
      </c>
      <c r="I718" s="26">
        <v>1034</v>
      </c>
      <c r="J718" s="553">
        <f t="shared" si="44"/>
        <v>99.903381642512073</v>
      </c>
      <c r="K718" s="315">
        <v>310</v>
      </c>
      <c r="L718" s="315">
        <v>76</v>
      </c>
      <c r="M718" s="315"/>
      <c r="N718" s="315"/>
      <c r="O718" s="315">
        <v>648</v>
      </c>
      <c r="P718" s="315"/>
      <c r="Q718" s="315"/>
      <c r="R718" s="315"/>
      <c r="S718" s="315"/>
      <c r="T718" s="315"/>
    </row>
    <row r="719" spans="1:20" ht="14.1" customHeight="1">
      <c r="A719" s="251"/>
      <c r="B719" s="251"/>
      <c r="C719" s="312"/>
      <c r="D719" s="15" t="s">
        <v>721</v>
      </c>
      <c r="E719" s="53">
        <v>1</v>
      </c>
      <c r="F719" s="12">
        <v>221950</v>
      </c>
      <c r="G719" s="53">
        <v>126165</v>
      </c>
      <c r="H719" s="523">
        <v>130889</v>
      </c>
      <c r="I719" s="26">
        <v>128821</v>
      </c>
      <c r="J719" s="553">
        <f t="shared" si="44"/>
        <v>98.420035297083786</v>
      </c>
      <c r="K719" s="315">
        <v>100094</v>
      </c>
      <c r="L719" s="315">
        <v>27584</v>
      </c>
      <c r="M719" s="315">
        <v>1143</v>
      </c>
      <c r="N719" s="315"/>
      <c r="O719" s="315"/>
      <c r="P719" s="315"/>
      <c r="Q719" s="315"/>
      <c r="R719" s="315"/>
      <c r="S719" s="315"/>
      <c r="T719" s="315"/>
    </row>
    <row r="720" spans="1:20" ht="14.1" customHeight="1">
      <c r="A720" s="251"/>
      <c r="B720" s="251"/>
      <c r="C720" s="312"/>
      <c r="D720" s="15" t="s">
        <v>722</v>
      </c>
      <c r="E720" s="53">
        <v>2</v>
      </c>
      <c r="F720" s="12">
        <v>221904</v>
      </c>
      <c r="G720" s="53">
        <v>2000</v>
      </c>
      <c r="H720" s="523">
        <v>2000</v>
      </c>
      <c r="I720" s="26">
        <v>1952</v>
      </c>
      <c r="J720" s="553">
        <f t="shared" si="44"/>
        <v>97.6</v>
      </c>
      <c r="K720" s="315"/>
      <c r="L720" s="315"/>
      <c r="M720" s="315">
        <v>1952</v>
      </c>
      <c r="N720" s="315"/>
      <c r="O720" s="315"/>
      <c r="P720" s="315"/>
      <c r="Q720" s="315"/>
      <c r="R720" s="315"/>
      <c r="S720" s="315"/>
      <c r="T720" s="315"/>
    </row>
    <row r="721" spans="1:20" ht="14.1" customHeight="1">
      <c r="A721" s="251"/>
      <c r="B721" s="251"/>
      <c r="C721" s="312"/>
      <c r="D721" s="21" t="s">
        <v>723</v>
      </c>
      <c r="E721" s="22">
        <v>2</v>
      </c>
      <c r="F721" s="20">
        <v>221922</v>
      </c>
      <c r="G721" s="26">
        <v>5000</v>
      </c>
      <c r="H721" s="523">
        <v>5000</v>
      </c>
      <c r="I721" s="26">
        <v>4993</v>
      </c>
      <c r="J721" s="553">
        <f t="shared" si="44"/>
        <v>99.86</v>
      </c>
      <c r="K721" s="315"/>
      <c r="L721" s="315"/>
      <c r="M721" s="315">
        <v>4993</v>
      </c>
      <c r="N721" s="315"/>
      <c r="O721" s="315"/>
      <c r="P721" s="315"/>
      <c r="Q721" s="315"/>
      <c r="R721" s="315"/>
      <c r="S721" s="315"/>
      <c r="T721" s="315"/>
    </row>
    <row r="722" spans="1:20" ht="14.1" customHeight="1">
      <c r="A722" s="251"/>
      <c r="B722" s="251"/>
      <c r="C722" s="312"/>
      <c r="D722" s="21" t="s">
        <v>724</v>
      </c>
      <c r="E722" s="206">
        <v>2</v>
      </c>
      <c r="F722" s="20">
        <v>191139</v>
      </c>
      <c r="G722" s="26">
        <v>4000</v>
      </c>
      <c r="H722" s="523">
        <v>3665</v>
      </c>
      <c r="I722" s="26">
        <v>2699</v>
      </c>
      <c r="J722" s="553">
        <f t="shared" si="44"/>
        <v>73.642564802182804</v>
      </c>
      <c r="K722" s="315"/>
      <c r="L722" s="315"/>
      <c r="M722" s="315">
        <v>2199</v>
      </c>
      <c r="N722" s="315"/>
      <c r="O722" s="315">
        <v>500</v>
      </c>
      <c r="P722" s="315"/>
      <c r="Q722" s="315"/>
      <c r="R722" s="315"/>
      <c r="S722" s="315"/>
      <c r="T722" s="315"/>
    </row>
    <row r="723" spans="1:20" ht="14.1" customHeight="1">
      <c r="A723" s="251"/>
      <c r="B723" s="251"/>
      <c r="C723" s="312"/>
      <c r="D723" s="21" t="s">
        <v>2296</v>
      </c>
      <c r="E723" s="206">
        <v>2</v>
      </c>
      <c r="F723" s="20">
        <v>221926</v>
      </c>
      <c r="G723" s="26">
        <v>7000</v>
      </c>
      <c r="H723" s="523">
        <v>27636</v>
      </c>
      <c r="I723" s="26">
        <v>24368</v>
      </c>
      <c r="J723" s="553">
        <f t="shared" si="44"/>
        <v>88.174844405847438</v>
      </c>
      <c r="K723" s="315">
        <v>5526</v>
      </c>
      <c r="L723" s="315">
        <v>478</v>
      </c>
      <c r="M723" s="315">
        <v>3192</v>
      </c>
      <c r="N723" s="315"/>
      <c r="O723" s="315">
        <v>4690</v>
      </c>
      <c r="P723" s="315">
        <v>10482</v>
      </c>
      <c r="Q723" s="315"/>
      <c r="R723" s="315"/>
      <c r="S723" s="315"/>
      <c r="T723" s="315"/>
    </row>
    <row r="724" spans="1:20" ht="14.1" customHeight="1">
      <c r="A724" s="251"/>
      <c r="B724" s="251"/>
      <c r="C724" s="312"/>
      <c r="D724" s="21" t="s">
        <v>2297</v>
      </c>
      <c r="E724" s="206">
        <v>2</v>
      </c>
      <c r="F724" s="20">
        <v>221927</v>
      </c>
      <c r="G724" s="26">
        <v>2000</v>
      </c>
      <c r="H724" s="523">
        <v>2000</v>
      </c>
      <c r="I724" s="26">
        <v>2000</v>
      </c>
      <c r="J724" s="553">
        <f t="shared" si="44"/>
        <v>100</v>
      </c>
      <c r="K724" s="315"/>
      <c r="L724" s="315"/>
      <c r="M724" s="315"/>
      <c r="N724" s="315"/>
      <c r="O724" s="315">
        <v>2000</v>
      </c>
      <c r="P724" s="315"/>
      <c r="Q724" s="315"/>
      <c r="R724" s="315"/>
      <c r="S724" s="315"/>
      <c r="T724" s="315"/>
    </row>
    <row r="725" spans="1:20" ht="14.1" customHeight="1">
      <c r="A725" s="251"/>
      <c r="B725" s="251"/>
      <c r="C725" s="312"/>
      <c r="D725" s="21" t="s">
        <v>1012</v>
      </c>
      <c r="E725" s="206">
        <v>2</v>
      </c>
      <c r="F725" s="20">
        <v>221928</v>
      </c>
      <c r="G725" s="26">
        <v>23000</v>
      </c>
      <c r="H725" s="523">
        <v>16535</v>
      </c>
      <c r="I725" s="26">
        <v>16535</v>
      </c>
      <c r="J725" s="553">
        <f t="shared" si="44"/>
        <v>100</v>
      </c>
      <c r="K725" s="315"/>
      <c r="L725" s="315"/>
      <c r="M725" s="315"/>
      <c r="N725" s="315"/>
      <c r="O725" s="315">
        <v>16535</v>
      </c>
      <c r="P725" s="315"/>
      <c r="Q725" s="315"/>
      <c r="R725" s="315"/>
      <c r="S725" s="315"/>
      <c r="T725" s="315"/>
    </row>
    <row r="726" spans="1:20" ht="23.25" customHeight="1">
      <c r="A726" s="251"/>
      <c r="B726" s="251"/>
      <c r="C726" s="312"/>
      <c r="D726" s="116" t="s">
        <v>1846</v>
      </c>
      <c r="E726" s="206">
        <v>2</v>
      </c>
      <c r="F726" s="12">
        <v>221932</v>
      </c>
      <c r="G726" s="26"/>
      <c r="H726" s="523">
        <v>5000</v>
      </c>
      <c r="I726" s="26"/>
      <c r="J726" s="553">
        <f t="shared" si="44"/>
        <v>0</v>
      </c>
      <c r="K726" s="315"/>
      <c r="L726" s="315"/>
      <c r="M726" s="315"/>
      <c r="N726" s="315"/>
      <c r="O726" s="315"/>
      <c r="P726" s="315"/>
      <c r="Q726" s="315"/>
      <c r="R726" s="315"/>
      <c r="S726" s="315"/>
      <c r="T726" s="315"/>
    </row>
    <row r="727" spans="1:20" ht="14.1" customHeight="1">
      <c r="A727" s="251"/>
      <c r="B727" s="251"/>
      <c r="C727" s="312"/>
      <c r="D727" s="116" t="s">
        <v>1847</v>
      </c>
      <c r="E727" s="206">
        <v>2</v>
      </c>
      <c r="F727" s="12">
        <v>221933</v>
      </c>
      <c r="G727" s="26"/>
      <c r="H727" s="523">
        <v>1500</v>
      </c>
      <c r="I727" s="26"/>
      <c r="J727" s="553">
        <f t="shared" si="44"/>
        <v>0</v>
      </c>
      <c r="K727" s="315"/>
      <c r="L727" s="315"/>
      <c r="M727" s="315"/>
      <c r="N727" s="315"/>
      <c r="O727" s="315"/>
      <c r="P727" s="315"/>
      <c r="Q727" s="315"/>
      <c r="R727" s="315"/>
      <c r="S727" s="315"/>
      <c r="T727" s="315"/>
    </row>
    <row r="728" spans="1:20" ht="14.1" customHeight="1">
      <c r="A728" s="251"/>
      <c r="B728" s="251"/>
      <c r="C728" s="312"/>
      <c r="D728" s="21" t="s">
        <v>2298</v>
      </c>
      <c r="E728" s="206"/>
      <c r="F728" s="20"/>
      <c r="G728" s="26"/>
      <c r="H728" s="14"/>
      <c r="I728" s="26"/>
      <c r="J728" s="553"/>
      <c r="K728" s="315"/>
      <c r="L728" s="22"/>
      <c r="M728" s="14"/>
      <c r="N728" s="14"/>
      <c r="O728" s="14"/>
      <c r="P728" s="22"/>
      <c r="Q728" s="22"/>
      <c r="R728" s="22"/>
      <c r="S728" s="22"/>
      <c r="T728" s="22"/>
    </row>
    <row r="729" spans="1:20" ht="14.1" customHeight="1">
      <c r="A729" s="251"/>
      <c r="B729" s="251"/>
      <c r="C729" s="312"/>
      <c r="D729" s="21" t="s">
        <v>2299</v>
      </c>
      <c r="E729" s="22">
        <v>2</v>
      </c>
      <c r="F729" s="20">
        <v>191301</v>
      </c>
      <c r="G729" s="26">
        <v>33000</v>
      </c>
      <c r="H729" s="14">
        <v>33000</v>
      </c>
      <c r="I729" s="26">
        <v>33000</v>
      </c>
      <c r="J729" s="553">
        <f>I729/H729*100</f>
        <v>100</v>
      </c>
      <c r="K729" s="315"/>
      <c r="L729" s="315"/>
      <c r="M729" s="315"/>
      <c r="N729" s="315"/>
      <c r="O729" s="315">
        <v>33000</v>
      </c>
      <c r="P729" s="315"/>
      <c r="Q729" s="315"/>
      <c r="R729" s="315"/>
      <c r="S729" s="315"/>
      <c r="T729" s="315"/>
    </row>
    <row r="730" spans="1:20" ht="14.1" customHeight="1">
      <c r="A730" s="251"/>
      <c r="B730" s="251"/>
      <c r="C730" s="312"/>
      <c r="D730" s="21" t="s">
        <v>2300</v>
      </c>
      <c r="E730" s="22">
        <v>2</v>
      </c>
      <c r="F730" s="20">
        <v>191302</v>
      </c>
      <c r="G730" s="26">
        <v>8000</v>
      </c>
      <c r="H730" s="14">
        <v>8000</v>
      </c>
      <c r="I730" s="26">
        <v>7995</v>
      </c>
      <c r="J730" s="553">
        <f>I730/H730*100</f>
        <v>99.9375</v>
      </c>
      <c r="K730" s="315"/>
      <c r="L730" s="315"/>
      <c r="M730" s="315">
        <v>7995</v>
      </c>
      <c r="N730" s="315"/>
      <c r="O730" s="315"/>
      <c r="P730" s="315"/>
      <c r="Q730" s="315"/>
      <c r="R730" s="315"/>
      <c r="S730" s="315"/>
      <c r="T730" s="315"/>
    </row>
    <row r="731" spans="1:20" ht="14.1" customHeight="1">
      <c r="A731" s="251"/>
      <c r="B731" s="251"/>
      <c r="C731" s="312"/>
      <c r="D731" s="21" t="s">
        <v>1703</v>
      </c>
      <c r="E731" s="206"/>
      <c r="F731" s="20"/>
      <c r="G731" s="26"/>
      <c r="H731" s="14"/>
      <c r="I731" s="26"/>
      <c r="J731" s="553"/>
      <c r="K731" s="315"/>
      <c r="L731" s="22"/>
      <c r="M731" s="22"/>
      <c r="N731" s="22"/>
      <c r="O731" s="22"/>
      <c r="P731" s="22"/>
      <c r="Q731" s="22"/>
      <c r="R731" s="22"/>
      <c r="S731" s="22"/>
      <c r="T731" s="22"/>
    </row>
    <row r="732" spans="1:20" ht="14.1" customHeight="1">
      <c r="A732" s="251"/>
      <c r="B732" s="251"/>
      <c r="C732" s="312"/>
      <c r="D732" s="21" t="s">
        <v>1704</v>
      </c>
      <c r="E732" s="22">
        <v>2</v>
      </c>
      <c r="F732" s="20">
        <v>191110</v>
      </c>
      <c r="G732" s="26">
        <v>10000</v>
      </c>
      <c r="H732" s="14">
        <v>16662</v>
      </c>
      <c r="I732" s="26">
        <v>16039</v>
      </c>
      <c r="J732" s="553">
        <f>I732/H732*100</f>
        <v>96.260953066858718</v>
      </c>
      <c r="K732" s="315">
        <v>7176</v>
      </c>
      <c r="L732" s="315">
        <v>3928</v>
      </c>
      <c r="M732" s="315">
        <v>3585</v>
      </c>
      <c r="N732" s="315"/>
      <c r="O732" s="315">
        <v>1350</v>
      </c>
      <c r="P732" s="315"/>
      <c r="Q732" s="315"/>
      <c r="R732" s="315"/>
      <c r="S732" s="315"/>
      <c r="T732" s="315"/>
    </row>
    <row r="733" spans="1:20" ht="14.1" customHeight="1">
      <c r="A733" s="251"/>
      <c r="B733" s="251"/>
      <c r="C733" s="312"/>
      <c r="D733" s="79" t="s">
        <v>1692</v>
      </c>
      <c r="E733" s="53"/>
      <c r="F733" s="12"/>
      <c r="G733" s="53"/>
      <c r="H733" s="523"/>
      <c r="I733" s="26"/>
      <c r="J733" s="553"/>
      <c r="K733" s="315"/>
      <c r="L733" s="239"/>
      <c r="M733" s="14"/>
      <c r="N733" s="239"/>
      <c r="O733" s="239"/>
      <c r="P733" s="316"/>
      <c r="Q733" s="316"/>
      <c r="R733" s="316"/>
      <c r="S733" s="316"/>
      <c r="T733" s="316"/>
    </row>
    <row r="734" spans="1:20" ht="14.1" customHeight="1">
      <c r="A734" s="251"/>
      <c r="B734" s="251"/>
      <c r="C734" s="312"/>
      <c r="D734" s="130" t="s">
        <v>2226</v>
      </c>
      <c r="E734" s="317">
        <v>2</v>
      </c>
      <c r="F734" s="406">
        <v>221951</v>
      </c>
      <c r="G734" s="530">
        <v>10000</v>
      </c>
      <c r="H734" s="14">
        <v>10903</v>
      </c>
      <c r="I734" s="26">
        <v>10838</v>
      </c>
      <c r="J734" s="553">
        <f>I734/H734*100</f>
        <v>99.403833807209026</v>
      </c>
      <c r="K734" s="315"/>
      <c r="L734" s="315"/>
      <c r="M734" s="315">
        <v>50</v>
      </c>
      <c r="N734" s="315"/>
      <c r="O734" s="315">
        <v>10788</v>
      </c>
      <c r="P734" s="315"/>
      <c r="Q734" s="315"/>
      <c r="R734" s="315"/>
      <c r="S734" s="315"/>
      <c r="T734" s="315"/>
    </row>
    <row r="735" spans="1:20" ht="14.1" customHeight="1">
      <c r="A735" s="251"/>
      <c r="B735" s="251"/>
      <c r="C735" s="318"/>
      <c r="D735" s="319" t="s">
        <v>1995</v>
      </c>
      <c r="E735" s="53">
        <v>2</v>
      </c>
      <c r="F735" s="12" t="s">
        <v>823</v>
      </c>
      <c r="G735" s="53">
        <v>27066</v>
      </c>
      <c r="H735" s="523">
        <v>27036</v>
      </c>
      <c r="I735" s="26">
        <v>13711</v>
      </c>
      <c r="J735" s="553">
        <f>I735/H735*100</f>
        <v>50.713862997484839</v>
      </c>
      <c r="K735" s="315">
        <v>656</v>
      </c>
      <c r="L735" s="315">
        <v>148</v>
      </c>
      <c r="M735" s="315">
        <v>4957</v>
      </c>
      <c r="N735" s="315"/>
      <c r="O735" s="315">
        <v>7928</v>
      </c>
      <c r="P735" s="315">
        <v>22</v>
      </c>
      <c r="Q735" s="315"/>
      <c r="R735" s="315"/>
      <c r="S735" s="315"/>
      <c r="T735" s="315"/>
    </row>
    <row r="736" spans="1:20" ht="14.1" customHeight="1">
      <c r="A736" s="251"/>
      <c r="B736" s="251"/>
      <c r="C736" s="320"/>
      <c r="D736" s="734" t="s">
        <v>1848</v>
      </c>
      <c r="E736" s="53">
        <v>2</v>
      </c>
      <c r="F736" s="12">
        <v>162908</v>
      </c>
      <c r="G736" s="53"/>
      <c r="H736" s="523">
        <v>10000</v>
      </c>
      <c r="I736" s="26">
        <v>9889</v>
      </c>
      <c r="J736" s="553">
        <f>I736/H736*100</f>
        <v>98.89</v>
      </c>
      <c r="K736" s="315"/>
      <c r="L736" s="315"/>
      <c r="M736" s="315">
        <v>9889</v>
      </c>
      <c r="N736" s="315"/>
      <c r="O736" s="315"/>
      <c r="P736" s="315"/>
      <c r="Q736" s="315"/>
      <c r="R736" s="315"/>
      <c r="S736" s="315"/>
      <c r="T736" s="315"/>
    </row>
    <row r="737" spans="1:155" ht="14.1" customHeight="1">
      <c r="A737" s="251"/>
      <c r="B737" s="251"/>
      <c r="C737" s="312"/>
      <c r="D737" s="79" t="s">
        <v>2301</v>
      </c>
      <c r="E737" s="53"/>
      <c r="F737" s="12"/>
      <c r="G737" s="53"/>
      <c r="H737" s="523"/>
      <c r="I737" s="26"/>
      <c r="J737" s="553"/>
      <c r="K737" s="315"/>
      <c r="L737" s="239"/>
      <c r="M737" s="239"/>
      <c r="N737" s="239"/>
      <c r="O737" s="239"/>
      <c r="P737" s="316"/>
      <c r="Q737" s="316"/>
      <c r="R737" s="316"/>
      <c r="S737" s="316"/>
      <c r="T737" s="316"/>
    </row>
    <row r="738" spans="1:155" ht="14.1" customHeight="1">
      <c r="A738" s="251"/>
      <c r="B738" s="251"/>
      <c r="C738" s="312"/>
      <c r="D738" s="79" t="s">
        <v>2302</v>
      </c>
      <c r="E738" s="53">
        <v>2</v>
      </c>
      <c r="F738" s="12">
        <v>221929</v>
      </c>
      <c r="G738" s="53">
        <v>17250</v>
      </c>
      <c r="H738" s="523">
        <v>22770</v>
      </c>
      <c r="I738" s="26">
        <v>19020</v>
      </c>
      <c r="J738" s="553">
        <f>I738/H738*100</f>
        <v>83.530961791831359</v>
      </c>
      <c r="K738" s="315"/>
      <c r="L738" s="315"/>
      <c r="M738" s="315"/>
      <c r="N738" s="315"/>
      <c r="O738" s="315">
        <v>19020</v>
      </c>
      <c r="P738" s="315"/>
      <c r="Q738" s="315"/>
      <c r="R738" s="315"/>
      <c r="S738" s="315"/>
      <c r="T738" s="315"/>
    </row>
    <row r="739" spans="1:155" ht="14.1" customHeight="1">
      <c r="A739" s="251"/>
      <c r="B739" s="251"/>
      <c r="C739" s="320"/>
      <c r="D739" s="79" t="s">
        <v>2303</v>
      </c>
      <c r="E739" s="53"/>
      <c r="F739" s="12"/>
      <c r="G739" s="53"/>
      <c r="H739" s="523"/>
      <c r="I739" s="26"/>
      <c r="J739" s="553"/>
      <c r="K739" s="315"/>
      <c r="L739" s="239"/>
      <c r="M739" s="239"/>
      <c r="N739" s="239"/>
      <c r="O739" s="239"/>
      <c r="P739" s="316"/>
      <c r="Q739" s="316"/>
      <c r="R739" s="316"/>
      <c r="S739" s="316"/>
      <c r="T739" s="316"/>
    </row>
    <row r="740" spans="1:155" ht="14.1" customHeight="1">
      <c r="A740" s="251"/>
      <c r="B740" s="251"/>
      <c r="C740" s="320"/>
      <c r="D740" s="79" t="s">
        <v>2304</v>
      </c>
      <c r="E740" s="53">
        <v>1</v>
      </c>
      <c r="F740" s="12">
        <v>221909</v>
      </c>
      <c r="G740" s="53">
        <v>38512</v>
      </c>
      <c r="H740" s="523">
        <v>21063</v>
      </c>
      <c r="I740" s="26">
        <v>17840</v>
      </c>
      <c r="J740" s="553">
        <f>I740/H740*100</f>
        <v>84.698286094098648</v>
      </c>
      <c r="K740" s="315"/>
      <c r="L740" s="315"/>
      <c r="M740" s="315"/>
      <c r="N740" s="315"/>
      <c r="O740" s="315">
        <v>17840</v>
      </c>
      <c r="P740" s="315"/>
      <c r="Q740" s="315"/>
      <c r="R740" s="315"/>
      <c r="S740" s="315"/>
      <c r="T740" s="315"/>
    </row>
    <row r="741" spans="1:155" ht="14.1" customHeight="1">
      <c r="A741" s="251"/>
      <c r="B741" s="251"/>
      <c r="C741" s="312"/>
      <c r="D741" s="79" t="s">
        <v>2305</v>
      </c>
      <c r="E741" s="53">
        <v>1</v>
      </c>
      <c r="F741" s="12">
        <v>221913</v>
      </c>
      <c r="G741" s="53">
        <v>28373</v>
      </c>
      <c r="H741" s="523">
        <v>33630</v>
      </c>
      <c r="I741" s="26">
        <v>15760</v>
      </c>
      <c r="J741" s="553">
        <f>I741/H741*100</f>
        <v>46.862920011894147</v>
      </c>
      <c r="K741" s="315">
        <v>140</v>
      </c>
      <c r="L741" s="315">
        <v>77</v>
      </c>
      <c r="M741" s="315">
        <v>15543</v>
      </c>
      <c r="N741" s="315"/>
      <c r="O741" s="315"/>
      <c r="P741" s="315"/>
      <c r="Q741" s="315"/>
      <c r="R741" s="315"/>
      <c r="S741" s="315"/>
      <c r="T741" s="315"/>
    </row>
    <row r="742" spans="1:155" ht="24.95" customHeight="1">
      <c r="A742" s="251"/>
      <c r="B742" s="251"/>
      <c r="C742" s="312"/>
      <c r="D742" s="446" t="s">
        <v>2306</v>
      </c>
      <c r="E742" s="53">
        <v>2</v>
      </c>
      <c r="F742" s="12">
        <v>221914</v>
      </c>
      <c r="G742" s="53">
        <v>5000</v>
      </c>
      <c r="H742" s="523">
        <v>5000</v>
      </c>
      <c r="I742" s="26">
        <v>5000</v>
      </c>
      <c r="J742" s="553">
        <f>I742/H742*100</f>
        <v>100</v>
      </c>
      <c r="K742" s="315"/>
      <c r="L742" s="315"/>
      <c r="M742" s="315"/>
      <c r="N742" s="315"/>
      <c r="O742" s="315">
        <v>5000</v>
      </c>
      <c r="P742" s="315"/>
      <c r="Q742" s="315"/>
      <c r="R742" s="315"/>
      <c r="S742" s="315"/>
      <c r="T742" s="315"/>
    </row>
    <row r="743" spans="1:155" ht="14.25" customHeight="1">
      <c r="A743" s="251"/>
      <c r="B743" s="251"/>
      <c r="C743" s="312"/>
      <c r="D743" s="446" t="s">
        <v>2307</v>
      </c>
      <c r="E743" s="53">
        <v>2</v>
      </c>
      <c r="F743" s="12">
        <v>221930</v>
      </c>
      <c r="G743" s="53">
        <v>500</v>
      </c>
      <c r="H743" s="523">
        <v>0</v>
      </c>
      <c r="I743" s="26"/>
      <c r="J743" s="553"/>
      <c r="K743" s="315"/>
      <c r="L743" s="315"/>
      <c r="M743" s="315"/>
      <c r="N743" s="315"/>
      <c r="O743" s="315"/>
      <c r="P743" s="315"/>
      <c r="Q743" s="315"/>
      <c r="R743" s="315"/>
      <c r="S743" s="315"/>
      <c r="T743" s="315"/>
    </row>
    <row r="744" spans="1:155" ht="15" customHeight="1">
      <c r="A744" s="251"/>
      <c r="B744" s="251"/>
      <c r="C744" s="312"/>
      <c r="D744" s="446" t="s">
        <v>2308</v>
      </c>
      <c r="E744" s="53">
        <v>2</v>
      </c>
      <c r="F744" s="12">
        <v>221931</v>
      </c>
      <c r="G744" s="53">
        <v>500</v>
      </c>
      <c r="H744" s="523">
        <v>500</v>
      </c>
      <c r="I744" s="26">
        <v>500</v>
      </c>
      <c r="J744" s="553">
        <f>I744/H744*100</f>
        <v>100</v>
      </c>
      <c r="K744" s="315"/>
      <c r="L744" s="315"/>
      <c r="M744" s="315"/>
      <c r="N744" s="315"/>
      <c r="O744" s="315">
        <v>500</v>
      </c>
      <c r="P744" s="315"/>
      <c r="Q744" s="315"/>
      <c r="R744" s="315"/>
      <c r="S744" s="315"/>
      <c r="T744" s="315"/>
    </row>
    <row r="745" spans="1:155" ht="14.1" customHeight="1">
      <c r="A745" s="16"/>
      <c r="B745" s="16"/>
      <c r="C745" s="614"/>
      <c r="D745" s="628" t="s">
        <v>2309</v>
      </c>
      <c r="E745" s="632"/>
      <c r="F745" s="620"/>
      <c r="G745" s="623">
        <f>SUM(G715:G744)</f>
        <v>389836</v>
      </c>
      <c r="H745" s="623">
        <f>SUM(H715:H744)</f>
        <v>442187</v>
      </c>
      <c r="I745" s="623">
        <f>SUM(I715:I744)</f>
        <v>371731</v>
      </c>
      <c r="J745" s="661">
        <f>I745/H745*100</f>
        <v>84.066469615796038</v>
      </c>
      <c r="K745" s="623">
        <f t="shared" ref="K745:T745" si="45">SUM(K715:K744)</f>
        <v>121595</v>
      </c>
      <c r="L745" s="623">
        <f t="shared" si="45"/>
        <v>37836</v>
      </c>
      <c r="M745" s="623">
        <f t="shared" si="45"/>
        <v>79449</v>
      </c>
      <c r="N745" s="623">
        <f t="shared" si="45"/>
        <v>0</v>
      </c>
      <c r="O745" s="623">
        <f t="shared" si="45"/>
        <v>122347</v>
      </c>
      <c r="P745" s="623">
        <f t="shared" si="45"/>
        <v>10504</v>
      </c>
      <c r="Q745" s="623">
        <f t="shared" si="45"/>
        <v>0</v>
      </c>
      <c r="R745" s="623">
        <f t="shared" si="45"/>
        <v>0</v>
      </c>
      <c r="S745" s="623">
        <f t="shared" si="45"/>
        <v>0</v>
      </c>
      <c r="T745" s="623">
        <f t="shared" si="45"/>
        <v>0</v>
      </c>
    </row>
    <row r="746" spans="1:155" ht="14.1" customHeight="1">
      <c r="A746" s="119"/>
      <c r="B746" s="119"/>
      <c r="C746" s="230"/>
      <c r="D746" s="368" t="s">
        <v>715</v>
      </c>
      <c r="E746" s="321"/>
      <c r="F746" s="413"/>
      <c r="G746" s="536"/>
      <c r="H746" s="322"/>
      <c r="I746" s="26"/>
      <c r="J746" s="553"/>
      <c r="K746" s="322"/>
      <c r="L746" s="322"/>
      <c r="M746" s="322"/>
      <c r="N746" s="322"/>
      <c r="O746" s="322"/>
      <c r="P746" s="322"/>
      <c r="Q746" s="322"/>
      <c r="R746" s="322"/>
      <c r="S746" s="322"/>
      <c r="T746" s="322"/>
    </row>
    <row r="747" spans="1:155" ht="14.1" customHeight="1">
      <c r="A747" s="251"/>
      <c r="B747" s="251"/>
      <c r="C747" s="735" t="s">
        <v>291</v>
      </c>
      <c r="D747" s="291" t="s">
        <v>2310</v>
      </c>
      <c r="E747" s="120"/>
      <c r="F747" s="412">
        <v>222904</v>
      </c>
      <c r="G747" s="535">
        <v>10000</v>
      </c>
      <c r="H747" s="14">
        <v>10000</v>
      </c>
      <c r="I747" s="26">
        <v>2500</v>
      </c>
      <c r="J747" s="553">
        <f>I747/H747*100</f>
        <v>25</v>
      </c>
      <c r="K747" s="22"/>
      <c r="L747" s="22"/>
      <c r="M747" s="22"/>
      <c r="N747" s="22"/>
      <c r="O747" s="22"/>
      <c r="P747" s="22"/>
      <c r="Q747" s="22"/>
      <c r="R747" s="22">
        <v>2500</v>
      </c>
      <c r="S747" s="22"/>
      <c r="T747" s="22"/>
    </row>
    <row r="748" spans="1:155" ht="14.1" customHeight="1">
      <c r="A748" s="251"/>
      <c r="B748" s="251"/>
      <c r="C748" s="736" t="s">
        <v>1833</v>
      </c>
      <c r="D748" s="737" t="s">
        <v>1849</v>
      </c>
      <c r="E748" s="120"/>
      <c r="F748" s="412">
        <v>131708</v>
      </c>
      <c r="G748" s="535"/>
      <c r="H748" s="14">
        <v>12000</v>
      </c>
      <c r="I748" s="26">
        <v>12000</v>
      </c>
      <c r="J748" s="553">
        <f>I748/H748*100</f>
        <v>100</v>
      </c>
      <c r="K748" s="22"/>
      <c r="L748" s="22"/>
      <c r="M748" s="22"/>
      <c r="N748" s="22"/>
      <c r="O748" s="22"/>
      <c r="P748" s="22"/>
      <c r="Q748" s="22"/>
      <c r="R748" s="22">
        <v>12000</v>
      </c>
      <c r="S748" s="22"/>
      <c r="T748" s="22"/>
    </row>
    <row r="749" spans="1:155" s="324" customFormat="1" ht="14.1" customHeight="1">
      <c r="A749" s="16"/>
      <c r="B749" s="16"/>
      <c r="C749" s="614"/>
      <c r="D749" s="615" t="s">
        <v>1017</v>
      </c>
      <c r="E749" s="616"/>
      <c r="F749" s="620"/>
      <c r="G749" s="623">
        <f>SUM(G745:G747)</f>
        <v>399836</v>
      </c>
      <c r="H749" s="605">
        <f>SUM(H745:H748)</f>
        <v>464187</v>
      </c>
      <c r="I749" s="605">
        <f>SUM(I745:I748)</f>
        <v>386231</v>
      </c>
      <c r="J749" s="661">
        <f>I749/H749*100</f>
        <v>83.205906240372954</v>
      </c>
      <c r="K749" s="605">
        <f t="shared" ref="K749:T749" si="46">SUM(K745:K748)</f>
        <v>121595</v>
      </c>
      <c r="L749" s="605">
        <f t="shared" si="46"/>
        <v>37836</v>
      </c>
      <c r="M749" s="605">
        <f t="shared" si="46"/>
        <v>79449</v>
      </c>
      <c r="N749" s="605">
        <f t="shared" si="46"/>
        <v>0</v>
      </c>
      <c r="O749" s="605">
        <f t="shared" si="46"/>
        <v>122347</v>
      </c>
      <c r="P749" s="605">
        <f t="shared" si="46"/>
        <v>10504</v>
      </c>
      <c r="Q749" s="605">
        <f t="shared" si="46"/>
        <v>0</v>
      </c>
      <c r="R749" s="605">
        <f t="shared" si="46"/>
        <v>14500</v>
      </c>
      <c r="S749" s="605">
        <f t="shared" si="46"/>
        <v>0</v>
      </c>
      <c r="T749" s="605">
        <f t="shared" si="46"/>
        <v>0</v>
      </c>
      <c r="U749" s="323"/>
      <c r="V749" s="323"/>
      <c r="W749" s="323"/>
      <c r="X749" s="323"/>
      <c r="Y749" s="323"/>
      <c r="Z749" s="323"/>
      <c r="AA749" s="323"/>
      <c r="AB749" s="323"/>
      <c r="AC749" s="323"/>
      <c r="AD749" s="323"/>
      <c r="AE749" s="323"/>
      <c r="AF749" s="323"/>
      <c r="AG749" s="323"/>
      <c r="AH749" s="323"/>
      <c r="AI749" s="323"/>
      <c r="AJ749" s="323"/>
      <c r="AK749" s="323"/>
      <c r="AL749" s="323"/>
      <c r="AM749" s="323"/>
      <c r="AN749" s="323"/>
      <c r="AO749" s="323"/>
      <c r="AP749" s="323"/>
      <c r="AQ749" s="323"/>
      <c r="AR749" s="323"/>
      <c r="AS749" s="323"/>
      <c r="AT749" s="323"/>
      <c r="AU749" s="323"/>
      <c r="AV749" s="323"/>
      <c r="AW749" s="323"/>
      <c r="AX749" s="323"/>
      <c r="AY749" s="323"/>
      <c r="AZ749" s="323"/>
      <c r="BA749" s="323"/>
      <c r="BB749" s="323"/>
      <c r="BC749" s="323"/>
      <c r="BD749" s="323"/>
      <c r="BE749" s="323"/>
      <c r="BF749" s="323"/>
      <c r="BG749" s="323"/>
      <c r="BH749" s="323"/>
      <c r="BI749" s="323"/>
      <c r="BJ749" s="323"/>
      <c r="BK749" s="323"/>
      <c r="BL749" s="323"/>
      <c r="BM749" s="323"/>
      <c r="BN749" s="323"/>
      <c r="BO749" s="323"/>
      <c r="BP749" s="323"/>
      <c r="BQ749" s="323"/>
      <c r="BR749" s="323"/>
      <c r="BS749" s="323"/>
      <c r="BT749" s="323"/>
      <c r="BU749" s="323"/>
      <c r="BV749" s="323"/>
      <c r="BW749" s="323"/>
      <c r="BX749" s="323"/>
      <c r="BY749" s="323"/>
      <c r="BZ749" s="323"/>
      <c r="CA749" s="323"/>
      <c r="CB749" s="323"/>
      <c r="CC749" s="323"/>
      <c r="CD749" s="323"/>
      <c r="CE749" s="323"/>
      <c r="CF749" s="323"/>
      <c r="CG749" s="323"/>
      <c r="CH749" s="323"/>
      <c r="CI749" s="323"/>
      <c r="CJ749" s="323"/>
      <c r="CK749" s="323"/>
      <c r="CL749" s="323"/>
      <c r="CM749" s="323"/>
      <c r="CN749" s="323"/>
      <c r="CO749" s="323"/>
      <c r="CP749" s="323"/>
      <c r="CQ749" s="323"/>
      <c r="CR749" s="323"/>
      <c r="CS749" s="323"/>
      <c r="CT749" s="323"/>
      <c r="CU749" s="323"/>
      <c r="CV749" s="323"/>
      <c r="CW749" s="323"/>
      <c r="CX749" s="323"/>
      <c r="CY749" s="323"/>
      <c r="CZ749" s="323"/>
      <c r="DA749" s="323"/>
      <c r="DB749" s="323"/>
      <c r="DC749" s="323"/>
      <c r="DD749" s="323"/>
      <c r="DE749" s="323"/>
      <c r="DF749" s="323"/>
      <c r="DG749" s="323"/>
      <c r="DH749" s="323"/>
      <c r="DI749" s="323"/>
      <c r="DJ749" s="323"/>
      <c r="DK749" s="323"/>
      <c r="DL749" s="323"/>
      <c r="DM749" s="323"/>
      <c r="DN749" s="323"/>
      <c r="DO749" s="323"/>
      <c r="DP749" s="323"/>
      <c r="DQ749" s="323"/>
      <c r="DR749" s="323"/>
      <c r="DS749" s="323"/>
      <c r="DT749" s="323"/>
      <c r="DU749" s="323"/>
      <c r="DV749" s="323"/>
      <c r="DW749" s="323"/>
      <c r="DX749" s="323"/>
      <c r="DY749" s="323"/>
      <c r="DZ749" s="323"/>
      <c r="EA749" s="323"/>
      <c r="EB749" s="323"/>
      <c r="EC749" s="323"/>
      <c r="ED749" s="323"/>
      <c r="EE749" s="323"/>
      <c r="EF749" s="323"/>
      <c r="EG749" s="323"/>
      <c r="EH749" s="323"/>
      <c r="EI749" s="323"/>
      <c r="EJ749" s="323"/>
      <c r="EK749" s="323"/>
      <c r="EL749" s="323"/>
      <c r="EM749" s="323"/>
      <c r="EN749" s="323"/>
      <c r="EO749" s="323"/>
      <c r="EP749" s="323"/>
      <c r="EQ749" s="323"/>
      <c r="ER749" s="323"/>
      <c r="ES749" s="323"/>
      <c r="ET749" s="323"/>
      <c r="EU749" s="323"/>
      <c r="EV749" s="323"/>
      <c r="EW749" s="323"/>
      <c r="EX749" s="323"/>
      <c r="EY749" s="323"/>
    </row>
    <row r="750" spans="1:155" ht="14.1" customHeight="1">
      <c r="A750" s="121">
        <v>1</v>
      </c>
      <c r="B750" s="121">
        <v>30</v>
      </c>
      <c r="C750" s="303"/>
      <c r="D750" s="25" t="s">
        <v>2311</v>
      </c>
      <c r="E750" s="120"/>
      <c r="F750" s="412"/>
      <c r="G750" s="535"/>
      <c r="H750" s="14"/>
      <c r="I750" s="26"/>
      <c r="J750" s="553"/>
      <c r="K750" s="22"/>
      <c r="L750" s="22"/>
      <c r="M750" s="22"/>
      <c r="N750" s="22"/>
      <c r="O750" s="22"/>
      <c r="P750" s="22"/>
      <c r="Q750" s="22"/>
      <c r="R750" s="22"/>
      <c r="S750" s="22"/>
      <c r="T750" s="22"/>
    </row>
    <row r="751" spans="1:155" ht="14.1" customHeight="1">
      <c r="A751" s="121"/>
      <c r="B751" s="121">
        <v>31</v>
      </c>
      <c r="C751" s="303"/>
      <c r="D751" s="25" t="s">
        <v>238</v>
      </c>
      <c r="E751" s="24"/>
      <c r="F751" s="412">
        <v>311901</v>
      </c>
      <c r="G751" s="535">
        <v>5000</v>
      </c>
      <c r="H751" s="14">
        <v>1611</v>
      </c>
      <c r="I751" s="26"/>
      <c r="J751" s="553">
        <f>I751/H751*100</f>
        <v>0</v>
      </c>
      <c r="K751" s="23"/>
      <c r="L751" s="23"/>
      <c r="M751" s="23"/>
      <c r="N751" s="23"/>
      <c r="O751" s="22"/>
      <c r="P751" s="23"/>
      <c r="Q751" s="23"/>
      <c r="R751" s="23"/>
      <c r="S751" s="23"/>
      <c r="T751" s="22"/>
    </row>
    <row r="752" spans="1:155" ht="14.1" customHeight="1">
      <c r="A752" s="20"/>
      <c r="B752" s="20">
        <v>32</v>
      </c>
      <c r="C752" s="248"/>
      <c r="D752" s="25" t="s">
        <v>1725</v>
      </c>
      <c r="E752" s="120"/>
      <c r="F752" s="412"/>
      <c r="G752" s="535"/>
      <c r="H752" s="14"/>
      <c r="I752" s="26"/>
      <c r="J752" s="553"/>
      <c r="K752" s="22"/>
      <c r="L752" s="22"/>
      <c r="M752" s="22"/>
      <c r="N752" s="22"/>
      <c r="O752" s="22"/>
      <c r="P752" s="22"/>
      <c r="Q752" s="22"/>
      <c r="R752" s="22"/>
      <c r="S752" s="22"/>
      <c r="T752" s="22"/>
    </row>
    <row r="753" spans="1:20" ht="14.1" customHeight="1">
      <c r="A753" s="20"/>
      <c r="B753" s="20"/>
      <c r="C753" s="248"/>
      <c r="D753" s="21" t="s">
        <v>2312</v>
      </c>
      <c r="E753" s="22">
        <v>1</v>
      </c>
      <c r="F753" s="20">
        <v>321907</v>
      </c>
      <c r="G753" s="26">
        <v>29383</v>
      </c>
      <c r="H753" s="14">
        <v>0</v>
      </c>
      <c r="I753" s="26"/>
      <c r="J753" s="553"/>
      <c r="K753" s="22"/>
      <c r="L753" s="22"/>
      <c r="M753" s="22"/>
      <c r="N753" s="22"/>
      <c r="O753" s="22"/>
      <c r="P753" s="22"/>
      <c r="Q753" s="22"/>
      <c r="R753" s="22"/>
      <c r="S753" s="22"/>
      <c r="T753" s="22"/>
    </row>
    <row r="754" spans="1:20" ht="12.95" customHeight="1">
      <c r="A754" s="325"/>
      <c r="B754" s="325"/>
      <c r="C754" s="325"/>
      <c r="D754" s="326" t="s">
        <v>640</v>
      </c>
      <c r="E754" s="327">
        <v>1</v>
      </c>
      <c r="F754" s="420">
        <v>321903</v>
      </c>
      <c r="G754" s="327">
        <v>20000</v>
      </c>
      <c r="H754" s="14">
        <v>15202</v>
      </c>
      <c r="I754" s="26"/>
      <c r="J754" s="553">
        <f>I754/H754*100</f>
        <v>0</v>
      </c>
      <c r="K754" s="325"/>
      <c r="L754" s="325"/>
      <c r="M754" s="327"/>
      <c r="N754" s="328"/>
      <c r="O754" s="22"/>
      <c r="P754" s="325"/>
      <c r="Q754" s="325"/>
      <c r="R754" s="325"/>
      <c r="S754" s="325"/>
      <c r="T754" s="329"/>
    </row>
    <row r="755" spans="1:20" ht="14.1" customHeight="1">
      <c r="A755" s="20"/>
      <c r="B755" s="20"/>
      <c r="C755" s="248"/>
      <c r="D755" s="21" t="s">
        <v>2313</v>
      </c>
      <c r="E755" s="206">
        <v>1</v>
      </c>
      <c r="F755" s="20">
        <v>321908</v>
      </c>
      <c r="G755" s="26">
        <v>20000</v>
      </c>
      <c r="H755" s="14">
        <v>1933</v>
      </c>
      <c r="I755" s="26"/>
      <c r="J755" s="553">
        <f>I755/H755*100</f>
        <v>0</v>
      </c>
      <c r="K755" s="22"/>
      <c r="L755" s="22"/>
      <c r="M755" s="22"/>
      <c r="N755" s="22"/>
      <c r="O755" s="22"/>
      <c r="P755" s="22"/>
      <c r="Q755" s="22"/>
      <c r="R755" s="22"/>
      <c r="S755" s="22"/>
      <c r="T755" s="22"/>
    </row>
    <row r="756" spans="1:20" ht="24.95" customHeight="1">
      <c r="A756" s="20"/>
      <c r="B756" s="20"/>
      <c r="C756" s="248"/>
      <c r="D756" s="130" t="s">
        <v>641</v>
      </c>
      <c r="E756" s="219">
        <v>1</v>
      </c>
      <c r="F756" s="406">
        <v>321926</v>
      </c>
      <c r="G756" s="530">
        <v>100158</v>
      </c>
      <c r="H756" s="14">
        <v>7652</v>
      </c>
      <c r="I756" s="26"/>
      <c r="J756" s="553">
        <f>I756/H756*100</f>
        <v>0</v>
      </c>
      <c r="K756" s="22"/>
      <c r="L756" s="22"/>
      <c r="M756" s="22"/>
      <c r="N756" s="22"/>
      <c r="O756" s="22"/>
      <c r="P756" s="22"/>
      <c r="Q756" s="22"/>
      <c r="R756" s="22"/>
      <c r="S756" s="22"/>
      <c r="T756" s="22"/>
    </row>
    <row r="757" spans="1:20" ht="18" customHeight="1">
      <c r="A757" s="20"/>
      <c r="B757" s="20"/>
      <c r="C757" s="248"/>
      <c r="D757" s="131" t="s">
        <v>2314</v>
      </c>
      <c r="E757" s="219">
        <v>1</v>
      </c>
      <c r="F757" s="406">
        <v>321911</v>
      </c>
      <c r="G757" s="530">
        <v>50000</v>
      </c>
      <c r="H757" s="14">
        <v>50000</v>
      </c>
      <c r="I757" s="26"/>
      <c r="J757" s="553">
        <f>I757/H757*100</f>
        <v>0</v>
      </c>
      <c r="K757" s="22"/>
      <c r="L757" s="22"/>
      <c r="M757" s="22"/>
      <c r="N757" s="22"/>
      <c r="O757" s="22"/>
      <c r="P757" s="22"/>
      <c r="Q757" s="22"/>
      <c r="R757" s="22"/>
      <c r="S757" s="22"/>
      <c r="T757" s="22"/>
    </row>
    <row r="758" spans="1:20" ht="28.5" customHeight="1">
      <c r="A758" s="20"/>
      <c r="B758" s="20"/>
      <c r="C758" s="248"/>
      <c r="D758" s="217" t="s">
        <v>2315</v>
      </c>
      <c r="E758" s="219"/>
      <c r="F758" s="406"/>
      <c r="G758" s="530"/>
      <c r="H758" s="14"/>
      <c r="I758" s="26"/>
      <c r="J758" s="553"/>
      <c r="K758" s="22"/>
      <c r="L758" s="22"/>
      <c r="M758" s="22"/>
      <c r="N758" s="22"/>
      <c r="O758" s="22"/>
      <c r="P758" s="22"/>
      <c r="Q758" s="22"/>
      <c r="R758" s="22"/>
      <c r="S758" s="22"/>
      <c r="T758" s="22"/>
    </row>
    <row r="759" spans="1:20" ht="14.1" customHeight="1">
      <c r="A759" s="20"/>
      <c r="B759" s="20"/>
      <c r="C759" s="248"/>
      <c r="D759" s="15" t="s">
        <v>2316</v>
      </c>
      <c r="E759" s="305">
        <v>2</v>
      </c>
      <c r="F759" s="12">
        <v>321953</v>
      </c>
      <c r="G759" s="53">
        <v>4005</v>
      </c>
      <c r="H759" s="14">
        <v>0</v>
      </c>
      <c r="I759" s="26"/>
      <c r="J759" s="553"/>
      <c r="K759" s="22"/>
      <c r="L759" s="22"/>
      <c r="M759" s="22"/>
      <c r="N759" s="22"/>
      <c r="O759" s="22"/>
      <c r="P759" s="22"/>
      <c r="Q759" s="22"/>
      <c r="R759" s="22"/>
      <c r="S759" s="22"/>
      <c r="T759" s="22"/>
    </row>
    <row r="760" spans="1:20" ht="14.1" customHeight="1">
      <c r="A760" s="20"/>
      <c r="B760" s="20"/>
      <c r="C760" s="248"/>
      <c r="D760" s="21" t="s">
        <v>2317</v>
      </c>
      <c r="E760" s="206">
        <v>2</v>
      </c>
      <c r="F760" s="20">
        <v>321954</v>
      </c>
      <c r="G760" s="26">
        <v>810</v>
      </c>
      <c r="H760" s="14">
        <v>0</v>
      </c>
      <c r="I760" s="26"/>
      <c r="J760" s="553"/>
      <c r="K760" s="22"/>
      <c r="L760" s="22"/>
      <c r="M760" s="22"/>
      <c r="N760" s="22"/>
      <c r="O760" s="22"/>
      <c r="P760" s="22"/>
      <c r="Q760" s="22"/>
      <c r="R760" s="22"/>
      <c r="S760" s="22"/>
      <c r="T760" s="22"/>
    </row>
    <row r="761" spans="1:20" ht="14.1" customHeight="1">
      <c r="A761" s="20"/>
      <c r="B761" s="20"/>
      <c r="C761" s="248"/>
      <c r="D761" s="130" t="s">
        <v>2318</v>
      </c>
      <c r="E761" s="219">
        <v>2</v>
      </c>
      <c r="F761" s="406">
        <v>321906</v>
      </c>
      <c r="G761" s="530">
        <v>3600</v>
      </c>
      <c r="H761" s="14">
        <v>27</v>
      </c>
      <c r="I761" s="26"/>
      <c r="J761" s="553">
        <f>I761/H761*100</f>
        <v>0</v>
      </c>
      <c r="K761" s="22"/>
      <c r="L761" s="22"/>
      <c r="M761" s="22"/>
      <c r="N761" s="22"/>
      <c r="O761" s="22"/>
      <c r="P761" s="22"/>
      <c r="Q761" s="22"/>
      <c r="R761" s="22"/>
      <c r="S761" s="22"/>
      <c r="T761" s="22"/>
    </row>
    <row r="762" spans="1:20" ht="24.95" customHeight="1">
      <c r="A762" s="20"/>
      <c r="B762" s="20"/>
      <c r="C762" s="248"/>
      <c r="D762" s="217" t="s">
        <v>2319</v>
      </c>
      <c r="E762" s="219"/>
      <c r="F762" s="406"/>
      <c r="G762" s="530"/>
      <c r="H762" s="14"/>
      <c r="I762" s="26"/>
      <c r="J762" s="553"/>
      <c r="K762" s="22"/>
      <c r="L762" s="22"/>
      <c r="M762" s="22"/>
      <c r="N762" s="22"/>
      <c r="O762" s="22"/>
      <c r="P762" s="22"/>
      <c r="Q762" s="22"/>
      <c r="R762" s="22"/>
      <c r="S762" s="22"/>
      <c r="T762" s="22"/>
    </row>
    <row r="763" spans="1:20" ht="14.1" customHeight="1">
      <c r="A763" s="20"/>
      <c r="B763" s="20"/>
      <c r="C763" s="248"/>
      <c r="D763" s="21" t="s">
        <v>2196</v>
      </c>
      <c r="E763" s="206">
        <v>2</v>
      </c>
      <c r="F763" s="20">
        <v>321958</v>
      </c>
      <c r="G763" s="26">
        <v>4500</v>
      </c>
      <c r="H763" s="14">
        <v>0</v>
      </c>
      <c r="I763" s="26"/>
      <c r="J763" s="553"/>
      <c r="K763" s="22"/>
      <c r="L763" s="22"/>
      <c r="M763" s="22"/>
      <c r="N763" s="22"/>
      <c r="O763" s="22"/>
      <c r="P763" s="22"/>
      <c r="Q763" s="22"/>
      <c r="R763" s="22"/>
      <c r="S763" s="22"/>
      <c r="T763" s="22"/>
    </row>
    <row r="764" spans="1:20" ht="14.1" customHeight="1">
      <c r="A764" s="20"/>
      <c r="B764" s="20"/>
      <c r="C764" s="248"/>
      <c r="D764" s="130" t="s">
        <v>2197</v>
      </c>
      <c r="E764" s="219">
        <v>2</v>
      </c>
      <c r="F764" s="406">
        <v>321956</v>
      </c>
      <c r="G764" s="530">
        <v>2000</v>
      </c>
      <c r="H764" s="14">
        <v>0</v>
      </c>
      <c r="I764" s="26"/>
      <c r="J764" s="553"/>
      <c r="K764" s="22"/>
      <c r="L764" s="22"/>
      <c r="M764" s="22"/>
      <c r="N764" s="22"/>
      <c r="O764" s="22"/>
      <c r="P764" s="22"/>
      <c r="Q764" s="22"/>
      <c r="R764" s="22"/>
      <c r="S764" s="22"/>
      <c r="T764" s="22"/>
    </row>
    <row r="765" spans="1:20" ht="24.95" customHeight="1">
      <c r="A765" s="20"/>
      <c r="B765" s="20"/>
      <c r="C765" s="248"/>
      <c r="D765" s="217" t="s">
        <v>2198</v>
      </c>
      <c r="E765" s="219"/>
      <c r="F765" s="406"/>
      <c r="G765" s="530"/>
      <c r="H765" s="14"/>
      <c r="I765" s="26"/>
      <c r="J765" s="553"/>
      <c r="K765" s="22"/>
      <c r="L765" s="22"/>
      <c r="M765" s="22"/>
      <c r="N765" s="22"/>
      <c r="O765" s="22"/>
      <c r="P765" s="22"/>
      <c r="Q765" s="22"/>
      <c r="R765" s="22"/>
      <c r="S765" s="22"/>
      <c r="T765" s="22"/>
    </row>
    <row r="766" spans="1:20" ht="14.1" customHeight="1">
      <c r="A766" s="20"/>
      <c r="B766" s="20"/>
      <c r="C766" s="248"/>
      <c r="D766" s="21" t="s">
        <v>2199</v>
      </c>
      <c r="E766" s="206">
        <v>2</v>
      </c>
      <c r="F766" s="20">
        <v>321959</v>
      </c>
      <c r="G766" s="26">
        <v>4500</v>
      </c>
      <c r="H766" s="14">
        <v>0</v>
      </c>
      <c r="I766" s="26"/>
      <c r="J766" s="553"/>
      <c r="K766" s="22"/>
      <c r="L766" s="22"/>
      <c r="M766" s="22"/>
      <c r="N766" s="22"/>
      <c r="O766" s="22"/>
      <c r="P766" s="22"/>
      <c r="Q766" s="22"/>
      <c r="R766" s="22"/>
      <c r="S766" s="22"/>
      <c r="T766" s="22"/>
    </row>
    <row r="767" spans="1:20" ht="25.5" customHeight="1">
      <c r="A767" s="20"/>
      <c r="B767" s="20"/>
      <c r="C767" s="248"/>
      <c r="D767" s="217" t="s">
        <v>2200</v>
      </c>
      <c r="E767" s="219"/>
      <c r="F767" s="406"/>
      <c r="G767" s="530"/>
      <c r="H767" s="14"/>
      <c r="I767" s="26"/>
      <c r="J767" s="553"/>
      <c r="K767" s="22"/>
      <c r="L767" s="22"/>
      <c r="M767" s="22"/>
      <c r="N767" s="22"/>
      <c r="O767" s="22"/>
      <c r="P767" s="22"/>
      <c r="Q767" s="22"/>
      <c r="R767" s="22"/>
      <c r="S767" s="22"/>
      <c r="T767" s="22"/>
    </row>
    <row r="768" spans="1:20" ht="15" customHeight="1">
      <c r="A768" s="20"/>
      <c r="B768" s="20"/>
      <c r="C768" s="248"/>
      <c r="D768" s="130" t="s">
        <v>2201</v>
      </c>
      <c r="E768" s="219">
        <v>2</v>
      </c>
      <c r="F768" s="406">
        <v>321960</v>
      </c>
      <c r="G768" s="530">
        <v>1980</v>
      </c>
      <c r="H768" s="14">
        <v>0</v>
      </c>
      <c r="I768" s="26"/>
      <c r="J768" s="553"/>
      <c r="K768" s="22"/>
      <c r="L768" s="22"/>
      <c r="M768" s="22"/>
      <c r="N768" s="22"/>
      <c r="O768" s="22"/>
      <c r="P768" s="22"/>
      <c r="Q768" s="22"/>
      <c r="R768" s="22"/>
      <c r="S768" s="22"/>
      <c r="T768" s="22"/>
    </row>
    <row r="769" spans="1:20" ht="24" customHeight="1">
      <c r="A769" s="20"/>
      <c r="B769" s="20"/>
      <c r="C769" s="248"/>
      <c r="D769" s="330" t="s">
        <v>2202</v>
      </c>
      <c r="E769" s="331"/>
      <c r="F769" s="421"/>
      <c r="G769" s="546"/>
      <c r="H769" s="14"/>
      <c r="I769" s="26"/>
      <c r="J769" s="553"/>
      <c r="K769" s="22"/>
      <c r="L769" s="22"/>
      <c r="M769" s="22"/>
      <c r="N769" s="22"/>
      <c r="O769" s="22"/>
      <c r="P769" s="22"/>
      <c r="Q769" s="22"/>
      <c r="R769" s="22"/>
      <c r="S769" s="22"/>
      <c r="T769" s="22"/>
    </row>
    <row r="770" spans="1:20" ht="15" customHeight="1">
      <c r="A770" s="20"/>
      <c r="B770" s="20"/>
      <c r="C770" s="248"/>
      <c r="D770" s="116" t="s">
        <v>2203</v>
      </c>
      <c r="E770" s="219">
        <v>1</v>
      </c>
      <c r="F770" s="406">
        <v>321961</v>
      </c>
      <c r="G770" s="530">
        <v>1200</v>
      </c>
      <c r="H770" s="14">
        <v>0</v>
      </c>
      <c r="I770" s="26"/>
      <c r="J770" s="553"/>
      <c r="K770" s="22"/>
      <c r="L770" s="22"/>
      <c r="M770" s="22"/>
      <c r="N770" s="22"/>
      <c r="O770" s="22"/>
      <c r="P770" s="22"/>
      <c r="Q770" s="22"/>
      <c r="R770" s="22"/>
      <c r="S770" s="22"/>
      <c r="T770" s="22"/>
    </row>
    <row r="771" spans="1:20" ht="15" customHeight="1">
      <c r="A771" s="20"/>
      <c r="B771" s="20"/>
      <c r="C771" s="248"/>
      <c r="D771" s="116" t="s">
        <v>2204</v>
      </c>
      <c r="E771" s="219">
        <v>1</v>
      </c>
      <c r="F771" s="406">
        <v>321909</v>
      </c>
      <c r="G771" s="530">
        <v>45000</v>
      </c>
      <c r="H771" s="14">
        <v>45000</v>
      </c>
      <c r="I771" s="26"/>
      <c r="J771" s="553">
        <f>I771/H771*100</f>
        <v>0</v>
      </c>
      <c r="K771" s="22"/>
      <c r="L771" s="22"/>
      <c r="M771" s="22"/>
      <c r="N771" s="22"/>
      <c r="O771" s="22"/>
      <c r="P771" s="22"/>
      <c r="Q771" s="22"/>
      <c r="R771" s="22"/>
      <c r="S771" s="22"/>
      <c r="T771" s="22"/>
    </row>
    <row r="772" spans="1:20" ht="15" customHeight="1">
      <c r="A772" s="20"/>
      <c r="B772" s="20"/>
      <c r="C772" s="248"/>
      <c r="D772" s="116" t="s">
        <v>1850</v>
      </c>
      <c r="E772" s="341">
        <v>1</v>
      </c>
      <c r="F772" s="407">
        <v>321919</v>
      </c>
      <c r="G772" s="530"/>
      <c r="H772" s="14">
        <v>40000</v>
      </c>
      <c r="I772" s="26"/>
      <c r="J772" s="553"/>
      <c r="K772" s="22"/>
      <c r="L772" s="22"/>
      <c r="M772" s="22"/>
      <c r="N772" s="22"/>
      <c r="O772" s="22"/>
      <c r="P772" s="22"/>
      <c r="Q772" s="22"/>
      <c r="R772" s="22"/>
      <c r="S772" s="22"/>
      <c r="T772" s="22"/>
    </row>
    <row r="773" spans="1:20" ht="14.1" customHeight="1">
      <c r="A773" s="20"/>
      <c r="B773" s="20"/>
      <c r="C773" s="248"/>
      <c r="D773" s="80" t="s">
        <v>1987</v>
      </c>
      <c r="E773" s="120"/>
      <c r="F773" s="20"/>
      <c r="G773" s="26"/>
      <c r="H773" s="14"/>
      <c r="I773" s="26"/>
      <c r="J773" s="553"/>
      <c r="K773" s="22"/>
      <c r="L773" s="22"/>
      <c r="M773" s="22"/>
      <c r="N773" s="22"/>
      <c r="O773" s="22"/>
      <c r="P773" s="22"/>
      <c r="Q773" s="22"/>
      <c r="R773" s="22"/>
      <c r="S773" s="22"/>
      <c r="T773" s="22"/>
    </row>
    <row r="774" spans="1:20" ht="14.1" customHeight="1">
      <c r="A774" s="20"/>
      <c r="B774" s="20"/>
      <c r="C774" s="738" t="s">
        <v>232</v>
      </c>
      <c r="D774" s="739" t="s">
        <v>255</v>
      </c>
      <c r="E774" s="120"/>
      <c r="F774" s="20">
        <v>324902</v>
      </c>
      <c r="G774" s="26">
        <v>10000</v>
      </c>
      <c r="H774" s="14">
        <v>995</v>
      </c>
      <c r="I774" s="26"/>
      <c r="J774" s="553">
        <f>I774/H774*100</f>
        <v>0</v>
      </c>
      <c r="K774" s="22"/>
      <c r="L774" s="22"/>
      <c r="M774" s="22"/>
      <c r="N774" s="22"/>
      <c r="O774" s="22"/>
      <c r="P774" s="22"/>
      <c r="Q774" s="22"/>
      <c r="R774" s="22"/>
      <c r="S774" s="22"/>
      <c r="T774" s="22"/>
    </row>
    <row r="775" spans="1:20" ht="14.1" customHeight="1">
      <c r="A775" s="20"/>
      <c r="B775" s="20"/>
      <c r="C775" s="248" t="s">
        <v>294</v>
      </c>
      <c r="D775" s="740" t="s">
        <v>2205</v>
      </c>
      <c r="E775" s="120"/>
      <c r="F775" s="20">
        <v>322902</v>
      </c>
      <c r="G775" s="26">
        <v>51490</v>
      </c>
      <c r="H775" s="523">
        <v>2151</v>
      </c>
      <c r="I775" s="26"/>
      <c r="J775" s="553">
        <f>I775/H775*100</f>
        <v>0</v>
      </c>
      <c r="K775" s="238"/>
      <c r="L775" s="238"/>
      <c r="M775" s="238"/>
      <c r="N775" s="238"/>
      <c r="O775" s="22"/>
      <c r="P775" s="22"/>
      <c r="Q775" s="22"/>
      <c r="R775" s="239"/>
      <c r="S775" s="238"/>
      <c r="T775" s="238"/>
    </row>
    <row r="776" spans="1:20" ht="38.25" customHeight="1">
      <c r="A776" s="20"/>
      <c r="B776" s="20"/>
      <c r="C776" s="248" t="s">
        <v>296</v>
      </c>
      <c r="D776" s="1318" t="s">
        <v>1851</v>
      </c>
      <c r="E776" s="120"/>
      <c r="F776" s="404">
        <v>321920</v>
      </c>
      <c r="G776" s="26"/>
      <c r="H776" s="523">
        <v>173892</v>
      </c>
      <c r="I776" s="53"/>
      <c r="J776" s="741"/>
      <c r="K776" s="17"/>
      <c r="L776" s="17"/>
      <c r="M776" s="238"/>
      <c r="N776" s="238"/>
      <c r="O776" s="22"/>
      <c r="P776" s="22"/>
      <c r="Q776" s="22"/>
      <c r="R776" s="239"/>
      <c r="S776" s="238"/>
      <c r="T776" s="238"/>
    </row>
    <row r="777" spans="1:20" ht="18" customHeight="1">
      <c r="A777" s="20"/>
      <c r="B777" s="20"/>
      <c r="C777" s="12" t="s">
        <v>297</v>
      </c>
      <c r="D777" s="743" t="s">
        <v>1009</v>
      </c>
      <c r="E777" s="13"/>
      <c r="F777" s="12">
        <v>322903</v>
      </c>
      <c r="G777" s="26"/>
      <c r="H777" s="523">
        <v>600000</v>
      </c>
      <c r="I777" s="53"/>
      <c r="J777" s="741"/>
      <c r="K777" s="17"/>
      <c r="L777" s="17"/>
      <c r="M777" s="238"/>
      <c r="N777" s="238"/>
      <c r="O777" s="22"/>
      <c r="P777" s="22"/>
      <c r="Q777" s="22"/>
      <c r="R777" s="239"/>
      <c r="S777" s="238"/>
      <c r="T777" s="238"/>
    </row>
    <row r="778" spans="1:20" ht="15.95" customHeight="1">
      <c r="A778" s="16"/>
      <c r="B778" s="16"/>
      <c r="C778" s="614"/>
      <c r="D778" s="615" t="s">
        <v>1726</v>
      </c>
      <c r="E778" s="616"/>
      <c r="F778" s="620"/>
      <c r="G778" s="623">
        <f>SUM(G750:G775)</f>
        <v>353626</v>
      </c>
      <c r="H778" s="605">
        <f>SUM(H750:H777)</f>
        <v>938463</v>
      </c>
      <c r="I778" s="605">
        <f>SUM(I750:I777)</f>
        <v>0</v>
      </c>
      <c r="J778" s="619">
        <f>I778/H778*100</f>
        <v>0</v>
      </c>
      <c r="K778" s="605">
        <f>SUM(K750:K777)</f>
        <v>0</v>
      </c>
      <c r="L778" s="605">
        <f t="shared" ref="L778:T778" si="47">SUM(L750:L777)</f>
        <v>0</v>
      </c>
      <c r="M778" s="605">
        <f t="shared" si="47"/>
        <v>0</v>
      </c>
      <c r="N778" s="605">
        <f t="shared" si="47"/>
        <v>0</v>
      </c>
      <c r="O778" s="605">
        <f t="shared" si="47"/>
        <v>0</v>
      </c>
      <c r="P778" s="605">
        <f t="shared" si="47"/>
        <v>0</v>
      </c>
      <c r="Q778" s="605">
        <f t="shared" si="47"/>
        <v>0</v>
      </c>
      <c r="R778" s="605">
        <f t="shared" si="47"/>
        <v>0</v>
      </c>
      <c r="S778" s="605">
        <f t="shared" si="47"/>
        <v>0</v>
      </c>
      <c r="T778" s="605">
        <f t="shared" si="47"/>
        <v>0</v>
      </c>
    </row>
    <row r="779" spans="1:20" ht="15.95" customHeight="1">
      <c r="A779" s="16"/>
      <c r="B779" s="16"/>
      <c r="C779" s="614"/>
      <c r="D779" s="633" t="s">
        <v>149</v>
      </c>
      <c r="E779" s="634"/>
      <c r="F779" s="635"/>
      <c r="G779" s="636">
        <f>SUM(G53+G243+G260+G506+G616+G651+G670+G710+G712+G749+G778)</f>
        <v>11084545</v>
      </c>
      <c r="H779" s="637">
        <f>SUM(H53+H243+H260+H506+H616+H651+H670+H710+H712+H749+H778)</f>
        <v>13781101</v>
      </c>
      <c r="I779" s="637">
        <f>SUM(I53+I243+I260+I506+I616+I651+I670+I710+I712+I749+I778)</f>
        <v>9430980</v>
      </c>
      <c r="J779" s="661">
        <f>I779/H779*100</f>
        <v>68.434154861792251</v>
      </c>
      <c r="K779" s="637">
        <f t="shared" ref="K779:T779" si="48">SUM(K53+K243+K260+K506+K616+K651+K670+K710+K712+K749+K778)</f>
        <v>144172</v>
      </c>
      <c r="L779" s="637">
        <f t="shared" si="48"/>
        <v>46862</v>
      </c>
      <c r="M779" s="637">
        <f t="shared" si="48"/>
        <v>2631271</v>
      </c>
      <c r="N779" s="637">
        <f t="shared" si="48"/>
        <v>167826</v>
      </c>
      <c r="O779" s="637">
        <f t="shared" si="48"/>
        <v>1509739</v>
      </c>
      <c r="P779" s="637">
        <f t="shared" si="48"/>
        <v>3092504</v>
      </c>
      <c r="Q779" s="637">
        <f t="shared" si="48"/>
        <v>846171</v>
      </c>
      <c r="R779" s="637">
        <f t="shared" si="48"/>
        <v>925600</v>
      </c>
      <c r="S779" s="637">
        <f t="shared" si="48"/>
        <v>0</v>
      </c>
      <c r="T779" s="637">
        <f t="shared" si="48"/>
        <v>66835</v>
      </c>
    </row>
    <row r="780" spans="1:20" ht="15.95" customHeight="1">
      <c r="A780" s="12"/>
      <c r="B780" s="12"/>
      <c r="C780" s="12"/>
      <c r="D780" s="200" t="s">
        <v>86</v>
      </c>
      <c r="E780" s="13"/>
      <c r="F780" s="404"/>
      <c r="G780" s="528">
        <v>6201932</v>
      </c>
      <c r="H780" s="332">
        <v>6794412</v>
      </c>
      <c r="I780" s="26">
        <f>SUM(K780:T780)</f>
        <v>6462836</v>
      </c>
      <c r="J780" s="553">
        <f>I780/H780*100</f>
        <v>95.119872036020197</v>
      </c>
      <c r="K780" s="60">
        <f ca="1">'8'!G21</f>
        <v>3015142</v>
      </c>
      <c r="L780" s="60">
        <f ca="1">'8'!H21</f>
        <v>846972</v>
      </c>
      <c r="M780" s="60">
        <f ca="1">'8'!I21</f>
        <v>2381007</v>
      </c>
      <c r="N780" s="60">
        <f ca="1">'8'!J21</f>
        <v>0</v>
      </c>
      <c r="O780" s="60">
        <f ca="1">'8'!K21</f>
        <v>43283</v>
      </c>
      <c r="P780" s="60">
        <f ca="1">'8'!L21</f>
        <v>130582</v>
      </c>
      <c r="Q780" s="60">
        <f ca="1">'8'!M21</f>
        <v>45850</v>
      </c>
      <c r="R780" s="60">
        <f ca="1">'8'!N21</f>
        <v>0</v>
      </c>
      <c r="S780" s="60"/>
      <c r="T780" s="60"/>
    </row>
    <row r="781" spans="1:20" ht="15.95" customHeight="1">
      <c r="A781" s="16"/>
      <c r="B781" s="16"/>
      <c r="C781" s="614"/>
      <c r="D781" s="615" t="s">
        <v>1731</v>
      </c>
      <c r="E781" s="638"/>
      <c r="F781" s="639"/>
      <c r="G781" s="640">
        <f>SUM(G779:G780)</f>
        <v>17286477</v>
      </c>
      <c r="H781" s="641">
        <f>SUM(H779:H780)</f>
        <v>20575513</v>
      </c>
      <c r="I781" s="641">
        <f>SUM(I779:I780)</f>
        <v>15893816</v>
      </c>
      <c r="J781" s="661">
        <f>I781/H781*100</f>
        <v>77.246268416248</v>
      </c>
      <c r="K781" s="641">
        <f t="shared" ref="K781:T781" si="49">SUM(K779:K780)</f>
        <v>3159314</v>
      </c>
      <c r="L781" s="641">
        <f t="shared" si="49"/>
        <v>893834</v>
      </c>
      <c r="M781" s="641">
        <f t="shared" si="49"/>
        <v>5012278</v>
      </c>
      <c r="N781" s="641">
        <f t="shared" si="49"/>
        <v>167826</v>
      </c>
      <c r="O781" s="641">
        <f t="shared" si="49"/>
        <v>1553022</v>
      </c>
      <c r="P781" s="605">
        <f t="shared" si="49"/>
        <v>3223086</v>
      </c>
      <c r="Q781" s="605">
        <f t="shared" si="49"/>
        <v>892021</v>
      </c>
      <c r="R781" s="605">
        <f t="shared" si="49"/>
        <v>925600</v>
      </c>
      <c r="S781" s="605">
        <f t="shared" si="49"/>
        <v>0</v>
      </c>
      <c r="T781" s="605">
        <f t="shared" si="49"/>
        <v>66835</v>
      </c>
    </row>
    <row r="782" spans="1:20" ht="15.95" customHeight="1">
      <c r="A782" s="333"/>
      <c r="B782" s="333"/>
      <c r="C782" s="333"/>
      <c r="D782" s="334"/>
      <c r="E782" s="334"/>
      <c r="F782" s="333"/>
      <c r="G782" s="333"/>
      <c r="H782" s="333"/>
      <c r="I782" s="333"/>
      <c r="J782" s="333"/>
      <c r="K782" s="334"/>
      <c r="L782" s="334"/>
      <c r="M782" s="334"/>
      <c r="N782" s="334"/>
      <c r="O782" s="334"/>
      <c r="P782" s="334"/>
      <c r="Q782" s="334"/>
      <c r="R782" s="335"/>
      <c r="S782" s="335"/>
      <c r="T782" s="335"/>
    </row>
    <row r="783" spans="1:20">
      <c r="A783" s="29"/>
      <c r="B783" s="29"/>
      <c r="C783" s="29"/>
      <c r="D783" s="29"/>
      <c r="E783" s="29"/>
      <c r="F783" s="422"/>
      <c r="G783" s="422"/>
      <c r="H783" s="422"/>
      <c r="I783" s="422"/>
      <c r="J783" s="422"/>
      <c r="K783" s="29"/>
      <c r="L783" s="29"/>
      <c r="M783" s="29"/>
      <c r="N783" s="29"/>
      <c r="O783" s="29"/>
      <c r="P783" s="29"/>
      <c r="Q783" s="29"/>
      <c r="R783" s="29"/>
      <c r="S783" s="29"/>
      <c r="T783" s="29"/>
    </row>
    <row r="784" spans="1:20">
      <c r="A784" s="29"/>
      <c r="B784" s="29"/>
      <c r="C784" s="29"/>
      <c r="D784" s="29"/>
      <c r="E784" s="29"/>
      <c r="F784" s="422"/>
      <c r="G784" s="422"/>
      <c r="H784" s="422"/>
      <c r="I784" s="422"/>
      <c r="J784" s="422"/>
      <c r="K784" s="29"/>
      <c r="L784" s="29"/>
      <c r="M784" s="29"/>
      <c r="N784" s="29"/>
      <c r="O784" s="29"/>
      <c r="P784" s="29"/>
      <c r="Q784" s="29"/>
      <c r="R784" s="29"/>
      <c r="S784" s="29"/>
      <c r="T784" s="29"/>
    </row>
    <row r="785" spans="1:20">
      <c r="A785" s="29"/>
      <c r="B785" s="29"/>
      <c r="C785" s="29"/>
      <c r="D785" s="29"/>
      <c r="E785" s="29"/>
      <c r="F785" s="422"/>
      <c r="G785" s="422"/>
      <c r="H785" s="422"/>
      <c r="I785" s="422"/>
      <c r="J785" s="422"/>
      <c r="K785" s="29"/>
      <c r="L785" s="29"/>
      <c r="M785" s="29"/>
      <c r="N785" s="29"/>
      <c r="O785" s="29"/>
      <c r="P785" s="29"/>
      <c r="Q785" s="29"/>
      <c r="R785" s="29"/>
      <c r="S785" s="29"/>
      <c r="T785" s="29"/>
    </row>
    <row r="786" spans="1:20">
      <c r="A786" s="29"/>
      <c r="B786" s="29"/>
      <c r="C786" s="29"/>
      <c r="D786" s="29"/>
      <c r="E786" s="29"/>
      <c r="F786" s="422"/>
      <c r="G786" s="422"/>
      <c r="H786" s="422"/>
      <c r="I786" s="422"/>
      <c r="J786" s="422"/>
      <c r="K786" s="29"/>
      <c r="L786" s="29"/>
      <c r="M786" s="29"/>
      <c r="N786" s="29"/>
      <c r="O786" s="29"/>
      <c r="P786" s="29"/>
      <c r="Q786" s="29"/>
      <c r="R786" s="29"/>
      <c r="S786" s="29"/>
      <c r="T786" s="29"/>
    </row>
    <row r="787" spans="1:20">
      <c r="A787" s="29"/>
      <c r="B787" s="29"/>
      <c r="C787" s="29"/>
      <c r="D787" s="29"/>
      <c r="E787" s="29"/>
      <c r="F787" s="422"/>
      <c r="G787" s="422"/>
      <c r="H787" s="422"/>
      <c r="I787" s="422"/>
      <c r="J787" s="422"/>
      <c r="K787" s="29"/>
      <c r="L787" s="29"/>
      <c r="M787" s="29"/>
      <c r="N787" s="29"/>
      <c r="O787" s="29"/>
      <c r="P787" s="29"/>
      <c r="Q787" s="29"/>
      <c r="R787" s="29"/>
      <c r="S787" s="29"/>
      <c r="T787" s="29"/>
    </row>
  </sheetData>
  <sheetProtection selectLockedCells="1" selectUnlockedCells="1"/>
  <mergeCells count="10">
    <mergeCell ref="S1:T1"/>
    <mergeCell ref="A1:A2"/>
    <mergeCell ref="B1:B2"/>
    <mergeCell ref="D1:D2"/>
    <mergeCell ref="E1:E2"/>
    <mergeCell ref="C1:C2"/>
    <mergeCell ref="K1:R1"/>
    <mergeCell ref="F1:F2"/>
    <mergeCell ref="G1:H1"/>
    <mergeCell ref="I1:J1"/>
  </mergeCells>
  <phoneticPr fontId="0" type="noConversion"/>
  <printOptions horizontalCentered="1" verticalCentered="1"/>
  <pageMargins left="3.937007874015748E-2" right="3.937007874015748E-2" top="1.0629921259842521" bottom="1.1023622047244095" header="0.23622047244094491" footer="0.51181102362204722"/>
  <pageSetup paperSize="9" scale="70" orientation="landscape" horizontalDpi="300" verticalDpi="300" r:id="rId1"/>
  <headerFooter alignWithMargins="0">
    <oddHeader>&amp;C&amp;"Times New Roman CE,Félkövér dőlt"ZALAEGERSZEG MEGYEI JOGÚ VÁROS ÖNKORMÁNYZATA
KIADÁSI ELŐIRÁNYZATAINAK TELJESÍTÉSE 2015.  ÉVBEN&amp;R&amp;"Times New Roman CE,Félkövér dőlt"6.a tábla
Adatok E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168"/>
  <sheetViews>
    <sheetView topLeftCell="B1" workbookViewId="0">
      <pane ySplit="2" topLeftCell="A135" activePane="bottomLeft" state="frozen"/>
      <selection pane="bottomLeft" activeCell="F166" sqref="F166"/>
    </sheetView>
  </sheetViews>
  <sheetFormatPr defaultRowHeight="12.75"/>
  <cols>
    <col min="1" max="1" width="3.5" hidden="1" customWidth="1"/>
    <col min="2" max="2" width="4.33203125" customWidth="1"/>
    <col min="3" max="3" width="36.5" customWidth="1"/>
    <col min="4" max="4" width="12.83203125" customWidth="1"/>
    <col min="5" max="5" width="12.6640625" customWidth="1"/>
    <col min="6" max="6" width="12.33203125" customWidth="1"/>
    <col min="7" max="7" width="11.6640625" customWidth="1"/>
  </cols>
  <sheetData>
    <row r="1" spans="1:8" ht="12.95" customHeight="1" thickBot="1">
      <c r="A1" s="1388" t="s">
        <v>2271</v>
      </c>
      <c r="B1" s="1388" t="s">
        <v>2294</v>
      </c>
      <c r="C1" s="1389" t="s">
        <v>1921</v>
      </c>
      <c r="D1" s="1384" t="s">
        <v>1942</v>
      </c>
      <c r="E1" s="1385"/>
      <c r="F1" s="1385"/>
      <c r="G1" s="1386" t="s">
        <v>1839</v>
      </c>
    </row>
    <row r="2" spans="1:8" ht="25.5" customHeight="1">
      <c r="A2" s="1388"/>
      <c r="B2" s="1388"/>
      <c r="C2" s="1390"/>
      <c r="D2" s="745" t="s">
        <v>1840</v>
      </c>
      <c r="E2" s="745" t="s">
        <v>1841</v>
      </c>
      <c r="F2" s="746" t="s">
        <v>1711</v>
      </c>
      <c r="G2" s="1387"/>
      <c r="H2" s="1062" t="s">
        <v>2044</v>
      </c>
    </row>
    <row r="3" spans="1:8" ht="15" customHeight="1">
      <c r="A3" s="747">
        <v>2</v>
      </c>
      <c r="B3" s="747">
        <v>1</v>
      </c>
      <c r="C3" s="748" t="s">
        <v>1842</v>
      </c>
      <c r="D3" s="749">
        <f>SUM(D4:D10)</f>
        <v>1181625</v>
      </c>
      <c r="E3" s="749">
        <f>SUM(E4:E10)</f>
        <v>1246117</v>
      </c>
      <c r="F3" s="749">
        <f>SUM(F4:F10)</f>
        <v>1187347</v>
      </c>
      <c r="G3" s="750">
        <f>SUM(F3/E3)*100</f>
        <v>95.283749439258116</v>
      </c>
    </row>
    <row r="4" spans="1:8" ht="14.1" customHeight="1">
      <c r="A4" s="751"/>
      <c r="B4" s="751"/>
      <c r="C4" s="751" t="s">
        <v>1843</v>
      </c>
      <c r="D4" s="752">
        <v>741793</v>
      </c>
      <c r="E4" s="752">
        <v>788948</v>
      </c>
      <c r="F4" s="753">
        <v>769038</v>
      </c>
      <c r="G4" s="754">
        <f>SUM(F4/E4)*100</f>
        <v>97.47638627640859</v>
      </c>
    </row>
    <row r="5" spans="1:8" ht="24.75" customHeight="1">
      <c r="A5" s="751"/>
      <c r="B5" s="751"/>
      <c r="C5" s="755" t="s">
        <v>1925</v>
      </c>
      <c r="D5" s="752">
        <v>211145</v>
      </c>
      <c r="E5" s="752">
        <v>226834</v>
      </c>
      <c r="F5" s="756">
        <v>221332</v>
      </c>
      <c r="G5" s="754">
        <f>SUM(F5/E5)*100</f>
        <v>97.5744376945255</v>
      </c>
    </row>
    <row r="6" spans="1:8" ht="14.1" customHeight="1">
      <c r="A6" s="751"/>
      <c r="B6" s="751"/>
      <c r="C6" s="751" t="s">
        <v>1926</v>
      </c>
      <c r="D6" s="752">
        <v>190405</v>
      </c>
      <c r="E6" s="752">
        <v>180214</v>
      </c>
      <c r="F6" s="753">
        <v>171856</v>
      </c>
      <c r="G6" s="754">
        <f>SUM(F6/E6)*100</f>
        <v>95.362180518716627</v>
      </c>
    </row>
    <row r="7" spans="1:8" ht="14.1" customHeight="1">
      <c r="A7" s="751"/>
      <c r="B7" s="751"/>
      <c r="C7" s="751" t="s">
        <v>1927</v>
      </c>
      <c r="D7" s="752"/>
      <c r="E7" s="752"/>
      <c r="F7" s="753"/>
      <c r="G7" s="754"/>
    </row>
    <row r="8" spans="1:8" ht="14.1" customHeight="1">
      <c r="A8" s="751"/>
      <c r="B8" s="751"/>
      <c r="C8" s="757" t="s">
        <v>1928</v>
      </c>
      <c r="D8" s="752"/>
      <c r="E8" s="758">
        <v>11</v>
      </c>
      <c r="F8" s="753">
        <v>11</v>
      </c>
      <c r="G8" s="754">
        <f t="shared" ref="G8:G14" si="0">SUM(F8/E8)*100</f>
        <v>100</v>
      </c>
    </row>
    <row r="9" spans="1:8" ht="14.1" customHeight="1">
      <c r="A9" s="751"/>
      <c r="B9" s="751"/>
      <c r="C9" s="751" t="s">
        <v>1929</v>
      </c>
      <c r="D9" s="752">
        <v>18994</v>
      </c>
      <c r="E9" s="752">
        <v>33822</v>
      </c>
      <c r="F9" s="753">
        <v>20649</v>
      </c>
      <c r="G9" s="754">
        <f t="shared" si="0"/>
        <v>61.051978002483587</v>
      </c>
    </row>
    <row r="10" spans="1:8" ht="14.1" customHeight="1">
      <c r="A10" s="751"/>
      <c r="B10" s="751"/>
      <c r="C10" s="751" t="s">
        <v>1930</v>
      </c>
      <c r="D10" s="752">
        <v>19288</v>
      </c>
      <c r="E10" s="752">
        <v>16288</v>
      </c>
      <c r="F10" s="753">
        <v>4461</v>
      </c>
      <c r="G10" s="754">
        <f t="shared" si="0"/>
        <v>27.388261296660115</v>
      </c>
    </row>
    <row r="11" spans="1:8" ht="14.1" customHeight="1">
      <c r="A11" s="747"/>
      <c r="B11" s="747">
        <v>2</v>
      </c>
      <c r="C11" s="759" t="s">
        <v>1931</v>
      </c>
      <c r="D11" s="760">
        <f>SUM(D12:D18)</f>
        <v>1337500</v>
      </c>
      <c r="E11" s="760">
        <f>SUM(E12:E18)</f>
        <v>1415427</v>
      </c>
      <c r="F11" s="760">
        <f>SUM(F12:F18)</f>
        <v>1413233</v>
      </c>
      <c r="G11" s="761">
        <f t="shared" si="0"/>
        <v>99.84499377219737</v>
      </c>
    </row>
    <row r="12" spans="1:8" ht="14.1" customHeight="1">
      <c r="A12" s="751"/>
      <c r="B12" s="751"/>
      <c r="C12" s="751" t="s">
        <v>1843</v>
      </c>
      <c r="D12" s="752">
        <v>305841</v>
      </c>
      <c r="E12" s="752">
        <v>329820</v>
      </c>
      <c r="F12" s="753">
        <v>329049</v>
      </c>
      <c r="G12" s="754">
        <f t="shared" si="0"/>
        <v>99.76623612879753</v>
      </c>
    </row>
    <row r="13" spans="1:8" ht="30" customHeight="1">
      <c r="A13" s="751"/>
      <c r="B13" s="751"/>
      <c r="C13" s="755" t="s">
        <v>1925</v>
      </c>
      <c r="D13" s="752">
        <v>85549</v>
      </c>
      <c r="E13" s="752">
        <v>89410</v>
      </c>
      <c r="F13" s="753">
        <v>89182</v>
      </c>
      <c r="G13" s="754">
        <f t="shared" si="0"/>
        <v>99.744994967005923</v>
      </c>
    </row>
    <row r="14" spans="1:8" ht="14.1" customHeight="1">
      <c r="A14" s="751"/>
      <c r="B14" s="751"/>
      <c r="C14" s="751" t="s">
        <v>1926</v>
      </c>
      <c r="D14" s="752">
        <v>929710</v>
      </c>
      <c r="E14" s="752">
        <v>971970</v>
      </c>
      <c r="F14" s="753">
        <v>970775</v>
      </c>
      <c r="G14" s="754">
        <f t="shared" si="0"/>
        <v>99.877053818533483</v>
      </c>
    </row>
    <row r="15" spans="1:8" ht="14.1" customHeight="1">
      <c r="A15" s="751"/>
      <c r="B15" s="751"/>
      <c r="C15" s="751" t="s">
        <v>1927</v>
      </c>
      <c r="D15" s="752"/>
      <c r="E15" s="752"/>
      <c r="F15" s="753"/>
      <c r="G15" s="754"/>
    </row>
    <row r="16" spans="1:8" ht="14.1" customHeight="1">
      <c r="A16" s="751"/>
      <c r="B16" s="751"/>
      <c r="C16" s="757" t="s">
        <v>1928</v>
      </c>
      <c r="D16" s="752">
        <v>500</v>
      </c>
      <c r="E16" s="758">
        <v>1330</v>
      </c>
      <c r="F16" s="753">
        <v>1330</v>
      </c>
      <c r="G16" s="754">
        <f t="shared" ref="G16:G22" si="1">SUM(F16/E16)*100</f>
        <v>100</v>
      </c>
    </row>
    <row r="17" spans="1:7" ht="14.1" customHeight="1">
      <c r="A17" s="751"/>
      <c r="B17" s="751"/>
      <c r="C17" s="751" t="s">
        <v>1929</v>
      </c>
      <c r="D17" s="752">
        <v>4500</v>
      </c>
      <c r="E17" s="752">
        <v>14228</v>
      </c>
      <c r="F17" s="753">
        <v>14228</v>
      </c>
      <c r="G17" s="754">
        <f t="shared" si="1"/>
        <v>100</v>
      </c>
    </row>
    <row r="18" spans="1:7" ht="14.1" customHeight="1">
      <c r="A18" s="751"/>
      <c r="B18" s="751"/>
      <c r="C18" s="751" t="s">
        <v>1930</v>
      </c>
      <c r="D18" s="752">
        <v>11400</v>
      </c>
      <c r="E18" s="752">
        <v>8669</v>
      </c>
      <c r="F18" s="753">
        <v>8669</v>
      </c>
      <c r="G18" s="754">
        <f t="shared" si="1"/>
        <v>100</v>
      </c>
    </row>
    <row r="19" spans="1:7" ht="14.1" customHeight="1">
      <c r="A19" s="747"/>
      <c r="B19" s="747">
        <v>3</v>
      </c>
      <c r="C19" s="759" t="s">
        <v>2274</v>
      </c>
      <c r="D19" s="760">
        <f>SUM(D20:D26)</f>
        <v>377182</v>
      </c>
      <c r="E19" s="760">
        <f>SUM(E20:E26)</f>
        <v>436495</v>
      </c>
      <c r="F19" s="760">
        <f>SUM(F20:F26)</f>
        <v>430057</v>
      </c>
      <c r="G19" s="761">
        <f t="shared" si="1"/>
        <v>98.525069015681737</v>
      </c>
    </row>
    <row r="20" spans="1:7" ht="14.1" customHeight="1">
      <c r="A20" s="751"/>
      <c r="B20" s="751"/>
      <c r="C20" s="751" t="s">
        <v>1843</v>
      </c>
      <c r="D20" s="758">
        <v>204397</v>
      </c>
      <c r="E20" s="758">
        <v>240258</v>
      </c>
      <c r="F20" s="756">
        <v>238931</v>
      </c>
      <c r="G20" s="754">
        <f t="shared" si="1"/>
        <v>99.447677080471834</v>
      </c>
    </row>
    <row r="21" spans="1:7" ht="24" customHeight="1">
      <c r="A21" s="751"/>
      <c r="B21" s="751"/>
      <c r="C21" s="755" t="s">
        <v>1925</v>
      </c>
      <c r="D21" s="758">
        <v>58950</v>
      </c>
      <c r="E21" s="758">
        <v>71096</v>
      </c>
      <c r="F21" s="756">
        <v>69589</v>
      </c>
      <c r="G21" s="754">
        <f t="shared" si="1"/>
        <v>97.880330820299307</v>
      </c>
    </row>
    <row r="22" spans="1:7" ht="14.1" customHeight="1">
      <c r="A22" s="751"/>
      <c r="B22" s="751"/>
      <c r="C22" s="751" t="s">
        <v>1926</v>
      </c>
      <c r="D22" s="758">
        <v>113435</v>
      </c>
      <c r="E22" s="758">
        <v>113531</v>
      </c>
      <c r="F22" s="756">
        <v>110749</v>
      </c>
      <c r="G22" s="754">
        <f t="shared" si="1"/>
        <v>97.549567959411959</v>
      </c>
    </row>
    <row r="23" spans="1:7" ht="14.1" customHeight="1">
      <c r="A23" s="751"/>
      <c r="B23" s="751"/>
      <c r="C23" s="751" t="s">
        <v>1927</v>
      </c>
      <c r="D23" s="758"/>
      <c r="E23" s="758"/>
      <c r="F23" s="756"/>
      <c r="G23" s="754"/>
    </row>
    <row r="24" spans="1:7" ht="14.1" customHeight="1">
      <c r="A24" s="751"/>
      <c r="B24" s="751"/>
      <c r="C24" s="757" t="s">
        <v>1928</v>
      </c>
      <c r="D24" s="758">
        <v>200</v>
      </c>
      <c r="E24" s="758">
        <v>200</v>
      </c>
      <c r="F24" s="756">
        <v>123</v>
      </c>
      <c r="G24" s="754">
        <f t="shared" ref="G24:G30" si="2">SUM(F24/E24)*100</f>
        <v>61.5</v>
      </c>
    </row>
    <row r="25" spans="1:7" ht="14.1" customHeight="1">
      <c r="A25" s="751"/>
      <c r="B25" s="751"/>
      <c r="C25" s="751" t="s">
        <v>1929</v>
      </c>
      <c r="D25" s="758">
        <v>200</v>
      </c>
      <c r="E25" s="758">
        <v>560</v>
      </c>
      <c r="F25" s="756">
        <v>361</v>
      </c>
      <c r="G25" s="754">
        <f t="shared" si="2"/>
        <v>64.464285714285722</v>
      </c>
    </row>
    <row r="26" spans="1:7" ht="14.1" customHeight="1">
      <c r="A26" s="751"/>
      <c r="B26" s="751"/>
      <c r="C26" s="751" t="s">
        <v>1930</v>
      </c>
      <c r="D26" s="758"/>
      <c r="E26" s="758">
        <v>10850</v>
      </c>
      <c r="F26" s="756">
        <v>10304</v>
      </c>
      <c r="G26" s="754">
        <f t="shared" si="2"/>
        <v>94.967741935483872</v>
      </c>
    </row>
    <row r="27" spans="1:7" ht="18.75" customHeight="1">
      <c r="A27" s="747"/>
      <c r="B27" s="747">
        <v>4</v>
      </c>
      <c r="C27" s="759" t="s">
        <v>2275</v>
      </c>
      <c r="D27" s="760">
        <f>SUM(D28:D34)</f>
        <v>317551</v>
      </c>
      <c r="E27" s="760">
        <f>SUM(E28:E34)</f>
        <v>400715</v>
      </c>
      <c r="F27" s="760">
        <f>SUM(F28:F34)</f>
        <v>317047</v>
      </c>
      <c r="G27" s="761">
        <f t="shared" si="2"/>
        <v>79.120322423667702</v>
      </c>
    </row>
    <row r="28" spans="1:7" ht="14.1" customHeight="1">
      <c r="A28" s="751"/>
      <c r="B28" s="751"/>
      <c r="C28" s="751" t="s">
        <v>1843</v>
      </c>
      <c r="D28" s="758">
        <v>151944</v>
      </c>
      <c r="E28" s="758">
        <v>167701</v>
      </c>
      <c r="F28" s="756">
        <v>146172</v>
      </c>
      <c r="G28" s="754">
        <f t="shared" si="2"/>
        <v>87.162270946505984</v>
      </c>
    </row>
    <row r="29" spans="1:7" ht="27.75" customHeight="1">
      <c r="A29" s="751"/>
      <c r="B29" s="751"/>
      <c r="C29" s="755" t="s">
        <v>1925</v>
      </c>
      <c r="D29" s="758">
        <v>40668</v>
      </c>
      <c r="E29" s="758">
        <v>46710</v>
      </c>
      <c r="F29" s="756">
        <v>42125</v>
      </c>
      <c r="G29" s="754">
        <f t="shared" si="2"/>
        <v>90.184114750588734</v>
      </c>
    </row>
    <row r="30" spans="1:7" ht="14.1" customHeight="1">
      <c r="A30" s="751"/>
      <c r="B30" s="751"/>
      <c r="C30" s="751" t="s">
        <v>1926</v>
      </c>
      <c r="D30" s="758">
        <v>115934</v>
      </c>
      <c r="E30" s="758">
        <v>173256</v>
      </c>
      <c r="F30" s="756">
        <v>120075</v>
      </c>
      <c r="G30" s="754">
        <f t="shared" si="2"/>
        <v>69.304959135614354</v>
      </c>
    </row>
    <row r="31" spans="1:7" ht="14.1" customHeight="1">
      <c r="A31" s="751"/>
      <c r="B31" s="751"/>
      <c r="C31" s="751" t="s">
        <v>1927</v>
      </c>
      <c r="D31" s="758"/>
      <c r="E31" s="758"/>
      <c r="F31" s="756"/>
      <c r="G31" s="754"/>
    </row>
    <row r="32" spans="1:7" ht="14.1" customHeight="1">
      <c r="A32" s="751"/>
      <c r="B32" s="751"/>
      <c r="C32" s="757" t="s">
        <v>1928</v>
      </c>
      <c r="D32" s="758"/>
      <c r="E32" s="758"/>
      <c r="F32" s="756"/>
      <c r="G32" s="754"/>
    </row>
    <row r="33" spans="1:7" ht="14.1" customHeight="1">
      <c r="A33" s="751"/>
      <c r="B33" s="751"/>
      <c r="C33" s="751" t="s">
        <v>1929</v>
      </c>
      <c r="D33" s="758">
        <v>5772</v>
      </c>
      <c r="E33" s="758">
        <v>9815</v>
      </c>
      <c r="F33" s="756">
        <v>8675</v>
      </c>
      <c r="G33" s="754">
        <f t="shared" ref="G33:G38" si="3">SUM(F33/E33)*100</f>
        <v>88.38512480896587</v>
      </c>
    </row>
    <row r="34" spans="1:7" ht="14.1" customHeight="1">
      <c r="A34" s="751"/>
      <c r="B34" s="751"/>
      <c r="C34" s="751" t="s">
        <v>1930</v>
      </c>
      <c r="D34" s="758">
        <v>3233</v>
      </c>
      <c r="E34" s="758">
        <v>3233</v>
      </c>
      <c r="F34" s="756"/>
      <c r="G34" s="754">
        <f t="shared" si="3"/>
        <v>0</v>
      </c>
    </row>
    <row r="35" spans="1:7" ht="14.1" customHeight="1">
      <c r="A35" s="747"/>
      <c r="B35" s="747">
        <v>5</v>
      </c>
      <c r="C35" s="759" t="s">
        <v>1932</v>
      </c>
      <c r="D35" s="760">
        <f>SUM(D36:D42)</f>
        <v>317172</v>
      </c>
      <c r="E35" s="760">
        <f>SUM(E36:E42)</f>
        <v>331304</v>
      </c>
      <c r="F35" s="760">
        <f>SUM(F36:F42)</f>
        <v>321702</v>
      </c>
      <c r="G35" s="761">
        <f t="shared" si="3"/>
        <v>97.101755487407331</v>
      </c>
    </row>
    <row r="36" spans="1:7" ht="14.1" customHeight="1">
      <c r="A36" s="751"/>
      <c r="B36" s="751"/>
      <c r="C36" s="751" t="s">
        <v>1843</v>
      </c>
      <c r="D36" s="758">
        <v>188181</v>
      </c>
      <c r="E36" s="758">
        <v>188017</v>
      </c>
      <c r="F36" s="756">
        <v>186833</v>
      </c>
      <c r="G36" s="754">
        <f t="shared" si="3"/>
        <v>99.370269709653911</v>
      </c>
    </row>
    <row r="37" spans="1:7" ht="26.25" customHeight="1">
      <c r="A37" s="751"/>
      <c r="B37" s="751"/>
      <c r="C37" s="755" t="s">
        <v>1925</v>
      </c>
      <c r="D37" s="758">
        <v>53894</v>
      </c>
      <c r="E37" s="758">
        <v>54081</v>
      </c>
      <c r="F37" s="756">
        <v>54076</v>
      </c>
      <c r="G37" s="754">
        <f t="shared" si="3"/>
        <v>99.990754608827501</v>
      </c>
    </row>
    <row r="38" spans="1:7" ht="14.1" customHeight="1">
      <c r="A38" s="751"/>
      <c r="B38" s="751"/>
      <c r="C38" s="751" t="s">
        <v>1926</v>
      </c>
      <c r="D38" s="758">
        <v>74847</v>
      </c>
      <c r="E38" s="758">
        <v>88806</v>
      </c>
      <c r="F38" s="756">
        <v>80541</v>
      </c>
      <c r="G38" s="754">
        <f t="shared" si="3"/>
        <v>90.693196405648266</v>
      </c>
    </row>
    <row r="39" spans="1:7" ht="14.1" customHeight="1">
      <c r="A39" s="751"/>
      <c r="B39" s="751"/>
      <c r="C39" s="751" t="s">
        <v>1927</v>
      </c>
      <c r="D39" s="758"/>
      <c r="E39" s="758"/>
      <c r="F39" s="756"/>
      <c r="G39" s="754"/>
    </row>
    <row r="40" spans="1:7" ht="14.1" customHeight="1">
      <c r="A40" s="751"/>
      <c r="B40" s="751"/>
      <c r="C40" s="757" t="s">
        <v>1928</v>
      </c>
      <c r="D40" s="758">
        <v>50</v>
      </c>
      <c r="E40" s="758">
        <v>100</v>
      </c>
      <c r="F40" s="756">
        <v>47</v>
      </c>
      <c r="G40" s="754">
        <f>SUM(F40/E40)*100</f>
        <v>47</v>
      </c>
    </row>
    <row r="41" spans="1:7" ht="14.1" customHeight="1">
      <c r="A41" s="751"/>
      <c r="B41" s="751"/>
      <c r="C41" s="751" t="s">
        <v>1929</v>
      </c>
      <c r="D41" s="758">
        <v>200</v>
      </c>
      <c r="E41" s="758">
        <v>300</v>
      </c>
      <c r="F41" s="756">
        <v>205</v>
      </c>
      <c r="G41" s="754">
        <f>SUM(F41/E41)*100</f>
        <v>68.333333333333329</v>
      </c>
    </row>
    <row r="42" spans="1:7" ht="14.1" customHeight="1">
      <c r="A42" s="751"/>
      <c r="B42" s="751"/>
      <c r="C42" s="751" t="s">
        <v>1930</v>
      </c>
      <c r="D42" s="758"/>
      <c r="E42" s="758"/>
      <c r="F42" s="756"/>
      <c r="G42" s="754"/>
    </row>
    <row r="43" spans="1:7" ht="14.1" customHeight="1">
      <c r="A43" s="747"/>
      <c r="B43" s="747">
        <v>6</v>
      </c>
      <c r="C43" s="759" t="s">
        <v>1933</v>
      </c>
      <c r="D43" s="760">
        <f>SUM(D44:D50)</f>
        <v>278344</v>
      </c>
      <c r="E43" s="760">
        <f>SUM(E44:E50)</f>
        <v>292510</v>
      </c>
      <c r="F43" s="760">
        <f>SUM(F44:F50)</f>
        <v>289153</v>
      </c>
      <c r="G43" s="761">
        <f>SUM(F43/E43)*100</f>
        <v>98.852346928310141</v>
      </c>
    </row>
    <row r="44" spans="1:7" ht="14.1" customHeight="1">
      <c r="A44" s="751"/>
      <c r="B44" s="751"/>
      <c r="C44" s="751" t="s">
        <v>1843</v>
      </c>
      <c r="D44" s="758">
        <v>164770</v>
      </c>
      <c r="E44" s="758">
        <v>166643</v>
      </c>
      <c r="F44" s="756">
        <v>165772</v>
      </c>
      <c r="G44" s="754">
        <f>SUM(F44/E44)*100</f>
        <v>99.477325780260799</v>
      </c>
    </row>
    <row r="45" spans="1:7" ht="28.5" customHeight="1">
      <c r="A45" s="751"/>
      <c r="B45" s="751"/>
      <c r="C45" s="755" t="s">
        <v>1925</v>
      </c>
      <c r="D45" s="758">
        <v>47192</v>
      </c>
      <c r="E45" s="758">
        <v>47969</v>
      </c>
      <c r="F45" s="756">
        <v>47929</v>
      </c>
      <c r="G45" s="754">
        <f>SUM(F45/E45)*100</f>
        <v>99.916612812441358</v>
      </c>
    </row>
    <row r="46" spans="1:7" ht="14.1" customHeight="1">
      <c r="A46" s="751"/>
      <c r="B46" s="751"/>
      <c r="C46" s="751" t="s">
        <v>1926</v>
      </c>
      <c r="D46" s="758">
        <v>66132</v>
      </c>
      <c r="E46" s="758">
        <v>77058</v>
      </c>
      <c r="F46" s="756">
        <v>74704</v>
      </c>
      <c r="G46" s="754">
        <f>SUM(F46/E46)*100</f>
        <v>96.9451581925303</v>
      </c>
    </row>
    <row r="47" spans="1:7" ht="14.1" customHeight="1">
      <c r="A47" s="751"/>
      <c r="B47" s="751"/>
      <c r="C47" s="751" t="s">
        <v>1927</v>
      </c>
      <c r="D47" s="758"/>
      <c r="E47" s="758"/>
      <c r="F47" s="756"/>
      <c r="G47" s="754"/>
    </row>
    <row r="48" spans="1:7" ht="14.1" customHeight="1">
      <c r="A48" s="751"/>
      <c r="B48" s="751"/>
      <c r="C48" s="757" t="s">
        <v>1928</v>
      </c>
      <c r="D48" s="758">
        <v>50</v>
      </c>
      <c r="E48" s="758">
        <v>100</v>
      </c>
      <c r="F48" s="756">
        <v>86</v>
      </c>
      <c r="G48" s="754">
        <f>SUM(F48/E48)*100</f>
        <v>86</v>
      </c>
    </row>
    <row r="49" spans="1:7" ht="14.1" customHeight="1">
      <c r="A49" s="751"/>
      <c r="B49" s="751"/>
      <c r="C49" s="751" t="s">
        <v>1929</v>
      </c>
      <c r="D49" s="758">
        <v>200</v>
      </c>
      <c r="E49" s="758">
        <v>740</v>
      </c>
      <c r="F49" s="756">
        <v>662</v>
      </c>
      <c r="G49" s="754">
        <f>SUM(F49/E49)*100</f>
        <v>89.459459459459453</v>
      </c>
    </row>
    <row r="50" spans="1:7" ht="14.1" customHeight="1">
      <c r="A50" s="751"/>
      <c r="B50" s="751"/>
      <c r="C50" s="751" t="s">
        <v>1930</v>
      </c>
      <c r="D50" s="758"/>
      <c r="E50" s="758"/>
      <c r="F50" s="756"/>
      <c r="G50" s="754"/>
    </row>
    <row r="51" spans="1:7" ht="14.1" customHeight="1">
      <c r="A51" s="747"/>
      <c r="B51" s="747">
        <v>7</v>
      </c>
      <c r="C51" s="759" t="s">
        <v>2278</v>
      </c>
      <c r="D51" s="760">
        <f>SUM(D52:D58)</f>
        <v>298081</v>
      </c>
      <c r="E51" s="760">
        <f>SUM(E52:E58)</f>
        <v>311706</v>
      </c>
      <c r="F51" s="760">
        <f>SUM(F52:F58)</f>
        <v>292963</v>
      </c>
      <c r="G51" s="761">
        <f>SUM(F51/E51)*100</f>
        <v>93.986962073235674</v>
      </c>
    </row>
    <row r="52" spans="1:7" ht="14.1" customHeight="1">
      <c r="A52" s="751"/>
      <c r="B52" s="751"/>
      <c r="C52" s="751" t="s">
        <v>1843</v>
      </c>
      <c r="D52" s="758">
        <v>183045</v>
      </c>
      <c r="E52" s="758">
        <v>181020</v>
      </c>
      <c r="F52" s="756">
        <v>177126</v>
      </c>
      <c r="G52" s="754">
        <f>SUM(F52/E52)*100</f>
        <v>97.84885647994696</v>
      </c>
    </row>
    <row r="53" spans="1:7" ht="24" customHeight="1">
      <c r="A53" s="751"/>
      <c r="B53" s="751"/>
      <c r="C53" s="755" t="s">
        <v>1925</v>
      </c>
      <c r="D53" s="758">
        <v>52591</v>
      </c>
      <c r="E53" s="758">
        <v>53459</v>
      </c>
      <c r="F53" s="756">
        <v>51830</v>
      </c>
      <c r="G53" s="754">
        <f>SUM(F53/E53)*100</f>
        <v>96.952804953328723</v>
      </c>
    </row>
    <row r="54" spans="1:7" ht="14.1" customHeight="1">
      <c r="A54" s="751"/>
      <c r="B54" s="751"/>
      <c r="C54" s="751" t="s">
        <v>1926</v>
      </c>
      <c r="D54" s="758">
        <v>62195</v>
      </c>
      <c r="E54" s="758">
        <v>76977</v>
      </c>
      <c r="F54" s="756">
        <v>63895</v>
      </c>
      <c r="G54" s="754">
        <f>SUM(F54/E54)*100</f>
        <v>83.005313275393945</v>
      </c>
    </row>
    <row r="55" spans="1:7" ht="14.1" customHeight="1">
      <c r="A55" s="751"/>
      <c r="B55" s="751"/>
      <c r="C55" s="751" t="s">
        <v>1927</v>
      </c>
      <c r="D55" s="758"/>
      <c r="E55" s="758"/>
      <c r="F55" s="756"/>
      <c r="G55" s="754"/>
    </row>
    <row r="56" spans="1:7" ht="14.1" customHeight="1">
      <c r="A56" s="751"/>
      <c r="B56" s="751"/>
      <c r="C56" s="757" t="s">
        <v>1928</v>
      </c>
      <c r="D56" s="758">
        <v>50</v>
      </c>
      <c r="E56" s="758">
        <v>50</v>
      </c>
      <c r="F56" s="756"/>
      <c r="G56" s="754"/>
    </row>
    <row r="57" spans="1:7" ht="14.1" customHeight="1">
      <c r="A57" s="751"/>
      <c r="B57" s="751"/>
      <c r="C57" s="751" t="s">
        <v>1929</v>
      </c>
      <c r="D57" s="758">
        <v>200</v>
      </c>
      <c r="E57" s="758">
        <v>200</v>
      </c>
      <c r="F57" s="756">
        <v>112</v>
      </c>
      <c r="G57" s="754">
        <f>SUM(F57/E57)*100</f>
        <v>56.000000000000007</v>
      </c>
    </row>
    <row r="58" spans="1:7" ht="14.1" customHeight="1">
      <c r="A58" s="751"/>
      <c r="B58" s="751"/>
      <c r="C58" s="751" t="s">
        <v>1930</v>
      </c>
      <c r="D58" s="758"/>
      <c r="E58" s="758"/>
      <c r="F58" s="756"/>
      <c r="G58" s="754"/>
    </row>
    <row r="59" spans="1:7" ht="14.1" customHeight="1">
      <c r="A59" s="747"/>
      <c r="B59" s="747">
        <v>8</v>
      </c>
      <c r="C59" s="759" t="s">
        <v>2279</v>
      </c>
      <c r="D59" s="760">
        <f>SUM(D60:D66)</f>
        <v>283023</v>
      </c>
      <c r="E59" s="760">
        <f>SUM(E60:E66)</f>
        <v>293068</v>
      </c>
      <c r="F59" s="760">
        <f>SUM(F60:F66)</f>
        <v>282297</v>
      </c>
      <c r="G59" s="761">
        <f>SUM(F59/E59)*100</f>
        <v>96.32474374547887</v>
      </c>
    </row>
    <row r="60" spans="1:7" ht="14.1" customHeight="1">
      <c r="A60" s="751"/>
      <c r="B60" s="751"/>
      <c r="C60" s="751" t="s">
        <v>1843</v>
      </c>
      <c r="D60" s="758">
        <v>170741</v>
      </c>
      <c r="E60" s="758">
        <v>170879</v>
      </c>
      <c r="F60" s="756">
        <v>169303</v>
      </c>
      <c r="G60" s="754">
        <f>SUM(F60/E60)*100</f>
        <v>99.077709958508649</v>
      </c>
    </row>
    <row r="61" spans="1:7" ht="24" customHeight="1">
      <c r="A61" s="751"/>
      <c r="B61" s="751"/>
      <c r="C61" s="755" t="s">
        <v>1925</v>
      </c>
      <c r="D61" s="758">
        <v>49159</v>
      </c>
      <c r="E61" s="758">
        <v>49814</v>
      </c>
      <c r="F61" s="756">
        <v>48554</v>
      </c>
      <c r="G61" s="754">
        <f>SUM(F61/E61)*100</f>
        <v>97.47059059702093</v>
      </c>
    </row>
    <row r="62" spans="1:7" ht="14.1" customHeight="1">
      <c r="A62" s="751"/>
      <c r="B62" s="751"/>
      <c r="C62" s="751" t="s">
        <v>1926</v>
      </c>
      <c r="D62" s="758">
        <v>62873</v>
      </c>
      <c r="E62" s="758">
        <v>70804</v>
      </c>
      <c r="F62" s="756">
        <v>63416</v>
      </c>
      <c r="G62" s="754">
        <f>SUM(F62/E62)*100</f>
        <v>89.565561267724988</v>
      </c>
    </row>
    <row r="63" spans="1:7" ht="14.1" customHeight="1">
      <c r="A63" s="751"/>
      <c r="B63" s="751"/>
      <c r="C63" s="751" t="s">
        <v>1927</v>
      </c>
      <c r="D63" s="758"/>
      <c r="E63" s="758"/>
      <c r="F63" s="756"/>
      <c r="G63" s="754"/>
    </row>
    <row r="64" spans="1:7" ht="14.1" customHeight="1">
      <c r="A64" s="751"/>
      <c r="B64" s="751"/>
      <c r="C64" s="757" t="s">
        <v>1928</v>
      </c>
      <c r="D64" s="758">
        <v>50</v>
      </c>
      <c r="E64" s="758">
        <v>421</v>
      </c>
      <c r="F64" s="756">
        <v>419</v>
      </c>
      <c r="G64" s="754">
        <f t="shared" ref="G64:G70" si="4">SUM(F64/E64)*100</f>
        <v>99.524940617577201</v>
      </c>
    </row>
    <row r="65" spans="1:7" ht="14.1" customHeight="1">
      <c r="A65" s="751"/>
      <c r="B65" s="751"/>
      <c r="C65" s="751" t="s">
        <v>1929</v>
      </c>
      <c r="D65" s="758">
        <v>200</v>
      </c>
      <c r="E65" s="758">
        <v>900</v>
      </c>
      <c r="F65" s="756">
        <v>605</v>
      </c>
      <c r="G65" s="754">
        <f t="shared" si="4"/>
        <v>67.222222222222229</v>
      </c>
    </row>
    <row r="66" spans="1:7" ht="14.1" customHeight="1">
      <c r="A66" s="751"/>
      <c r="B66" s="751"/>
      <c r="C66" s="751" t="s">
        <v>1930</v>
      </c>
      <c r="D66" s="758"/>
      <c r="E66" s="758">
        <v>250</v>
      </c>
      <c r="F66" s="756"/>
      <c r="G66" s="754">
        <f t="shared" si="4"/>
        <v>0</v>
      </c>
    </row>
    <row r="67" spans="1:7" ht="30" customHeight="1">
      <c r="A67" s="747"/>
      <c r="B67" s="747">
        <v>9</v>
      </c>
      <c r="C67" s="744" t="s">
        <v>2280</v>
      </c>
      <c r="D67" s="760">
        <f>SUM(D68:D74)</f>
        <v>96034</v>
      </c>
      <c r="E67" s="760">
        <f>SUM(E68:E74)</f>
        <v>119634</v>
      </c>
      <c r="F67" s="760">
        <f>SUM(F68:F74)</f>
        <v>118004</v>
      </c>
      <c r="G67" s="761">
        <f t="shared" si="4"/>
        <v>98.637511075446781</v>
      </c>
    </row>
    <row r="68" spans="1:7" ht="14.1" customHeight="1">
      <c r="A68" s="751"/>
      <c r="B68" s="751"/>
      <c r="C68" s="751" t="s">
        <v>1843</v>
      </c>
      <c r="D68" s="758">
        <v>56400</v>
      </c>
      <c r="E68" s="758">
        <v>57055</v>
      </c>
      <c r="F68" s="756">
        <v>56344</v>
      </c>
      <c r="G68" s="754">
        <f t="shared" si="4"/>
        <v>98.753834019805453</v>
      </c>
    </row>
    <row r="69" spans="1:7" ht="23.25" customHeight="1">
      <c r="A69" s="751"/>
      <c r="B69" s="751"/>
      <c r="C69" s="755" t="s">
        <v>1925</v>
      </c>
      <c r="D69" s="758">
        <v>14960</v>
      </c>
      <c r="E69" s="758">
        <v>15622</v>
      </c>
      <c r="F69" s="756">
        <v>15235</v>
      </c>
      <c r="G69" s="754">
        <f t="shared" si="4"/>
        <v>97.5227243630777</v>
      </c>
    </row>
    <row r="70" spans="1:7" ht="14.1" customHeight="1">
      <c r="A70" s="751"/>
      <c r="B70" s="751"/>
      <c r="C70" s="751" t="s">
        <v>1926</v>
      </c>
      <c r="D70" s="758">
        <v>24524</v>
      </c>
      <c r="E70" s="758">
        <v>34026</v>
      </c>
      <c r="F70" s="756">
        <v>33628</v>
      </c>
      <c r="G70" s="754">
        <f t="shared" si="4"/>
        <v>98.830306236407452</v>
      </c>
    </row>
    <row r="71" spans="1:7" ht="14.1" customHeight="1">
      <c r="A71" s="751"/>
      <c r="B71" s="751"/>
      <c r="C71" s="751" t="s">
        <v>1927</v>
      </c>
      <c r="D71" s="758"/>
      <c r="E71" s="758"/>
      <c r="F71" s="756"/>
      <c r="G71" s="754"/>
    </row>
    <row r="72" spans="1:7" ht="14.1" customHeight="1">
      <c r="A72" s="751"/>
      <c r="B72" s="751"/>
      <c r="C72" s="757" t="s">
        <v>1928</v>
      </c>
      <c r="D72" s="758"/>
      <c r="E72" s="758">
        <v>6651</v>
      </c>
      <c r="F72" s="756">
        <v>6621</v>
      </c>
      <c r="G72" s="754">
        <f t="shared" ref="G72:G78" si="5">SUM(F72/E72)*100</f>
        <v>99.548940009021209</v>
      </c>
    </row>
    <row r="73" spans="1:7" ht="14.1" customHeight="1">
      <c r="A73" s="751"/>
      <c r="B73" s="751"/>
      <c r="C73" s="751" t="s">
        <v>1929</v>
      </c>
      <c r="D73" s="758">
        <v>150</v>
      </c>
      <c r="E73" s="758">
        <v>6280</v>
      </c>
      <c r="F73" s="756">
        <v>6176</v>
      </c>
      <c r="G73" s="754">
        <f t="shared" si="5"/>
        <v>98.343949044585983</v>
      </c>
    </row>
    <row r="74" spans="1:7" ht="14.1" customHeight="1">
      <c r="A74" s="751"/>
      <c r="B74" s="751"/>
      <c r="C74" s="751" t="s">
        <v>1930</v>
      </c>
      <c r="D74" s="758"/>
      <c r="E74" s="758"/>
      <c r="F74" s="756"/>
      <c r="G74" s="754"/>
    </row>
    <row r="75" spans="1:7" ht="14.1" customHeight="1">
      <c r="A75" s="747"/>
      <c r="B75" s="747">
        <v>10</v>
      </c>
      <c r="C75" s="759" t="s">
        <v>1934</v>
      </c>
      <c r="D75" s="760">
        <f>SUM(D76:D82)</f>
        <v>208226</v>
      </c>
      <c r="E75" s="760">
        <f>SUM(E76:E82)</f>
        <v>259652</v>
      </c>
      <c r="F75" s="760">
        <f>SUM(F76:F82)</f>
        <v>250409</v>
      </c>
      <c r="G75" s="761">
        <f t="shared" si="5"/>
        <v>96.440235391986192</v>
      </c>
    </row>
    <row r="76" spans="1:7" ht="14.1" customHeight="1">
      <c r="A76" s="751"/>
      <c r="B76" s="751"/>
      <c r="C76" s="751" t="s">
        <v>1843</v>
      </c>
      <c r="D76" s="758">
        <v>84893</v>
      </c>
      <c r="E76" s="758">
        <v>87401</v>
      </c>
      <c r="F76" s="756">
        <v>82814</v>
      </c>
      <c r="G76" s="754">
        <f t="shared" si="5"/>
        <v>94.751776295465731</v>
      </c>
    </row>
    <row r="77" spans="1:7" ht="25.5" customHeight="1">
      <c r="A77" s="751"/>
      <c r="B77" s="751"/>
      <c r="C77" s="755" t="s">
        <v>1925</v>
      </c>
      <c r="D77" s="758">
        <v>22807</v>
      </c>
      <c r="E77" s="758">
        <v>24266</v>
      </c>
      <c r="F77" s="756">
        <v>22319</v>
      </c>
      <c r="G77" s="754">
        <f t="shared" si="5"/>
        <v>91.976427923844057</v>
      </c>
    </row>
    <row r="78" spans="1:7" ht="14.1" customHeight="1">
      <c r="A78" s="751"/>
      <c r="B78" s="751"/>
      <c r="C78" s="751" t="s">
        <v>1926</v>
      </c>
      <c r="D78" s="758">
        <v>89302</v>
      </c>
      <c r="E78" s="758">
        <v>98132</v>
      </c>
      <c r="F78" s="756">
        <v>96237</v>
      </c>
      <c r="G78" s="754">
        <f t="shared" si="5"/>
        <v>98.068927566950634</v>
      </c>
    </row>
    <row r="79" spans="1:7" ht="14.1" customHeight="1">
      <c r="A79" s="751"/>
      <c r="B79" s="751"/>
      <c r="C79" s="751" t="s">
        <v>1927</v>
      </c>
      <c r="D79" s="758"/>
      <c r="E79" s="758"/>
      <c r="F79" s="756"/>
      <c r="G79" s="754"/>
    </row>
    <row r="80" spans="1:7" ht="14.1" customHeight="1">
      <c r="A80" s="751"/>
      <c r="B80" s="751"/>
      <c r="C80" s="757" t="s">
        <v>1928</v>
      </c>
      <c r="D80" s="758">
        <v>11224</v>
      </c>
      <c r="E80" s="758">
        <v>11224</v>
      </c>
      <c r="F80" s="756">
        <v>11224</v>
      </c>
      <c r="G80" s="754">
        <f t="shared" ref="G80:G86" si="6">SUM(F80/E80)*100</f>
        <v>100</v>
      </c>
    </row>
    <row r="81" spans="1:7" ht="14.1" customHeight="1">
      <c r="A81" s="751"/>
      <c r="B81" s="751"/>
      <c r="C81" s="751" t="s">
        <v>1929</v>
      </c>
      <c r="D81" s="758"/>
      <c r="E81" s="758">
        <v>16213</v>
      </c>
      <c r="F81" s="756">
        <v>15399</v>
      </c>
      <c r="G81" s="754">
        <f t="shared" si="6"/>
        <v>94.979337568617765</v>
      </c>
    </row>
    <row r="82" spans="1:7" ht="14.1" customHeight="1">
      <c r="A82" s="751"/>
      <c r="B82" s="751"/>
      <c r="C82" s="751" t="s">
        <v>1930</v>
      </c>
      <c r="D82" s="758"/>
      <c r="E82" s="758">
        <v>22416</v>
      </c>
      <c r="F82" s="756">
        <v>22416</v>
      </c>
      <c r="G82" s="754">
        <f t="shared" si="6"/>
        <v>100</v>
      </c>
    </row>
    <row r="83" spans="1:7" ht="14.1" customHeight="1">
      <c r="A83" s="747"/>
      <c r="B83" s="747">
        <v>11</v>
      </c>
      <c r="C83" s="759" t="s">
        <v>1935</v>
      </c>
      <c r="D83" s="760">
        <f>SUM(D84:D90)</f>
        <v>15059</v>
      </c>
      <c r="E83" s="760">
        <f>SUM(E84:E90)</f>
        <v>19133</v>
      </c>
      <c r="F83" s="760">
        <f>SUM(F84:F90)</f>
        <v>17742</v>
      </c>
      <c r="G83" s="761">
        <f t="shared" si="6"/>
        <v>92.729838498928558</v>
      </c>
    </row>
    <row r="84" spans="1:7" ht="14.1" customHeight="1">
      <c r="A84" s="751"/>
      <c r="B84" s="751"/>
      <c r="C84" s="751" t="s">
        <v>1843</v>
      </c>
      <c r="D84" s="758">
        <v>9441</v>
      </c>
      <c r="E84" s="758">
        <v>10600</v>
      </c>
      <c r="F84" s="756">
        <v>9594</v>
      </c>
      <c r="G84" s="754">
        <f t="shared" si="6"/>
        <v>90.509433962264154</v>
      </c>
    </row>
    <row r="85" spans="1:7" ht="24.75" customHeight="1">
      <c r="A85" s="751"/>
      <c r="B85" s="751"/>
      <c r="C85" s="755" t="s">
        <v>1925</v>
      </c>
      <c r="D85" s="758">
        <v>2511</v>
      </c>
      <c r="E85" s="758">
        <v>2901</v>
      </c>
      <c r="F85" s="756">
        <v>2676</v>
      </c>
      <c r="G85" s="754">
        <f t="shared" si="6"/>
        <v>92.244053774560498</v>
      </c>
    </row>
    <row r="86" spans="1:7" ht="14.1" customHeight="1">
      <c r="A86" s="751"/>
      <c r="B86" s="751"/>
      <c r="C86" s="751" t="s">
        <v>1926</v>
      </c>
      <c r="D86" s="758">
        <v>3107</v>
      </c>
      <c r="E86" s="758">
        <v>5472</v>
      </c>
      <c r="F86" s="756">
        <v>5346</v>
      </c>
      <c r="G86" s="754">
        <f t="shared" si="6"/>
        <v>97.69736842105263</v>
      </c>
    </row>
    <row r="87" spans="1:7" ht="14.1" customHeight="1">
      <c r="A87" s="751"/>
      <c r="B87" s="751"/>
      <c r="C87" s="751" t="s">
        <v>1927</v>
      </c>
      <c r="D87" s="758"/>
      <c r="E87" s="758"/>
      <c r="F87" s="756"/>
      <c r="G87" s="754"/>
    </row>
    <row r="88" spans="1:7" ht="14.1" customHeight="1">
      <c r="A88" s="751"/>
      <c r="B88" s="751"/>
      <c r="C88" s="757" t="s">
        <v>1928</v>
      </c>
      <c r="D88" s="758"/>
      <c r="E88" s="758"/>
      <c r="F88" s="756"/>
      <c r="G88" s="754"/>
    </row>
    <row r="89" spans="1:7" ht="14.1" customHeight="1">
      <c r="A89" s="751"/>
      <c r="B89" s="751"/>
      <c r="C89" s="751" t="s">
        <v>1929</v>
      </c>
      <c r="D89" s="758"/>
      <c r="E89" s="758">
        <v>160</v>
      </c>
      <c r="F89" s="756">
        <v>126</v>
      </c>
      <c r="G89" s="754">
        <f>SUM(F89/E89)*100</f>
        <v>78.75</v>
      </c>
    </row>
    <row r="90" spans="1:7" ht="14.1" customHeight="1">
      <c r="A90" s="751"/>
      <c r="B90" s="751"/>
      <c r="C90" s="751" t="s">
        <v>1930</v>
      </c>
      <c r="D90" s="758"/>
      <c r="E90" s="758"/>
      <c r="F90" s="756"/>
      <c r="G90" s="754"/>
    </row>
    <row r="91" spans="1:7" ht="14.1" customHeight="1">
      <c r="A91" s="747"/>
      <c r="B91" s="747">
        <v>12</v>
      </c>
      <c r="C91" s="759" t="s">
        <v>2283</v>
      </c>
      <c r="D91" s="760">
        <f>SUM(D92:D98)</f>
        <v>350342</v>
      </c>
      <c r="E91" s="760">
        <f>SUM(E92:E98)</f>
        <v>382686</v>
      </c>
      <c r="F91" s="760">
        <f>SUM(F92:F98)</f>
        <v>376147</v>
      </c>
      <c r="G91" s="761">
        <f>SUM(F91/E91)*100</f>
        <v>98.291288419226206</v>
      </c>
    </row>
    <row r="92" spans="1:7" ht="14.1" customHeight="1">
      <c r="A92" s="751"/>
      <c r="B92" s="751"/>
      <c r="C92" s="751" t="s">
        <v>1843</v>
      </c>
      <c r="D92" s="758">
        <v>134128</v>
      </c>
      <c r="E92" s="758">
        <v>131655</v>
      </c>
      <c r="F92" s="756">
        <v>130686</v>
      </c>
      <c r="G92" s="754">
        <f>SUM(F92/E92)*100</f>
        <v>99.263985416429307</v>
      </c>
    </row>
    <row r="93" spans="1:7" ht="24" customHeight="1">
      <c r="A93" s="751"/>
      <c r="B93" s="751"/>
      <c r="C93" s="755" t="s">
        <v>1925</v>
      </c>
      <c r="D93" s="758">
        <v>35758</v>
      </c>
      <c r="E93" s="758">
        <v>34706</v>
      </c>
      <c r="F93" s="756">
        <v>33448</v>
      </c>
      <c r="G93" s="754">
        <f>SUM(F93/E93)*100</f>
        <v>96.375266524520256</v>
      </c>
    </row>
    <row r="94" spans="1:7" ht="14.1" customHeight="1">
      <c r="A94" s="751"/>
      <c r="B94" s="751"/>
      <c r="C94" s="751" t="s">
        <v>1926</v>
      </c>
      <c r="D94" s="758">
        <v>154456</v>
      </c>
      <c r="E94" s="758">
        <v>157059</v>
      </c>
      <c r="F94" s="756">
        <v>152751</v>
      </c>
      <c r="G94" s="754">
        <f>SUM(F94/E94)*100</f>
        <v>97.257081733616019</v>
      </c>
    </row>
    <row r="95" spans="1:7" ht="14.1" customHeight="1">
      <c r="A95" s="751"/>
      <c r="B95" s="751"/>
      <c r="C95" s="751" t="s">
        <v>1927</v>
      </c>
      <c r="D95" s="758"/>
      <c r="E95" s="758"/>
      <c r="F95" s="756"/>
      <c r="G95" s="754"/>
    </row>
    <row r="96" spans="1:7" ht="14.1" customHeight="1">
      <c r="A96" s="751"/>
      <c r="B96" s="751"/>
      <c r="C96" s="757" t="s">
        <v>1928</v>
      </c>
      <c r="D96" s="758">
        <v>16000</v>
      </c>
      <c r="E96" s="758">
        <v>16000</v>
      </c>
      <c r="F96" s="756">
        <v>16000</v>
      </c>
      <c r="G96" s="754">
        <f>SUM(F96/E96)*100</f>
        <v>100</v>
      </c>
    </row>
    <row r="97" spans="1:7" ht="14.1" customHeight="1">
      <c r="A97" s="751"/>
      <c r="B97" s="751"/>
      <c r="C97" s="751" t="s">
        <v>1929</v>
      </c>
      <c r="D97" s="758">
        <v>10000</v>
      </c>
      <c r="E97" s="758">
        <v>43266</v>
      </c>
      <c r="F97" s="756">
        <v>43262</v>
      </c>
      <c r="G97" s="754">
        <f>SUM(F97/E97)*100</f>
        <v>99.990754865252157</v>
      </c>
    </row>
    <row r="98" spans="1:7" ht="14.1" customHeight="1">
      <c r="A98" s="751"/>
      <c r="B98" s="751"/>
      <c r="C98" s="751" t="s">
        <v>1930</v>
      </c>
      <c r="D98" s="758"/>
      <c r="E98" s="758"/>
      <c r="F98" s="756"/>
      <c r="G98" s="754"/>
    </row>
    <row r="99" spans="1:7" ht="18.75" customHeight="1">
      <c r="A99" s="747"/>
      <c r="B99" s="747">
        <v>13</v>
      </c>
      <c r="C99" s="759" t="s">
        <v>2284</v>
      </c>
      <c r="D99" s="760">
        <f>SUM(D100:D106)</f>
        <v>237762</v>
      </c>
      <c r="E99" s="760">
        <f>SUM(E100:E106)</f>
        <v>272419</v>
      </c>
      <c r="F99" s="760">
        <f>SUM(F100:F106)</f>
        <v>239292</v>
      </c>
      <c r="G99" s="761">
        <f>SUM(F99/E99)*100</f>
        <v>87.839688127480102</v>
      </c>
    </row>
    <row r="100" spans="1:7" ht="14.1" customHeight="1">
      <c r="A100" s="751"/>
      <c r="B100" s="751"/>
      <c r="C100" s="751" t="s">
        <v>1843</v>
      </c>
      <c r="D100" s="758">
        <v>115831</v>
      </c>
      <c r="E100" s="758">
        <v>123279</v>
      </c>
      <c r="F100" s="756">
        <v>118822</v>
      </c>
      <c r="G100" s="754">
        <f>SUM(F100/E100)*100</f>
        <v>96.384623496297024</v>
      </c>
    </row>
    <row r="101" spans="1:7" ht="23.25" customHeight="1">
      <c r="A101" s="751"/>
      <c r="B101" s="751"/>
      <c r="C101" s="755" t="s">
        <v>1925</v>
      </c>
      <c r="D101" s="758">
        <v>33570</v>
      </c>
      <c r="E101" s="758">
        <v>34765</v>
      </c>
      <c r="F101" s="756">
        <v>33999</v>
      </c>
      <c r="G101" s="754">
        <f>SUM(F101/E101)*100</f>
        <v>97.796634546239034</v>
      </c>
    </row>
    <row r="102" spans="1:7" ht="14.1" customHeight="1">
      <c r="A102" s="751"/>
      <c r="B102" s="751"/>
      <c r="C102" s="751" t="s">
        <v>1926</v>
      </c>
      <c r="D102" s="758">
        <v>81801</v>
      </c>
      <c r="E102" s="758">
        <v>92854</v>
      </c>
      <c r="F102" s="756">
        <v>75069</v>
      </c>
      <c r="G102" s="754">
        <f>SUM(F102/E102)*100</f>
        <v>80.846274796993129</v>
      </c>
    </row>
    <row r="103" spans="1:7" ht="14.1" customHeight="1">
      <c r="A103" s="751"/>
      <c r="B103" s="751"/>
      <c r="C103" s="751" t="s">
        <v>1927</v>
      </c>
      <c r="D103" s="758"/>
      <c r="E103" s="758"/>
      <c r="F103" s="756"/>
      <c r="G103" s="754"/>
    </row>
    <row r="104" spans="1:7" ht="14.1" customHeight="1">
      <c r="A104" s="751"/>
      <c r="B104" s="751"/>
      <c r="C104" s="757" t="s">
        <v>1928</v>
      </c>
      <c r="D104" s="758">
        <v>210</v>
      </c>
      <c r="E104" s="758">
        <v>5443</v>
      </c>
      <c r="F104" s="756">
        <v>5435</v>
      </c>
      <c r="G104" s="754">
        <f t="shared" ref="G104:G110" si="7">SUM(F104/E104)*100</f>
        <v>99.853022230387651</v>
      </c>
    </row>
    <row r="105" spans="1:7" ht="14.1" customHeight="1">
      <c r="A105" s="751"/>
      <c r="B105" s="751"/>
      <c r="C105" s="751" t="s">
        <v>1929</v>
      </c>
      <c r="D105" s="758">
        <v>6350</v>
      </c>
      <c r="E105" s="758">
        <v>16078</v>
      </c>
      <c r="F105" s="756">
        <v>5967</v>
      </c>
      <c r="G105" s="754">
        <f t="shared" si="7"/>
        <v>37.112824978231124</v>
      </c>
    </row>
    <row r="106" spans="1:7" ht="14.1" customHeight="1">
      <c r="A106" s="751"/>
      <c r="B106" s="751"/>
      <c r="C106" s="751" t="s">
        <v>1930</v>
      </c>
      <c r="D106" s="758"/>
      <c r="E106" s="758"/>
      <c r="F106" s="756"/>
      <c r="G106" s="754"/>
    </row>
    <row r="107" spans="1:7" ht="14.1" customHeight="1">
      <c r="A107" s="747"/>
      <c r="B107" s="747">
        <v>14</v>
      </c>
      <c r="C107" s="759" t="s">
        <v>2285</v>
      </c>
      <c r="D107" s="760">
        <f>SUM(D108:D114)</f>
        <v>585550</v>
      </c>
      <c r="E107" s="760">
        <f>SUM(E108:E114)</f>
        <v>612165</v>
      </c>
      <c r="F107" s="760">
        <f>SUM(F108:F114)</f>
        <v>586623</v>
      </c>
      <c r="G107" s="761">
        <f t="shared" si="7"/>
        <v>95.827595501212897</v>
      </c>
    </row>
    <row r="108" spans="1:7" ht="14.1" customHeight="1">
      <c r="A108" s="751"/>
      <c r="B108" s="751"/>
      <c r="C108" s="751" t="s">
        <v>1843</v>
      </c>
      <c r="D108" s="758">
        <v>288959</v>
      </c>
      <c r="E108" s="758">
        <v>296815</v>
      </c>
      <c r="F108" s="756">
        <v>292280</v>
      </c>
      <c r="G108" s="754">
        <f t="shared" si="7"/>
        <v>98.472112258477509</v>
      </c>
    </row>
    <row r="109" spans="1:7" ht="25.5" customHeight="1">
      <c r="A109" s="751"/>
      <c r="B109" s="751"/>
      <c r="C109" s="755" t="s">
        <v>1925</v>
      </c>
      <c r="D109" s="758">
        <v>79520</v>
      </c>
      <c r="E109" s="758">
        <v>81642</v>
      </c>
      <c r="F109" s="756">
        <v>77799</v>
      </c>
      <c r="G109" s="754">
        <f t="shared" si="7"/>
        <v>95.292863967075775</v>
      </c>
    </row>
    <row r="110" spans="1:7" ht="14.1" customHeight="1">
      <c r="A110" s="751"/>
      <c r="B110" s="751"/>
      <c r="C110" s="751" t="s">
        <v>1926</v>
      </c>
      <c r="D110" s="758">
        <v>216571</v>
      </c>
      <c r="E110" s="758">
        <v>229587</v>
      </c>
      <c r="F110" s="756">
        <v>213054</v>
      </c>
      <c r="G110" s="754">
        <f t="shared" si="7"/>
        <v>92.798808294894741</v>
      </c>
    </row>
    <row r="111" spans="1:7" ht="14.1" customHeight="1">
      <c r="A111" s="751"/>
      <c r="B111" s="751"/>
      <c r="C111" s="751" t="s">
        <v>1927</v>
      </c>
      <c r="D111" s="758"/>
      <c r="E111" s="758"/>
      <c r="F111" s="756"/>
      <c r="G111" s="754"/>
    </row>
    <row r="112" spans="1:7" ht="14.1" customHeight="1">
      <c r="A112" s="751"/>
      <c r="B112" s="751"/>
      <c r="C112" s="757" t="s">
        <v>1928</v>
      </c>
      <c r="D112" s="758">
        <v>200</v>
      </c>
      <c r="E112" s="758">
        <v>1921</v>
      </c>
      <c r="F112" s="756">
        <v>1916</v>
      </c>
      <c r="G112" s="754">
        <f t="shared" ref="G112:G118" si="8">SUM(F112/E112)*100</f>
        <v>99.739718896408121</v>
      </c>
    </row>
    <row r="113" spans="1:7" ht="14.1" customHeight="1">
      <c r="A113" s="751"/>
      <c r="B113" s="751"/>
      <c r="C113" s="751" t="s">
        <v>1929</v>
      </c>
      <c r="D113" s="758">
        <v>300</v>
      </c>
      <c r="E113" s="758">
        <v>2200</v>
      </c>
      <c r="F113" s="756">
        <v>1574</v>
      </c>
      <c r="G113" s="754">
        <f t="shared" si="8"/>
        <v>71.545454545454547</v>
      </c>
    </row>
    <row r="114" spans="1:7" ht="14.1" customHeight="1">
      <c r="A114" s="751"/>
      <c r="B114" s="751"/>
      <c r="C114" s="751" t="s">
        <v>1930</v>
      </c>
      <c r="D114" s="758"/>
      <c r="E114" s="758"/>
      <c r="F114" s="756"/>
      <c r="G114" s="754"/>
    </row>
    <row r="115" spans="1:7" ht="14.1" customHeight="1">
      <c r="A115" s="747"/>
      <c r="B115" s="747">
        <v>15</v>
      </c>
      <c r="C115" s="759" t="s">
        <v>2286</v>
      </c>
      <c r="D115" s="760">
        <f>SUM(D116:D122)</f>
        <v>115376</v>
      </c>
      <c r="E115" s="760">
        <f>SUM(E116:E122)</f>
        <v>122273</v>
      </c>
      <c r="F115" s="760">
        <f>SUM(F116:F122)</f>
        <v>107193</v>
      </c>
      <c r="G115" s="761">
        <f t="shared" si="8"/>
        <v>87.666942006820804</v>
      </c>
    </row>
    <row r="116" spans="1:7" ht="14.1" customHeight="1">
      <c r="A116" s="751"/>
      <c r="B116" s="751"/>
      <c r="C116" s="751" t="s">
        <v>1843</v>
      </c>
      <c r="D116" s="758">
        <v>53779</v>
      </c>
      <c r="E116" s="758">
        <v>55549</v>
      </c>
      <c r="F116" s="756">
        <v>46100</v>
      </c>
      <c r="G116" s="754">
        <f t="shared" si="8"/>
        <v>82.989792795549874</v>
      </c>
    </row>
    <row r="117" spans="1:7" ht="25.5" customHeight="1">
      <c r="A117" s="751"/>
      <c r="B117" s="751"/>
      <c r="C117" s="755" t="s">
        <v>1925</v>
      </c>
      <c r="D117" s="758">
        <v>15213</v>
      </c>
      <c r="E117" s="758">
        <v>15691</v>
      </c>
      <c r="F117" s="756">
        <v>11098</v>
      </c>
      <c r="G117" s="754">
        <f t="shared" si="8"/>
        <v>70.728443056529215</v>
      </c>
    </row>
    <row r="118" spans="1:7" ht="14.1" customHeight="1">
      <c r="A118" s="751"/>
      <c r="B118" s="751"/>
      <c r="C118" s="751" t="s">
        <v>1926</v>
      </c>
      <c r="D118" s="758">
        <v>46184</v>
      </c>
      <c r="E118" s="758">
        <v>50233</v>
      </c>
      <c r="F118" s="756">
        <v>49377</v>
      </c>
      <c r="G118" s="754">
        <f t="shared" si="8"/>
        <v>98.29594091533454</v>
      </c>
    </row>
    <row r="119" spans="1:7" ht="14.1" customHeight="1">
      <c r="A119" s="751"/>
      <c r="B119" s="751"/>
      <c r="C119" s="751" t="s">
        <v>1927</v>
      </c>
      <c r="D119" s="758"/>
      <c r="E119" s="758"/>
      <c r="F119" s="756"/>
      <c r="G119" s="754"/>
    </row>
    <row r="120" spans="1:7" ht="14.1" customHeight="1">
      <c r="A120" s="751"/>
      <c r="B120" s="751"/>
      <c r="C120" s="757" t="s">
        <v>1928</v>
      </c>
      <c r="D120" s="758"/>
      <c r="E120" s="758"/>
      <c r="F120" s="756"/>
      <c r="G120" s="754"/>
    </row>
    <row r="121" spans="1:7" ht="14.1" customHeight="1">
      <c r="A121" s="751"/>
      <c r="B121" s="751"/>
      <c r="C121" s="751" t="s">
        <v>1929</v>
      </c>
      <c r="D121" s="758">
        <v>200</v>
      </c>
      <c r="E121" s="758">
        <v>800</v>
      </c>
      <c r="F121" s="756">
        <v>618</v>
      </c>
      <c r="G121" s="754">
        <f>SUM(F121/E121)*100</f>
        <v>77.25</v>
      </c>
    </row>
    <row r="122" spans="1:7" ht="14.1" customHeight="1">
      <c r="A122" s="751"/>
      <c r="B122" s="751"/>
      <c r="C122" s="751" t="s">
        <v>1930</v>
      </c>
      <c r="D122" s="758"/>
      <c r="E122" s="758"/>
      <c r="F122" s="756"/>
      <c r="G122" s="754"/>
    </row>
    <row r="123" spans="1:7" ht="14.1" customHeight="1">
      <c r="A123" s="747"/>
      <c r="B123" s="747">
        <v>16</v>
      </c>
      <c r="C123" s="759" t="s">
        <v>2287</v>
      </c>
      <c r="D123" s="760">
        <f>SUM(D124:D130)</f>
        <v>103145</v>
      </c>
      <c r="E123" s="760">
        <f>SUM(E124:E130)</f>
        <v>122548</v>
      </c>
      <c r="F123" s="760">
        <f>SUM(F124:F130)</f>
        <v>99615</v>
      </c>
      <c r="G123" s="761">
        <f>SUM(F123/E123)*100</f>
        <v>81.286516303815645</v>
      </c>
    </row>
    <row r="124" spans="1:7" ht="14.1" customHeight="1">
      <c r="A124" s="751"/>
      <c r="B124" s="751"/>
      <c r="C124" s="751" t="s">
        <v>1843</v>
      </c>
      <c r="D124" s="758">
        <v>40351</v>
      </c>
      <c r="E124" s="758">
        <v>46771</v>
      </c>
      <c r="F124" s="756">
        <v>43849</v>
      </c>
      <c r="G124" s="754">
        <f>SUM(F124/E124)*100</f>
        <v>93.752538966453571</v>
      </c>
    </row>
    <row r="125" spans="1:7" ht="27" customHeight="1">
      <c r="A125" s="751"/>
      <c r="B125" s="751"/>
      <c r="C125" s="755" t="s">
        <v>1925</v>
      </c>
      <c r="D125" s="758">
        <v>10918</v>
      </c>
      <c r="E125" s="758">
        <v>13395</v>
      </c>
      <c r="F125" s="756">
        <v>12011</v>
      </c>
      <c r="G125" s="754">
        <f>SUM(F125/E125)*100</f>
        <v>89.667786487495334</v>
      </c>
    </row>
    <row r="126" spans="1:7" ht="14.1" customHeight="1">
      <c r="A126" s="751"/>
      <c r="B126" s="751"/>
      <c r="C126" s="751" t="s">
        <v>1926</v>
      </c>
      <c r="D126" s="758">
        <v>45196</v>
      </c>
      <c r="E126" s="758">
        <v>50043</v>
      </c>
      <c r="F126" s="756">
        <v>35248</v>
      </c>
      <c r="G126" s="754">
        <f>SUM(F126/E126)*100</f>
        <v>70.435425534040732</v>
      </c>
    </row>
    <row r="127" spans="1:7" ht="14.1" customHeight="1">
      <c r="A127" s="751"/>
      <c r="B127" s="751"/>
      <c r="C127" s="751" t="s">
        <v>1927</v>
      </c>
      <c r="D127" s="758"/>
      <c r="E127" s="758"/>
      <c r="F127" s="756"/>
      <c r="G127" s="754"/>
    </row>
    <row r="128" spans="1:7" ht="14.1" customHeight="1">
      <c r="A128" s="751"/>
      <c r="B128" s="751"/>
      <c r="C128" s="757" t="s">
        <v>1928</v>
      </c>
      <c r="D128" s="758"/>
      <c r="E128" s="758"/>
      <c r="F128" s="756"/>
      <c r="G128" s="754"/>
    </row>
    <row r="129" spans="1:7" ht="14.1" customHeight="1">
      <c r="A129" s="751"/>
      <c r="B129" s="751"/>
      <c r="C129" s="751" t="s">
        <v>1929</v>
      </c>
      <c r="D129" s="758">
        <v>6680</v>
      </c>
      <c r="E129" s="758">
        <v>12339</v>
      </c>
      <c r="F129" s="756">
        <v>8507</v>
      </c>
      <c r="G129" s="754">
        <f>SUM(F129/E129)*100</f>
        <v>68.943998703298476</v>
      </c>
    </row>
    <row r="130" spans="1:7" ht="14.1" customHeight="1">
      <c r="A130" s="751"/>
      <c r="B130" s="751"/>
      <c r="C130" s="751" t="s">
        <v>1930</v>
      </c>
      <c r="D130" s="758"/>
      <c r="E130" s="758"/>
      <c r="F130" s="756"/>
      <c r="G130" s="754"/>
    </row>
    <row r="131" spans="1:7" ht="14.1" customHeight="1">
      <c r="A131" s="747"/>
      <c r="B131" s="762" t="s">
        <v>1936</v>
      </c>
      <c r="C131" s="759" t="s">
        <v>2288</v>
      </c>
      <c r="D131" s="760">
        <f>SUM(D132:D138)</f>
        <v>99960</v>
      </c>
      <c r="E131" s="760">
        <f>SUM(E132:E138)</f>
        <v>125932</v>
      </c>
      <c r="F131" s="760">
        <f>SUM(F132:F138)</f>
        <v>105498</v>
      </c>
      <c r="G131" s="761">
        <f>SUM(F131/E131)*100</f>
        <v>83.77378267636503</v>
      </c>
    </row>
    <row r="132" spans="1:7" ht="14.1" customHeight="1">
      <c r="A132" s="751"/>
      <c r="B132" s="751"/>
      <c r="C132" s="751" t="s">
        <v>1843</v>
      </c>
      <c r="D132" s="758">
        <v>30198</v>
      </c>
      <c r="E132" s="758">
        <v>34248</v>
      </c>
      <c r="F132" s="756">
        <v>31461</v>
      </c>
      <c r="G132" s="754">
        <f>SUM(F132/E132)*100</f>
        <v>91.862298528381217</v>
      </c>
    </row>
    <row r="133" spans="1:7" ht="25.5" customHeight="1">
      <c r="A133" s="751"/>
      <c r="B133" s="751"/>
      <c r="C133" s="755" t="s">
        <v>1925</v>
      </c>
      <c r="D133" s="758">
        <v>8200</v>
      </c>
      <c r="E133" s="758">
        <v>9345</v>
      </c>
      <c r="F133" s="756">
        <v>8257</v>
      </c>
      <c r="G133" s="754">
        <f>SUM(F133/E133)*100</f>
        <v>88.357410379882296</v>
      </c>
    </row>
    <row r="134" spans="1:7" ht="14.1" customHeight="1">
      <c r="A134" s="751"/>
      <c r="B134" s="751"/>
      <c r="C134" s="751" t="s">
        <v>1926</v>
      </c>
      <c r="D134" s="758">
        <v>61040</v>
      </c>
      <c r="E134" s="758">
        <v>78217</v>
      </c>
      <c r="F134" s="756">
        <v>62304</v>
      </c>
      <c r="G134" s="754">
        <f>SUM(F134/E134)*100</f>
        <v>79.655317897643727</v>
      </c>
    </row>
    <row r="135" spans="1:7" ht="14.1" customHeight="1">
      <c r="A135" s="751"/>
      <c r="B135" s="751"/>
      <c r="C135" s="751" t="s">
        <v>1927</v>
      </c>
      <c r="D135" s="758"/>
      <c r="E135" s="758"/>
      <c r="F135" s="756"/>
      <c r="G135" s="754"/>
    </row>
    <row r="136" spans="1:7" ht="14.1" customHeight="1">
      <c r="A136" s="751"/>
      <c r="B136" s="751"/>
      <c r="C136" s="757" t="s">
        <v>1928</v>
      </c>
      <c r="D136" s="758">
        <v>222</v>
      </c>
      <c r="E136" s="758">
        <v>622</v>
      </c>
      <c r="F136" s="756">
        <v>41</v>
      </c>
      <c r="G136" s="754">
        <f t="shared" ref="G136:G166" si="9">SUM(F136/E136)*100</f>
        <v>6.5916398713826361</v>
      </c>
    </row>
    <row r="137" spans="1:7" ht="14.1" customHeight="1">
      <c r="A137" s="751"/>
      <c r="B137" s="751"/>
      <c r="C137" s="751" t="s">
        <v>1929</v>
      </c>
      <c r="D137" s="758">
        <v>300</v>
      </c>
      <c r="E137" s="758">
        <v>3500</v>
      </c>
      <c r="F137" s="756">
        <v>3435</v>
      </c>
      <c r="G137" s="754">
        <f t="shared" si="9"/>
        <v>98.142857142857139</v>
      </c>
    </row>
    <row r="138" spans="1:7" ht="14.1" customHeight="1">
      <c r="A138" s="751"/>
      <c r="B138" s="751"/>
      <c r="C138" s="751" t="s">
        <v>1930</v>
      </c>
      <c r="D138" s="758"/>
      <c r="E138" s="758"/>
      <c r="F138" s="756"/>
      <c r="G138" s="754"/>
    </row>
    <row r="139" spans="1:7" ht="24.75" customHeight="1">
      <c r="A139" s="751"/>
      <c r="B139" s="762" t="s">
        <v>1937</v>
      </c>
      <c r="C139" s="813" t="s">
        <v>2289</v>
      </c>
      <c r="D139" s="760">
        <f>SUM(D140:D146)</f>
        <v>0</v>
      </c>
      <c r="E139" s="760">
        <f>SUM(E140:E146)</f>
        <v>30628</v>
      </c>
      <c r="F139" s="760">
        <f>SUM(F140:F146)</f>
        <v>28514</v>
      </c>
      <c r="G139" s="761">
        <f>SUM(F139/E139)*100</f>
        <v>93.097818989160245</v>
      </c>
    </row>
    <row r="140" spans="1:7" ht="14.1" customHeight="1">
      <c r="A140" s="751"/>
      <c r="B140" s="751"/>
      <c r="C140" s="751" t="s">
        <v>1843</v>
      </c>
      <c r="D140" s="758"/>
      <c r="E140" s="758">
        <v>22324</v>
      </c>
      <c r="F140" s="756">
        <v>20968</v>
      </c>
      <c r="G140" s="754">
        <f>SUM(F140/E140)*100</f>
        <v>93.925819745565306</v>
      </c>
    </row>
    <row r="141" spans="1:7" ht="27.75" customHeight="1">
      <c r="A141" s="751"/>
      <c r="B141" s="751"/>
      <c r="C141" s="755" t="s">
        <v>1925</v>
      </c>
      <c r="D141" s="758"/>
      <c r="E141" s="758">
        <v>6054</v>
      </c>
      <c r="F141" s="756">
        <v>5513</v>
      </c>
      <c r="G141" s="754">
        <f>SUM(F141/E141)*100</f>
        <v>91.063759497852658</v>
      </c>
    </row>
    <row r="142" spans="1:7" ht="14.1" customHeight="1">
      <c r="A142" s="751"/>
      <c r="B142" s="751"/>
      <c r="C142" s="751" t="s">
        <v>1926</v>
      </c>
      <c r="D142" s="758"/>
      <c r="E142" s="758">
        <v>2170</v>
      </c>
      <c r="F142" s="756">
        <v>1982</v>
      </c>
      <c r="G142" s="754">
        <f>SUM(F142/E142)*100</f>
        <v>91.336405529953907</v>
      </c>
    </row>
    <row r="143" spans="1:7" ht="14.1" customHeight="1">
      <c r="A143" s="751"/>
      <c r="B143" s="751"/>
      <c r="C143" s="751" t="s">
        <v>1927</v>
      </c>
      <c r="D143" s="758"/>
      <c r="E143" s="758"/>
      <c r="F143" s="756"/>
      <c r="G143" s="754"/>
    </row>
    <row r="144" spans="1:7" ht="14.1" customHeight="1">
      <c r="A144" s="751"/>
      <c r="B144" s="751"/>
      <c r="C144" s="757" t="s">
        <v>1928</v>
      </c>
      <c r="D144" s="758"/>
      <c r="E144" s="758">
        <v>30</v>
      </c>
      <c r="F144" s="756">
        <v>30</v>
      </c>
      <c r="G144" s="754">
        <f>SUM(F144/E144)*100</f>
        <v>100</v>
      </c>
    </row>
    <row r="145" spans="1:7" ht="14.1" customHeight="1">
      <c r="A145" s="751"/>
      <c r="B145" s="751"/>
      <c r="C145" s="751" t="s">
        <v>1929</v>
      </c>
      <c r="D145" s="758"/>
      <c r="E145" s="758">
        <v>50</v>
      </c>
      <c r="F145" s="756">
        <v>21</v>
      </c>
      <c r="G145" s="754">
        <f>SUM(F145/E145)*100</f>
        <v>42</v>
      </c>
    </row>
    <row r="146" spans="1:7" ht="14.1" customHeight="1">
      <c r="A146" s="751"/>
      <c r="B146" s="751"/>
      <c r="C146" s="751" t="s">
        <v>1930</v>
      </c>
      <c r="D146" s="758"/>
      <c r="E146" s="758"/>
      <c r="F146" s="756"/>
      <c r="G146" s="754"/>
    </row>
    <row r="147" spans="1:7" ht="14.1" customHeight="1">
      <c r="A147" s="747"/>
      <c r="B147" s="762" t="s">
        <v>1888</v>
      </c>
      <c r="C147" s="759" t="s">
        <v>1938</v>
      </c>
      <c r="D147" s="760">
        <f>SUM(D148:D156)</f>
        <v>11084545</v>
      </c>
      <c r="E147" s="760">
        <f>SUM(E148:E156)</f>
        <v>13781101</v>
      </c>
      <c r="F147" s="760">
        <f>SUM(F148:F156)</f>
        <v>9430980</v>
      </c>
      <c r="G147" s="761">
        <f t="shared" si="9"/>
        <v>68.434154861792251</v>
      </c>
    </row>
    <row r="148" spans="1:7" ht="14.1" customHeight="1">
      <c r="A148" s="751"/>
      <c r="B148" s="751"/>
      <c r="C148" s="751" t="s">
        <v>1843</v>
      </c>
      <c r="D148" s="758">
        <v>102865</v>
      </c>
      <c r="E148" s="758">
        <v>146002</v>
      </c>
      <c r="F148" s="756">
        <v>144172</v>
      </c>
      <c r="G148" s="754">
        <f t="shared" si="9"/>
        <v>98.746592512431334</v>
      </c>
    </row>
    <row r="149" spans="1:7" ht="27.75" customHeight="1">
      <c r="A149" s="751"/>
      <c r="B149" s="751"/>
      <c r="C149" s="755" t="s">
        <v>1925</v>
      </c>
      <c r="D149" s="758">
        <v>32045</v>
      </c>
      <c r="E149" s="758">
        <v>50661</v>
      </c>
      <c r="F149" s="756">
        <v>46862</v>
      </c>
      <c r="G149" s="754">
        <f t="shared" si="9"/>
        <v>92.501134995361326</v>
      </c>
    </row>
    <row r="150" spans="1:7" ht="14.1" customHeight="1">
      <c r="A150" s="751"/>
      <c r="B150" s="751"/>
      <c r="C150" s="751" t="s">
        <v>1926</v>
      </c>
      <c r="D150" s="758">
        <v>2654176</v>
      </c>
      <c r="E150" s="758">
        <v>3131217</v>
      </c>
      <c r="F150" s="756">
        <v>2631271</v>
      </c>
      <c r="G150" s="754">
        <f t="shared" si="9"/>
        <v>84.033492408862116</v>
      </c>
    </row>
    <row r="151" spans="1:7" ht="14.1" customHeight="1">
      <c r="A151" s="751"/>
      <c r="B151" s="751"/>
      <c r="C151" s="751" t="s">
        <v>1927</v>
      </c>
      <c r="D151" s="758">
        <v>211954</v>
      </c>
      <c r="E151" s="758">
        <v>199607</v>
      </c>
      <c r="F151" s="756">
        <v>167826</v>
      </c>
      <c r="G151" s="754">
        <f t="shared" si="9"/>
        <v>84.07821368990065</v>
      </c>
    </row>
    <row r="152" spans="1:7" ht="14.1" customHeight="1">
      <c r="A152" s="751"/>
      <c r="B152" s="751"/>
      <c r="C152" s="757" t="s">
        <v>1928</v>
      </c>
      <c r="D152" s="758">
        <v>1591432</v>
      </c>
      <c r="E152" s="758">
        <v>1699900</v>
      </c>
      <c r="F152" s="756">
        <v>1509739</v>
      </c>
      <c r="G152" s="754">
        <f t="shared" si="9"/>
        <v>88.813400788281655</v>
      </c>
    </row>
    <row r="153" spans="1:7" ht="14.1" customHeight="1">
      <c r="A153" s="751"/>
      <c r="B153" s="751"/>
      <c r="C153" s="751" t="s">
        <v>1929</v>
      </c>
      <c r="D153" s="758">
        <v>4980468</v>
      </c>
      <c r="E153" s="758">
        <v>6261269</v>
      </c>
      <c r="F153" s="756">
        <v>3092504</v>
      </c>
      <c r="G153" s="754">
        <f t="shared" si="9"/>
        <v>49.391010033269609</v>
      </c>
    </row>
    <row r="154" spans="1:7" ht="14.1" customHeight="1">
      <c r="A154" s="751"/>
      <c r="B154" s="751"/>
      <c r="C154" s="751" t="s">
        <v>1930</v>
      </c>
      <c r="D154" s="758">
        <v>661020</v>
      </c>
      <c r="E154" s="758">
        <v>1199526</v>
      </c>
      <c r="F154" s="756">
        <v>846171</v>
      </c>
      <c r="G154" s="754">
        <f t="shared" si="9"/>
        <v>70.542114135083352</v>
      </c>
    </row>
    <row r="155" spans="1:7" ht="14.1" customHeight="1">
      <c r="A155" s="763"/>
      <c r="B155" s="751"/>
      <c r="C155" s="751" t="s">
        <v>1939</v>
      </c>
      <c r="D155" s="758">
        <v>850585</v>
      </c>
      <c r="E155" s="758">
        <v>1026084</v>
      </c>
      <c r="F155" s="756">
        <v>925600</v>
      </c>
      <c r="G155" s="754">
        <f t="shared" si="9"/>
        <v>90.207039579605564</v>
      </c>
    </row>
    <row r="156" spans="1:7" ht="14.1" customHeight="1">
      <c r="A156" s="763"/>
      <c r="B156" s="751"/>
      <c r="C156" s="751" t="s">
        <v>1940</v>
      </c>
      <c r="D156" s="70"/>
      <c r="E156" s="70">
        <v>66835</v>
      </c>
      <c r="F156" s="70">
        <v>66835</v>
      </c>
      <c r="G156" s="754">
        <f t="shared" si="9"/>
        <v>100</v>
      </c>
    </row>
    <row r="157" spans="1:7" ht="14.1" customHeight="1">
      <c r="A157" s="763"/>
      <c r="B157" s="747"/>
      <c r="C157" s="759" t="s">
        <v>1941</v>
      </c>
      <c r="D157" s="760">
        <f>SUM(D158:D166)</f>
        <v>17286477</v>
      </c>
      <c r="E157" s="760">
        <f>SUM(E158:E166)</f>
        <v>20575513</v>
      </c>
      <c r="F157" s="760">
        <f>SUM(F158:F166)</f>
        <v>15893816</v>
      </c>
      <c r="G157" s="761">
        <f t="shared" si="9"/>
        <v>77.246268416248</v>
      </c>
    </row>
    <row r="158" spans="1:7" ht="14.1" customHeight="1">
      <c r="A158" s="763"/>
      <c r="B158" s="751"/>
      <c r="C158" s="751" t="s">
        <v>1843</v>
      </c>
      <c r="D158" s="758">
        <f t="shared" ref="D158:D164" si="10">SUM(D4+D12+D20+D28+D36+D44+D52+D60+D68+D76+D84+D92+D100+D108+D116+D124+D132+D148)</f>
        <v>3027557</v>
      </c>
      <c r="E158" s="758">
        <f t="shared" ref="E158:F164" si="11">SUM(E4+E12+E20+E28+E36+E44+E52+E60+E68+E76+E84+E92+E100+E108+E116+E124+E132+E140+E148)</f>
        <v>3244985</v>
      </c>
      <c r="F158" s="758">
        <f t="shared" si="11"/>
        <v>3159314</v>
      </c>
      <c r="G158" s="754">
        <f t="shared" si="9"/>
        <v>97.359895346203444</v>
      </c>
    </row>
    <row r="159" spans="1:7" ht="24.75" customHeight="1">
      <c r="A159" s="763"/>
      <c r="B159" s="751"/>
      <c r="C159" s="755" t="s">
        <v>1925</v>
      </c>
      <c r="D159" s="758">
        <f t="shared" si="10"/>
        <v>854650</v>
      </c>
      <c r="E159" s="758">
        <f t="shared" si="11"/>
        <v>928421</v>
      </c>
      <c r="F159" s="758">
        <f t="shared" si="11"/>
        <v>893834</v>
      </c>
      <c r="G159" s="754">
        <f t="shared" si="9"/>
        <v>96.274642645954799</v>
      </c>
    </row>
    <row r="160" spans="1:7" ht="14.1" customHeight="1">
      <c r="A160" s="763"/>
      <c r="B160" s="751"/>
      <c r="C160" s="751" t="s">
        <v>1926</v>
      </c>
      <c r="D160" s="758">
        <f t="shared" si="10"/>
        <v>4991888</v>
      </c>
      <c r="E160" s="758">
        <f t="shared" si="11"/>
        <v>5681626</v>
      </c>
      <c r="F160" s="758">
        <f t="shared" si="11"/>
        <v>5012278</v>
      </c>
      <c r="G160" s="754">
        <f t="shared" si="9"/>
        <v>88.219076722051042</v>
      </c>
    </row>
    <row r="161" spans="1:7" ht="14.1" customHeight="1">
      <c r="A161" s="763"/>
      <c r="B161" s="751"/>
      <c r="C161" s="751" t="s">
        <v>1927</v>
      </c>
      <c r="D161" s="758">
        <f t="shared" si="10"/>
        <v>211954</v>
      </c>
      <c r="E161" s="758">
        <f t="shared" si="11"/>
        <v>199607</v>
      </c>
      <c r="F161" s="758">
        <f t="shared" si="11"/>
        <v>167826</v>
      </c>
      <c r="G161" s="754">
        <f t="shared" si="9"/>
        <v>84.07821368990065</v>
      </c>
    </row>
    <row r="162" spans="1:7" ht="14.1" customHeight="1">
      <c r="A162" s="763"/>
      <c r="B162" s="751"/>
      <c r="C162" s="757" t="s">
        <v>1928</v>
      </c>
      <c r="D162" s="758">
        <f t="shared" si="10"/>
        <v>1620188</v>
      </c>
      <c r="E162" s="758">
        <f t="shared" si="11"/>
        <v>1744003</v>
      </c>
      <c r="F162" s="758">
        <f t="shared" si="11"/>
        <v>1553022</v>
      </c>
      <c r="G162" s="754">
        <f t="shared" si="9"/>
        <v>89.049273424414977</v>
      </c>
    </row>
    <row r="163" spans="1:7" ht="14.1" customHeight="1">
      <c r="A163" s="763"/>
      <c r="B163" s="751"/>
      <c r="C163" s="751" t="s">
        <v>1929</v>
      </c>
      <c r="D163" s="758">
        <f t="shared" si="10"/>
        <v>5034714</v>
      </c>
      <c r="E163" s="758">
        <f t="shared" si="11"/>
        <v>6422720</v>
      </c>
      <c r="F163" s="758">
        <f t="shared" si="11"/>
        <v>3223086</v>
      </c>
      <c r="G163" s="754">
        <f t="shared" si="9"/>
        <v>50.182570624283798</v>
      </c>
    </row>
    <row r="164" spans="1:7" ht="14.1" customHeight="1">
      <c r="A164" s="763"/>
      <c r="B164" s="751"/>
      <c r="C164" s="751" t="s">
        <v>1930</v>
      </c>
      <c r="D164" s="758">
        <f t="shared" si="10"/>
        <v>694941</v>
      </c>
      <c r="E164" s="758">
        <f t="shared" si="11"/>
        <v>1261232</v>
      </c>
      <c r="F164" s="758">
        <f t="shared" si="11"/>
        <v>892021</v>
      </c>
      <c r="G164" s="754">
        <f t="shared" si="9"/>
        <v>70.7261629898385</v>
      </c>
    </row>
    <row r="165" spans="1:7" ht="14.1" customHeight="1">
      <c r="A165" s="763"/>
      <c r="B165" s="751"/>
      <c r="C165" s="751" t="s">
        <v>1939</v>
      </c>
      <c r="D165" s="758">
        <f>SUM(D155)</f>
        <v>850585</v>
      </c>
      <c r="E165" s="758">
        <f>SUM(E155)</f>
        <v>1026084</v>
      </c>
      <c r="F165" s="758">
        <f>SUM(F155)</f>
        <v>925600</v>
      </c>
      <c r="G165" s="754">
        <f t="shared" si="9"/>
        <v>90.207039579605564</v>
      </c>
    </row>
    <row r="166" spans="1:7" ht="14.1" customHeight="1">
      <c r="A166" s="763"/>
      <c r="B166" s="751"/>
      <c r="C166" s="751" t="s">
        <v>1940</v>
      </c>
      <c r="D166" s="758" t="s">
        <v>2042</v>
      </c>
      <c r="E166" s="758">
        <f>SUM(E156)</f>
        <v>66835</v>
      </c>
      <c r="F166" s="758">
        <f>SUM(F156)</f>
        <v>66835</v>
      </c>
      <c r="G166" s="754">
        <f t="shared" si="9"/>
        <v>100</v>
      </c>
    </row>
    <row r="168" spans="1:7">
      <c r="B168" t="s">
        <v>2045</v>
      </c>
      <c r="F168" t="s">
        <v>2043</v>
      </c>
    </row>
  </sheetData>
  <mergeCells count="5">
    <mergeCell ref="D1:F1"/>
    <mergeCell ref="G1:G2"/>
    <mergeCell ref="A1:A2"/>
    <mergeCell ref="B1:B2"/>
    <mergeCell ref="C1:C2"/>
  </mergeCells>
  <phoneticPr fontId="88" type="noConversion"/>
  <printOptions horizontalCentered="1" verticalCentered="1"/>
  <pageMargins left="0.78740157480314965" right="0.78740157480314965" top="1.1023622047244095" bottom="0.6692913385826772" header="0.51181102362204722" footer="0.51181102362204722"/>
  <pageSetup paperSize="9" orientation="portrait" horizontalDpi="300" verticalDpi="300" r:id="rId1"/>
  <headerFooter alignWithMargins="0">
    <oddHeader>&amp;CZalaegerszeg Megyei Jogú Város Önkormányzata
kiadási előirányzatainak teljesítése
2015. évben kiemelt előirányzatonként&amp;R&amp;"Times New Roman CE,Félkövér dőlt"6.b tábla
Adatok: eFt-ban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workbookViewId="0">
      <selection activeCell="N7" sqref="N7:N10"/>
    </sheetView>
  </sheetViews>
  <sheetFormatPr defaultRowHeight="12.75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8" max="8" width="8.1640625" customWidth="1"/>
    <col min="9" max="9" width="6.6640625" customWidth="1"/>
    <col min="10" max="10" width="10.83203125" customWidth="1"/>
    <col min="11" max="11" width="7.6640625" customWidth="1"/>
    <col min="12" max="12" width="8.33203125" customWidth="1"/>
    <col min="13" max="13" width="7.5" customWidth="1"/>
    <col min="14" max="14" width="9.6640625" customWidth="1"/>
    <col min="15" max="15" width="11.1640625" customWidth="1"/>
    <col min="16" max="16" width="7.1640625" customWidth="1"/>
  </cols>
  <sheetData>
    <row r="1" spans="1:16" ht="13.5">
      <c r="A1" s="1393" t="s">
        <v>2271</v>
      </c>
      <c r="B1" s="1393" t="s">
        <v>2272</v>
      </c>
      <c r="C1" s="1393" t="s">
        <v>1708</v>
      </c>
      <c r="D1" s="1393"/>
      <c r="E1" s="1393" t="s">
        <v>1711</v>
      </c>
      <c r="F1" s="1393"/>
      <c r="G1" s="1393" t="s">
        <v>1817</v>
      </c>
      <c r="H1" s="1392"/>
      <c r="I1" s="1392"/>
      <c r="J1" s="1392"/>
      <c r="K1" s="1392"/>
      <c r="L1" s="1392"/>
      <c r="M1" s="1392"/>
      <c r="N1" s="1391" t="s">
        <v>1818</v>
      </c>
      <c r="O1" s="1392"/>
      <c r="P1" s="1392"/>
    </row>
    <row r="2" spans="1:16" ht="102">
      <c r="A2" s="1394"/>
      <c r="B2" s="1394"/>
      <c r="C2" s="1049" t="s">
        <v>1709</v>
      </c>
      <c r="D2" s="650" t="s">
        <v>1710</v>
      </c>
      <c r="E2" s="650" t="s">
        <v>1713</v>
      </c>
      <c r="F2" s="650" t="s">
        <v>1712</v>
      </c>
      <c r="G2" s="1050" t="s">
        <v>1819</v>
      </c>
      <c r="H2" s="1050" t="s">
        <v>1820</v>
      </c>
      <c r="I2" s="1050" t="s">
        <v>19</v>
      </c>
      <c r="J2" s="1050" t="s">
        <v>1821</v>
      </c>
      <c r="K2" s="1050" t="s">
        <v>87</v>
      </c>
      <c r="L2" s="1050" t="s">
        <v>1822</v>
      </c>
      <c r="M2" s="1050" t="s">
        <v>1823</v>
      </c>
      <c r="N2" s="1050" t="s">
        <v>1824</v>
      </c>
      <c r="O2" s="1050" t="s">
        <v>1996</v>
      </c>
      <c r="P2" s="1050" t="s">
        <v>1825</v>
      </c>
    </row>
    <row r="3" spans="1:16" ht="14.25" customHeight="1">
      <c r="A3" s="1051">
        <v>2</v>
      </c>
      <c r="B3" s="645" t="s">
        <v>2273</v>
      </c>
      <c r="C3" s="78">
        <v>1181625</v>
      </c>
      <c r="D3" s="78">
        <v>1246117</v>
      </c>
      <c r="E3" s="78">
        <f t="shared" ref="E3:E20" si="0">SUM(G3:P3)</f>
        <v>1244148</v>
      </c>
      <c r="F3" s="1052">
        <f t="shared" ref="F3:F21" si="1">E3/D3*100</f>
        <v>99.841989155111449</v>
      </c>
      <c r="G3" s="1053">
        <v>8652</v>
      </c>
      <c r="H3" s="1053"/>
      <c r="I3" s="1053"/>
      <c r="J3" s="1054">
        <v>22993</v>
      </c>
      <c r="K3" s="1054">
        <v>102</v>
      </c>
      <c r="L3" s="1054"/>
      <c r="M3" s="1054"/>
      <c r="N3" s="1054">
        <v>154238</v>
      </c>
      <c r="O3" s="1054">
        <v>1058163</v>
      </c>
      <c r="P3" s="1054"/>
    </row>
    <row r="4" spans="1:16" ht="23.25" customHeight="1">
      <c r="A4" s="1051">
        <v>3</v>
      </c>
      <c r="B4" s="645" t="s">
        <v>1997</v>
      </c>
      <c r="C4" s="78">
        <v>1337500</v>
      </c>
      <c r="D4" s="78">
        <v>1415427</v>
      </c>
      <c r="E4" s="78">
        <f t="shared" si="0"/>
        <v>1415433</v>
      </c>
      <c r="F4" s="1052">
        <f t="shared" si="1"/>
        <v>100.00042390034952</v>
      </c>
      <c r="G4" s="1053">
        <v>3295</v>
      </c>
      <c r="H4" s="1053">
        <v>2440</v>
      </c>
      <c r="I4" s="1053"/>
      <c r="J4" s="1054">
        <v>434515</v>
      </c>
      <c r="K4" s="1054">
        <v>2610</v>
      </c>
      <c r="L4" s="1054"/>
      <c r="M4" s="1054">
        <v>25</v>
      </c>
      <c r="N4" s="1054">
        <v>186173</v>
      </c>
      <c r="O4" s="1054">
        <v>786375</v>
      </c>
      <c r="P4" s="1054"/>
    </row>
    <row r="5" spans="1:16" ht="15.75" customHeight="1">
      <c r="A5" s="1051">
        <v>4</v>
      </c>
      <c r="B5" s="645" t="s">
        <v>2274</v>
      </c>
      <c r="C5" s="78">
        <v>377182</v>
      </c>
      <c r="D5" s="78">
        <v>436495</v>
      </c>
      <c r="E5" s="78">
        <f t="shared" si="0"/>
        <v>439424</v>
      </c>
      <c r="F5" s="1052">
        <f t="shared" si="1"/>
        <v>100.67102715953217</v>
      </c>
      <c r="G5" s="1053">
        <v>7656</v>
      </c>
      <c r="H5" s="1053">
        <v>10300</v>
      </c>
      <c r="I5" s="1053"/>
      <c r="J5" s="1054">
        <v>96669</v>
      </c>
      <c r="K5" s="1054"/>
      <c r="L5" s="1054"/>
      <c r="M5" s="1054"/>
      <c r="N5" s="1054">
        <v>968</v>
      </c>
      <c r="O5" s="1054">
        <v>323831</v>
      </c>
      <c r="P5" s="1054"/>
    </row>
    <row r="6" spans="1:16" ht="23.25" customHeight="1">
      <c r="A6" s="1051">
        <v>5</v>
      </c>
      <c r="B6" s="646" t="s">
        <v>2275</v>
      </c>
      <c r="C6" s="60">
        <v>317551</v>
      </c>
      <c r="D6" s="60">
        <v>400715</v>
      </c>
      <c r="E6" s="78">
        <f t="shared" si="0"/>
        <v>399229</v>
      </c>
      <c r="F6" s="1052">
        <f t="shared" si="1"/>
        <v>99.629162871367427</v>
      </c>
      <c r="G6" s="1053">
        <v>261395</v>
      </c>
      <c r="H6" s="1053"/>
      <c r="I6" s="1053"/>
      <c r="J6" s="1054">
        <v>2159</v>
      </c>
      <c r="K6" s="1054"/>
      <c r="L6" s="1054"/>
      <c r="M6" s="1054"/>
      <c r="N6" s="1054">
        <v>70092</v>
      </c>
      <c r="O6" s="1054">
        <v>65583</v>
      </c>
      <c r="P6" s="1054"/>
    </row>
    <row r="7" spans="1:16" ht="23.25" customHeight="1">
      <c r="A7" s="1051">
        <v>6</v>
      </c>
      <c r="B7" s="646" t="s">
        <v>2276</v>
      </c>
      <c r="C7" s="60">
        <v>317172</v>
      </c>
      <c r="D7" s="60">
        <v>331304</v>
      </c>
      <c r="E7" s="78">
        <f t="shared" si="0"/>
        <v>330378</v>
      </c>
      <c r="F7" s="1052">
        <f t="shared" si="1"/>
        <v>99.720498394224037</v>
      </c>
      <c r="G7" s="1053">
        <v>1290</v>
      </c>
      <c r="H7" s="1053"/>
      <c r="I7" s="1053"/>
      <c r="J7" s="1054">
        <v>31436</v>
      </c>
      <c r="K7" s="1054"/>
      <c r="L7" s="1054"/>
      <c r="M7" s="1054"/>
      <c r="N7" s="1054">
        <v>8089</v>
      </c>
      <c r="O7" s="1054">
        <v>289563</v>
      </c>
      <c r="P7" s="1054"/>
    </row>
    <row r="8" spans="1:16" ht="23.25" customHeight="1">
      <c r="A8" s="1051">
        <v>7</v>
      </c>
      <c r="B8" s="646" t="s">
        <v>2277</v>
      </c>
      <c r="C8" s="60">
        <v>278344</v>
      </c>
      <c r="D8" s="60">
        <v>292510</v>
      </c>
      <c r="E8" s="78">
        <f t="shared" si="0"/>
        <v>291455</v>
      </c>
      <c r="F8" s="1052">
        <f t="shared" si="1"/>
        <v>99.639328569963411</v>
      </c>
      <c r="G8" s="1053">
        <v>1432</v>
      </c>
      <c r="H8" s="1053"/>
      <c r="I8" s="1053"/>
      <c r="J8" s="1054">
        <v>27823</v>
      </c>
      <c r="K8" s="1054"/>
      <c r="L8" s="1054"/>
      <c r="M8" s="1054"/>
      <c r="N8" s="1054">
        <v>7731</v>
      </c>
      <c r="O8" s="1054">
        <v>254469</v>
      </c>
      <c r="P8" s="1054"/>
    </row>
    <row r="9" spans="1:16" ht="17.25" customHeight="1">
      <c r="A9" s="1051">
        <v>8</v>
      </c>
      <c r="B9" s="646" t="s">
        <v>2278</v>
      </c>
      <c r="C9" s="60">
        <v>298081</v>
      </c>
      <c r="D9" s="60">
        <v>311706</v>
      </c>
      <c r="E9" s="78">
        <f t="shared" si="0"/>
        <v>306704</v>
      </c>
      <c r="F9" s="1052">
        <f t="shared" si="1"/>
        <v>98.395282734371492</v>
      </c>
      <c r="G9" s="1053">
        <v>320</v>
      </c>
      <c r="H9" s="1053"/>
      <c r="I9" s="1053"/>
      <c r="J9" s="1054">
        <v>22076</v>
      </c>
      <c r="K9" s="1054"/>
      <c r="L9" s="1054"/>
      <c r="M9" s="1054"/>
      <c r="N9" s="1054">
        <v>13356</v>
      </c>
      <c r="O9" s="1054">
        <v>270952</v>
      </c>
      <c r="P9" s="1054"/>
    </row>
    <row r="10" spans="1:16" ht="17.25" customHeight="1">
      <c r="A10" s="1051">
        <v>9</v>
      </c>
      <c r="B10" s="646" t="s">
        <v>2279</v>
      </c>
      <c r="C10" s="60">
        <v>283023</v>
      </c>
      <c r="D10" s="60">
        <v>293068</v>
      </c>
      <c r="E10" s="78">
        <f t="shared" si="0"/>
        <v>292066</v>
      </c>
      <c r="F10" s="1052">
        <f t="shared" si="1"/>
        <v>99.658099826661385</v>
      </c>
      <c r="G10" s="1053">
        <v>928</v>
      </c>
      <c r="H10" s="1053">
        <v>540</v>
      </c>
      <c r="I10" s="1053"/>
      <c r="J10" s="1054">
        <v>21017</v>
      </c>
      <c r="K10" s="1054"/>
      <c r="L10" s="1054"/>
      <c r="M10" s="1054"/>
      <c r="N10" s="1054">
        <v>3302</v>
      </c>
      <c r="O10" s="1054">
        <v>266279</v>
      </c>
      <c r="P10" s="1054"/>
    </row>
    <row r="11" spans="1:16" ht="24" customHeight="1">
      <c r="A11" s="1051">
        <v>10</v>
      </c>
      <c r="B11" s="646" t="s">
        <v>2280</v>
      </c>
      <c r="C11" s="1055">
        <v>96034</v>
      </c>
      <c r="D11" s="1055">
        <v>119634</v>
      </c>
      <c r="E11" s="78">
        <f t="shared" si="0"/>
        <v>118004</v>
      </c>
      <c r="F11" s="1052">
        <f t="shared" si="1"/>
        <v>98.637511075446781</v>
      </c>
      <c r="G11" s="1053">
        <v>8472</v>
      </c>
      <c r="H11" s="1053"/>
      <c r="I11" s="1053"/>
      <c r="J11" s="1054">
        <v>14217</v>
      </c>
      <c r="K11" s="1054"/>
      <c r="L11" s="1054"/>
      <c r="M11" s="1054"/>
      <c r="N11" s="1054">
        <v>13675</v>
      </c>
      <c r="O11" s="1054">
        <v>81640</v>
      </c>
      <c r="P11" s="1054"/>
    </row>
    <row r="12" spans="1:16" ht="15.75" customHeight="1">
      <c r="A12" s="1051">
        <v>11</v>
      </c>
      <c r="B12" s="646" t="s">
        <v>2281</v>
      </c>
      <c r="C12" s="60">
        <v>208226</v>
      </c>
      <c r="D12" s="60">
        <v>259652</v>
      </c>
      <c r="E12" s="78">
        <f t="shared" si="0"/>
        <v>256630</v>
      </c>
      <c r="F12" s="1052">
        <f t="shared" si="1"/>
        <v>98.836134518509382</v>
      </c>
      <c r="G12" s="1053">
        <v>30008</v>
      </c>
      <c r="H12" s="1053">
        <v>36269</v>
      </c>
      <c r="I12" s="1053"/>
      <c r="J12" s="1054">
        <v>53816</v>
      </c>
      <c r="K12" s="1054">
        <v>44</v>
      </c>
      <c r="L12" s="1054">
        <v>586</v>
      </c>
      <c r="M12" s="1054"/>
      <c r="N12" s="1054">
        <v>11042</v>
      </c>
      <c r="O12" s="1054">
        <v>124865</v>
      </c>
      <c r="P12" s="1054"/>
    </row>
    <row r="13" spans="1:16" ht="24.75" customHeight="1">
      <c r="A13" s="1051">
        <v>12</v>
      </c>
      <c r="B13" s="646" t="s">
        <v>2282</v>
      </c>
      <c r="C13" s="1055">
        <v>15059</v>
      </c>
      <c r="D13" s="1055">
        <v>19133</v>
      </c>
      <c r="E13" s="78">
        <f t="shared" si="0"/>
        <v>19209</v>
      </c>
      <c r="F13" s="1052">
        <f t="shared" si="1"/>
        <v>100.39721946375373</v>
      </c>
      <c r="G13" s="1053">
        <v>2108</v>
      </c>
      <c r="H13" s="1053"/>
      <c r="I13" s="1053"/>
      <c r="J13" s="1054">
        <v>1958</v>
      </c>
      <c r="K13" s="1054"/>
      <c r="L13" s="1054"/>
      <c r="M13" s="1054"/>
      <c r="N13" s="1054">
        <v>1759</v>
      </c>
      <c r="O13" s="1054">
        <v>13384</v>
      </c>
      <c r="P13" s="1054"/>
    </row>
    <row r="14" spans="1:16" ht="23.25" customHeight="1">
      <c r="A14" s="1051">
        <v>13</v>
      </c>
      <c r="B14" s="646" t="s">
        <v>2283</v>
      </c>
      <c r="C14" s="60">
        <v>350342</v>
      </c>
      <c r="D14" s="60">
        <v>382686</v>
      </c>
      <c r="E14" s="78">
        <f t="shared" si="0"/>
        <v>377386</v>
      </c>
      <c r="F14" s="1052">
        <f t="shared" si="1"/>
        <v>98.615052549609857</v>
      </c>
      <c r="G14" s="1053">
        <v>22368</v>
      </c>
      <c r="H14" s="1053">
        <v>926</v>
      </c>
      <c r="I14" s="1053"/>
      <c r="J14" s="1054">
        <v>30227</v>
      </c>
      <c r="K14" s="1054">
        <v>600</v>
      </c>
      <c r="L14" s="1054">
        <v>49</v>
      </c>
      <c r="M14" s="1054"/>
      <c r="N14" s="1054">
        <v>5982</v>
      </c>
      <c r="O14" s="1054">
        <v>317234</v>
      </c>
      <c r="P14" s="1054"/>
    </row>
    <row r="15" spans="1:16" ht="14.25" customHeight="1">
      <c r="A15" s="1051">
        <v>14</v>
      </c>
      <c r="B15" s="646" t="s">
        <v>2284</v>
      </c>
      <c r="C15" s="60">
        <v>237762</v>
      </c>
      <c r="D15" s="60">
        <v>272419</v>
      </c>
      <c r="E15" s="78">
        <f t="shared" si="0"/>
        <v>269799</v>
      </c>
      <c r="F15" s="1052">
        <f t="shared" si="1"/>
        <v>99.038246230989756</v>
      </c>
      <c r="G15" s="1053">
        <v>9377</v>
      </c>
      <c r="H15" s="1053">
        <v>460</v>
      </c>
      <c r="I15" s="1053"/>
      <c r="J15" s="1054">
        <v>124660</v>
      </c>
      <c r="K15" s="1054">
        <v>96</v>
      </c>
      <c r="L15" s="1054">
        <v>1226</v>
      </c>
      <c r="M15" s="1054">
        <v>1074</v>
      </c>
      <c r="N15" s="1054">
        <v>27355</v>
      </c>
      <c r="O15" s="1054">
        <v>105551</v>
      </c>
      <c r="P15" s="1054"/>
    </row>
    <row r="16" spans="1:16" ht="15.75" customHeight="1">
      <c r="A16" s="1051">
        <v>15</v>
      </c>
      <c r="B16" s="646" t="s">
        <v>2285</v>
      </c>
      <c r="C16" s="60">
        <v>585550</v>
      </c>
      <c r="D16" s="60">
        <v>612165</v>
      </c>
      <c r="E16" s="78">
        <f t="shared" si="0"/>
        <v>617292</v>
      </c>
      <c r="F16" s="1052">
        <f t="shared" si="1"/>
        <v>100.83751929626817</v>
      </c>
      <c r="G16" s="1053">
        <v>2050</v>
      </c>
      <c r="H16" s="1053"/>
      <c r="I16" s="1053"/>
      <c r="J16" s="1054">
        <v>156381</v>
      </c>
      <c r="K16" s="1054"/>
      <c r="L16" s="1054">
        <v>67847</v>
      </c>
      <c r="M16" s="1054"/>
      <c r="N16" s="1054">
        <v>32547</v>
      </c>
      <c r="O16" s="1054">
        <v>358467</v>
      </c>
      <c r="P16" s="1054"/>
    </row>
    <row r="17" spans="1:16" ht="17.25" customHeight="1">
      <c r="A17" s="1051">
        <v>16</v>
      </c>
      <c r="B17" s="646" t="s">
        <v>2286</v>
      </c>
      <c r="C17" s="60">
        <v>115376</v>
      </c>
      <c r="D17" s="60">
        <v>122273</v>
      </c>
      <c r="E17" s="78">
        <f t="shared" si="0"/>
        <v>127165</v>
      </c>
      <c r="F17" s="1052">
        <f t="shared" si="1"/>
        <v>104.00088326940535</v>
      </c>
      <c r="G17" s="1053">
        <v>3300</v>
      </c>
      <c r="H17" s="1053"/>
      <c r="I17" s="1053"/>
      <c r="J17" s="1054">
        <v>21868</v>
      </c>
      <c r="K17" s="1054"/>
      <c r="L17" s="1054">
        <v>7529</v>
      </c>
      <c r="M17" s="1054"/>
      <c r="N17" s="1054">
        <v>20058</v>
      </c>
      <c r="O17" s="1054">
        <v>74410</v>
      </c>
      <c r="P17" s="1054"/>
    </row>
    <row r="18" spans="1:16" ht="22.5" customHeight="1">
      <c r="A18" s="1051">
        <v>17</v>
      </c>
      <c r="B18" s="646" t="s">
        <v>2287</v>
      </c>
      <c r="C18" s="60">
        <v>103145</v>
      </c>
      <c r="D18" s="60">
        <v>122548</v>
      </c>
      <c r="E18" s="78">
        <f t="shared" si="0"/>
        <v>123136</v>
      </c>
      <c r="F18" s="1052">
        <f t="shared" si="1"/>
        <v>100.47981199203578</v>
      </c>
      <c r="G18" s="1053">
        <v>227</v>
      </c>
      <c r="H18" s="1053">
        <v>5659</v>
      </c>
      <c r="I18" s="1053"/>
      <c r="J18" s="1054">
        <v>14086</v>
      </c>
      <c r="K18" s="1054"/>
      <c r="L18" s="1054"/>
      <c r="M18" s="1054"/>
      <c r="N18" s="1054">
        <v>24349</v>
      </c>
      <c r="O18" s="1054">
        <v>78815</v>
      </c>
      <c r="P18" s="1054"/>
    </row>
    <row r="19" spans="1:16" ht="16.5" customHeight="1">
      <c r="A19" s="1051">
        <v>18</v>
      </c>
      <c r="B19" s="647" t="s">
        <v>2288</v>
      </c>
      <c r="C19" s="1056">
        <v>99960</v>
      </c>
      <c r="D19" s="1056">
        <v>125932</v>
      </c>
      <c r="E19" s="78">
        <f t="shared" si="0"/>
        <v>127520</v>
      </c>
      <c r="F19" s="1052">
        <f t="shared" si="1"/>
        <v>101.26099799892006</v>
      </c>
      <c r="G19" s="1053"/>
      <c r="H19" s="1053"/>
      <c r="I19" s="1053"/>
      <c r="J19" s="1054">
        <v>102679</v>
      </c>
      <c r="K19" s="1054"/>
      <c r="L19" s="1054"/>
      <c r="M19" s="1054"/>
      <c r="N19" s="1054">
        <v>24503</v>
      </c>
      <c r="O19" s="1054">
        <v>338</v>
      </c>
      <c r="P19" s="1054"/>
    </row>
    <row r="20" spans="1:16" ht="21.75" customHeight="1">
      <c r="A20" s="1051">
        <v>19</v>
      </c>
      <c r="B20" s="647" t="s">
        <v>2289</v>
      </c>
      <c r="C20" s="1056">
        <v>0</v>
      </c>
      <c r="D20" s="1056">
        <v>30628</v>
      </c>
      <c r="E20" s="78">
        <f t="shared" si="0"/>
        <v>29526</v>
      </c>
      <c r="F20" s="1052">
        <f t="shared" si="1"/>
        <v>96.40198511166254</v>
      </c>
      <c r="G20" s="1053">
        <v>5672</v>
      </c>
      <c r="H20" s="1053"/>
      <c r="I20" s="1053"/>
      <c r="J20" s="1054">
        <v>1</v>
      </c>
      <c r="K20" s="1054"/>
      <c r="L20" s="1054"/>
      <c r="M20" s="1054"/>
      <c r="N20" s="1054"/>
      <c r="O20" s="1054">
        <v>23853</v>
      </c>
      <c r="P20" s="78"/>
    </row>
    <row r="21" spans="1:16" ht="13.5">
      <c r="A21" s="1057"/>
      <c r="B21" s="1058" t="s">
        <v>1998</v>
      </c>
      <c r="C21" s="1059">
        <f>SUM(C3:C20)</f>
        <v>6201932</v>
      </c>
      <c r="D21" s="1059">
        <f>SUM(D3:D20)</f>
        <v>6794412</v>
      </c>
      <c r="E21" s="1059">
        <f>SUM(E3:E20)</f>
        <v>6784504</v>
      </c>
      <c r="F21" s="1060">
        <f t="shared" si="1"/>
        <v>99.854174283219805</v>
      </c>
      <c r="G21" s="1059">
        <f t="shared" ref="G21:P21" si="2">SUM(G3:G20)</f>
        <v>368550</v>
      </c>
      <c r="H21" s="1059">
        <f t="shared" si="2"/>
        <v>56594</v>
      </c>
      <c r="I21" s="1059">
        <f t="shared" si="2"/>
        <v>0</v>
      </c>
      <c r="J21" s="1059">
        <f t="shared" si="2"/>
        <v>1178581</v>
      </c>
      <c r="K21" s="1059">
        <f t="shared" si="2"/>
        <v>3452</v>
      </c>
      <c r="L21" s="1059">
        <f t="shared" si="2"/>
        <v>77237</v>
      </c>
      <c r="M21" s="1059">
        <f t="shared" si="2"/>
        <v>1099</v>
      </c>
      <c r="N21" s="1059">
        <f t="shared" si="2"/>
        <v>605219</v>
      </c>
      <c r="O21" s="1059">
        <f t="shared" si="2"/>
        <v>4493772</v>
      </c>
      <c r="P21" s="1059">
        <f t="shared" si="2"/>
        <v>0</v>
      </c>
    </row>
  </sheetData>
  <mergeCells count="6">
    <mergeCell ref="N1:P1"/>
    <mergeCell ref="A1:A2"/>
    <mergeCell ref="B1:B2"/>
    <mergeCell ref="C1:D1"/>
    <mergeCell ref="E1:F1"/>
    <mergeCell ref="G1:M1"/>
  </mergeCells>
  <phoneticPr fontId="0" type="noConversion"/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91" orientation="landscape" horizontalDpi="300" verticalDpi="300" r:id="rId1"/>
  <headerFooter alignWithMargins="0">
    <oddHeader>&amp;CZALAEGERSZEG MJV ÖNKORMÁNYZATA ÁLTAL IRÁNYÍTOTT KÖLTSÉGVETÉSI SZERVEK
2015. ÉVI BEVÉTELI ELŐIRÁNYZATAINAK TELJESÍTÉSE &amp;R&amp;"Times New Roman CE,Dőlt"7. tábla
adatok E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1"/>
  <sheetViews>
    <sheetView workbookViewId="0">
      <selection activeCell="N23" sqref="N23"/>
    </sheetView>
  </sheetViews>
  <sheetFormatPr defaultRowHeight="12.75"/>
  <cols>
    <col min="1" max="1" width="6.6640625" customWidth="1"/>
    <col min="2" max="2" width="36.83203125" customWidth="1"/>
    <col min="3" max="3" width="11.1640625" customWidth="1"/>
    <col min="4" max="4" width="10.6640625" customWidth="1"/>
    <col min="5" max="5" width="11.5" customWidth="1"/>
    <col min="6" max="6" width="4.83203125" customWidth="1"/>
    <col min="7" max="7" width="10.5" customWidth="1"/>
    <col min="9" max="9" width="10.33203125" customWidth="1"/>
    <col min="10" max="10" width="6.5" customWidth="1"/>
    <col min="11" max="11" width="8.5" customWidth="1"/>
    <col min="13" max="13" width="8" customWidth="1"/>
    <col min="14" max="14" width="8.33203125" customWidth="1"/>
    <col min="15" max="15" width="6.6640625" customWidth="1"/>
  </cols>
  <sheetData>
    <row r="1" spans="1:15" ht="13.5">
      <c r="A1" s="1393" t="s">
        <v>2271</v>
      </c>
      <c r="B1" s="1393" t="s">
        <v>2272</v>
      </c>
      <c r="C1" s="1393" t="s">
        <v>1708</v>
      </c>
      <c r="D1" s="1393"/>
      <c r="E1" s="1393" t="s">
        <v>1711</v>
      </c>
      <c r="F1" s="1393"/>
      <c r="G1" s="1393" t="s">
        <v>1813</v>
      </c>
      <c r="H1" s="1396"/>
      <c r="I1" s="1396"/>
      <c r="J1" s="1396"/>
      <c r="K1" s="1396"/>
      <c r="L1" s="1396"/>
      <c r="M1" s="1396"/>
      <c r="N1" s="1396"/>
      <c r="O1" s="1395" t="s">
        <v>1816</v>
      </c>
    </row>
    <row r="2" spans="1:15" ht="120.75" customHeight="1">
      <c r="A2" s="1394"/>
      <c r="B2" s="1394"/>
      <c r="C2" s="650" t="s">
        <v>1709</v>
      </c>
      <c r="D2" s="650" t="s">
        <v>1710</v>
      </c>
      <c r="E2" s="650" t="s">
        <v>1999</v>
      </c>
      <c r="F2" s="650" t="s">
        <v>1712</v>
      </c>
      <c r="G2" s="1050" t="s">
        <v>6</v>
      </c>
      <c r="H2" s="1050" t="s">
        <v>2000</v>
      </c>
      <c r="I2" s="1050" t="s">
        <v>1735</v>
      </c>
      <c r="J2" s="1050" t="s">
        <v>1814</v>
      </c>
      <c r="K2" s="1050" t="s">
        <v>9</v>
      </c>
      <c r="L2" s="1050" t="s">
        <v>13</v>
      </c>
      <c r="M2" s="1050" t="s">
        <v>14</v>
      </c>
      <c r="N2" s="1050" t="s">
        <v>1815</v>
      </c>
      <c r="O2" s="1395"/>
    </row>
    <row r="3" spans="1:15" ht="18.75" customHeight="1">
      <c r="A3" s="1051">
        <v>2</v>
      </c>
      <c r="B3" s="1061" t="s">
        <v>2273</v>
      </c>
      <c r="C3" s="78">
        <v>1181625</v>
      </c>
      <c r="D3" s="78">
        <v>1246117</v>
      </c>
      <c r="E3" s="78">
        <f t="shared" ref="E3:E20" si="0">SUM(G3:O3)</f>
        <v>1187347</v>
      </c>
      <c r="F3" s="1052">
        <f t="shared" ref="F3:F21" si="1">E3/D3*100</f>
        <v>95.283749439258116</v>
      </c>
      <c r="G3" s="1053">
        <v>769038</v>
      </c>
      <c r="H3" s="1053">
        <v>221332</v>
      </c>
      <c r="I3" s="1053">
        <v>171856</v>
      </c>
      <c r="J3" s="1054"/>
      <c r="K3" s="1054">
        <v>11</v>
      </c>
      <c r="L3" s="1054">
        <v>20649</v>
      </c>
      <c r="M3" s="1054">
        <v>4461</v>
      </c>
      <c r="N3" s="1054"/>
      <c r="O3" s="1054"/>
    </row>
    <row r="4" spans="1:15" ht="17.25" customHeight="1">
      <c r="A4" s="1051">
        <v>3</v>
      </c>
      <c r="B4" s="1061" t="s">
        <v>1997</v>
      </c>
      <c r="C4" s="78">
        <v>1337500</v>
      </c>
      <c r="D4" s="78">
        <v>1415427</v>
      </c>
      <c r="E4" s="78">
        <f t="shared" si="0"/>
        <v>1413233</v>
      </c>
      <c r="F4" s="1052">
        <f t="shared" si="1"/>
        <v>99.84499377219737</v>
      </c>
      <c r="G4" s="1053">
        <v>329049</v>
      </c>
      <c r="H4" s="1053">
        <v>89182</v>
      </c>
      <c r="I4" s="1053">
        <v>970775</v>
      </c>
      <c r="J4" s="1054"/>
      <c r="K4" s="1054">
        <v>1330</v>
      </c>
      <c r="L4" s="1054">
        <v>14228</v>
      </c>
      <c r="M4" s="1054">
        <v>8669</v>
      </c>
      <c r="N4" s="1054"/>
      <c r="O4" s="1054"/>
    </row>
    <row r="5" spans="1:15" ht="18" customHeight="1">
      <c r="A5" s="1051">
        <v>4</v>
      </c>
      <c r="B5" s="1061" t="s">
        <v>2274</v>
      </c>
      <c r="C5" s="78">
        <v>377182</v>
      </c>
      <c r="D5" s="78">
        <v>436495</v>
      </c>
      <c r="E5" s="78">
        <f t="shared" si="0"/>
        <v>430057</v>
      </c>
      <c r="F5" s="1052">
        <f t="shared" si="1"/>
        <v>98.525069015681737</v>
      </c>
      <c r="G5" s="1053">
        <v>238931</v>
      </c>
      <c r="H5" s="1053">
        <v>69589</v>
      </c>
      <c r="I5" s="1053">
        <v>110749</v>
      </c>
      <c r="J5" s="1054"/>
      <c r="K5" s="1054">
        <v>123</v>
      </c>
      <c r="L5" s="1054">
        <v>361</v>
      </c>
      <c r="M5" s="1054">
        <v>10304</v>
      </c>
      <c r="N5" s="1054"/>
      <c r="O5" s="1054"/>
    </row>
    <row r="6" spans="1:15" ht="18.75" customHeight="1">
      <c r="A6" s="1051">
        <v>5</v>
      </c>
      <c r="B6" s="648" t="s">
        <v>2275</v>
      </c>
      <c r="C6" s="60">
        <v>317551</v>
      </c>
      <c r="D6" s="60">
        <v>400715</v>
      </c>
      <c r="E6" s="78">
        <f t="shared" si="0"/>
        <v>317047</v>
      </c>
      <c r="F6" s="1052">
        <f t="shared" si="1"/>
        <v>79.120322423667702</v>
      </c>
      <c r="G6" s="1053">
        <v>146172</v>
      </c>
      <c r="H6" s="1053">
        <v>42125</v>
      </c>
      <c r="I6" s="1053">
        <v>120075</v>
      </c>
      <c r="J6" s="1054"/>
      <c r="K6" s="1054"/>
      <c r="L6" s="1054">
        <v>8675</v>
      </c>
      <c r="M6" s="1054"/>
      <c r="N6" s="1054"/>
      <c r="O6" s="1054"/>
    </row>
    <row r="7" spans="1:15" ht="18.75" customHeight="1">
      <c r="A7" s="1051">
        <v>6</v>
      </c>
      <c r="B7" s="648" t="s">
        <v>2276</v>
      </c>
      <c r="C7" s="60">
        <v>317172</v>
      </c>
      <c r="D7" s="60">
        <v>331304</v>
      </c>
      <c r="E7" s="78">
        <f t="shared" si="0"/>
        <v>321702</v>
      </c>
      <c r="F7" s="1052">
        <f t="shared" si="1"/>
        <v>97.101755487407331</v>
      </c>
      <c r="G7" s="1053">
        <v>186833</v>
      </c>
      <c r="H7" s="1053">
        <v>54076</v>
      </c>
      <c r="I7" s="1053">
        <v>80541</v>
      </c>
      <c r="J7" s="1054"/>
      <c r="K7" s="1054">
        <v>47</v>
      </c>
      <c r="L7" s="1054">
        <v>205</v>
      </c>
      <c r="M7" s="1054"/>
      <c r="N7" s="1054"/>
      <c r="O7" s="1054"/>
    </row>
    <row r="8" spans="1:15" ht="15.75" customHeight="1">
      <c r="A8" s="1051">
        <v>7</v>
      </c>
      <c r="B8" s="648" t="s">
        <v>2277</v>
      </c>
      <c r="C8" s="60">
        <v>278344</v>
      </c>
      <c r="D8" s="60">
        <v>292510</v>
      </c>
      <c r="E8" s="78">
        <f t="shared" si="0"/>
        <v>289153</v>
      </c>
      <c r="F8" s="1052">
        <f t="shared" si="1"/>
        <v>98.852346928310141</v>
      </c>
      <c r="G8" s="1053">
        <v>165772</v>
      </c>
      <c r="H8" s="1053">
        <v>47929</v>
      </c>
      <c r="I8" s="1053">
        <v>74704</v>
      </c>
      <c r="J8" s="1054"/>
      <c r="K8" s="1054">
        <v>86</v>
      </c>
      <c r="L8" s="1054">
        <v>662</v>
      </c>
      <c r="M8" s="1054"/>
      <c r="N8" s="1054"/>
      <c r="O8" s="1054"/>
    </row>
    <row r="9" spans="1:15">
      <c r="A9" s="1051">
        <v>8</v>
      </c>
      <c r="B9" s="648" t="s">
        <v>2278</v>
      </c>
      <c r="C9" s="60">
        <v>298081</v>
      </c>
      <c r="D9" s="60">
        <v>311706</v>
      </c>
      <c r="E9" s="78">
        <f t="shared" si="0"/>
        <v>292963</v>
      </c>
      <c r="F9" s="1052">
        <f t="shared" si="1"/>
        <v>93.986962073235674</v>
      </c>
      <c r="G9" s="1053">
        <v>177126</v>
      </c>
      <c r="H9" s="1053">
        <v>51830</v>
      </c>
      <c r="I9" s="1053">
        <v>63895</v>
      </c>
      <c r="J9" s="1054"/>
      <c r="K9" s="1054"/>
      <c r="L9" s="1054">
        <v>112</v>
      </c>
      <c r="M9" s="1054"/>
      <c r="N9" s="1054"/>
      <c r="O9" s="1054"/>
    </row>
    <row r="10" spans="1:15" ht="16.5" customHeight="1">
      <c r="A10" s="1051">
        <v>9</v>
      </c>
      <c r="B10" s="648" t="s">
        <v>2279</v>
      </c>
      <c r="C10" s="60">
        <v>283023</v>
      </c>
      <c r="D10" s="60">
        <v>293068</v>
      </c>
      <c r="E10" s="78">
        <f t="shared" si="0"/>
        <v>282297</v>
      </c>
      <c r="F10" s="1052">
        <f t="shared" si="1"/>
        <v>96.32474374547887</v>
      </c>
      <c r="G10" s="1053">
        <v>169303</v>
      </c>
      <c r="H10" s="1053">
        <v>48554</v>
      </c>
      <c r="I10" s="1053">
        <v>63416</v>
      </c>
      <c r="J10" s="1054"/>
      <c r="K10" s="1054">
        <v>419</v>
      </c>
      <c r="L10" s="1054">
        <v>605</v>
      </c>
      <c r="M10" s="1054"/>
      <c r="N10" s="1054"/>
      <c r="O10" s="1054"/>
    </row>
    <row r="11" spans="1:15" ht="22.5" customHeight="1">
      <c r="A11" s="1051">
        <v>10</v>
      </c>
      <c r="B11" s="646" t="s">
        <v>2280</v>
      </c>
      <c r="C11" s="1055">
        <v>96034</v>
      </c>
      <c r="D11" s="1055">
        <v>119634</v>
      </c>
      <c r="E11" s="78">
        <f t="shared" si="0"/>
        <v>118004</v>
      </c>
      <c r="F11" s="1052">
        <f t="shared" si="1"/>
        <v>98.637511075446781</v>
      </c>
      <c r="G11" s="1053">
        <v>56344</v>
      </c>
      <c r="H11" s="1053">
        <v>15235</v>
      </c>
      <c r="I11" s="1053">
        <v>33628</v>
      </c>
      <c r="J11" s="1054"/>
      <c r="K11" s="1054">
        <v>6621</v>
      </c>
      <c r="L11" s="1054">
        <v>6176</v>
      </c>
      <c r="M11" s="1054"/>
      <c r="N11" s="1054"/>
      <c r="O11" s="1054"/>
    </row>
    <row r="12" spans="1:15">
      <c r="A12" s="1051">
        <v>11</v>
      </c>
      <c r="B12" s="646" t="s">
        <v>2281</v>
      </c>
      <c r="C12" s="60">
        <v>208226</v>
      </c>
      <c r="D12" s="60">
        <v>259652</v>
      </c>
      <c r="E12" s="78">
        <f t="shared" si="0"/>
        <v>250409</v>
      </c>
      <c r="F12" s="1052">
        <f t="shared" si="1"/>
        <v>96.440235391986192</v>
      </c>
      <c r="G12" s="1053">
        <v>82814</v>
      </c>
      <c r="H12" s="1053">
        <v>22319</v>
      </c>
      <c r="I12" s="1053">
        <v>96237</v>
      </c>
      <c r="J12" s="1054"/>
      <c r="K12" s="1054">
        <v>11224</v>
      </c>
      <c r="L12" s="1054">
        <v>15399</v>
      </c>
      <c r="M12" s="1054">
        <v>22416</v>
      </c>
      <c r="N12" s="1054"/>
      <c r="O12" s="1054"/>
    </row>
    <row r="13" spans="1:15" ht="30" customHeight="1">
      <c r="A13" s="1051">
        <v>12</v>
      </c>
      <c r="B13" s="646" t="s">
        <v>2282</v>
      </c>
      <c r="C13" s="1055">
        <v>15059</v>
      </c>
      <c r="D13" s="1055">
        <v>19133</v>
      </c>
      <c r="E13" s="78">
        <f t="shared" si="0"/>
        <v>17742</v>
      </c>
      <c r="F13" s="1052">
        <f t="shared" si="1"/>
        <v>92.729838498928558</v>
      </c>
      <c r="G13" s="1053">
        <v>9594</v>
      </c>
      <c r="H13" s="1053">
        <v>2676</v>
      </c>
      <c r="I13" s="1053">
        <v>5346</v>
      </c>
      <c r="J13" s="1054"/>
      <c r="K13" s="1054"/>
      <c r="L13" s="1054">
        <v>126</v>
      </c>
      <c r="M13" s="1054"/>
      <c r="N13" s="1054"/>
      <c r="O13" s="1054"/>
    </row>
    <row r="14" spans="1:15" ht="15" customHeight="1">
      <c r="A14" s="1051">
        <v>13</v>
      </c>
      <c r="B14" s="648" t="s">
        <v>2283</v>
      </c>
      <c r="C14" s="60">
        <v>350342</v>
      </c>
      <c r="D14" s="60">
        <v>382686</v>
      </c>
      <c r="E14" s="78">
        <f t="shared" si="0"/>
        <v>376147</v>
      </c>
      <c r="F14" s="1052">
        <f t="shared" si="1"/>
        <v>98.291288419226206</v>
      </c>
      <c r="G14" s="1053">
        <v>130686</v>
      </c>
      <c r="H14" s="1053">
        <v>33448</v>
      </c>
      <c r="I14" s="1053">
        <v>152751</v>
      </c>
      <c r="J14" s="1054"/>
      <c r="K14" s="1054">
        <v>16000</v>
      </c>
      <c r="L14" s="1054">
        <v>43262</v>
      </c>
      <c r="M14" s="1054"/>
      <c r="N14" s="1054"/>
      <c r="O14" s="1054"/>
    </row>
    <row r="15" spans="1:15">
      <c r="A15" s="1051">
        <v>14</v>
      </c>
      <c r="B15" s="648" t="s">
        <v>2284</v>
      </c>
      <c r="C15" s="60">
        <v>237762</v>
      </c>
      <c r="D15" s="60">
        <v>272419</v>
      </c>
      <c r="E15" s="78">
        <f t="shared" si="0"/>
        <v>239292</v>
      </c>
      <c r="F15" s="1052">
        <f t="shared" si="1"/>
        <v>87.839688127480102</v>
      </c>
      <c r="G15" s="1053">
        <v>118822</v>
      </c>
      <c r="H15" s="1053">
        <v>33999</v>
      </c>
      <c r="I15" s="1053">
        <v>75069</v>
      </c>
      <c r="J15" s="1054"/>
      <c r="K15" s="1054">
        <v>5435</v>
      </c>
      <c r="L15" s="1054">
        <v>5967</v>
      </c>
      <c r="M15" s="1054"/>
      <c r="N15" s="1054"/>
      <c r="O15" s="1054"/>
    </row>
    <row r="16" spans="1:15">
      <c r="A16" s="1051">
        <v>15</v>
      </c>
      <c r="B16" s="648" t="s">
        <v>2285</v>
      </c>
      <c r="C16" s="60">
        <v>585550</v>
      </c>
      <c r="D16" s="60">
        <v>612165</v>
      </c>
      <c r="E16" s="78">
        <f t="shared" si="0"/>
        <v>586623</v>
      </c>
      <c r="F16" s="1052">
        <f t="shared" si="1"/>
        <v>95.827595501212897</v>
      </c>
      <c r="G16" s="1053">
        <v>292280</v>
      </c>
      <c r="H16" s="1053">
        <v>77799</v>
      </c>
      <c r="I16" s="1053">
        <v>213054</v>
      </c>
      <c r="J16" s="1054"/>
      <c r="K16" s="1054">
        <v>1916</v>
      </c>
      <c r="L16" s="1054">
        <v>1574</v>
      </c>
      <c r="M16" s="1054"/>
      <c r="N16" s="1054"/>
      <c r="O16" s="1054"/>
    </row>
    <row r="17" spans="1:15">
      <c r="A17" s="1051">
        <v>16</v>
      </c>
      <c r="B17" s="648" t="s">
        <v>2286</v>
      </c>
      <c r="C17" s="60">
        <v>115376</v>
      </c>
      <c r="D17" s="60">
        <v>122273</v>
      </c>
      <c r="E17" s="78">
        <f t="shared" si="0"/>
        <v>107193</v>
      </c>
      <c r="F17" s="1052">
        <f t="shared" si="1"/>
        <v>87.666942006820804</v>
      </c>
      <c r="G17" s="1053">
        <v>46100</v>
      </c>
      <c r="H17" s="1053">
        <v>11098</v>
      </c>
      <c r="I17" s="1053">
        <v>49377</v>
      </c>
      <c r="J17" s="1054"/>
      <c r="K17" s="1054"/>
      <c r="L17" s="1054">
        <v>618</v>
      </c>
      <c r="M17" s="1054"/>
      <c r="N17" s="1054"/>
      <c r="O17" s="1054"/>
    </row>
    <row r="18" spans="1:15">
      <c r="A18" s="1051">
        <v>17</v>
      </c>
      <c r="B18" s="648" t="s">
        <v>2287</v>
      </c>
      <c r="C18" s="60">
        <v>103145</v>
      </c>
      <c r="D18" s="60">
        <v>122548</v>
      </c>
      <c r="E18" s="78">
        <f t="shared" si="0"/>
        <v>99615</v>
      </c>
      <c r="F18" s="1052">
        <f t="shared" si="1"/>
        <v>81.286516303815645</v>
      </c>
      <c r="G18" s="1053">
        <v>43849</v>
      </c>
      <c r="H18" s="1053">
        <v>12011</v>
      </c>
      <c r="I18" s="1053">
        <v>35248</v>
      </c>
      <c r="J18" s="1054"/>
      <c r="K18" s="1054"/>
      <c r="L18" s="1054">
        <v>8507</v>
      </c>
      <c r="M18" s="1054"/>
      <c r="N18" s="1054"/>
      <c r="O18" s="1054"/>
    </row>
    <row r="19" spans="1:15">
      <c r="A19" s="1051">
        <v>18</v>
      </c>
      <c r="B19" s="649" t="s">
        <v>2288</v>
      </c>
      <c r="C19" s="1056">
        <v>99960</v>
      </c>
      <c r="D19" s="1056">
        <v>125932</v>
      </c>
      <c r="E19" s="78">
        <f t="shared" si="0"/>
        <v>105498</v>
      </c>
      <c r="F19" s="1052">
        <f t="shared" si="1"/>
        <v>83.77378267636503</v>
      </c>
      <c r="G19" s="1053">
        <v>31461</v>
      </c>
      <c r="H19" s="1053">
        <v>8257</v>
      </c>
      <c r="I19" s="1053">
        <v>62304</v>
      </c>
      <c r="J19" s="1054"/>
      <c r="K19" s="1054">
        <v>41</v>
      </c>
      <c r="L19" s="1054">
        <v>3435</v>
      </c>
      <c r="M19" s="1054"/>
      <c r="N19" s="1054"/>
      <c r="O19" s="1054"/>
    </row>
    <row r="20" spans="1:15" ht="19.5" customHeight="1">
      <c r="A20" s="1051">
        <v>19</v>
      </c>
      <c r="B20" s="649" t="s">
        <v>2289</v>
      </c>
      <c r="C20" s="1056">
        <v>0</v>
      </c>
      <c r="D20" s="1056">
        <v>30628</v>
      </c>
      <c r="E20" s="78">
        <f t="shared" si="0"/>
        <v>28514</v>
      </c>
      <c r="F20" s="1052">
        <f t="shared" si="1"/>
        <v>93.097818989160245</v>
      </c>
      <c r="G20" s="1053">
        <v>20968</v>
      </c>
      <c r="H20" s="1053">
        <v>5513</v>
      </c>
      <c r="I20" s="1053">
        <v>1982</v>
      </c>
      <c r="J20" s="1054"/>
      <c r="K20" s="1054">
        <v>30</v>
      </c>
      <c r="L20" s="1054">
        <v>21</v>
      </c>
      <c r="M20" s="1054"/>
      <c r="N20" s="1054"/>
      <c r="O20" s="1054"/>
    </row>
    <row r="21" spans="1:15" ht="13.5">
      <c r="A21" s="1057"/>
      <c r="B21" s="1058" t="s">
        <v>1998</v>
      </c>
      <c r="C21" s="1059">
        <f>SUM(C3:C20)</f>
        <v>6201932</v>
      </c>
      <c r="D21" s="1059">
        <f>SUM(D3:D20)</f>
        <v>6794412</v>
      </c>
      <c r="E21" s="1059">
        <f>SUM(E3:E20)</f>
        <v>6462836</v>
      </c>
      <c r="F21" s="1060">
        <f t="shared" si="1"/>
        <v>95.119872036020197</v>
      </c>
      <c r="G21" s="1059">
        <f t="shared" ref="G21:O21" si="2">SUM(G3:G20)</f>
        <v>3015142</v>
      </c>
      <c r="H21" s="1059">
        <f t="shared" si="2"/>
        <v>846972</v>
      </c>
      <c r="I21" s="1059">
        <f t="shared" si="2"/>
        <v>2381007</v>
      </c>
      <c r="J21" s="1059">
        <f t="shared" si="2"/>
        <v>0</v>
      </c>
      <c r="K21" s="1059">
        <f t="shared" si="2"/>
        <v>43283</v>
      </c>
      <c r="L21" s="1059">
        <f t="shared" si="2"/>
        <v>130582</v>
      </c>
      <c r="M21" s="1059">
        <f t="shared" si="2"/>
        <v>45850</v>
      </c>
      <c r="N21" s="1059">
        <f t="shared" si="2"/>
        <v>0</v>
      </c>
      <c r="O21" s="1059">
        <f t="shared" si="2"/>
        <v>0</v>
      </c>
    </row>
  </sheetData>
  <mergeCells count="6">
    <mergeCell ref="O1:O2"/>
    <mergeCell ref="A1:A2"/>
    <mergeCell ref="B1:B2"/>
    <mergeCell ref="C1:D1"/>
    <mergeCell ref="E1:F1"/>
    <mergeCell ref="G1:N1"/>
  </mergeCells>
  <phoneticPr fontId="0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9" orientation="landscape" horizontalDpi="300" verticalDpi="300" r:id="rId1"/>
  <headerFooter alignWithMargins="0">
    <oddHeader>&amp;CZALAEGERSZEG MJV ÖNKORMÁNYZATA ÁLTAL IRÁNYÍTOTT KÖLTSÉGVETÉSI SZERVEK
 2015. ÉVI KIADÁSI ELŐIRÁNYZATAINAK TELJESÍTÉSE &amp;R&amp;"Times New Roman CE,Dőlt"8. tábla
adatok E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W103"/>
  <sheetViews>
    <sheetView topLeftCell="A7" workbookViewId="0">
      <pane xSplit="2" topLeftCell="F1" activePane="topRight" state="frozen"/>
      <selection pane="topRight" activeCell="F16" sqref="F16:W16"/>
    </sheetView>
  </sheetViews>
  <sheetFormatPr defaultRowHeight="12.75"/>
  <cols>
    <col min="1" max="1" width="3.83203125" style="772" customWidth="1"/>
    <col min="2" max="2" width="29.33203125" style="772" customWidth="1"/>
    <col min="3" max="3" width="10" style="772" customWidth="1"/>
    <col min="4" max="4" width="8.83203125" style="772" customWidth="1"/>
    <col min="5" max="5" width="8.1640625" style="772" customWidth="1"/>
    <col min="6" max="6" width="8.5" style="772" customWidth="1"/>
    <col min="7" max="7" width="8.1640625" style="772" customWidth="1"/>
    <col min="8" max="8" width="8.33203125" style="772" customWidth="1"/>
    <col min="9" max="10" width="8.83203125" style="772" customWidth="1"/>
    <col min="11" max="11" width="8.33203125" style="772" customWidth="1"/>
    <col min="12" max="12" width="8.83203125" style="772" customWidth="1"/>
    <col min="13" max="13" width="7.6640625" style="772" customWidth="1"/>
    <col min="14" max="14" width="8" style="772" customWidth="1"/>
    <col min="15" max="16" width="8.1640625" style="772" customWidth="1"/>
    <col min="17" max="17" width="7.83203125" style="772" customWidth="1"/>
    <col min="18" max="18" width="7.5" style="772" customWidth="1"/>
    <col min="19" max="19" width="7.83203125" style="772" customWidth="1"/>
    <col min="20" max="20" width="8.33203125" style="772" customWidth="1"/>
    <col min="21" max="21" width="10.5" style="772" customWidth="1"/>
    <col min="22" max="22" width="9.83203125" style="772" customWidth="1"/>
    <col min="23" max="23" width="10" style="772" customWidth="1"/>
    <col min="24" max="16384" width="9.33203125" style="772"/>
  </cols>
  <sheetData>
    <row r="1" spans="1:23" ht="192" customHeight="1">
      <c r="A1" s="1397" t="s">
        <v>1921</v>
      </c>
      <c r="B1" s="1398"/>
      <c r="C1" s="764" t="s">
        <v>2273</v>
      </c>
      <c r="D1" s="765" t="s">
        <v>1931</v>
      </c>
      <c r="E1" s="766" t="s">
        <v>2274</v>
      </c>
      <c r="F1" s="766" t="s">
        <v>2275</v>
      </c>
      <c r="G1" s="766" t="s">
        <v>1944</v>
      </c>
      <c r="H1" s="766" t="s">
        <v>1945</v>
      </c>
      <c r="I1" s="766" t="s">
        <v>2278</v>
      </c>
      <c r="J1" s="766" t="s">
        <v>2279</v>
      </c>
      <c r="K1" s="766" t="s">
        <v>1946</v>
      </c>
      <c r="L1" s="767" t="s">
        <v>1947</v>
      </c>
      <c r="M1" s="768" t="s">
        <v>1935</v>
      </c>
      <c r="N1" s="766" t="s">
        <v>2283</v>
      </c>
      <c r="O1" s="768" t="s">
        <v>2284</v>
      </c>
      <c r="P1" s="768" t="s">
        <v>1948</v>
      </c>
      <c r="Q1" s="768" t="s">
        <v>2286</v>
      </c>
      <c r="R1" s="766" t="s">
        <v>2287</v>
      </c>
      <c r="S1" s="768" t="s">
        <v>2288</v>
      </c>
      <c r="T1" s="768" t="s">
        <v>2289</v>
      </c>
      <c r="U1" s="769" t="s">
        <v>1949</v>
      </c>
      <c r="V1" s="770" t="s">
        <v>1938</v>
      </c>
      <c r="W1" s="771" t="s">
        <v>1731</v>
      </c>
    </row>
    <row r="2" spans="1:23" ht="28.5" customHeight="1">
      <c r="A2" s="773" t="s">
        <v>1950</v>
      </c>
      <c r="B2" s="774" t="s">
        <v>1951</v>
      </c>
      <c r="C2" s="775">
        <v>31747</v>
      </c>
      <c r="D2" s="775">
        <v>442885</v>
      </c>
      <c r="E2" s="775">
        <v>114625</v>
      </c>
      <c r="F2" s="776">
        <v>263554</v>
      </c>
      <c r="G2" s="776">
        <v>32726</v>
      </c>
      <c r="H2" s="776">
        <v>29255</v>
      </c>
      <c r="I2" s="776">
        <v>22396</v>
      </c>
      <c r="J2" s="777">
        <v>22485</v>
      </c>
      <c r="K2" s="778">
        <v>22689</v>
      </c>
      <c r="L2" s="778">
        <v>118926</v>
      </c>
      <c r="M2" s="778">
        <v>4066</v>
      </c>
      <c r="N2" s="778">
        <v>54170</v>
      </c>
      <c r="O2" s="778">
        <v>136893</v>
      </c>
      <c r="P2" s="778">
        <v>226278</v>
      </c>
      <c r="Q2" s="778">
        <v>32697</v>
      </c>
      <c r="R2" s="778">
        <v>19972</v>
      </c>
      <c r="S2" s="778">
        <v>102679</v>
      </c>
      <c r="T2" s="778">
        <v>5673</v>
      </c>
      <c r="U2" s="779">
        <f>SUM(C2:T2)</f>
        <v>1683716</v>
      </c>
      <c r="V2" s="778">
        <v>14326447</v>
      </c>
      <c r="W2" s="780">
        <f t="shared" ref="W2:W20" si="0">SUM(U2:V2)</f>
        <v>16010163</v>
      </c>
    </row>
    <row r="3" spans="1:23" ht="30" customHeight="1">
      <c r="A3" s="773" t="s">
        <v>1952</v>
      </c>
      <c r="B3" s="774" t="s">
        <v>1953</v>
      </c>
      <c r="C3" s="775">
        <v>1187347</v>
      </c>
      <c r="D3" s="775">
        <v>1413233</v>
      </c>
      <c r="E3" s="775">
        <v>430057</v>
      </c>
      <c r="F3" s="776">
        <v>317047</v>
      </c>
      <c r="G3" s="776">
        <v>321702</v>
      </c>
      <c r="H3" s="776">
        <v>289153</v>
      </c>
      <c r="I3" s="776">
        <v>292963</v>
      </c>
      <c r="J3" s="777">
        <v>282297</v>
      </c>
      <c r="K3" s="778">
        <v>118004</v>
      </c>
      <c r="L3" s="777">
        <v>248764</v>
      </c>
      <c r="M3" s="777">
        <v>17742</v>
      </c>
      <c r="N3" s="777">
        <v>376147</v>
      </c>
      <c r="O3" s="778">
        <v>239292</v>
      </c>
      <c r="P3" s="777">
        <v>586623</v>
      </c>
      <c r="Q3" s="777">
        <v>107193</v>
      </c>
      <c r="R3" s="777">
        <v>99615</v>
      </c>
      <c r="S3" s="777">
        <v>105498</v>
      </c>
      <c r="T3" s="777">
        <v>28514</v>
      </c>
      <c r="U3" s="779">
        <f t="shared" ref="U3:U20" si="1">SUM(C3:T3)</f>
        <v>6461191</v>
      </c>
      <c r="V3" s="777">
        <v>9364145</v>
      </c>
      <c r="W3" s="780">
        <f t="shared" si="0"/>
        <v>15825336</v>
      </c>
    </row>
    <row r="4" spans="1:23" ht="27" customHeight="1">
      <c r="A4" s="781" t="s">
        <v>1954</v>
      </c>
      <c r="B4" s="782" t="s">
        <v>1955</v>
      </c>
      <c r="C4" s="777">
        <f t="shared" ref="C4:T4" si="2">C2-C3</f>
        <v>-1155600</v>
      </c>
      <c r="D4" s="777">
        <f t="shared" si="2"/>
        <v>-970348</v>
      </c>
      <c r="E4" s="777">
        <f t="shared" si="2"/>
        <v>-315432</v>
      </c>
      <c r="F4" s="777">
        <f t="shared" si="2"/>
        <v>-53493</v>
      </c>
      <c r="G4" s="777">
        <f t="shared" si="2"/>
        <v>-288976</v>
      </c>
      <c r="H4" s="777">
        <f t="shared" si="2"/>
        <v>-259898</v>
      </c>
      <c r="I4" s="777">
        <f t="shared" si="2"/>
        <v>-270567</v>
      </c>
      <c r="J4" s="777">
        <f t="shared" si="2"/>
        <v>-259812</v>
      </c>
      <c r="K4" s="777">
        <f t="shared" si="2"/>
        <v>-95315</v>
      </c>
      <c r="L4" s="777">
        <f t="shared" si="2"/>
        <v>-129838</v>
      </c>
      <c r="M4" s="777">
        <f t="shared" si="2"/>
        <v>-13676</v>
      </c>
      <c r="N4" s="777">
        <f t="shared" si="2"/>
        <v>-321977</v>
      </c>
      <c r="O4" s="777">
        <f t="shared" si="2"/>
        <v>-102399</v>
      </c>
      <c r="P4" s="777">
        <f t="shared" si="2"/>
        <v>-360345</v>
      </c>
      <c r="Q4" s="777">
        <f t="shared" si="2"/>
        <v>-74496</v>
      </c>
      <c r="R4" s="777">
        <f t="shared" si="2"/>
        <v>-79643</v>
      </c>
      <c r="S4" s="777">
        <f t="shared" si="2"/>
        <v>-2819</v>
      </c>
      <c r="T4" s="777">
        <f t="shared" si="2"/>
        <v>-22841</v>
      </c>
      <c r="U4" s="779">
        <f t="shared" si="1"/>
        <v>-4777475</v>
      </c>
      <c r="V4" s="777">
        <f>V2-V3</f>
        <v>4962302</v>
      </c>
      <c r="W4" s="780">
        <f t="shared" si="0"/>
        <v>184827</v>
      </c>
    </row>
    <row r="5" spans="1:23" ht="30" customHeight="1">
      <c r="A5" s="773" t="s">
        <v>1956</v>
      </c>
      <c r="B5" s="774" t="s">
        <v>1957</v>
      </c>
      <c r="C5" s="775">
        <v>1212401</v>
      </c>
      <c r="D5" s="775">
        <v>972548</v>
      </c>
      <c r="E5" s="775">
        <v>324799</v>
      </c>
      <c r="F5" s="776">
        <v>135675</v>
      </c>
      <c r="G5" s="776">
        <v>297652</v>
      </c>
      <c r="H5" s="776">
        <v>262200</v>
      </c>
      <c r="I5" s="776">
        <v>284308</v>
      </c>
      <c r="J5" s="777">
        <v>269581</v>
      </c>
      <c r="K5" s="778">
        <v>95315</v>
      </c>
      <c r="L5" s="777">
        <v>135907</v>
      </c>
      <c r="M5" s="777">
        <v>15143</v>
      </c>
      <c r="N5" s="777">
        <v>323216</v>
      </c>
      <c r="O5" s="778">
        <v>132906</v>
      </c>
      <c r="P5" s="777">
        <v>391014</v>
      </c>
      <c r="Q5" s="777">
        <v>94468</v>
      </c>
      <c r="R5" s="777">
        <v>103164</v>
      </c>
      <c r="S5" s="777">
        <v>24841</v>
      </c>
      <c r="T5" s="777">
        <v>23853</v>
      </c>
      <c r="U5" s="779">
        <f t="shared" si="1"/>
        <v>5098991</v>
      </c>
      <c r="V5" s="777">
        <v>2343886</v>
      </c>
      <c r="W5" s="780">
        <f t="shared" si="0"/>
        <v>7442877</v>
      </c>
    </row>
    <row r="6" spans="1:23" ht="24.75" customHeight="1">
      <c r="A6" s="773" t="s">
        <v>1958</v>
      </c>
      <c r="B6" s="774" t="s">
        <v>1959</v>
      </c>
      <c r="C6" s="775"/>
      <c r="D6" s="775"/>
      <c r="E6" s="775"/>
      <c r="F6" s="776"/>
      <c r="G6" s="776"/>
      <c r="H6" s="776"/>
      <c r="I6" s="776"/>
      <c r="J6" s="777"/>
      <c r="K6" s="778"/>
      <c r="L6" s="777"/>
      <c r="M6" s="783"/>
      <c r="N6" s="777"/>
      <c r="O6" s="778"/>
      <c r="P6" s="777"/>
      <c r="Q6" s="777"/>
      <c r="R6" s="777"/>
      <c r="S6" s="777"/>
      <c r="T6" s="777"/>
      <c r="U6" s="779">
        <f t="shared" si="1"/>
        <v>0</v>
      </c>
      <c r="V6" s="777">
        <v>4560607</v>
      </c>
      <c r="W6" s="780">
        <f t="shared" si="0"/>
        <v>4560607</v>
      </c>
    </row>
    <row r="7" spans="1:23" ht="25.5" customHeight="1">
      <c r="A7" s="781" t="s">
        <v>1960</v>
      </c>
      <c r="B7" s="782" t="s">
        <v>1961</v>
      </c>
      <c r="C7" s="777">
        <f t="shared" ref="C7:T7" si="3">C5-C6</f>
        <v>1212401</v>
      </c>
      <c r="D7" s="777">
        <f t="shared" si="3"/>
        <v>972548</v>
      </c>
      <c r="E7" s="777">
        <f t="shared" si="3"/>
        <v>324799</v>
      </c>
      <c r="F7" s="777">
        <f t="shared" si="3"/>
        <v>135675</v>
      </c>
      <c r="G7" s="777">
        <f t="shared" si="3"/>
        <v>297652</v>
      </c>
      <c r="H7" s="777">
        <f t="shared" si="3"/>
        <v>262200</v>
      </c>
      <c r="I7" s="777">
        <f t="shared" si="3"/>
        <v>284308</v>
      </c>
      <c r="J7" s="777">
        <f t="shared" si="3"/>
        <v>269581</v>
      </c>
      <c r="K7" s="777">
        <f t="shared" si="3"/>
        <v>95315</v>
      </c>
      <c r="L7" s="777">
        <f t="shared" si="3"/>
        <v>135907</v>
      </c>
      <c r="M7" s="777">
        <f t="shared" si="3"/>
        <v>15143</v>
      </c>
      <c r="N7" s="777">
        <f t="shared" si="3"/>
        <v>323216</v>
      </c>
      <c r="O7" s="777">
        <f t="shared" si="3"/>
        <v>132906</v>
      </c>
      <c r="P7" s="777">
        <f t="shared" si="3"/>
        <v>391014</v>
      </c>
      <c r="Q7" s="777">
        <f t="shared" si="3"/>
        <v>94468</v>
      </c>
      <c r="R7" s="777">
        <f t="shared" si="3"/>
        <v>103164</v>
      </c>
      <c r="S7" s="777">
        <f t="shared" si="3"/>
        <v>24841</v>
      </c>
      <c r="T7" s="777">
        <f t="shared" si="3"/>
        <v>23853</v>
      </c>
      <c r="U7" s="779">
        <f t="shared" si="1"/>
        <v>5098991</v>
      </c>
      <c r="V7" s="777">
        <f>V5-V6</f>
        <v>-2216721</v>
      </c>
      <c r="W7" s="780">
        <f t="shared" si="0"/>
        <v>2882270</v>
      </c>
    </row>
    <row r="8" spans="1:23" ht="27.75" customHeight="1">
      <c r="A8" s="781" t="s">
        <v>1962</v>
      </c>
      <c r="B8" s="782" t="s">
        <v>321</v>
      </c>
      <c r="C8" s="777">
        <f t="shared" ref="C8:T8" si="4">SUM(C4+C7)</f>
        <v>56801</v>
      </c>
      <c r="D8" s="777">
        <f t="shared" si="4"/>
        <v>2200</v>
      </c>
      <c r="E8" s="777">
        <f t="shared" si="4"/>
        <v>9367</v>
      </c>
      <c r="F8" s="777">
        <f t="shared" si="4"/>
        <v>82182</v>
      </c>
      <c r="G8" s="777">
        <f t="shared" si="4"/>
        <v>8676</v>
      </c>
      <c r="H8" s="777">
        <f t="shared" si="4"/>
        <v>2302</v>
      </c>
      <c r="I8" s="777">
        <f t="shared" si="4"/>
        <v>13741</v>
      </c>
      <c r="J8" s="777">
        <f t="shared" si="4"/>
        <v>9769</v>
      </c>
      <c r="K8" s="777">
        <f t="shared" si="4"/>
        <v>0</v>
      </c>
      <c r="L8" s="777">
        <f t="shared" si="4"/>
        <v>6069</v>
      </c>
      <c r="M8" s="777">
        <f t="shared" si="4"/>
        <v>1467</v>
      </c>
      <c r="N8" s="777">
        <f t="shared" si="4"/>
        <v>1239</v>
      </c>
      <c r="O8" s="777">
        <f t="shared" si="4"/>
        <v>30507</v>
      </c>
      <c r="P8" s="777">
        <f t="shared" si="4"/>
        <v>30669</v>
      </c>
      <c r="Q8" s="777">
        <f t="shared" si="4"/>
        <v>19972</v>
      </c>
      <c r="R8" s="777">
        <f t="shared" si="4"/>
        <v>23521</v>
      </c>
      <c r="S8" s="777">
        <f t="shared" si="4"/>
        <v>22022</v>
      </c>
      <c r="T8" s="777">
        <f t="shared" si="4"/>
        <v>1012</v>
      </c>
      <c r="U8" s="779">
        <f t="shared" si="1"/>
        <v>321516</v>
      </c>
      <c r="V8" s="777">
        <f>SUM(V4+V7)</f>
        <v>2745581</v>
      </c>
      <c r="W8" s="780">
        <f t="shared" si="0"/>
        <v>3067097</v>
      </c>
    </row>
    <row r="9" spans="1:23" ht="28.5" customHeight="1">
      <c r="A9" s="773" t="s">
        <v>1963</v>
      </c>
      <c r="B9" s="774" t="s">
        <v>1964</v>
      </c>
      <c r="C9" s="784"/>
      <c r="D9" s="784"/>
      <c r="E9" s="784"/>
      <c r="F9" s="785"/>
      <c r="G9" s="784"/>
      <c r="H9" s="784"/>
      <c r="I9" s="784"/>
      <c r="J9" s="784"/>
      <c r="K9" s="784"/>
      <c r="L9" s="778">
        <v>1797</v>
      </c>
      <c r="M9" s="777"/>
      <c r="N9" s="777"/>
      <c r="O9" s="778"/>
      <c r="P9" s="777"/>
      <c r="Q9" s="777"/>
      <c r="R9" s="777"/>
      <c r="S9" s="777"/>
      <c r="T9" s="777"/>
      <c r="U9" s="779">
        <f t="shared" si="1"/>
        <v>1797</v>
      </c>
      <c r="V9" s="777"/>
      <c r="W9" s="780">
        <f t="shared" si="0"/>
        <v>1797</v>
      </c>
    </row>
    <row r="10" spans="1:23" ht="28.5" customHeight="1">
      <c r="A10" s="773" t="s">
        <v>1965</v>
      </c>
      <c r="B10" s="774" t="s">
        <v>1966</v>
      </c>
      <c r="C10" s="784"/>
      <c r="D10" s="784"/>
      <c r="E10" s="784"/>
      <c r="F10" s="785"/>
      <c r="G10" s="784"/>
      <c r="H10" s="784"/>
      <c r="I10" s="784"/>
      <c r="J10" s="784"/>
      <c r="K10" s="784"/>
      <c r="L10" s="778">
        <v>1645</v>
      </c>
      <c r="M10" s="777"/>
      <c r="N10" s="777"/>
      <c r="O10" s="778"/>
      <c r="P10" s="777"/>
      <c r="Q10" s="777"/>
      <c r="R10" s="777"/>
      <c r="S10" s="777"/>
      <c r="T10" s="777"/>
      <c r="U10" s="779">
        <f t="shared" si="1"/>
        <v>1645</v>
      </c>
      <c r="V10" s="777"/>
      <c r="W10" s="780">
        <f t="shared" si="0"/>
        <v>1645</v>
      </c>
    </row>
    <row r="11" spans="1:23" ht="29.25" customHeight="1">
      <c r="A11" s="781" t="s">
        <v>1967</v>
      </c>
      <c r="B11" s="786" t="s">
        <v>1968</v>
      </c>
      <c r="C11" s="777">
        <f t="shared" ref="C11:T11" si="5">C9-C10</f>
        <v>0</v>
      </c>
      <c r="D11" s="777">
        <f t="shared" si="5"/>
        <v>0</v>
      </c>
      <c r="E11" s="777">
        <f t="shared" si="5"/>
        <v>0</v>
      </c>
      <c r="F11" s="777">
        <f t="shared" si="5"/>
        <v>0</v>
      </c>
      <c r="G11" s="777">
        <f t="shared" si="5"/>
        <v>0</v>
      </c>
      <c r="H11" s="777">
        <f t="shared" si="5"/>
        <v>0</v>
      </c>
      <c r="I11" s="777">
        <f t="shared" si="5"/>
        <v>0</v>
      </c>
      <c r="J11" s="777">
        <f t="shared" si="5"/>
        <v>0</v>
      </c>
      <c r="K11" s="777">
        <f t="shared" si="5"/>
        <v>0</v>
      </c>
      <c r="L11" s="777">
        <f t="shared" si="5"/>
        <v>152</v>
      </c>
      <c r="M11" s="777">
        <f t="shared" si="5"/>
        <v>0</v>
      </c>
      <c r="N11" s="777">
        <f t="shared" si="5"/>
        <v>0</v>
      </c>
      <c r="O11" s="777">
        <f t="shared" si="5"/>
        <v>0</v>
      </c>
      <c r="P11" s="777">
        <f t="shared" si="5"/>
        <v>0</v>
      </c>
      <c r="Q11" s="777">
        <f t="shared" si="5"/>
        <v>0</v>
      </c>
      <c r="R11" s="777">
        <f t="shared" si="5"/>
        <v>0</v>
      </c>
      <c r="S11" s="777">
        <f t="shared" si="5"/>
        <v>0</v>
      </c>
      <c r="T11" s="777">
        <f t="shared" si="5"/>
        <v>0</v>
      </c>
      <c r="U11" s="779">
        <f t="shared" si="1"/>
        <v>152</v>
      </c>
      <c r="V11" s="777">
        <f>V9-V10</f>
        <v>0</v>
      </c>
      <c r="W11" s="780">
        <f t="shared" si="0"/>
        <v>152</v>
      </c>
    </row>
    <row r="12" spans="1:23" ht="28.5" customHeight="1">
      <c r="A12" s="773" t="s">
        <v>1969</v>
      </c>
      <c r="B12" s="787" t="s">
        <v>1970</v>
      </c>
      <c r="C12" s="784"/>
      <c r="D12" s="784"/>
      <c r="E12" s="784"/>
      <c r="F12" s="785"/>
      <c r="G12" s="784"/>
      <c r="H12" s="784"/>
      <c r="I12" s="784"/>
      <c r="J12" s="784"/>
      <c r="K12" s="784"/>
      <c r="L12" s="784"/>
      <c r="M12" s="777"/>
      <c r="N12" s="777"/>
      <c r="O12" s="778"/>
      <c r="P12" s="777"/>
      <c r="Q12" s="777"/>
      <c r="R12" s="777"/>
      <c r="S12" s="777"/>
      <c r="T12" s="777"/>
      <c r="U12" s="779">
        <f t="shared" si="1"/>
        <v>0</v>
      </c>
      <c r="V12" s="777"/>
      <c r="W12" s="780">
        <f t="shared" si="0"/>
        <v>0</v>
      </c>
    </row>
    <row r="13" spans="1:23" ht="28.5" customHeight="1">
      <c r="A13" s="773" t="s">
        <v>1971</v>
      </c>
      <c r="B13" s="787" t="s">
        <v>1972</v>
      </c>
      <c r="C13" s="784"/>
      <c r="D13" s="784"/>
      <c r="E13" s="784"/>
      <c r="F13" s="785"/>
      <c r="G13" s="784"/>
      <c r="H13" s="784"/>
      <c r="I13" s="784"/>
      <c r="J13" s="784"/>
      <c r="K13" s="784"/>
      <c r="L13" s="784"/>
      <c r="M13" s="777"/>
      <c r="N13" s="777"/>
      <c r="O13" s="778"/>
      <c r="P13" s="777"/>
      <c r="Q13" s="777"/>
      <c r="R13" s="777"/>
      <c r="S13" s="777"/>
      <c r="T13" s="777"/>
      <c r="U13" s="779">
        <f t="shared" si="1"/>
        <v>0</v>
      </c>
      <c r="V13" s="777"/>
      <c r="W13" s="780">
        <f t="shared" si="0"/>
        <v>0</v>
      </c>
    </row>
    <row r="14" spans="1:23" ht="36.75" customHeight="1">
      <c r="A14" s="781" t="s">
        <v>1973</v>
      </c>
      <c r="B14" s="782" t="s">
        <v>1974</v>
      </c>
      <c r="C14" s="777">
        <f t="shared" ref="C14:T14" si="6">C12-C13</f>
        <v>0</v>
      </c>
      <c r="D14" s="777">
        <f t="shared" si="6"/>
        <v>0</v>
      </c>
      <c r="E14" s="777">
        <f t="shared" si="6"/>
        <v>0</v>
      </c>
      <c r="F14" s="777">
        <f t="shared" si="6"/>
        <v>0</v>
      </c>
      <c r="G14" s="777">
        <f t="shared" si="6"/>
        <v>0</v>
      </c>
      <c r="H14" s="777">
        <f t="shared" si="6"/>
        <v>0</v>
      </c>
      <c r="I14" s="777">
        <f t="shared" si="6"/>
        <v>0</v>
      </c>
      <c r="J14" s="777">
        <f t="shared" si="6"/>
        <v>0</v>
      </c>
      <c r="K14" s="777">
        <f t="shared" si="6"/>
        <v>0</v>
      </c>
      <c r="L14" s="777">
        <f t="shared" si="6"/>
        <v>0</v>
      </c>
      <c r="M14" s="777">
        <f t="shared" si="6"/>
        <v>0</v>
      </c>
      <c r="N14" s="777">
        <f t="shared" si="6"/>
        <v>0</v>
      </c>
      <c r="O14" s="777">
        <f t="shared" si="6"/>
        <v>0</v>
      </c>
      <c r="P14" s="777">
        <f t="shared" si="6"/>
        <v>0</v>
      </c>
      <c r="Q14" s="777">
        <f t="shared" si="6"/>
        <v>0</v>
      </c>
      <c r="R14" s="777">
        <f t="shared" si="6"/>
        <v>0</v>
      </c>
      <c r="S14" s="777">
        <f t="shared" si="6"/>
        <v>0</v>
      </c>
      <c r="T14" s="777">
        <f t="shared" si="6"/>
        <v>0</v>
      </c>
      <c r="U14" s="779">
        <f t="shared" si="1"/>
        <v>0</v>
      </c>
      <c r="V14" s="777">
        <f>V12-V13</f>
        <v>0</v>
      </c>
      <c r="W14" s="780">
        <f t="shared" si="0"/>
        <v>0</v>
      </c>
    </row>
    <row r="15" spans="1:23" ht="28.5" customHeight="1">
      <c r="A15" s="781" t="s">
        <v>1975</v>
      </c>
      <c r="B15" s="786" t="s">
        <v>322</v>
      </c>
      <c r="C15" s="777">
        <f t="shared" ref="C15:T15" si="7">SUM(C11+C14)</f>
        <v>0</v>
      </c>
      <c r="D15" s="777">
        <f t="shared" si="7"/>
        <v>0</v>
      </c>
      <c r="E15" s="777">
        <f t="shared" si="7"/>
        <v>0</v>
      </c>
      <c r="F15" s="777">
        <f t="shared" si="7"/>
        <v>0</v>
      </c>
      <c r="G15" s="777">
        <f t="shared" si="7"/>
        <v>0</v>
      </c>
      <c r="H15" s="777">
        <f t="shared" si="7"/>
        <v>0</v>
      </c>
      <c r="I15" s="777">
        <f t="shared" si="7"/>
        <v>0</v>
      </c>
      <c r="J15" s="777">
        <f t="shared" si="7"/>
        <v>0</v>
      </c>
      <c r="K15" s="777">
        <f t="shared" si="7"/>
        <v>0</v>
      </c>
      <c r="L15" s="777">
        <f t="shared" si="7"/>
        <v>152</v>
      </c>
      <c r="M15" s="777">
        <f t="shared" si="7"/>
        <v>0</v>
      </c>
      <c r="N15" s="777">
        <f t="shared" si="7"/>
        <v>0</v>
      </c>
      <c r="O15" s="777">
        <f t="shared" si="7"/>
        <v>0</v>
      </c>
      <c r="P15" s="777">
        <f t="shared" si="7"/>
        <v>0</v>
      </c>
      <c r="Q15" s="777">
        <f t="shared" si="7"/>
        <v>0</v>
      </c>
      <c r="R15" s="777">
        <f t="shared" si="7"/>
        <v>0</v>
      </c>
      <c r="S15" s="777">
        <f t="shared" si="7"/>
        <v>0</v>
      </c>
      <c r="T15" s="777">
        <f t="shared" si="7"/>
        <v>0</v>
      </c>
      <c r="U15" s="779">
        <f t="shared" si="1"/>
        <v>152</v>
      </c>
      <c r="V15" s="777">
        <f>SUM(V11+V14)</f>
        <v>0</v>
      </c>
      <c r="W15" s="780">
        <f t="shared" si="0"/>
        <v>152</v>
      </c>
    </row>
    <row r="16" spans="1:23" ht="17.25" customHeight="1">
      <c r="A16" s="788" t="s">
        <v>1976</v>
      </c>
      <c r="B16" s="789" t="s">
        <v>1977</v>
      </c>
      <c r="C16" s="790">
        <f t="shared" ref="C16:T16" si="8">SUM(C8+C15)</f>
        <v>56801</v>
      </c>
      <c r="D16" s="790">
        <f t="shared" si="8"/>
        <v>2200</v>
      </c>
      <c r="E16" s="790">
        <f t="shared" si="8"/>
        <v>9367</v>
      </c>
      <c r="F16" s="790">
        <f t="shared" si="8"/>
        <v>82182</v>
      </c>
      <c r="G16" s="790">
        <f t="shared" si="8"/>
        <v>8676</v>
      </c>
      <c r="H16" s="790">
        <f t="shared" si="8"/>
        <v>2302</v>
      </c>
      <c r="I16" s="790">
        <f t="shared" si="8"/>
        <v>13741</v>
      </c>
      <c r="J16" s="790">
        <f t="shared" si="8"/>
        <v>9769</v>
      </c>
      <c r="K16" s="790">
        <f t="shared" si="8"/>
        <v>0</v>
      </c>
      <c r="L16" s="790">
        <f t="shared" si="8"/>
        <v>6221</v>
      </c>
      <c r="M16" s="790">
        <f t="shared" si="8"/>
        <v>1467</v>
      </c>
      <c r="N16" s="790">
        <f t="shared" si="8"/>
        <v>1239</v>
      </c>
      <c r="O16" s="790">
        <f t="shared" si="8"/>
        <v>30507</v>
      </c>
      <c r="P16" s="790">
        <f t="shared" si="8"/>
        <v>30669</v>
      </c>
      <c r="Q16" s="790">
        <f t="shared" si="8"/>
        <v>19972</v>
      </c>
      <c r="R16" s="790">
        <f t="shared" si="8"/>
        <v>23521</v>
      </c>
      <c r="S16" s="790">
        <f t="shared" si="8"/>
        <v>22022</v>
      </c>
      <c r="T16" s="790">
        <f t="shared" si="8"/>
        <v>1012</v>
      </c>
      <c r="U16" s="1321">
        <f t="shared" si="1"/>
        <v>321668</v>
      </c>
      <c r="V16" s="850">
        <f>SUM(V8+V15)</f>
        <v>2745581</v>
      </c>
      <c r="W16" s="1322">
        <f t="shared" si="0"/>
        <v>3067249</v>
      </c>
    </row>
    <row r="17" spans="1:23" ht="40.5" customHeight="1">
      <c r="A17" s="781" t="s">
        <v>1978</v>
      </c>
      <c r="B17" s="786" t="s">
        <v>1979</v>
      </c>
      <c r="C17" s="791">
        <v>17342</v>
      </c>
      <c r="D17" s="791">
        <v>1</v>
      </c>
      <c r="E17" s="791">
        <v>1604</v>
      </c>
      <c r="F17" s="776">
        <v>7698</v>
      </c>
      <c r="G17" s="791">
        <v>3567</v>
      </c>
      <c r="H17" s="791">
        <v>439</v>
      </c>
      <c r="I17" s="791">
        <v>4368</v>
      </c>
      <c r="J17" s="791">
        <v>3008</v>
      </c>
      <c r="K17" s="791"/>
      <c r="L17" s="791">
        <v>1660</v>
      </c>
      <c r="M17" s="777"/>
      <c r="N17" s="777"/>
      <c r="O17" s="778">
        <v>1870</v>
      </c>
      <c r="P17" s="777">
        <v>8450</v>
      </c>
      <c r="Q17" s="777">
        <v>237</v>
      </c>
      <c r="R17" s="777"/>
      <c r="S17" s="777"/>
      <c r="T17" s="777"/>
      <c r="U17" s="779">
        <f t="shared" si="1"/>
        <v>50244</v>
      </c>
      <c r="V17" s="777">
        <v>588803</v>
      </c>
      <c r="W17" s="780">
        <f t="shared" si="0"/>
        <v>639047</v>
      </c>
    </row>
    <row r="18" spans="1:23" ht="25.5" customHeight="1">
      <c r="A18" s="781" t="s">
        <v>1980</v>
      </c>
      <c r="B18" s="786" t="s">
        <v>1981</v>
      </c>
      <c r="C18" s="791">
        <v>39459</v>
      </c>
      <c r="D18" s="791">
        <v>2199</v>
      </c>
      <c r="E18" s="791">
        <v>7763</v>
      </c>
      <c r="F18" s="776">
        <v>74484</v>
      </c>
      <c r="G18" s="791">
        <v>5109</v>
      </c>
      <c r="H18" s="791">
        <v>1863</v>
      </c>
      <c r="I18" s="791">
        <v>9373</v>
      </c>
      <c r="J18" s="791">
        <v>6761</v>
      </c>
      <c r="K18" s="791"/>
      <c r="L18" s="791">
        <v>4409</v>
      </c>
      <c r="M18" s="777">
        <v>1467</v>
      </c>
      <c r="N18" s="777">
        <v>1239</v>
      </c>
      <c r="O18" s="778">
        <v>28637</v>
      </c>
      <c r="P18" s="777">
        <v>22219</v>
      </c>
      <c r="Q18" s="777">
        <v>19735</v>
      </c>
      <c r="R18" s="777">
        <v>23521</v>
      </c>
      <c r="S18" s="777">
        <v>22022</v>
      </c>
      <c r="T18" s="777">
        <v>1012</v>
      </c>
      <c r="U18" s="779">
        <f t="shared" si="1"/>
        <v>271272</v>
      </c>
      <c r="V18" s="777">
        <v>2156778</v>
      </c>
      <c r="W18" s="780">
        <f t="shared" si="0"/>
        <v>2428050</v>
      </c>
    </row>
    <row r="19" spans="1:23" ht="25.5" customHeight="1">
      <c r="A19" s="781" t="s">
        <v>2046</v>
      </c>
      <c r="B19" s="786" t="s">
        <v>2047</v>
      </c>
      <c r="C19" s="791"/>
      <c r="D19" s="791"/>
      <c r="E19" s="791"/>
      <c r="F19" s="776"/>
      <c r="G19" s="791"/>
      <c r="H19" s="791"/>
      <c r="I19" s="791"/>
      <c r="J19" s="791"/>
      <c r="K19" s="791"/>
      <c r="L19" s="791">
        <v>15</v>
      </c>
      <c r="M19" s="777"/>
      <c r="N19" s="777"/>
      <c r="O19" s="778"/>
      <c r="P19" s="777"/>
      <c r="Q19" s="777"/>
      <c r="R19" s="777"/>
      <c r="S19" s="777"/>
      <c r="T19" s="777"/>
      <c r="U19" s="779">
        <f t="shared" si="1"/>
        <v>15</v>
      </c>
      <c r="V19" s="777"/>
      <c r="W19" s="780">
        <f t="shared" si="0"/>
        <v>15</v>
      </c>
    </row>
    <row r="20" spans="1:23" ht="25.5" customHeight="1">
      <c r="A20" s="781" t="s">
        <v>2048</v>
      </c>
      <c r="B20" s="786" t="s">
        <v>2049</v>
      </c>
      <c r="C20" s="791"/>
      <c r="D20" s="791"/>
      <c r="E20" s="791"/>
      <c r="F20" s="776"/>
      <c r="G20" s="791"/>
      <c r="H20" s="791"/>
      <c r="I20" s="791"/>
      <c r="J20" s="791"/>
      <c r="K20" s="791"/>
      <c r="L20" s="791">
        <v>137</v>
      </c>
      <c r="M20" s="777"/>
      <c r="N20" s="777"/>
      <c r="O20" s="778"/>
      <c r="P20" s="777"/>
      <c r="Q20" s="777"/>
      <c r="R20" s="777"/>
      <c r="S20" s="777"/>
      <c r="T20" s="777"/>
      <c r="U20" s="779">
        <f t="shared" si="1"/>
        <v>137</v>
      </c>
      <c r="V20" s="777"/>
      <c r="W20" s="780">
        <f t="shared" si="0"/>
        <v>137</v>
      </c>
    </row>
    <row r="21" spans="1:23">
      <c r="B21" s="792"/>
      <c r="C21" s="792"/>
      <c r="D21" s="792"/>
      <c r="E21" s="793"/>
      <c r="F21" s="793"/>
      <c r="G21" s="794"/>
      <c r="H21" s="793"/>
      <c r="I21" s="793"/>
      <c r="J21" s="793"/>
      <c r="K21" s="793"/>
      <c r="L21" s="793"/>
      <c r="M21" s="793"/>
      <c r="N21" s="793"/>
      <c r="O21" s="793"/>
      <c r="P21" s="793"/>
      <c r="Q21" s="793"/>
      <c r="R21" s="793"/>
      <c r="S21" s="793"/>
      <c r="T21" s="793"/>
      <c r="U21" s="793"/>
      <c r="V21" s="793"/>
      <c r="W21" s="793"/>
    </row>
    <row r="22" spans="1:23">
      <c r="B22" s="792"/>
      <c r="C22" s="792"/>
      <c r="D22" s="792"/>
      <c r="E22" s="793"/>
      <c r="F22" s="793"/>
      <c r="G22" s="794"/>
      <c r="H22" s="793"/>
      <c r="I22" s="793"/>
      <c r="J22" s="793"/>
      <c r="K22" s="793"/>
      <c r="L22" s="793"/>
      <c r="M22" s="793"/>
      <c r="N22" s="793"/>
      <c r="O22" s="793"/>
      <c r="P22" s="793"/>
      <c r="Q22" s="793"/>
      <c r="R22" s="793"/>
      <c r="S22" s="793"/>
      <c r="T22" s="793"/>
      <c r="U22" s="793"/>
      <c r="V22" s="793"/>
      <c r="W22" s="793"/>
    </row>
    <row r="23" spans="1:23">
      <c r="E23" s="795"/>
      <c r="F23" s="795"/>
      <c r="G23" s="795"/>
      <c r="H23" s="795"/>
      <c r="I23" s="795"/>
      <c r="J23" s="795"/>
      <c r="K23" s="795"/>
      <c r="L23" s="795"/>
      <c r="M23" s="795"/>
      <c r="N23" s="795"/>
      <c r="O23" s="795"/>
      <c r="P23" s="795"/>
      <c r="Q23" s="795"/>
      <c r="R23" s="795"/>
      <c r="S23" s="795"/>
      <c r="T23" s="795"/>
      <c r="U23" s="795"/>
      <c r="V23" s="795"/>
      <c r="W23" s="795"/>
    </row>
    <row r="24" spans="1:23">
      <c r="E24" s="795"/>
      <c r="F24" s="795"/>
      <c r="G24" s="795"/>
      <c r="H24" s="795"/>
      <c r="I24" s="795"/>
      <c r="J24" s="795"/>
      <c r="K24" s="795"/>
      <c r="L24" s="795"/>
      <c r="M24" s="795"/>
      <c r="N24" s="795"/>
      <c r="O24" s="795"/>
      <c r="P24" s="795"/>
      <c r="Q24" s="795"/>
      <c r="R24" s="795"/>
      <c r="S24" s="795"/>
      <c r="T24" s="795"/>
      <c r="U24" s="795"/>
      <c r="V24" s="795"/>
      <c r="W24" s="795"/>
    </row>
    <row r="25" spans="1:23">
      <c r="E25" s="795"/>
      <c r="F25" s="795"/>
      <c r="G25" s="795"/>
      <c r="H25" s="795"/>
      <c r="I25" s="795"/>
      <c r="J25" s="795"/>
      <c r="K25" s="795"/>
      <c r="L25" s="795"/>
      <c r="M25" s="795"/>
      <c r="N25" s="795"/>
      <c r="O25" s="795"/>
      <c r="P25" s="795"/>
      <c r="Q25" s="795"/>
      <c r="R25" s="795"/>
      <c r="S25" s="795"/>
      <c r="T25" s="795"/>
      <c r="U25" s="795"/>
      <c r="V25" s="795"/>
      <c r="W25" s="795"/>
    </row>
    <row r="26" spans="1:23">
      <c r="E26" s="795"/>
      <c r="F26" s="795"/>
      <c r="G26" s="795"/>
      <c r="H26" s="795"/>
      <c r="I26" s="795"/>
      <c r="J26" s="795"/>
      <c r="K26" s="795"/>
      <c r="L26" s="795"/>
      <c r="M26" s="795"/>
      <c r="N26" s="795"/>
      <c r="O26" s="795"/>
      <c r="P26" s="795"/>
      <c r="Q26" s="795"/>
      <c r="R26" s="795"/>
      <c r="S26" s="795"/>
      <c r="T26" s="795"/>
      <c r="U26" s="795"/>
      <c r="V26" s="795"/>
      <c r="W26" s="795"/>
    </row>
    <row r="27" spans="1:23">
      <c r="E27" s="795"/>
      <c r="F27" s="795"/>
      <c r="G27" s="795"/>
      <c r="H27" s="795"/>
      <c r="I27" s="795"/>
      <c r="J27" s="795"/>
      <c r="K27" s="795"/>
      <c r="L27" s="795"/>
      <c r="M27" s="795"/>
      <c r="N27" s="795"/>
      <c r="O27" s="795"/>
      <c r="P27" s="795"/>
      <c r="Q27" s="795"/>
      <c r="R27" s="795"/>
      <c r="S27" s="795"/>
      <c r="T27" s="795"/>
      <c r="U27" s="795"/>
      <c r="V27" s="795"/>
      <c r="W27" s="795"/>
    </row>
    <row r="28" spans="1:23">
      <c r="E28" s="795"/>
      <c r="F28" s="795"/>
      <c r="G28" s="795"/>
      <c r="H28" s="795"/>
      <c r="I28" s="795"/>
      <c r="J28" s="795"/>
      <c r="K28" s="795"/>
      <c r="L28" s="795"/>
      <c r="M28" s="795"/>
      <c r="N28" s="795"/>
      <c r="O28" s="795"/>
      <c r="P28" s="795"/>
      <c r="Q28" s="795"/>
      <c r="R28" s="795"/>
      <c r="S28" s="795"/>
      <c r="T28" s="795"/>
      <c r="U28" s="795"/>
      <c r="V28" s="795"/>
      <c r="W28" s="795"/>
    </row>
    <row r="29" spans="1:23">
      <c r="E29" s="795"/>
      <c r="F29" s="795"/>
      <c r="G29" s="795"/>
      <c r="H29" s="795"/>
      <c r="I29" s="795"/>
      <c r="J29" s="795"/>
      <c r="K29" s="795"/>
      <c r="L29" s="795"/>
      <c r="M29" s="795"/>
      <c r="N29" s="795"/>
      <c r="O29" s="795"/>
      <c r="P29" s="795"/>
      <c r="Q29" s="795"/>
      <c r="R29" s="795"/>
      <c r="S29" s="795"/>
      <c r="T29" s="795"/>
      <c r="U29" s="795"/>
      <c r="V29" s="795"/>
      <c r="W29" s="795"/>
    </row>
    <row r="30" spans="1:23">
      <c r="E30" s="795"/>
      <c r="F30" s="795"/>
      <c r="G30" s="795"/>
      <c r="H30" s="795"/>
      <c r="I30" s="795"/>
      <c r="J30" s="795"/>
      <c r="K30" s="795"/>
      <c r="L30" s="795"/>
      <c r="M30" s="795"/>
      <c r="N30" s="795"/>
      <c r="O30" s="795"/>
      <c r="P30" s="795"/>
      <c r="Q30" s="795"/>
      <c r="R30" s="795"/>
      <c r="S30" s="795"/>
      <c r="T30" s="795"/>
      <c r="U30" s="795"/>
      <c r="V30" s="795"/>
      <c r="W30" s="795"/>
    </row>
    <row r="31" spans="1:23">
      <c r="E31" s="795"/>
      <c r="F31" s="795"/>
      <c r="G31" s="795"/>
      <c r="H31" s="795"/>
      <c r="I31" s="795"/>
      <c r="J31" s="795"/>
      <c r="K31" s="795"/>
      <c r="L31" s="795"/>
      <c r="M31" s="795"/>
      <c r="N31" s="795"/>
      <c r="O31" s="795"/>
      <c r="P31" s="795"/>
      <c r="Q31" s="795"/>
      <c r="R31" s="795"/>
      <c r="S31" s="795"/>
      <c r="T31" s="795"/>
      <c r="U31" s="795"/>
      <c r="V31" s="795"/>
      <c r="W31" s="795"/>
    </row>
    <row r="32" spans="1:23">
      <c r="E32" s="795"/>
      <c r="F32" s="795"/>
      <c r="G32" s="795"/>
      <c r="H32" s="795"/>
      <c r="I32" s="795"/>
      <c r="J32" s="795"/>
      <c r="K32" s="795"/>
      <c r="L32" s="795"/>
      <c r="M32" s="795"/>
      <c r="N32" s="795"/>
      <c r="O32" s="795"/>
      <c r="P32" s="795"/>
      <c r="Q32" s="795"/>
      <c r="R32" s="795"/>
      <c r="S32" s="795"/>
      <c r="T32" s="795"/>
      <c r="U32" s="795"/>
      <c r="V32" s="795"/>
      <c r="W32" s="795"/>
    </row>
    <row r="33" spans="5:23">
      <c r="E33" s="795"/>
      <c r="F33" s="795"/>
      <c r="G33" s="795"/>
      <c r="H33" s="795"/>
      <c r="I33" s="795"/>
      <c r="J33" s="795"/>
      <c r="K33" s="795"/>
      <c r="L33" s="795"/>
      <c r="M33" s="795"/>
      <c r="N33" s="795"/>
      <c r="O33" s="795"/>
      <c r="P33" s="795"/>
      <c r="Q33" s="795"/>
      <c r="R33" s="795"/>
      <c r="S33" s="795"/>
      <c r="T33" s="795"/>
      <c r="U33" s="795"/>
      <c r="V33" s="795"/>
      <c r="W33" s="795"/>
    </row>
    <row r="34" spans="5:23">
      <c r="E34" s="795"/>
      <c r="F34" s="795"/>
      <c r="G34" s="795"/>
      <c r="H34" s="795"/>
      <c r="I34" s="795"/>
      <c r="J34" s="795"/>
      <c r="K34" s="795"/>
      <c r="L34" s="795"/>
      <c r="M34" s="795"/>
      <c r="N34" s="795"/>
      <c r="O34" s="795"/>
      <c r="P34" s="795"/>
      <c r="Q34" s="795"/>
      <c r="R34" s="795"/>
      <c r="S34" s="795"/>
      <c r="T34" s="795"/>
      <c r="U34" s="795"/>
      <c r="V34" s="795"/>
      <c r="W34" s="795"/>
    </row>
    <row r="35" spans="5:23">
      <c r="E35" s="795"/>
      <c r="F35" s="795"/>
      <c r="G35" s="795"/>
      <c r="H35" s="795"/>
      <c r="I35" s="795"/>
      <c r="J35" s="795"/>
      <c r="K35" s="795"/>
      <c r="L35" s="795"/>
      <c r="M35" s="795"/>
      <c r="N35" s="795"/>
      <c r="O35" s="795"/>
      <c r="P35" s="795"/>
      <c r="Q35" s="795"/>
      <c r="R35" s="795"/>
      <c r="S35" s="795"/>
      <c r="T35" s="795"/>
      <c r="U35" s="795"/>
      <c r="V35" s="795"/>
      <c r="W35" s="795"/>
    </row>
    <row r="36" spans="5:23">
      <c r="E36" s="795"/>
      <c r="F36" s="795"/>
      <c r="G36" s="795"/>
      <c r="H36" s="795"/>
      <c r="I36" s="795"/>
      <c r="J36" s="795"/>
      <c r="K36" s="795"/>
      <c r="L36" s="795"/>
      <c r="M36" s="795"/>
      <c r="N36" s="795"/>
      <c r="O36" s="795"/>
      <c r="P36" s="795"/>
      <c r="Q36" s="795"/>
      <c r="R36" s="795"/>
      <c r="S36" s="795"/>
      <c r="T36" s="795"/>
      <c r="U36" s="795"/>
      <c r="V36" s="795"/>
      <c r="W36" s="795"/>
    </row>
    <row r="37" spans="5:23">
      <c r="E37" s="795"/>
      <c r="F37" s="795"/>
      <c r="G37" s="795"/>
      <c r="H37" s="795"/>
      <c r="I37" s="795"/>
      <c r="J37" s="795"/>
      <c r="K37" s="795"/>
      <c r="L37" s="795"/>
      <c r="M37" s="795"/>
      <c r="N37" s="795"/>
      <c r="O37" s="795"/>
      <c r="P37" s="795"/>
      <c r="Q37" s="795"/>
      <c r="R37" s="795"/>
      <c r="S37" s="795"/>
      <c r="T37" s="795"/>
      <c r="U37" s="795"/>
      <c r="V37" s="795"/>
      <c r="W37" s="795"/>
    </row>
    <row r="38" spans="5:23">
      <c r="E38" s="795"/>
      <c r="F38" s="795"/>
      <c r="G38" s="795"/>
      <c r="H38" s="795"/>
      <c r="I38" s="795"/>
      <c r="J38" s="795"/>
      <c r="K38" s="795"/>
      <c r="L38" s="795"/>
      <c r="M38" s="795"/>
      <c r="N38" s="795"/>
      <c r="O38" s="795"/>
      <c r="P38" s="795"/>
      <c r="Q38" s="795"/>
      <c r="R38" s="795"/>
      <c r="S38" s="795"/>
      <c r="T38" s="795"/>
      <c r="U38" s="795"/>
      <c r="V38" s="795"/>
      <c r="W38" s="795"/>
    </row>
    <row r="39" spans="5:23">
      <c r="E39" s="795"/>
      <c r="F39" s="795"/>
      <c r="G39" s="795"/>
      <c r="H39" s="795"/>
      <c r="I39" s="795"/>
      <c r="J39" s="795"/>
      <c r="K39" s="795"/>
      <c r="L39" s="795"/>
      <c r="M39" s="795"/>
      <c r="N39" s="795"/>
      <c r="O39" s="795"/>
      <c r="P39" s="795"/>
      <c r="Q39" s="795"/>
      <c r="R39" s="795"/>
      <c r="S39" s="795"/>
      <c r="T39" s="795"/>
      <c r="U39" s="795"/>
      <c r="V39" s="795"/>
      <c r="W39" s="795"/>
    </row>
    <row r="40" spans="5:23">
      <c r="E40" s="795"/>
      <c r="F40" s="795"/>
      <c r="G40" s="795"/>
      <c r="H40" s="795"/>
      <c r="I40" s="795"/>
      <c r="J40" s="795"/>
      <c r="K40" s="795"/>
      <c r="L40" s="795"/>
      <c r="M40" s="795"/>
      <c r="N40" s="795"/>
      <c r="O40" s="795"/>
      <c r="P40" s="795"/>
      <c r="Q40" s="795"/>
      <c r="R40" s="795"/>
      <c r="S40" s="795"/>
      <c r="T40" s="795"/>
      <c r="U40" s="795"/>
      <c r="V40" s="795"/>
      <c r="W40" s="795"/>
    </row>
    <row r="41" spans="5:23">
      <c r="E41" s="795"/>
      <c r="F41" s="795"/>
      <c r="G41" s="795"/>
      <c r="H41" s="795"/>
      <c r="I41" s="795"/>
      <c r="J41" s="795"/>
      <c r="K41" s="795"/>
      <c r="L41" s="795"/>
      <c r="M41" s="795"/>
      <c r="N41" s="795"/>
      <c r="O41" s="795"/>
      <c r="P41" s="795"/>
      <c r="Q41" s="795"/>
      <c r="R41" s="795"/>
      <c r="S41" s="795"/>
      <c r="T41" s="795"/>
      <c r="U41" s="795"/>
      <c r="V41" s="795"/>
      <c r="W41" s="795"/>
    </row>
    <row r="42" spans="5:23">
      <c r="E42" s="795"/>
      <c r="F42" s="795"/>
      <c r="G42" s="795"/>
      <c r="H42" s="795"/>
      <c r="I42" s="795"/>
      <c r="J42" s="795"/>
      <c r="K42" s="795"/>
      <c r="L42" s="795"/>
      <c r="M42" s="795"/>
      <c r="N42" s="795"/>
      <c r="O42" s="795"/>
      <c r="P42" s="795"/>
      <c r="Q42" s="795"/>
      <c r="R42" s="795"/>
      <c r="S42" s="795"/>
      <c r="T42" s="795"/>
      <c r="U42" s="795"/>
      <c r="V42" s="795"/>
      <c r="W42" s="795"/>
    </row>
    <row r="43" spans="5:23">
      <c r="E43" s="795"/>
      <c r="F43" s="795"/>
      <c r="G43" s="795"/>
      <c r="H43" s="795"/>
      <c r="I43" s="795"/>
      <c r="J43" s="795"/>
      <c r="K43" s="795"/>
      <c r="L43" s="795"/>
      <c r="M43" s="795"/>
      <c r="N43" s="795"/>
      <c r="O43" s="795"/>
      <c r="P43" s="795"/>
      <c r="Q43" s="795"/>
      <c r="R43" s="795"/>
      <c r="S43" s="795"/>
      <c r="T43" s="795"/>
      <c r="U43" s="795"/>
      <c r="V43" s="795"/>
      <c r="W43" s="795"/>
    </row>
    <row r="44" spans="5:23">
      <c r="E44" s="795"/>
      <c r="F44" s="795"/>
      <c r="G44" s="795"/>
      <c r="H44" s="795"/>
      <c r="I44" s="795"/>
      <c r="J44" s="795"/>
      <c r="K44" s="795"/>
      <c r="L44" s="795"/>
      <c r="M44" s="795"/>
      <c r="N44" s="795"/>
      <c r="O44" s="795"/>
      <c r="P44" s="795"/>
      <c r="Q44" s="795"/>
      <c r="R44" s="795"/>
      <c r="S44" s="795"/>
      <c r="T44" s="795"/>
      <c r="U44" s="795"/>
      <c r="V44" s="795"/>
      <c r="W44" s="795"/>
    </row>
    <row r="45" spans="5:23">
      <c r="E45" s="795"/>
      <c r="F45" s="795"/>
      <c r="G45" s="795"/>
      <c r="H45" s="795"/>
      <c r="I45" s="795"/>
      <c r="J45" s="795"/>
      <c r="K45" s="795"/>
      <c r="L45" s="795"/>
      <c r="M45" s="795"/>
      <c r="N45" s="795"/>
      <c r="O45" s="795"/>
      <c r="P45" s="795"/>
      <c r="Q45" s="795"/>
      <c r="R45" s="795"/>
      <c r="S45" s="795"/>
      <c r="T45" s="795"/>
      <c r="U45" s="795"/>
      <c r="V45" s="795"/>
      <c r="W45" s="795"/>
    </row>
    <row r="46" spans="5:23">
      <c r="E46" s="795"/>
      <c r="F46" s="795"/>
      <c r="G46" s="795"/>
      <c r="H46" s="795"/>
      <c r="I46" s="795"/>
      <c r="J46" s="795"/>
      <c r="K46" s="795"/>
      <c r="L46" s="795"/>
      <c r="M46" s="795"/>
      <c r="N46" s="795"/>
      <c r="O46" s="795"/>
      <c r="P46" s="795"/>
      <c r="Q46" s="795"/>
      <c r="R46" s="795"/>
      <c r="S46" s="795"/>
      <c r="T46" s="795"/>
      <c r="U46" s="795"/>
      <c r="V46" s="795"/>
      <c r="W46" s="795"/>
    </row>
    <row r="47" spans="5:23">
      <c r="E47" s="795"/>
      <c r="F47" s="795"/>
      <c r="G47" s="795"/>
      <c r="H47" s="795"/>
      <c r="I47" s="795"/>
      <c r="J47" s="795"/>
      <c r="K47" s="795"/>
      <c r="L47" s="795"/>
      <c r="M47" s="795"/>
      <c r="N47" s="795"/>
      <c r="O47" s="795"/>
      <c r="P47" s="795"/>
      <c r="Q47" s="795"/>
      <c r="R47" s="795"/>
      <c r="S47" s="795"/>
      <c r="T47" s="795"/>
      <c r="U47" s="795"/>
      <c r="V47" s="795"/>
      <c r="W47" s="795"/>
    </row>
    <row r="48" spans="5:23">
      <c r="E48" s="795"/>
      <c r="F48" s="795"/>
      <c r="G48" s="795"/>
      <c r="H48" s="795"/>
      <c r="I48" s="795"/>
      <c r="J48" s="795"/>
      <c r="K48" s="795"/>
      <c r="L48" s="795"/>
      <c r="M48" s="795"/>
      <c r="N48" s="795"/>
      <c r="O48" s="795"/>
      <c r="P48" s="795"/>
      <c r="Q48" s="795"/>
      <c r="R48" s="795"/>
      <c r="S48" s="795"/>
      <c r="T48" s="795"/>
      <c r="U48" s="795"/>
      <c r="V48" s="795"/>
      <c r="W48" s="795"/>
    </row>
    <row r="49" spans="5:23">
      <c r="E49" s="795"/>
      <c r="F49" s="795"/>
      <c r="G49" s="795"/>
      <c r="H49" s="795"/>
      <c r="I49" s="795"/>
      <c r="J49" s="795"/>
      <c r="K49" s="795"/>
      <c r="L49" s="795"/>
      <c r="M49" s="795"/>
      <c r="N49" s="795"/>
      <c r="O49" s="795"/>
      <c r="P49" s="795"/>
      <c r="Q49" s="795"/>
      <c r="R49" s="795"/>
      <c r="S49" s="795"/>
      <c r="T49" s="795"/>
      <c r="U49" s="795"/>
      <c r="V49" s="795"/>
      <c r="W49" s="795"/>
    </row>
    <row r="50" spans="5:23">
      <c r="E50" s="795"/>
      <c r="F50" s="795"/>
      <c r="G50" s="795"/>
      <c r="H50" s="795"/>
      <c r="I50" s="795"/>
      <c r="J50" s="795"/>
      <c r="K50" s="795"/>
      <c r="L50" s="795"/>
      <c r="M50" s="795"/>
      <c r="N50" s="795"/>
      <c r="O50" s="795"/>
      <c r="P50" s="795"/>
      <c r="Q50" s="795"/>
      <c r="R50" s="795"/>
      <c r="S50" s="795"/>
      <c r="T50" s="795"/>
      <c r="U50" s="795"/>
      <c r="V50" s="795"/>
      <c r="W50" s="795"/>
    </row>
    <row r="51" spans="5:23">
      <c r="E51" s="795"/>
      <c r="F51" s="795"/>
      <c r="G51" s="795"/>
      <c r="H51" s="795"/>
      <c r="I51" s="795"/>
      <c r="J51" s="795"/>
      <c r="K51" s="795"/>
      <c r="L51" s="795"/>
      <c r="M51" s="795"/>
      <c r="N51" s="795"/>
      <c r="O51" s="795"/>
      <c r="P51" s="795"/>
      <c r="Q51" s="795"/>
      <c r="R51" s="795"/>
      <c r="S51" s="795"/>
      <c r="T51" s="795"/>
      <c r="U51" s="795"/>
      <c r="V51" s="795"/>
      <c r="W51" s="795"/>
    </row>
    <row r="52" spans="5:23">
      <c r="E52" s="795"/>
      <c r="F52" s="795"/>
      <c r="G52" s="795"/>
      <c r="H52" s="795"/>
      <c r="I52" s="795"/>
      <c r="J52" s="795"/>
      <c r="K52" s="795"/>
      <c r="L52" s="795"/>
      <c r="M52" s="795"/>
      <c r="N52" s="795"/>
      <c r="O52" s="795"/>
      <c r="P52" s="795"/>
      <c r="Q52" s="795"/>
      <c r="R52" s="795"/>
      <c r="S52" s="795"/>
      <c r="T52" s="795"/>
      <c r="U52" s="795"/>
      <c r="V52" s="795"/>
      <c r="W52" s="795"/>
    </row>
    <row r="53" spans="5:23">
      <c r="E53" s="795"/>
      <c r="F53" s="795"/>
      <c r="G53" s="795"/>
      <c r="H53" s="795"/>
      <c r="I53" s="795"/>
      <c r="J53" s="795"/>
      <c r="K53" s="795"/>
      <c r="L53" s="795"/>
      <c r="M53" s="795"/>
      <c r="N53" s="795"/>
      <c r="O53" s="795"/>
      <c r="P53" s="795"/>
      <c r="Q53" s="795"/>
      <c r="R53" s="795"/>
      <c r="S53" s="795"/>
      <c r="T53" s="795"/>
      <c r="U53" s="795"/>
      <c r="V53" s="795"/>
      <c r="W53" s="795"/>
    </row>
    <row r="54" spans="5:23">
      <c r="E54" s="795"/>
      <c r="F54" s="795"/>
      <c r="G54" s="795"/>
      <c r="H54" s="795"/>
      <c r="I54" s="795"/>
      <c r="J54" s="795"/>
      <c r="K54" s="795"/>
      <c r="L54" s="795"/>
      <c r="M54" s="795"/>
      <c r="N54" s="795"/>
      <c r="O54" s="795"/>
      <c r="P54" s="795"/>
      <c r="Q54" s="795"/>
      <c r="R54" s="795"/>
      <c r="S54" s="795"/>
      <c r="T54" s="795"/>
      <c r="U54" s="795"/>
      <c r="V54" s="795"/>
      <c r="W54" s="795"/>
    </row>
    <row r="55" spans="5:23">
      <c r="E55" s="795"/>
      <c r="F55" s="795"/>
      <c r="G55" s="795"/>
      <c r="H55" s="795"/>
      <c r="I55" s="795"/>
      <c r="J55" s="795"/>
      <c r="K55" s="795"/>
      <c r="L55" s="795"/>
      <c r="M55" s="795"/>
      <c r="N55" s="795"/>
      <c r="O55" s="795"/>
      <c r="P55" s="795"/>
      <c r="Q55" s="795"/>
      <c r="R55" s="795"/>
      <c r="S55" s="795"/>
      <c r="T55" s="795"/>
      <c r="U55" s="795"/>
      <c r="V55" s="795"/>
      <c r="W55" s="795"/>
    </row>
    <row r="56" spans="5:23">
      <c r="E56" s="795"/>
      <c r="F56" s="795"/>
      <c r="G56" s="795"/>
      <c r="H56" s="795"/>
      <c r="I56" s="795"/>
      <c r="J56" s="795"/>
      <c r="K56" s="795"/>
      <c r="L56" s="795"/>
      <c r="M56" s="795"/>
      <c r="N56" s="795"/>
      <c r="O56" s="795"/>
      <c r="P56" s="795"/>
      <c r="Q56" s="795"/>
      <c r="R56" s="795"/>
      <c r="S56" s="795"/>
      <c r="T56" s="795"/>
      <c r="U56" s="795"/>
      <c r="V56" s="795"/>
      <c r="W56" s="795"/>
    </row>
    <row r="57" spans="5:23">
      <c r="E57" s="795"/>
      <c r="F57" s="795"/>
      <c r="G57" s="795"/>
      <c r="H57" s="795"/>
      <c r="I57" s="795"/>
      <c r="J57" s="795"/>
      <c r="K57" s="795"/>
      <c r="L57" s="795"/>
      <c r="M57" s="795"/>
      <c r="N57" s="795"/>
      <c r="O57" s="795"/>
      <c r="P57" s="795"/>
      <c r="Q57" s="795"/>
      <c r="R57" s="795"/>
      <c r="S57" s="795"/>
      <c r="T57" s="795"/>
      <c r="U57" s="795"/>
      <c r="V57" s="795"/>
      <c r="W57" s="795"/>
    </row>
    <row r="58" spans="5:23">
      <c r="E58" s="795"/>
      <c r="F58" s="795"/>
      <c r="G58" s="795"/>
      <c r="H58" s="795"/>
      <c r="I58" s="795"/>
      <c r="J58" s="795"/>
      <c r="K58" s="795"/>
      <c r="L58" s="795"/>
      <c r="M58" s="795"/>
      <c r="N58" s="795"/>
      <c r="O58" s="795"/>
      <c r="P58" s="795"/>
      <c r="Q58" s="795"/>
      <c r="R58" s="795"/>
      <c r="S58" s="795"/>
      <c r="T58" s="795"/>
      <c r="U58" s="795"/>
      <c r="V58" s="795"/>
      <c r="W58" s="795"/>
    </row>
    <row r="59" spans="5:23">
      <c r="E59" s="795"/>
      <c r="F59" s="795"/>
      <c r="G59" s="795"/>
      <c r="H59" s="795"/>
      <c r="I59" s="795"/>
      <c r="J59" s="795"/>
      <c r="K59" s="795"/>
      <c r="L59" s="795"/>
      <c r="M59" s="795"/>
      <c r="N59" s="795"/>
      <c r="O59" s="795"/>
      <c r="P59" s="795"/>
      <c r="Q59" s="795"/>
      <c r="R59" s="795"/>
      <c r="S59" s="795"/>
      <c r="T59" s="795"/>
      <c r="U59" s="795"/>
      <c r="V59" s="795"/>
      <c r="W59" s="795"/>
    </row>
    <row r="60" spans="5:23">
      <c r="E60" s="795"/>
      <c r="F60" s="795"/>
      <c r="G60" s="795"/>
      <c r="H60" s="795"/>
      <c r="I60" s="795"/>
      <c r="J60" s="795"/>
      <c r="K60" s="795"/>
      <c r="L60" s="795"/>
      <c r="M60" s="795"/>
      <c r="N60" s="795"/>
      <c r="O60" s="795"/>
      <c r="P60" s="795"/>
      <c r="Q60" s="795"/>
      <c r="R60" s="795"/>
      <c r="S60" s="795"/>
      <c r="T60" s="795"/>
      <c r="U60" s="795"/>
      <c r="V60" s="795"/>
      <c r="W60" s="795"/>
    </row>
    <row r="61" spans="5:23">
      <c r="E61" s="795"/>
      <c r="F61" s="795"/>
      <c r="G61" s="795"/>
      <c r="H61" s="795"/>
      <c r="I61" s="795"/>
      <c r="J61" s="795"/>
      <c r="K61" s="795"/>
      <c r="L61" s="795"/>
      <c r="M61" s="795"/>
      <c r="N61" s="795"/>
      <c r="O61" s="795"/>
      <c r="P61" s="795"/>
      <c r="Q61" s="795"/>
      <c r="R61" s="795"/>
      <c r="S61" s="795"/>
      <c r="T61" s="795"/>
      <c r="U61" s="795"/>
      <c r="V61" s="795"/>
      <c r="W61" s="795"/>
    </row>
    <row r="62" spans="5:23">
      <c r="E62" s="795"/>
      <c r="F62" s="795"/>
      <c r="G62" s="795"/>
      <c r="H62" s="795"/>
      <c r="I62" s="795"/>
      <c r="J62" s="795"/>
      <c r="K62" s="795"/>
      <c r="L62" s="795"/>
      <c r="M62" s="795"/>
      <c r="N62" s="795"/>
      <c r="O62" s="795"/>
      <c r="P62" s="795"/>
      <c r="Q62" s="795"/>
      <c r="R62" s="795"/>
      <c r="S62" s="795"/>
      <c r="T62" s="795"/>
      <c r="U62" s="795"/>
      <c r="V62" s="795"/>
      <c r="W62" s="795"/>
    </row>
    <row r="63" spans="5:23">
      <c r="E63" s="795"/>
      <c r="F63" s="795"/>
      <c r="G63" s="795"/>
      <c r="H63" s="795"/>
      <c r="I63" s="795"/>
      <c r="J63" s="795"/>
      <c r="K63" s="795"/>
      <c r="L63" s="795"/>
      <c r="M63" s="795"/>
      <c r="N63" s="795"/>
      <c r="O63" s="795"/>
      <c r="P63" s="795"/>
      <c r="Q63" s="795"/>
      <c r="R63" s="795"/>
      <c r="S63" s="795"/>
      <c r="T63" s="795"/>
      <c r="U63" s="795"/>
      <c r="V63" s="795"/>
      <c r="W63" s="795"/>
    </row>
    <row r="64" spans="5:23">
      <c r="E64" s="795"/>
      <c r="F64" s="795"/>
      <c r="G64" s="795"/>
      <c r="H64" s="795"/>
      <c r="I64" s="795"/>
      <c r="J64" s="795"/>
      <c r="K64" s="795"/>
      <c r="L64" s="795"/>
      <c r="M64" s="795"/>
      <c r="N64" s="795"/>
      <c r="O64" s="795"/>
      <c r="P64" s="795"/>
      <c r="Q64" s="795"/>
      <c r="R64" s="795"/>
      <c r="S64" s="795"/>
      <c r="T64" s="795"/>
      <c r="U64" s="795"/>
      <c r="V64" s="795"/>
      <c r="W64" s="795"/>
    </row>
    <row r="65" spans="5:23">
      <c r="E65" s="795"/>
      <c r="F65" s="795"/>
      <c r="G65" s="795"/>
      <c r="H65" s="795"/>
      <c r="I65" s="795"/>
      <c r="J65" s="795"/>
      <c r="K65" s="795"/>
      <c r="L65" s="795"/>
      <c r="M65" s="795"/>
      <c r="N65" s="795"/>
      <c r="O65" s="795"/>
      <c r="P65" s="795"/>
      <c r="Q65" s="795"/>
      <c r="R65" s="795"/>
      <c r="S65" s="795"/>
      <c r="T65" s="795"/>
      <c r="U65" s="795"/>
      <c r="V65" s="795"/>
      <c r="W65" s="795"/>
    </row>
    <row r="66" spans="5:23">
      <c r="E66" s="795"/>
      <c r="F66" s="795"/>
      <c r="G66" s="795"/>
      <c r="H66" s="795"/>
      <c r="I66" s="795"/>
      <c r="J66" s="795"/>
      <c r="K66" s="795"/>
      <c r="L66" s="795"/>
      <c r="M66" s="795"/>
      <c r="N66" s="795"/>
      <c r="O66" s="795"/>
      <c r="P66" s="795"/>
      <c r="Q66" s="795"/>
      <c r="R66" s="795"/>
      <c r="S66" s="795"/>
      <c r="T66" s="795"/>
      <c r="U66" s="795"/>
      <c r="V66" s="795"/>
      <c r="W66" s="795"/>
    </row>
    <row r="67" spans="5:23">
      <c r="E67" s="795"/>
      <c r="F67" s="795"/>
      <c r="G67" s="795"/>
      <c r="H67" s="795"/>
      <c r="I67" s="795"/>
      <c r="J67" s="795"/>
      <c r="K67" s="795"/>
      <c r="L67" s="795"/>
      <c r="M67" s="795"/>
      <c r="N67" s="795"/>
      <c r="O67" s="795"/>
      <c r="P67" s="795"/>
      <c r="Q67" s="795"/>
      <c r="R67" s="795"/>
      <c r="S67" s="795"/>
      <c r="T67" s="795"/>
      <c r="U67" s="795"/>
      <c r="V67" s="795"/>
      <c r="W67" s="795"/>
    </row>
    <row r="68" spans="5:23">
      <c r="E68" s="795"/>
      <c r="F68" s="795"/>
      <c r="G68" s="795"/>
      <c r="H68" s="795"/>
      <c r="I68" s="795"/>
      <c r="J68" s="795"/>
      <c r="K68" s="795"/>
      <c r="L68" s="795"/>
      <c r="M68" s="795"/>
      <c r="N68" s="795"/>
      <c r="O68" s="795"/>
      <c r="P68" s="795"/>
      <c r="Q68" s="795"/>
      <c r="R68" s="795"/>
      <c r="S68" s="795"/>
      <c r="T68" s="795"/>
      <c r="U68" s="795"/>
      <c r="V68" s="795"/>
      <c r="W68" s="795"/>
    </row>
    <row r="69" spans="5:23">
      <c r="E69" s="795"/>
      <c r="F69" s="795"/>
      <c r="G69" s="795"/>
      <c r="H69" s="795"/>
      <c r="I69" s="795"/>
      <c r="J69" s="795"/>
      <c r="K69" s="795"/>
      <c r="L69" s="795"/>
      <c r="M69" s="795"/>
      <c r="N69" s="795"/>
      <c r="O69" s="795"/>
      <c r="P69" s="795"/>
      <c r="Q69" s="795"/>
      <c r="R69" s="795"/>
      <c r="S69" s="795"/>
      <c r="T69" s="795"/>
      <c r="U69" s="795"/>
      <c r="V69" s="795"/>
      <c r="W69" s="795"/>
    </row>
    <row r="70" spans="5:23">
      <c r="E70" s="795"/>
      <c r="F70" s="795"/>
      <c r="G70" s="795"/>
      <c r="H70" s="795"/>
      <c r="I70" s="795"/>
      <c r="J70" s="795"/>
      <c r="K70" s="795"/>
      <c r="L70" s="795"/>
      <c r="M70" s="795"/>
      <c r="N70" s="795"/>
      <c r="O70" s="795"/>
      <c r="P70" s="795"/>
      <c r="Q70" s="795"/>
      <c r="R70" s="795"/>
      <c r="S70" s="795"/>
      <c r="T70" s="795"/>
      <c r="U70" s="795"/>
      <c r="V70" s="795"/>
      <c r="W70" s="795"/>
    </row>
    <row r="71" spans="5:23">
      <c r="E71" s="795"/>
      <c r="F71" s="795"/>
      <c r="G71" s="795"/>
      <c r="H71" s="795"/>
      <c r="I71" s="795"/>
      <c r="J71" s="795"/>
      <c r="K71" s="795"/>
      <c r="L71" s="795"/>
      <c r="M71" s="795"/>
      <c r="N71" s="795"/>
      <c r="O71" s="795"/>
      <c r="P71" s="795"/>
      <c r="Q71" s="795"/>
      <c r="R71" s="795"/>
      <c r="S71" s="795"/>
      <c r="T71" s="795"/>
      <c r="U71" s="795"/>
      <c r="V71" s="795"/>
      <c r="W71" s="795"/>
    </row>
    <row r="72" spans="5:23">
      <c r="E72" s="795"/>
      <c r="F72" s="795"/>
      <c r="G72" s="795"/>
      <c r="H72" s="795"/>
      <c r="I72" s="795"/>
      <c r="J72" s="795"/>
      <c r="K72" s="795"/>
      <c r="L72" s="795"/>
      <c r="M72" s="795"/>
      <c r="N72" s="795"/>
      <c r="O72" s="795"/>
      <c r="P72" s="795"/>
      <c r="Q72" s="795"/>
      <c r="R72" s="795"/>
      <c r="S72" s="795"/>
      <c r="T72" s="795"/>
      <c r="U72" s="795"/>
      <c r="V72" s="795"/>
      <c r="W72" s="795"/>
    </row>
    <row r="73" spans="5:23">
      <c r="E73" s="795"/>
      <c r="F73" s="795"/>
      <c r="G73" s="795"/>
      <c r="H73" s="795"/>
      <c r="I73" s="795"/>
      <c r="J73" s="795"/>
      <c r="K73" s="795"/>
      <c r="L73" s="795"/>
      <c r="M73" s="795"/>
      <c r="N73" s="795"/>
      <c r="O73" s="795"/>
      <c r="P73" s="795"/>
      <c r="Q73" s="795"/>
      <c r="R73" s="795"/>
      <c r="S73" s="795"/>
      <c r="T73" s="795"/>
      <c r="U73" s="795"/>
      <c r="V73" s="795"/>
      <c r="W73" s="795"/>
    </row>
    <row r="74" spans="5:23">
      <c r="E74" s="795"/>
      <c r="F74" s="795"/>
      <c r="G74" s="795"/>
      <c r="H74" s="795"/>
      <c r="I74" s="795"/>
      <c r="J74" s="795"/>
      <c r="K74" s="795"/>
      <c r="L74" s="795"/>
      <c r="M74" s="795"/>
      <c r="N74" s="795"/>
      <c r="O74" s="795"/>
      <c r="P74" s="795"/>
      <c r="Q74" s="795"/>
      <c r="R74" s="795"/>
      <c r="S74" s="795"/>
      <c r="T74" s="795"/>
      <c r="U74" s="795"/>
      <c r="V74" s="795"/>
      <c r="W74" s="795"/>
    </row>
    <row r="75" spans="5:23">
      <c r="E75" s="795"/>
      <c r="F75" s="795"/>
      <c r="G75" s="795"/>
      <c r="H75" s="795"/>
      <c r="I75" s="795"/>
      <c r="J75" s="795"/>
      <c r="K75" s="795"/>
      <c r="L75" s="795"/>
      <c r="M75" s="795"/>
      <c r="N75" s="795"/>
      <c r="O75" s="795"/>
      <c r="P75" s="795"/>
      <c r="Q75" s="795"/>
      <c r="R75" s="795"/>
      <c r="S75" s="795"/>
      <c r="T75" s="795"/>
      <c r="U75" s="795"/>
      <c r="V75" s="795"/>
      <c r="W75" s="795"/>
    </row>
    <row r="76" spans="5:23">
      <c r="E76" s="795"/>
      <c r="F76" s="795"/>
      <c r="G76" s="795"/>
      <c r="H76" s="795"/>
      <c r="I76" s="795"/>
      <c r="J76" s="795"/>
      <c r="K76" s="795"/>
      <c r="L76" s="795"/>
      <c r="M76" s="795"/>
      <c r="N76" s="795"/>
      <c r="O76" s="795"/>
      <c r="P76" s="795"/>
      <c r="Q76" s="795"/>
      <c r="R76" s="795"/>
      <c r="S76" s="795"/>
      <c r="T76" s="795"/>
      <c r="U76" s="795"/>
      <c r="V76" s="795"/>
      <c r="W76" s="795"/>
    </row>
    <row r="77" spans="5:23">
      <c r="E77" s="795"/>
      <c r="F77" s="795"/>
      <c r="G77" s="795"/>
      <c r="H77" s="795"/>
      <c r="I77" s="795"/>
      <c r="J77" s="795"/>
      <c r="K77" s="795"/>
      <c r="L77" s="795"/>
      <c r="M77" s="795"/>
      <c r="N77" s="795"/>
      <c r="O77" s="795"/>
      <c r="P77" s="795"/>
      <c r="Q77" s="795"/>
      <c r="R77" s="795"/>
      <c r="S77" s="795"/>
      <c r="T77" s="795"/>
      <c r="U77" s="795"/>
      <c r="V77" s="795"/>
      <c r="W77" s="795"/>
    </row>
    <row r="78" spans="5:23">
      <c r="E78" s="795"/>
      <c r="F78" s="795"/>
      <c r="G78" s="795"/>
      <c r="H78" s="795"/>
      <c r="I78" s="795"/>
      <c r="J78" s="795"/>
      <c r="K78" s="795"/>
      <c r="L78" s="795"/>
      <c r="M78" s="795"/>
      <c r="N78" s="795"/>
      <c r="O78" s="795"/>
      <c r="P78" s="795"/>
      <c r="Q78" s="795"/>
      <c r="R78" s="795"/>
      <c r="S78" s="795"/>
      <c r="T78" s="795"/>
      <c r="U78" s="795"/>
      <c r="V78" s="795"/>
      <c r="W78" s="795"/>
    </row>
    <row r="79" spans="5:23">
      <c r="E79" s="795"/>
      <c r="F79" s="795"/>
      <c r="G79" s="795"/>
      <c r="H79" s="795"/>
      <c r="I79" s="795"/>
      <c r="J79" s="795"/>
      <c r="K79" s="795"/>
      <c r="L79" s="795"/>
      <c r="M79" s="795"/>
      <c r="N79" s="795"/>
      <c r="O79" s="795"/>
      <c r="P79" s="795"/>
      <c r="Q79" s="795"/>
      <c r="R79" s="795"/>
      <c r="S79" s="795"/>
      <c r="T79" s="795"/>
      <c r="U79" s="795"/>
      <c r="V79" s="795"/>
      <c r="W79" s="795"/>
    </row>
    <row r="80" spans="5:23">
      <c r="E80" s="795"/>
      <c r="F80" s="795"/>
      <c r="G80" s="795"/>
      <c r="H80" s="795"/>
      <c r="I80" s="795"/>
      <c r="J80" s="795"/>
      <c r="K80" s="795"/>
      <c r="L80" s="795"/>
      <c r="M80" s="795"/>
      <c r="N80" s="795"/>
      <c r="O80" s="795"/>
      <c r="P80" s="795"/>
      <c r="Q80" s="795"/>
      <c r="R80" s="795"/>
      <c r="S80" s="795"/>
      <c r="T80" s="795"/>
      <c r="U80" s="795"/>
      <c r="V80" s="795"/>
      <c r="W80" s="795"/>
    </row>
    <row r="81" spans="5:23">
      <c r="E81" s="795"/>
      <c r="F81" s="795"/>
      <c r="G81" s="795"/>
      <c r="H81" s="795"/>
      <c r="I81" s="795"/>
      <c r="J81" s="795"/>
      <c r="K81" s="795"/>
      <c r="L81" s="795"/>
      <c r="M81" s="795"/>
      <c r="N81" s="795"/>
      <c r="O81" s="795"/>
      <c r="P81" s="795"/>
      <c r="Q81" s="795"/>
      <c r="R81" s="795"/>
      <c r="S81" s="795"/>
      <c r="T81" s="795"/>
      <c r="U81" s="795"/>
      <c r="V81" s="795"/>
      <c r="W81" s="795"/>
    </row>
    <row r="82" spans="5:23"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795"/>
      <c r="Q82" s="795"/>
      <c r="R82" s="795"/>
      <c r="S82" s="795"/>
      <c r="T82" s="795"/>
      <c r="U82" s="795"/>
      <c r="V82" s="795"/>
      <c r="W82" s="795"/>
    </row>
    <row r="83" spans="5:23"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795"/>
      <c r="Q83" s="795"/>
      <c r="R83" s="795"/>
      <c r="S83" s="795"/>
      <c r="T83" s="795"/>
      <c r="U83" s="795"/>
      <c r="V83" s="795"/>
      <c r="W83" s="795"/>
    </row>
    <row r="84" spans="5:23"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795"/>
      <c r="Q84" s="795"/>
      <c r="R84" s="795"/>
      <c r="S84" s="795"/>
      <c r="T84" s="795"/>
      <c r="U84" s="795"/>
      <c r="V84" s="795"/>
      <c r="W84" s="795"/>
    </row>
    <row r="85" spans="5:23"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795"/>
      <c r="Q85" s="795"/>
      <c r="R85" s="795"/>
      <c r="S85" s="795"/>
      <c r="T85" s="795"/>
      <c r="U85" s="795"/>
      <c r="V85" s="795"/>
      <c r="W85" s="795"/>
    </row>
    <row r="86" spans="5:23">
      <c r="E86" s="795"/>
      <c r="F86" s="795"/>
      <c r="G86" s="795"/>
      <c r="H86" s="795"/>
      <c r="I86" s="795"/>
      <c r="J86" s="795"/>
      <c r="K86" s="795"/>
      <c r="L86" s="795"/>
      <c r="M86" s="795"/>
      <c r="N86" s="795"/>
      <c r="O86" s="795"/>
      <c r="P86" s="795"/>
      <c r="Q86" s="795"/>
      <c r="R86" s="795"/>
      <c r="S86" s="795"/>
      <c r="T86" s="795"/>
      <c r="U86" s="795"/>
      <c r="V86" s="795"/>
      <c r="W86" s="795"/>
    </row>
    <row r="87" spans="5:23">
      <c r="E87" s="795"/>
      <c r="F87" s="795"/>
      <c r="G87" s="795"/>
      <c r="H87" s="795"/>
      <c r="I87" s="795"/>
      <c r="J87" s="795"/>
      <c r="K87" s="795"/>
      <c r="L87" s="795"/>
      <c r="M87" s="795"/>
      <c r="N87" s="795"/>
      <c r="O87" s="795"/>
      <c r="P87" s="795"/>
      <c r="Q87" s="795"/>
      <c r="R87" s="795"/>
      <c r="S87" s="795"/>
      <c r="T87" s="795"/>
      <c r="U87" s="795"/>
      <c r="V87" s="795"/>
      <c r="W87" s="795"/>
    </row>
    <row r="88" spans="5:23">
      <c r="E88" s="795"/>
      <c r="F88" s="795"/>
      <c r="G88" s="795"/>
      <c r="H88" s="795"/>
      <c r="I88" s="795"/>
      <c r="J88" s="795"/>
      <c r="K88" s="795"/>
      <c r="L88" s="795"/>
      <c r="M88" s="795"/>
      <c r="N88" s="795"/>
      <c r="O88" s="795"/>
      <c r="P88" s="795"/>
      <c r="Q88" s="795"/>
      <c r="R88" s="795"/>
      <c r="S88" s="795"/>
      <c r="T88" s="795"/>
      <c r="U88" s="795"/>
      <c r="V88" s="795"/>
      <c r="W88" s="795"/>
    </row>
    <row r="89" spans="5:23">
      <c r="E89" s="795"/>
      <c r="F89" s="795"/>
      <c r="G89" s="795"/>
      <c r="H89" s="795"/>
      <c r="I89" s="795"/>
      <c r="J89" s="795"/>
      <c r="K89" s="795"/>
      <c r="L89" s="795"/>
      <c r="M89" s="795"/>
      <c r="N89" s="795"/>
      <c r="O89" s="795"/>
      <c r="P89" s="795"/>
      <c r="Q89" s="795"/>
      <c r="R89" s="795"/>
      <c r="S89" s="795"/>
      <c r="T89" s="795"/>
      <c r="U89" s="795"/>
      <c r="V89" s="795"/>
      <c r="W89" s="795"/>
    </row>
    <row r="90" spans="5:23">
      <c r="E90" s="795"/>
      <c r="F90" s="795"/>
      <c r="G90" s="795"/>
      <c r="H90" s="795"/>
      <c r="I90" s="795"/>
      <c r="J90" s="795"/>
      <c r="K90" s="795"/>
      <c r="L90" s="795"/>
      <c r="M90" s="795"/>
      <c r="N90" s="795"/>
      <c r="O90" s="795"/>
      <c r="P90" s="795"/>
      <c r="Q90" s="795"/>
      <c r="R90" s="795"/>
      <c r="S90" s="795"/>
      <c r="T90" s="795"/>
      <c r="U90" s="795"/>
      <c r="V90" s="795"/>
      <c r="W90" s="795"/>
    </row>
    <row r="91" spans="5:23">
      <c r="E91" s="795"/>
      <c r="F91" s="795"/>
      <c r="G91" s="795"/>
      <c r="H91" s="795"/>
      <c r="I91" s="795"/>
      <c r="J91" s="795"/>
      <c r="K91" s="795"/>
      <c r="L91" s="795"/>
      <c r="M91" s="795"/>
      <c r="N91" s="795"/>
      <c r="O91" s="795"/>
      <c r="P91" s="795"/>
      <c r="Q91" s="795"/>
      <c r="R91" s="795"/>
      <c r="S91" s="795"/>
      <c r="T91" s="795"/>
      <c r="U91" s="795"/>
      <c r="V91" s="795"/>
      <c r="W91" s="795"/>
    </row>
    <row r="92" spans="5:23">
      <c r="E92" s="795"/>
      <c r="F92" s="795"/>
      <c r="G92" s="795"/>
      <c r="H92" s="795"/>
      <c r="I92" s="795"/>
      <c r="J92" s="795"/>
      <c r="K92" s="795"/>
      <c r="L92" s="795"/>
      <c r="M92" s="795"/>
      <c r="N92" s="795"/>
      <c r="O92" s="795"/>
      <c r="P92" s="795"/>
      <c r="Q92" s="795"/>
      <c r="R92" s="795"/>
      <c r="S92" s="795"/>
      <c r="T92" s="795"/>
      <c r="U92" s="795"/>
      <c r="V92" s="795"/>
      <c r="W92" s="795"/>
    </row>
    <row r="93" spans="5:23">
      <c r="E93" s="795"/>
      <c r="F93" s="795"/>
      <c r="G93" s="795"/>
      <c r="H93" s="795"/>
      <c r="I93" s="795"/>
      <c r="J93" s="795"/>
      <c r="K93" s="795"/>
      <c r="L93" s="795"/>
      <c r="M93" s="795"/>
      <c r="N93" s="795"/>
      <c r="O93" s="795"/>
      <c r="P93" s="795"/>
      <c r="Q93" s="795"/>
      <c r="R93" s="795"/>
      <c r="S93" s="795"/>
      <c r="T93" s="795"/>
      <c r="U93" s="795"/>
      <c r="V93" s="795"/>
      <c r="W93" s="795"/>
    </row>
    <row r="94" spans="5:23">
      <c r="E94" s="795"/>
      <c r="F94" s="795"/>
      <c r="G94" s="795"/>
      <c r="H94" s="795"/>
      <c r="I94" s="795"/>
      <c r="J94" s="795"/>
      <c r="K94" s="795"/>
      <c r="L94" s="795"/>
      <c r="M94" s="795"/>
      <c r="N94" s="795"/>
      <c r="O94" s="795"/>
      <c r="P94" s="795"/>
      <c r="Q94" s="795"/>
      <c r="R94" s="795"/>
      <c r="S94" s="795"/>
      <c r="T94" s="795"/>
      <c r="U94" s="795"/>
      <c r="V94" s="795"/>
      <c r="W94" s="795"/>
    </row>
    <row r="95" spans="5:23">
      <c r="E95" s="795"/>
      <c r="F95" s="795"/>
      <c r="G95" s="795"/>
      <c r="H95" s="795"/>
      <c r="I95" s="795"/>
      <c r="J95" s="795"/>
      <c r="K95" s="795"/>
      <c r="L95" s="795"/>
      <c r="M95" s="795"/>
      <c r="N95" s="795"/>
      <c r="O95" s="795"/>
      <c r="P95" s="795"/>
      <c r="Q95" s="795"/>
      <c r="R95" s="795"/>
      <c r="S95" s="795"/>
      <c r="T95" s="795"/>
      <c r="U95" s="795"/>
      <c r="V95" s="795"/>
      <c r="W95" s="795"/>
    </row>
    <row r="96" spans="5:23">
      <c r="E96" s="795"/>
      <c r="F96" s="795"/>
      <c r="G96" s="795"/>
      <c r="H96" s="795"/>
      <c r="I96" s="795"/>
      <c r="J96" s="795"/>
      <c r="K96" s="795"/>
      <c r="L96" s="795"/>
      <c r="M96" s="795"/>
      <c r="N96" s="795"/>
      <c r="O96" s="795"/>
      <c r="P96" s="795"/>
      <c r="Q96" s="795"/>
      <c r="R96" s="795"/>
      <c r="S96" s="795"/>
      <c r="T96" s="795"/>
      <c r="U96" s="795"/>
      <c r="V96" s="795"/>
      <c r="W96" s="795"/>
    </row>
    <row r="97" spans="5:23">
      <c r="E97" s="795"/>
      <c r="F97" s="795"/>
      <c r="G97" s="795"/>
      <c r="H97" s="795"/>
      <c r="I97" s="795"/>
      <c r="J97" s="795"/>
      <c r="K97" s="795"/>
      <c r="L97" s="795"/>
      <c r="M97" s="795"/>
      <c r="N97" s="795"/>
      <c r="O97" s="795"/>
      <c r="P97" s="795"/>
      <c r="Q97" s="795"/>
      <c r="R97" s="795"/>
      <c r="S97" s="795"/>
      <c r="T97" s="795"/>
      <c r="U97" s="795"/>
      <c r="V97" s="795"/>
      <c r="W97" s="795"/>
    </row>
    <row r="98" spans="5:23">
      <c r="E98" s="795"/>
      <c r="F98" s="795"/>
      <c r="G98" s="795"/>
      <c r="H98" s="795"/>
      <c r="I98" s="795"/>
      <c r="J98" s="795"/>
      <c r="K98" s="795"/>
      <c r="L98" s="795"/>
      <c r="M98" s="795"/>
      <c r="N98" s="795"/>
      <c r="O98" s="795"/>
      <c r="P98" s="795"/>
      <c r="Q98" s="795"/>
      <c r="R98" s="795"/>
      <c r="S98" s="795"/>
      <c r="T98" s="795"/>
      <c r="U98" s="795"/>
      <c r="V98" s="795"/>
      <c r="W98" s="795"/>
    </row>
    <row r="99" spans="5:23">
      <c r="E99" s="795"/>
      <c r="F99" s="795"/>
      <c r="G99" s="795"/>
      <c r="H99" s="795"/>
      <c r="I99" s="795"/>
      <c r="J99" s="795"/>
      <c r="K99" s="795"/>
      <c r="L99" s="795"/>
      <c r="M99" s="795"/>
      <c r="N99" s="795"/>
      <c r="O99" s="795"/>
      <c r="P99" s="795"/>
      <c r="Q99" s="795"/>
      <c r="R99" s="795"/>
      <c r="S99" s="795"/>
      <c r="T99" s="795"/>
      <c r="U99" s="795"/>
      <c r="V99" s="795"/>
      <c r="W99" s="795"/>
    </row>
    <row r="100" spans="5:23">
      <c r="E100" s="795"/>
      <c r="F100" s="795"/>
      <c r="G100" s="795"/>
      <c r="H100" s="795"/>
      <c r="I100" s="795"/>
      <c r="J100" s="795"/>
      <c r="K100" s="795"/>
      <c r="L100" s="795"/>
      <c r="M100" s="795"/>
      <c r="N100" s="795"/>
      <c r="O100" s="795"/>
      <c r="P100" s="795"/>
      <c r="Q100" s="795"/>
      <c r="R100" s="795"/>
      <c r="S100" s="795"/>
      <c r="T100" s="795"/>
      <c r="U100" s="795"/>
      <c r="V100" s="795"/>
      <c r="W100" s="795"/>
    </row>
    <row r="101" spans="5:23">
      <c r="E101" s="795"/>
      <c r="F101" s="795"/>
      <c r="G101" s="795"/>
      <c r="H101" s="795"/>
      <c r="I101" s="795"/>
      <c r="J101" s="795"/>
      <c r="K101" s="795"/>
      <c r="L101" s="795"/>
      <c r="M101" s="795"/>
      <c r="N101" s="795"/>
      <c r="O101" s="795"/>
      <c r="P101" s="795"/>
      <c r="Q101" s="795"/>
      <c r="R101" s="795"/>
      <c r="S101" s="795"/>
      <c r="T101" s="795"/>
      <c r="U101" s="795"/>
      <c r="V101" s="795"/>
      <c r="W101" s="795"/>
    </row>
    <row r="102" spans="5:23">
      <c r="E102" s="795"/>
      <c r="F102" s="795"/>
      <c r="G102" s="795"/>
      <c r="H102" s="795"/>
      <c r="I102" s="795"/>
      <c r="J102" s="795"/>
      <c r="K102" s="795"/>
      <c r="L102" s="795"/>
      <c r="M102" s="795"/>
      <c r="N102" s="795"/>
      <c r="O102" s="795"/>
      <c r="P102" s="795"/>
      <c r="Q102" s="795"/>
      <c r="R102" s="795"/>
      <c r="S102" s="795"/>
      <c r="T102" s="795"/>
      <c r="U102" s="795"/>
      <c r="V102" s="795"/>
      <c r="W102" s="795"/>
    </row>
    <row r="103" spans="5:23">
      <c r="E103" s="795"/>
      <c r="F103" s="795"/>
      <c r="G103" s="795"/>
      <c r="H103" s="795"/>
      <c r="I103" s="795"/>
      <c r="J103" s="795"/>
      <c r="K103" s="795"/>
      <c r="L103" s="795"/>
      <c r="M103" s="795"/>
      <c r="N103" s="795"/>
      <c r="O103" s="795"/>
      <c r="P103" s="795"/>
      <c r="Q103" s="795"/>
      <c r="R103" s="795"/>
      <c r="S103" s="795"/>
      <c r="T103" s="795"/>
      <c r="U103" s="795"/>
      <c r="V103" s="795"/>
      <c r="W103" s="795"/>
    </row>
  </sheetData>
  <mergeCells count="1">
    <mergeCell ref="A1:B1"/>
  </mergeCells>
  <phoneticPr fontId="88" type="noConversion"/>
  <printOptions horizontalCentered="1" verticalCentered="1"/>
  <pageMargins left="0.19685039370078741" right="0.19685039370078741" top="0.59055118110236227" bottom="0.19685039370078741" header="0.31496062992125984" footer="0.31496062992125984"/>
  <pageSetup paperSize="9" scale="70" orientation="landscape" horizontalDpi="300" verticalDpi="300" r:id="rId1"/>
  <headerFooter alignWithMargins="0">
    <oddHeader>&amp;C&amp;"Times New Roman,Félkövér dőlt"ZALAEGERSZEG MEGYEI JOGÚ VÁROS 
ÖNKORMÁNYZATÁNAK MARADVÁNY KIMUTATÁSA 2015. ÉVBEN&amp;R&amp;"Times New Roman,Félkövér dőlt"9. tábla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R111"/>
  <sheetViews>
    <sheetView workbookViewId="0">
      <pane ySplit="3" topLeftCell="A10" activePane="bottomLeft" state="frozen"/>
      <selection pane="bottomLeft" activeCell="J25" sqref="J25"/>
    </sheetView>
  </sheetViews>
  <sheetFormatPr defaultRowHeight="12.75"/>
  <cols>
    <col min="1" max="1" width="31.5" style="772" customWidth="1"/>
    <col min="2" max="2" width="12.33203125" style="772" customWidth="1"/>
    <col min="3" max="3" width="12.1640625" style="772" customWidth="1"/>
    <col min="4" max="4" width="10.83203125" style="772" customWidth="1"/>
    <col min="5" max="5" width="10.33203125" style="772" customWidth="1"/>
    <col min="6" max="7" width="9.6640625" style="772" customWidth="1"/>
    <col min="8" max="8" width="11" style="772" customWidth="1"/>
    <col min="9" max="9" width="10.5" style="772" customWidth="1"/>
    <col min="10" max="10" width="8.83203125" style="772" customWidth="1"/>
    <col min="11" max="11" width="10.6640625" style="772" customWidth="1"/>
    <col min="12" max="14" width="9.33203125" style="772"/>
    <col min="15" max="15" width="10.6640625" style="772" customWidth="1"/>
    <col min="16" max="16" width="9.1640625" style="772" customWidth="1"/>
    <col min="17" max="17" width="11.33203125" style="772" customWidth="1"/>
    <col min="18" max="18" width="10" style="772" customWidth="1"/>
    <col min="19" max="16384" width="9.33203125" style="772"/>
  </cols>
  <sheetData>
    <row r="1" spans="1:18" ht="35.25" customHeight="1">
      <c r="A1" s="1399" t="s">
        <v>1921</v>
      </c>
      <c r="B1" s="1399" t="s">
        <v>509</v>
      </c>
      <c r="C1" s="1402" t="s">
        <v>323</v>
      </c>
      <c r="D1" s="1403"/>
      <c r="E1" s="1404" t="s">
        <v>324</v>
      </c>
      <c r="F1" s="1399" t="s">
        <v>3</v>
      </c>
      <c r="G1" s="1413"/>
      <c r="H1" s="1411" t="s">
        <v>325</v>
      </c>
      <c r="I1" s="1402" t="s">
        <v>326</v>
      </c>
      <c r="J1" s="1410"/>
      <c r="K1" s="1410"/>
      <c r="L1" s="1410"/>
      <c r="M1" s="1410"/>
      <c r="N1" s="1410"/>
      <c r="O1" s="1410"/>
      <c r="P1" s="1410"/>
      <c r="Q1" s="1410"/>
      <c r="R1" s="1410"/>
    </row>
    <row r="2" spans="1:18" ht="20.25" customHeight="1">
      <c r="A2" s="1399"/>
      <c r="B2" s="1399"/>
      <c r="C2" s="1399" t="s">
        <v>327</v>
      </c>
      <c r="D2" s="1406" t="s">
        <v>328</v>
      </c>
      <c r="E2" s="1404"/>
      <c r="F2" s="1399" t="s">
        <v>329</v>
      </c>
      <c r="G2" s="1406" t="s">
        <v>330</v>
      </c>
      <c r="H2" s="1411"/>
      <c r="I2" s="1407" t="s">
        <v>331</v>
      </c>
      <c r="J2" s="1408"/>
      <c r="K2" s="1408"/>
      <c r="L2" s="1408"/>
      <c r="M2" s="1408"/>
      <c r="N2" s="1409"/>
      <c r="O2" s="1414" t="s">
        <v>332</v>
      </c>
      <c r="P2" s="1414"/>
      <c r="Q2" s="1414"/>
      <c r="R2" s="1414"/>
    </row>
    <row r="3" spans="1:18" ht="102" customHeight="1">
      <c r="A3" s="1400"/>
      <c r="B3" s="1401"/>
      <c r="C3" s="1401"/>
      <c r="D3" s="1403"/>
      <c r="E3" s="1405"/>
      <c r="F3" s="1400"/>
      <c r="G3" s="1413"/>
      <c r="H3" s="1412"/>
      <c r="I3" s="650" t="s">
        <v>333</v>
      </c>
      <c r="J3" s="796" t="s">
        <v>1877</v>
      </c>
      <c r="K3" s="796" t="s">
        <v>334</v>
      </c>
      <c r="L3" s="796" t="s">
        <v>335</v>
      </c>
      <c r="M3" s="796" t="s">
        <v>1361</v>
      </c>
      <c r="N3" s="796" t="s">
        <v>336</v>
      </c>
      <c r="O3" s="650" t="s">
        <v>333</v>
      </c>
      <c r="P3" s="796" t="s">
        <v>1877</v>
      </c>
      <c r="Q3" s="796" t="s">
        <v>334</v>
      </c>
      <c r="R3" s="796" t="s">
        <v>336</v>
      </c>
    </row>
    <row r="4" spans="1:18" ht="13.5" customHeight="1">
      <c r="A4" s="1080" t="s">
        <v>511</v>
      </c>
      <c r="B4" s="1075"/>
      <c r="C4" s="1075"/>
      <c r="D4" s="1075"/>
      <c r="E4" s="1081"/>
      <c r="F4" s="1082"/>
      <c r="G4" s="1082"/>
      <c r="H4" s="1083"/>
      <c r="I4" s="1084"/>
      <c r="J4" s="1085"/>
      <c r="K4" s="1085"/>
      <c r="L4" s="1085"/>
      <c r="M4" s="1085"/>
      <c r="N4" s="1085"/>
      <c r="O4" s="1084"/>
      <c r="P4" s="1085"/>
      <c r="Q4" s="1085"/>
      <c r="R4" s="1086"/>
    </row>
    <row r="5" spans="1:18" ht="14.45" customHeight="1">
      <c r="A5" s="827" t="s">
        <v>2273</v>
      </c>
      <c r="B5" s="797">
        <f t="shared" ref="B5:B22" si="0">SUM(C5:D5)</f>
        <v>56801</v>
      </c>
      <c r="C5" s="798">
        <v>-1969</v>
      </c>
      <c r="D5" s="799">
        <v>58770</v>
      </c>
      <c r="E5" s="1064">
        <f t="shared" ref="E5:E22" si="1">SUM(F5:G5)</f>
        <v>17342</v>
      </c>
      <c r="F5" s="798">
        <v>7602</v>
      </c>
      <c r="G5" s="799">
        <v>9740</v>
      </c>
      <c r="H5" s="800">
        <f t="shared" ref="H5:H22" si="2">SUM(I5+O5)</f>
        <v>39459</v>
      </c>
      <c r="I5" s="798">
        <f t="shared" ref="I5:I22" si="3">SUM(J5:N5)</f>
        <v>24199</v>
      </c>
      <c r="J5" s="798"/>
      <c r="K5" s="798">
        <v>5448</v>
      </c>
      <c r="L5" s="798"/>
      <c r="M5" s="798"/>
      <c r="N5" s="798">
        <v>18751</v>
      </c>
      <c r="O5" s="798">
        <f t="shared" ref="O5:O22" si="4">SUM(P5:R5)</f>
        <v>15260</v>
      </c>
      <c r="P5" s="798"/>
      <c r="Q5" s="798">
        <v>11827</v>
      </c>
      <c r="R5" s="801">
        <v>3433</v>
      </c>
    </row>
    <row r="6" spans="1:18" ht="14.45" customHeight="1">
      <c r="A6" s="1250" t="s">
        <v>1931</v>
      </c>
      <c r="B6" s="797">
        <f t="shared" si="0"/>
        <v>2200</v>
      </c>
      <c r="C6" s="797">
        <v>6</v>
      </c>
      <c r="D6" s="802">
        <v>2194</v>
      </c>
      <c r="E6" s="1064">
        <f t="shared" si="1"/>
        <v>1</v>
      </c>
      <c r="F6" s="797">
        <v>1</v>
      </c>
      <c r="G6" s="802"/>
      <c r="H6" s="800">
        <f t="shared" si="2"/>
        <v>2199</v>
      </c>
      <c r="I6" s="798">
        <f t="shared" si="3"/>
        <v>2199</v>
      </c>
      <c r="J6" s="803">
        <v>500</v>
      </c>
      <c r="K6" s="803"/>
      <c r="L6" s="803"/>
      <c r="M6" s="803"/>
      <c r="N6" s="803">
        <v>1699</v>
      </c>
      <c r="O6" s="798">
        <f t="shared" si="4"/>
        <v>0</v>
      </c>
      <c r="P6" s="804"/>
      <c r="Q6" s="803"/>
      <c r="R6" s="803"/>
    </row>
    <row r="7" spans="1:18" ht="19.5" customHeight="1">
      <c r="A7" s="831" t="s">
        <v>2274</v>
      </c>
      <c r="B7" s="797">
        <f t="shared" si="0"/>
        <v>9367</v>
      </c>
      <c r="C7" s="797">
        <v>2929</v>
      </c>
      <c r="D7" s="802">
        <v>6438</v>
      </c>
      <c r="E7" s="1064">
        <f t="shared" si="1"/>
        <v>1604</v>
      </c>
      <c r="F7" s="797">
        <v>1604</v>
      </c>
      <c r="G7" s="802"/>
      <c r="H7" s="800">
        <f t="shared" si="2"/>
        <v>7763</v>
      </c>
      <c r="I7" s="798">
        <f t="shared" si="3"/>
        <v>7763</v>
      </c>
      <c r="J7" s="803">
        <v>2825</v>
      </c>
      <c r="K7" s="803">
        <v>4938</v>
      </c>
      <c r="L7" s="805"/>
      <c r="M7" s="805"/>
      <c r="N7" s="803"/>
      <c r="O7" s="798">
        <f t="shared" si="4"/>
        <v>0</v>
      </c>
      <c r="P7" s="804"/>
      <c r="Q7" s="803"/>
      <c r="R7" s="803"/>
    </row>
    <row r="8" spans="1:18" ht="27.75" customHeight="1">
      <c r="A8" s="831" t="s">
        <v>2275</v>
      </c>
      <c r="B8" s="803">
        <f t="shared" si="0"/>
        <v>82182</v>
      </c>
      <c r="C8" s="803">
        <v>-1486</v>
      </c>
      <c r="D8" s="806">
        <v>83668</v>
      </c>
      <c r="E8" s="1064">
        <f t="shared" si="1"/>
        <v>7698</v>
      </c>
      <c r="F8" s="803">
        <v>7698</v>
      </c>
      <c r="G8" s="806"/>
      <c r="H8" s="800">
        <f t="shared" si="2"/>
        <v>74484</v>
      </c>
      <c r="I8" s="798">
        <f t="shared" si="3"/>
        <v>74484</v>
      </c>
      <c r="J8" s="803">
        <v>64564</v>
      </c>
      <c r="K8" s="803">
        <v>9920</v>
      </c>
      <c r="L8" s="803"/>
      <c r="M8" s="803"/>
      <c r="N8" s="803"/>
      <c r="O8" s="798">
        <f t="shared" si="4"/>
        <v>0</v>
      </c>
      <c r="P8" s="807"/>
      <c r="Q8" s="803"/>
      <c r="R8" s="803"/>
    </row>
    <row r="9" spans="1:18" ht="24.95" customHeight="1">
      <c r="A9" s="831" t="s">
        <v>1944</v>
      </c>
      <c r="B9" s="803">
        <f t="shared" si="0"/>
        <v>8676</v>
      </c>
      <c r="C9" s="803">
        <v>-926</v>
      </c>
      <c r="D9" s="806">
        <v>9602</v>
      </c>
      <c r="E9" s="1064">
        <f t="shared" si="1"/>
        <v>3567</v>
      </c>
      <c r="F9" s="803">
        <v>3567</v>
      </c>
      <c r="G9" s="806"/>
      <c r="H9" s="800">
        <f t="shared" si="2"/>
        <v>5109</v>
      </c>
      <c r="I9" s="798">
        <f t="shared" si="3"/>
        <v>5109</v>
      </c>
      <c r="J9" s="803"/>
      <c r="K9" s="803">
        <v>1500</v>
      </c>
      <c r="L9" s="803">
        <v>496</v>
      </c>
      <c r="M9" s="803"/>
      <c r="N9" s="803">
        <v>3113</v>
      </c>
      <c r="O9" s="798">
        <f t="shared" si="4"/>
        <v>0</v>
      </c>
      <c r="P9" s="803"/>
      <c r="Q9" s="803"/>
      <c r="R9" s="803"/>
    </row>
    <row r="10" spans="1:18" ht="17.25" customHeight="1">
      <c r="A10" s="831" t="s">
        <v>1945</v>
      </c>
      <c r="B10" s="803">
        <f t="shared" si="0"/>
        <v>2302</v>
      </c>
      <c r="C10" s="803">
        <v>-1055</v>
      </c>
      <c r="D10" s="806">
        <v>3357</v>
      </c>
      <c r="E10" s="1064">
        <f t="shared" si="1"/>
        <v>439</v>
      </c>
      <c r="F10" s="803">
        <v>439</v>
      </c>
      <c r="G10" s="806"/>
      <c r="H10" s="800">
        <f t="shared" si="2"/>
        <v>1863</v>
      </c>
      <c r="I10" s="798">
        <f t="shared" si="3"/>
        <v>1863</v>
      </c>
      <c r="J10" s="807"/>
      <c r="K10" s="803"/>
      <c r="L10" s="803">
        <v>165</v>
      </c>
      <c r="M10" s="803"/>
      <c r="N10" s="803">
        <v>1698</v>
      </c>
      <c r="O10" s="798">
        <f t="shared" si="4"/>
        <v>0</v>
      </c>
      <c r="P10" s="807"/>
      <c r="Q10" s="807"/>
      <c r="R10" s="807"/>
    </row>
    <row r="11" spans="1:18" ht="13.5" customHeight="1">
      <c r="A11" s="831" t="s">
        <v>2278</v>
      </c>
      <c r="B11" s="803">
        <f t="shared" si="0"/>
        <v>13741</v>
      </c>
      <c r="C11" s="803">
        <v>-5002</v>
      </c>
      <c r="D11" s="806">
        <v>18743</v>
      </c>
      <c r="E11" s="1064">
        <f t="shared" si="1"/>
        <v>4368</v>
      </c>
      <c r="F11" s="803">
        <v>4368</v>
      </c>
      <c r="G11" s="806"/>
      <c r="H11" s="800">
        <f t="shared" si="2"/>
        <v>9373</v>
      </c>
      <c r="I11" s="798">
        <f t="shared" si="3"/>
        <v>9373</v>
      </c>
      <c r="J11" s="803"/>
      <c r="K11" s="803">
        <v>7000</v>
      </c>
      <c r="L11" s="803">
        <v>542</v>
      </c>
      <c r="M11" s="803"/>
      <c r="N11" s="803">
        <v>1831</v>
      </c>
      <c r="O11" s="798">
        <f t="shared" si="4"/>
        <v>0</v>
      </c>
      <c r="P11" s="803"/>
      <c r="Q11" s="803"/>
      <c r="R11" s="803"/>
    </row>
    <row r="12" spans="1:18" ht="15.75" customHeight="1">
      <c r="A12" s="831" t="s">
        <v>2279</v>
      </c>
      <c r="B12" s="803">
        <f t="shared" si="0"/>
        <v>9769</v>
      </c>
      <c r="C12" s="803">
        <v>-1002</v>
      </c>
      <c r="D12" s="806">
        <v>10771</v>
      </c>
      <c r="E12" s="1064">
        <f t="shared" si="1"/>
        <v>3008</v>
      </c>
      <c r="F12" s="803">
        <v>2780</v>
      </c>
      <c r="G12" s="806">
        <v>228</v>
      </c>
      <c r="H12" s="800">
        <f t="shared" si="2"/>
        <v>6761</v>
      </c>
      <c r="I12" s="798">
        <f t="shared" si="3"/>
        <v>6761</v>
      </c>
      <c r="J12" s="803"/>
      <c r="K12" s="803">
        <v>2571</v>
      </c>
      <c r="L12" s="803">
        <v>135</v>
      </c>
      <c r="M12" s="803"/>
      <c r="N12" s="803">
        <v>4055</v>
      </c>
      <c r="O12" s="798">
        <f t="shared" si="4"/>
        <v>0</v>
      </c>
      <c r="P12" s="803"/>
      <c r="Q12" s="803"/>
      <c r="R12" s="803"/>
    </row>
    <row r="13" spans="1:18" ht="13.5" customHeight="1">
      <c r="A13" s="831" t="s">
        <v>2068</v>
      </c>
      <c r="B13" s="803">
        <f t="shared" si="0"/>
        <v>0</v>
      </c>
      <c r="C13" s="803">
        <v>-1630</v>
      </c>
      <c r="D13" s="806">
        <v>1630</v>
      </c>
      <c r="E13" s="1064">
        <f t="shared" si="1"/>
        <v>0</v>
      </c>
      <c r="F13" s="803"/>
      <c r="G13" s="806"/>
      <c r="H13" s="800">
        <f t="shared" si="2"/>
        <v>0</v>
      </c>
      <c r="I13" s="798">
        <f t="shared" si="3"/>
        <v>0</v>
      </c>
      <c r="J13" s="803"/>
      <c r="K13" s="803"/>
      <c r="L13" s="803"/>
      <c r="M13" s="803"/>
      <c r="N13" s="803"/>
      <c r="O13" s="798">
        <f t="shared" si="4"/>
        <v>0</v>
      </c>
      <c r="P13" s="803"/>
      <c r="Q13" s="803"/>
      <c r="R13" s="803"/>
    </row>
    <row r="14" spans="1:18" ht="15.75" customHeight="1">
      <c r="A14" s="514" t="s">
        <v>487</v>
      </c>
      <c r="B14" s="803">
        <f t="shared" si="0"/>
        <v>6069</v>
      </c>
      <c r="C14" s="803">
        <v>-3022</v>
      </c>
      <c r="D14" s="808">
        <v>9091</v>
      </c>
      <c r="E14" s="1064">
        <f t="shared" si="1"/>
        <v>1660</v>
      </c>
      <c r="F14" s="809">
        <v>1660</v>
      </c>
      <c r="G14" s="806"/>
      <c r="H14" s="800">
        <f t="shared" si="2"/>
        <v>4409</v>
      </c>
      <c r="I14" s="798">
        <f t="shared" si="3"/>
        <v>4409</v>
      </c>
      <c r="J14" s="803"/>
      <c r="K14" s="803">
        <v>4659</v>
      </c>
      <c r="L14" s="810"/>
      <c r="M14" s="810"/>
      <c r="N14" s="810">
        <v>-250</v>
      </c>
      <c r="O14" s="798">
        <f t="shared" si="4"/>
        <v>0</v>
      </c>
      <c r="P14" s="803"/>
      <c r="Q14" s="803"/>
      <c r="R14" s="803"/>
    </row>
    <row r="15" spans="1:18" ht="14.45" customHeight="1">
      <c r="A15" s="1251" t="s">
        <v>1935</v>
      </c>
      <c r="B15" s="803">
        <f t="shared" si="0"/>
        <v>1467</v>
      </c>
      <c r="C15" s="803">
        <v>76</v>
      </c>
      <c r="D15" s="806">
        <v>1391</v>
      </c>
      <c r="E15" s="1064">
        <f t="shared" si="1"/>
        <v>0</v>
      </c>
      <c r="F15" s="803"/>
      <c r="G15" s="806"/>
      <c r="H15" s="800">
        <f t="shared" si="2"/>
        <v>1467</v>
      </c>
      <c r="I15" s="798">
        <f t="shared" si="3"/>
        <v>1355</v>
      </c>
      <c r="J15" s="803"/>
      <c r="K15" s="803"/>
      <c r="L15" s="803"/>
      <c r="M15" s="803"/>
      <c r="N15" s="803">
        <v>1355</v>
      </c>
      <c r="O15" s="798">
        <f t="shared" si="4"/>
        <v>112</v>
      </c>
      <c r="P15" s="803"/>
      <c r="Q15" s="803"/>
      <c r="R15" s="803">
        <v>112</v>
      </c>
    </row>
    <row r="16" spans="1:18" ht="17.25" customHeight="1">
      <c r="A16" s="832" t="s">
        <v>2094</v>
      </c>
      <c r="B16" s="803">
        <f t="shared" si="0"/>
        <v>1239</v>
      </c>
      <c r="C16" s="803">
        <v>-5300</v>
      </c>
      <c r="D16" s="806">
        <v>6539</v>
      </c>
      <c r="E16" s="1064">
        <f t="shared" si="1"/>
        <v>0</v>
      </c>
      <c r="F16" s="803"/>
      <c r="G16" s="806"/>
      <c r="H16" s="800">
        <f t="shared" si="2"/>
        <v>1239</v>
      </c>
      <c r="I16" s="798">
        <f t="shared" si="3"/>
        <v>1239</v>
      </c>
      <c r="J16" s="803"/>
      <c r="K16" s="803">
        <v>1246</v>
      </c>
      <c r="L16" s="803"/>
      <c r="M16" s="803"/>
      <c r="N16" s="803">
        <v>-7</v>
      </c>
      <c r="O16" s="798">
        <f t="shared" si="4"/>
        <v>0</v>
      </c>
      <c r="P16" s="803"/>
      <c r="Q16" s="803"/>
      <c r="R16" s="803"/>
    </row>
    <row r="17" spans="1:18" ht="14.45" customHeight="1">
      <c r="A17" s="833" t="s">
        <v>2284</v>
      </c>
      <c r="B17" s="803">
        <f t="shared" si="0"/>
        <v>30507</v>
      </c>
      <c r="C17" s="803">
        <v>-2620</v>
      </c>
      <c r="D17" s="806">
        <v>33127</v>
      </c>
      <c r="E17" s="1064">
        <f t="shared" si="1"/>
        <v>1870</v>
      </c>
      <c r="F17" s="803">
        <v>1609</v>
      </c>
      <c r="G17" s="806">
        <v>261</v>
      </c>
      <c r="H17" s="800">
        <f t="shared" si="2"/>
        <v>28637</v>
      </c>
      <c r="I17" s="798">
        <f t="shared" si="3"/>
        <v>28637</v>
      </c>
      <c r="J17" s="803"/>
      <c r="K17" s="803">
        <v>23200</v>
      </c>
      <c r="L17" s="803"/>
      <c r="M17" s="803"/>
      <c r="N17" s="803">
        <v>5437</v>
      </c>
      <c r="O17" s="798">
        <f t="shared" si="4"/>
        <v>0</v>
      </c>
      <c r="P17" s="803"/>
      <c r="Q17" s="803"/>
      <c r="R17" s="803"/>
    </row>
    <row r="18" spans="1:18" ht="14.45" customHeight="1">
      <c r="A18" s="833" t="s">
        <v>1948</v>
      </c>
      <c r="B18" s="803">
        <f t="shared" si="0"/>
        <v>30669</v>
      </c>
      <c r="C18" s="803">
        <v>5127</v>
      </c>
      <c r="D18" s="806">
        <v>25542</v>
      </c>
      <c r="E18" s="1064">
        <f t="shared" si="1"/>
        <v>8450</v>
      </c>
      <c r="F18" s="803">
        <v>8450</v>
      </c>
      <c r="G18" s="806"/>
      <c r="H18" s="800">
        <f t="shared" si="2"/>
        <v>22219</v>
      </c>
      <c r="I18" s="798">
        <f t="shared" si="3"/>
        <v>22219</v>
      </c>
      <c r="J18" s="803"/>
      <c r="K18" s="803">
        <v>19636</v>
      </c>
      <c r="L18" s="803"/>
      <c r="M18" s="803"/>
      <c r="N18" s="803">
        <v>2583</v>
      </c>
      <c r="O18" s="798">
        <f t="shared" si="4"/>
        <v>0</v>
      </c>
      <c r="P18" s="803"/>
      <c r="Q18" s="803"/>
      <c r="R18" s="803"/>
    </row>
    <row r="19" spans="1:18" ht="14.45" customHeight="1">
      <c r="A19" s="833" t="s">
        <v>2286</v>
      </c>
      <c r="B19" s="803">
        <f t="shared" si="0"/>
        <v>19972</v>
      </c>
      <c r="C19" s="803">
        <v>4892</v>
      </c>
      <c r="D19" s="806">
        <v>15080</v>
      </c>
      <c r="E19" s="1064">
        <f t="shared" si="1"/>
        <v>237</v>
      </c>
      <c r="F19" s="803">
        <v>237</v>
      </c>
      <c r="G19" s="806"/>
      <c r="H19" s="800">
        <f t="shared" si="2"/>
        <v>19735</v>
      </c>
      <c r="I19" s="798">
        <f t="shared" si="3"/>
        <v>19735</v>
      </c>
      <c r="J19" s="803"/>
      <c r="K19" s="803">
        <v>18500</v>
      </c>
      <c r="L19" s="803"/>
      <c r="M19" s="803"/>
      <c r="N19" s="803">
        <v>1235</v>
      </c>
      <c r="O19" s="798">
        <f t="shared" si="4"/>
        <v>0</v>
      </c>
      <c r="P19" s="803"/>
      <c r="Q19" s="803"/>
      <c r="R19" s="803"/>
    </row>
    <row r="20" spans="1:18" ht="27.75" customHeight="1">
      <c r="A20" s="832" t="s">
        <v>2287</v>
      </c>
      <c r="B20" s="803">
        <f t="shared" si="0"/>
        <v>23521</v>
      </c>
      <c r="C20" s="803">
        <v>588</v>
      </c>
      <c r="D20" s="806">
        <v>22933</v>
      </c>
      <c r="E20" s="1064">
        <f t="shared" si="1"/>
        <v>0</v>
      </c>
      <c r="F20" s="803"/>
      <c r="G20" s="806"/>
      <c r="H20" s="800">
        <f t="shared" si="2"/>
        <v>23521</v>
      </c>
      <c r="I20" s="798">
        <f t="shared" si="3"/>
        <v>23521</v>
      </c>
      <c r="J20" s="803"/>
      <c r="K20" s="803">
        <v>16000</v>
      </c>
      <c r="L20" s="803"/>
      <c r="M20" s="803"/>
      <c r="N20" s="803">
        <v>7521</v>
      </c>
      <c r="O20" s="798">
        <f t="shared" si="4"/>
        <v>0</v>
      </c>
      <c r="P20" s="803"/>
      <c r="Q20" s="803"/>
      <c r="R20" s="803"/>
    </row>
    <row r="21" spans="1:18" ht="14.25" customHeight="1">
      <c r="A21" s="833" t="s">
        <v>2288</v>
      </c>
      <c r="B21" s="803">
        <f t="shared" si="0"/>
        <v>22022</v>
      </c>
      <c r="C21" s="803">
        <v>1588</v>
      </c>
      <c r="D21" s="806">
        <v>20434</v>
      </c>
      <c r="E21" s="1064">
        <f t="shared" si="1"/>
        <v>0</v>
      </c>
      <c r="F21" s="803"/>
      <c r="G21" s="806"/>
      <c r="H21" s="800">
        <f t="shared" si="2"/>
        <v>22022</v>
      </c>
      <c r="I21" s="798">
        <f t="shared" si="3"/>
        <v>20522</v>
      </c>
      <c r="J21" s="803">
        <v>11563</v>
      </c>
      <c r="K21" s="803">
        <v>4000</v>
      </c>
      <c r="L21" s="803"/>
      <c r="M21" s="803"/>
      <c r="N21" s="803">
        <v>4959</v>
      </c>
      <c r="O21" s="798">
        <f t="shared" si="4"/>
        <v>1500</v>
      </c>
      <c r="P21" s="803"/>
      <c r="Q21" s="803"/>
      <c r="R21" s="803">
        <v>1500</v>
      </c>
    </row>
    <row r="22" spans="1:18" ht="15.75" customHeight="1">
      <c r="A22" s="832" t="s">
        <v>508</v>
      </c>
      <c r="B22" s="803">
        <f t="shared" si="0"/>
        <v>1012</v>
      </c>
      <c r="C22" s="803">
        <v>-1102</v>
      </c>
      <c r="D22" s="806">
        <v>2114</v>
      </c>
      <c r="E22" s="1064">
        <f t="shared" si="1"/>
        <v>0</v>
      </c>
      <c r="F22" s="803"/>
      <c r="G22" s="806"/>
      <c r="H22" s="800">
        <f t="shared" si="2"/>
        <v>1012</v>
      </c>
      <c r="I22" s="798">
        <f t="shared" si="3"/>
        <v>983</v>
      </c>
      <c r="J22" s="803"/>
      <c r="K22" s="803"/>
      <c r="L22" s="803"/>
      <c r="M22" s="803"/>
      <c r="N22" s="803">
        <v>983</v>
      </c>
      <c r="O22" s="798">
        <f t="shared" si="4"/>
        <v>29</v>
      </c>
      <c r="P22" s="803"/>
      <c r="Q22" s="803"/>
      <c r="R22" s="803">
        <v>29</v>
      </c>
    </row>
    <row r="23" spans="1:18" ht="25.5" customHeight="1">
      <c r="A23" s="813" t="s">
        <v>337</v>
      </c>
      <c r="B23" s="814">
        <f t="shared" ref="B23:R23" si="5">SUM(B5:B22)</f>
        <v>321516</v>
      </c>
      <c r="C23" s="814">
        <f t="shared" si="5"/>
        <v>-9908</v>
      </c>
      <c r="D23" s="815">
        <f t="shared" si="5"/>
        <v>331424</v>
      </c>
      <c r="E23" s="1065">
        <f t="shared" si="5"/>
        <v>50244</v>
      </c>
      <c r="F23" s="814">
        <f t="shared" si="5"/>
        <v>40015</v>
      </c>
      <c r="G23" s="815">
        <f t="shared" si="5"/>
        <v>10229</v>
      </c>
      <c r="H23" s="816">
        <f t="shared" si="5"/>
        <v>271272</v>
      </c>
      <c r="I23" s="814">
        <f t="shared" si="5"/>
        <v>254371</v>
      </c>
      <c r="J23" s="814">
        <f t="shared" si="5"/>
        <v>79452</v>
      </c>
      <c r="K23" s="814">
        <f t="shared" si="5"/>
        <v>118618</v>
      </c>
      <c r="L23" s="814">
        <f t="shared" si="5"/>
        <v>1338</v>
      </c>
      <c r="M23" s="814">
        <f t="shared" si="5"/>
        <v>0</v>
      </c>
      <c r="N23" s="814">
        <f t="shared" si="5"/>
        <v>54963</v>
      </c>
      <c r="O23" s="814">
        <f t="shared" si="5"/>
        <v>16901</v>
      </c>
      <c r="P23" s="814">
        <f t="shared" si="5"/>
        <v>0</v>
      </c>
      <c r="Q23" s="814">
        <f t="shared" si="5"/>
        <v>11827</v>
      </c>
      <c r="R23" s="814">
        <f t="shared" si="5"/>
        <v>5074</v>
      </c>
    </row>
    <row r="24" spans="1:18" ht="14.45" customHeight="1">
      <c r="A24" s="817" t="s">
        <v>1938</v>
      </c>
      <c r="B24" s="803">
        <f>SUM(C24:D24)</f>
        <v>2745581</v>
      </c>
      <c r="C24" s="818">
        <v>-1604540</v>
      </c>
      <c r="D24" s="806">
        <v>4350121</v>
      </c>
      <c r="E24" s="1064">
        <f>SUM(F24+G24)</f>
        <v>588803</v>
      </c>
      <c r="F24" s="803">
        <v>133017</v>
      </c>
      <c r="G24" s="806">
        <v>455786</v>
      </c>
      <c r="H24" s="800">
        <f>SUM(I24+O24)</f>
        <v>2156778</v>
      </c>
      <c r="I24" s="798">
        <f>SUM(J24:N24)</f>
        <v>556557</v>
      </c>
      <c r="J24" s="803">
        <v>59798</v>
      </c>
      <c r="K24" s="803">
        <v>343894</v>
      </c>
      <c r="L24" s="803"/>
      <c r="M24" s="803"/>
      <c r="N24" s="803">
        <v>152865</v>
      </c>
      <c r="O24" s="798">
        <f>SUM(P24:R24)</f>
        <v>1600221</v>
      </c>
      <c r="P24" s="803">
        <v>6464</v>
      </c>
      <c r="Q24" s="803">
        <v>1593757</v>
      </c>
      <c r="R24" s="803"/>
    </row>
    <row r="25" spans="1:18" ht="27" customHeight="1">
      <c r="A25" s="819" t="s">
        <v>338</v>
      </c>
      <c r="B25" s="814">
        <f t="shared" ref="B25:R25" si="6">SUM(B23:B24)</f>
        <v>3067097</v>
      </c>
      <c r="C25" s="814">
        <f t="shared" si="6"/>
        <v>-1614448</v>
      </c>
      <c r="D25" s="815">
        <f t="shared" si="6"/>
        <v>4681545</v>
      </c>
      <c r="E25" s="1065">
        <f t="shared" si="6"/>
        <v>639047</v>
      </c>
      <c r="F25" s="814">
        <f t="shared" si="6"/>
        <v>173032</v>
      </c>
      <c r="G25" s="815">
        <f t="shared" si="6"/>
        <v>466015</v>
      </c>
      <c r="H25" s="816">
        <f t="shared" si="6"/>
        <v>2428050</v>
      </c>
      <c r="I25" s="814">
        <f>SUM(I23:I24)</f>
        <v>810928</v>
      </c>
      <c r="J25" s="814">
        <f t="shared" si="6"/>
        <v>139250</v>
      </c>
      <c r="K25" s="814">
        <f t="shared" si="6"/>
        <v>462512</v>
      </c>
      <c r="L25" s="814">
        <f t="shared" si="6"/>
        <v>1338</v>
      </c>
      <c r="M25" s="814">
        <f t="shared" si="6"/>
        <v>0</v>
      </c>
      <c r="N25" s="814">
        <f>SUM(N23:N24)</f>
        <v>207828</v>
      </c>
      <c r="O25" s="814">
        <f t="shared" si="6"/>
        <v>1617122</v>
      </c>
      <c r="P25" s="814">
        <f t="shared" si="6"/>
        <v>6464</v>
      </c>
      <c r="Q25" s="814">
        <f t="shared" si="6"/>
        <v>1605584</v>
      </c>
      <c r="R25" s="814">
        <f t="shared" si="6"/>
        <v>5074</v>
      </c>
    </row>
    <row r="26" spans="1:18" ht="14.25" customHeight="1">
      <c r="A26" s="1076" t="s">
        <v>512</v>
      </c>
      <c r="B26" s="1077"/>
      <c r="C26" s="1078"/>
      <c r="D26" s="1077"/>
      <c r="E26" s="1079"/>
      <c r="F26" s="1077"/>
      <c r="G26" s="1077"/>
      <c r="H26" s="1077"/>
      <c r="I26" s="1077"/>
      <c r="J26" s="1077"/>
      <c r="K26" s="1077"/>
      <c r="L26" s="1077"/>
      <c r="M26" s="1077"/>
      <c r="N26" s="1077"/>
      <c r="O26" s="1077"/>
      <c r="P26" s="1077"/>
      <c r="Q26" s="1077"/>
      <c r="R26" s="1070"/>
    </row>
    <row r="27" spans="1:18" ht="13.5">
      <c r="A27" s="1066" t="s">
        <v>487</v>
      </c>
      <c r="B27" s="797">
        <f>SUM(C27:D27)</f>
        <v>152</v>
      </c>
      <c r="C27" s="1067"/>
      <c r="D27" s="802">
        <v>152</v>
      </c>
      <c r="E27" s="1069">
        <f>SUM(F27:G27)</f>
        <v>0</v>
      </c>
      <c r="F27" s="797"/>
      <c r="G27" s="802"/>
      <c r="H27" s="1070">
        <v>152</v>
      </c>
      <c r="I27" s="797">
        <v>152</v>
      </c>
      <c r="J27" s="797"/>
      <c r="K27" s="797"/>
      <c r="L27" s="797"/>
      <c r="M27" s="797">
        <v>15</v>
      </c>
      <c r="N27" s="797">
        <v>137</v>
      </c>
      <c r="O27" s="797">
        <f>SUM(P27:R27)</f>
        <v>0</v>
      </c>
      <c r="P27" s="797"/>
      <c r="Q27" s="797"/>
      <c r="R27" s="797"/>
    </row>
    <row r="28" spans="1:18" ht="24" customHeight="1">
      <c r="A28" s="1068" t="s">
        <v>510</v>
      </c>
      <c r="B28" s="814">
        <f>SUM(B25+B27)</f>
        <v>3067249</v>
      </c>
      <c r="C28" s="814">
        <f t="shared" ref="C28:R28" si="7">SUM(C25+C27)</f>
        <v>-1614448</v>
      </c>
      <c r="D28" s="815">
        <f t="shared" si="7"/>
        <v>4681697</v>
      </c>
      <c r="E28" s="816">
        <f t="shared" si="7"/>
        <v>639047</v>
      </c>
      <c r="F28" s="814">
        <f t="shared" si="7"/>
        <v>173032</v>
      </c>
      <c r="G28" s="815">
        <f t="shared" si="7"/>
        <v>466015</v>
      </c>
      <c r="H28" s="816">
        <f t="shared" si="7"/>
        <v>2428202</v>
      </c>
      <c r="I28" s="814">
        <f t="shared" si="7"/>
        <v>811080</v>
      </c>
      <c r="J28" s="814">
        <f t="shared" si="7"/>
        <v>139250</v>
      </c>
      <c r="K28" s="814">
        <f t="shared" si="7"/>
        <v>462512</v>
      </c>
      <c r="L28" s="814">
        <f t="shared" si="7"/>
        <v>1338</v>
      </c>
      <c r="M28" s="814">
        <f t="shared" si="7"/>
        <v>15</v>
      </c>
      <c r="N28" s="814">
        <f t="shared" si="7"/>
        <v>207965</v>
      </c>
      <c r="O28" s="814">
        <f t="shared" si="7"/>
        <v>1617122</v>
      </c>
      <c r="P28" s="814">
        <f t="shared" si="7"/>
        <v>6464</v>
      </c>
      <c r="Q28" s="814">
        <f t="shared" si="7"/>
        <v>1605584</v>
      </c>
      <c r="R28" s="814">
        <f t="shared" si="7"/>
        <v>5074</v>
      </c>
    </row>
    <row r="29" spans="1:18">
      <c r="A29" s="792"/>
      <c r="B29" s="792"/>
      <c r="C29" s="792"/>
      <c r="D29" s="793"/>
      <c r="E29" s="794"/>
      <c r="F29" s="793"/>
      <c r="G29" s="793"/>
      <c r="H29" s="793"/>
      <c r="I29" s="793"/>
      <c r="J29" s="793"/>
      <c r="K29" s="793"/>
      <c r="L29" s="793"/>
      <c r="M29" s="793"/>
      <c r="N29" s="793"/>
      <c r="O29" s="793"/>
      <c r="P29" s="793"/>
      <c r="Q29" s="793"/>
      <c r="R29" s="793"/>
    </row>
    <row r="30" spans="1:18">
      <c r="A30" s="792"/>
      <c r="B30" s="792"/>
      <c r="C30" s="792"/>
      <c r="D30" s="793"/>
      <c r="E30" s="794"/>
      <c r="F30" s="793"/>
      <c r="G30" s="793"/>
      <c r="H30" s="793"/>
      <c r="I30" s="793"/>
      <c r="J30" s="793"/>
      <c r="K30" s="793"/>
      <c r="L30" s="793"/>
      <c r="M30" s="793"/>
      <c r="N30" s="793"/>
      <c r="O30" s="793"/>
      <c r="P30" s="793"/>
      <c r="Q30" s="793"/>
      <c r="R30" s="793"/>
    </row>
    <row r="31" spans="1:18">
      <c r="D31" s="795"/>
      <c r="E31" s="795"/>
      <c r="F31" s="795"/>
      <c r="G31" s="795"/>
      <c r="H31" s="795"/>
      <c r="I31" s="795"/>
      <c r="J31" s="795"/>
      <c r="K31" s="795"/>
      <c r="L31" s="795"/>
      <c r="M31" s="795"/>
      <c r="N31" s="795"/>
      <c r="O31" s="795"/>
      <c r="P31" s="795"/>
      <c r="Q31" s="795"/>
      <c r="R31" s="795"/>
    </row>
    <row r="32" spans="1:18">
      <c r="D32" s="795"/>
      <c r="E32" s="795"/>
      <c r="F32" s="795"/>
      <c r="G32" s="795"/>
      <c r="H32" s="795"/>
      <c r="I32" s="795"/>
      <c r="J32" s="795"/>
      <c r="K32" s="795"/>
      <c r="L32" s="795"/>
      <c r="M32" s="795"/>
      <c r="N32" s="795"/>
      <c r="O32" s="795"/>
      <c r="P32" s="795"/>
      <c r="Q32" s="795"/>
      <c r="R32" s="795"/>
    </row>
    <row r="33" spans="4:18">
      <c r="D33" s="795"/>
      <c r="E33" s="795"/>
      <c r="F33" s="795"/>
      <c r="G33" s="795"/>
      <c r="H33" s="795"/>
      <c r="I33" s="795"/>
      <c r="J33" s="795"/>
      <c r="K33" s="795"/>
      <c r="L33" s="795"/>
      <c r="M33" s="795"/>
      <c r="N33" s="795"/>
      <c r="O33" s="795"/>
      <c r="P33" s="795"/>
      <c r="Q33" s="795"/>
      <c r="R33" s="795"/>
    </row>
    <row r="34" spans="4:18"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5"/>
      <c r="O34" s="795"/>
      <c r="P34" s="795"/>
      <c r="Q34" s="795"/>
      <c r="R34" s="795"/>
    </row>
    <row r="35" spans="4:18">
      <c r="D35" s="795"/>
      <c r="E35" s="795"/>
      <c r="F35" s="795"/>
      <c r="G35" s="795"/>
      <c r="H35" s="795"/>
      <c r="I35" s="795"/>
      <c r="J35" s="795"/>
      <c r="K35" s="795"/>
      <c r="L35" s="795"/>
      <c r="M35" s="795"/>
      <c r="N35" s="795"/>
      <c r="O35" s="795"/>
      <c r="P35" s="795"/>
      <c r="Q35" s="795"/>
      <c r="R35" s="795"/>
    </row>
    <row r="36" spans="4:18">
      <c r="D36" s="795"/>
      <c r="E36" s="795"/>
      <c r="F36" s="795"/>
      <c r="G36" s="795"/>
      <c r="H36" s="795"/>
      <c r="I36" s="795"/>
      <c r="J36" s="795"/>
      <c r="K36" s="795"/>
      <c r="L36" s="795"/>
      <c r="M36" s="795"/>
      <c r="N36" s="795"/>
      <c r="O36" s="795"/>
      <c r="P36" s="795"/>
      <c r="Q36" s="795"/>
      <c r="R36" s="795"/>
    </row>
    <row r="37" spans="4:18">
      <c r="D37" s="795"/>
      <c r="E37" s="795"/>
      <c r="F37" s="795"/>
      <c r="G37" s="795"/>
      <c r="H37" s="795"/>
      <c r="I37" s="795"/>
      <c r="J37" s="795"/>
      <c r="K37" s="795"/>
      <c r="L37" s="795"/>
      <c r="M37" s="795"/>
      <c r="N37" s="795"/>
      <c r="O37" s="795"/>
      <c r="P37" s="795"/>
      <c r="Q37" s="795"/>
      <c r="R37" s="795"/>
    </row>
    <row r="38" spans="4:18">
      <c r="D38" s="795"/>
      <c r="E38" s="795"/>
      <c r="F38" s="795"/>
      <c r="G38" s="795"/>
      <c r="H38" s="795"/>
      <c r="I38" s="795"/>
      <c r="J38" s="795"/>
      <c r="K38" s="795"/>
      <c r="L38" s="795"/>
      <c r="M38" s="795"/>
      <c r="N38" s="795"/>
      <c r="O38" s="795"/>
      <c r="P38" s="795"/>
      <c r="Q38" s="795"/>
      <c r="R38" s="795"/>
    </row>
    <row r="39" spans="4:18">
      <c r="D39" s="795"/>
      <c r="E39" s="795"/>
      <c r="F39" s="795"/>
      <c r="G39" s="795"/>
      <c r="H39" s="795"/>
      <c r="I39" s="795"/>
      <c r="J39" s="795"/>
      <c r="K39" s="795"/>
      <c r="L39" s="795"/>
      <c r="M39" s="795"/>
      <c r="N39" s="795"/>
      <c r="O39" s="795"/>
      <c r="P39" s="795"/>
      <c r="Q39" s="795"/>
      <c r="R39" s="795"/>
    </row>
    <row r="40" spans="4:18">
      <c r="D40" s="795"/>
      <c r="E40" s="795"/>
      <c r="F40" s="795"/>
      <c r="G40" s="795"/>
      <c r="H40" s="795"/>
      <c r="I40" s="795"/>
      <c r="J40" s="795"/>
      <c r="K40" s="795"/>
      <c r="L40" s="795"/>
      <c r="M40" s="795"/>
      <c r="N40" s="795"/>
      <c r="O40" s="795"/>
      <c r="P40" s="795"/>
      <c r="Q40" s="795"/>
      <c r="R40" s="795"/>
    </row>
    <row r="41" spans="4:18">
      <c r="D41" s="795"/>
      <c r="E41" s="795"/>
      <c r="F41" s="795"/>
      <c r="G41" s="795"/>
      <c r="H41" s="795"/>
      <c r="I41" s="795"/>
      <c r="J41" s="795"/>
      <c r="K41" s="795"/>
      <c r="L41" s="795"/>
      <c r="M41" s="795"/>
      <c r="N41" s="795"/>
      <c r="O41" s="795"/>
      <c r="P41" s="795"/>
      <c r="Q41" s="795"/>
      <c r="R41" s="795"/>
    </row>
    <row r="42" spans="4:18">
      <c r="D42" s="795"/>
      <c r="E42" s="795"/>
      <c r="F42" s="795"/>
      <c r="G42" s="795"/>
      <c r="H42" s="795"/>
      <c r="I42" s="795"/>
      <c r="J42" s="795"/>
      <c r="K42" s="795"/>
      <c r="L42" s="795"/>
      <c r="M42" s="795"/>
      <c r="N42" s="795"/>
      <c r="O42" s="795"/>
      <c r="P42" s="795"/>
      <c r="Q42" s="795"/>
      <c r="R42" s="795"/>
    </row>
    <row r="43" spans="4:18"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5"/>
      <c r="O43" s="795"/>
      <c r="P43" s="795"/>
      <c r="Q43" s="795"/>
      <c r="R43" s="795"/>
    </row>
    <row r="44" spans="4:18">
      <c r="D44" s="795"/>
      <c r="E44" s="795"/>
      <c r="F44" s="795"/>
      <c r="G44" s="795"/>
      <c r="H44" s="795"/>
      <c r="I44" s="795"/>
      <c r="J44" s="795"/>
      <c r="K44" s="795"/>
      <c r="L44" s="795"/>
      <c r="M44" s="795"/>
      <c r="N44" s="795"/>
      <c r="O44" s="795"/>
      <c r="P44" s="795"/>
      <c r="Q44" s="795"/>
      <c r="R44" s="795"/>
    </row>
    <row r="45" spans="4:18">
      <c r="D45" s="795"/>
      <c r="E45" s="795"/>
      <c r="F45" s="795"/>
      <c r="G45" s="795"/>
      <c r="H45" s="795"/>
      <c r="I45" s="795"/>
      <c r="J45" s="795"/>
      <c r="K45" s="795"/>
      <c r="L45" s="795"/>
      <c r="M45" s="795"/>
      <c r="N45" s="795"/>
      <c r="O45" s="795"/>
      <c r="P45" s="795"/>
      <c r="Q45" s="795"/>
      <c r="R45" s="795"/>
    </row>
    <row r="46" spans="4:18">
      <c r="D46" s="795"/>
      <c r="E46" s="795"/>
      <c r="F46" s="795"/>
      <c r="G46" s="795"/>
      <c r="H46" s="795"/>
      <c r="I46" s="795"/>
      <c r="J46" s="795"/>
      <c r="K46" s="795"/>
      <c r="L46" s="795"/>
      <c r="M46" s="795"/>
      <c r="N46" s="795"/>
      <c r="O46" s="795"/>
      <c r="P46" s="795"/>
      <c r="Q46" s="795"/>
      <c r="R46" s="795"/>
    </row>
    <row r="47" spans="4:18">
      <c r="D47" s="795"/>
      <c r="E47" s="795"/>
      <c r="F47" s="795"/>
      <c r="G47" s="795"/>
      <c r="H47" s="795"/>
      <c r="I47" s="795"/>
      <c r="J47" s="795"/>
      <c r="K47" s="795"/>
      <c r="L47" s="795"/>
      <c r="M47" s="795"/>
      <c r="N47" s="795"/>
      <c r="O47" s="795"/>
      <c r="P47" s="795"/>
      <c r="Q47" s="795"/>
      <c r="R47" s="795"/>
    </row>
    <row r="48" spans="4:18"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5"/>
      <c r="O48" s="795"/>
      <c r="P48" s="795"/>
      <c r="Q48" s="795"/>
      <c r="R48" s="795"/>
    </row>
    <row r="49" spans="4:18">
      <c r="D49" s="795"/>
      <c r="E49" s="795"/>
      <c r="F49" s="795"/>
      <c r="G49" s="795"/>
      <c r="H49" s="795"/>
      <c r="I49" s="795"/>
      <c r="J49" s="795"/>
      <c r="K49" s="795"/>
      <c r="L49" s="795"/>
      <c r="M49" s="795"/>
      <c r="N49" s="795"/>
      <c r="O49" s="795"/>
      <c r="P49" s="795"/>
      <c r="Q49" s="795"/>
      <c r="R49" s="795"/>
    </row>
    <row r="50" spans="4:18">
      <c r="D50" s="795"/>
      <c r="E50" s="795"/>
      <c r="F50" s="795"/>
      <c r="G50" s="795"/>
      <c r="H50" s="795"/>
      <c r="I50" s="795"/>
      <c r="J50" s="795"/>
      <c r="K50" s="795"/>
      <c r="L50" s="795"/>
      <c r="M50" s="795"/>
      <c r="N50" s="795"/>
      <c r="O50" s="795"/>
      <c r="P50" s="795"/>
      <c r="Q50" s="795"/>
      <c r="R50" s="795"/>
    </row>
    <row r="51" spans="4:18">
      <c r="D51" s="795"/>
      <c r="E51" s="795"/>
      <c r="F51" s="795"/>
      <c r="G51" s="795"/>
      <c r="H51" s="795"/>
      <c r="I51" s="795"/>
      <c r="J51" s="795"/>
      <c r="K51" s="795"/>
      <c r="L51" s="795"/>
      <c r="M51" s="795"/>
      <c r="N51" s="795"/>
      <c r="O51" s="795"/>
      <c r="P51" s="795"/>
      <c r="Q51" s="795"/>
      <c r="R51" s="795"/>
    </row>
    <row r="52" spans="4:18">
      <c r="D52" s="795"/>
      <c r="E52" s="795"/>
      <c r="F52" s="795"/>
      <c r="G52" s="795"/>
      <c r="H52" s="795"/>
      <c r="I52" s="795"/>
      <c r="J52" s="795"/>
      <c r="K52" s="795"/>
      <c r="L52" s="795"/>
      <c r="M52" s="795"/>
      <c r="N52" s="795"/>
      <c r="O52" s="795"/>
      <c r="P52" s="795"/>
      <c r="Q52" s="795"/>
      <c r="R52" s="795"/>
    </row>
    <row r="53" spans="4:18">
      <c r="D53" s="795"/>
      <c r="E53" s="795"/>
      <c r="F53" s="795"/>
      <c r="G53" s="795"/>
      <c r="H53" s="795"/>
      <c r="I53" s="795"/>
      <c r="J53" s="795"/>
      <c r="K53" s="795"/>
      <c r="L53" s="795"/>
      <c r="M53" s="795"/>
      <c r="N53" s="795"/>
      <c r="O53" s="795"/>
      <c r="P53" s="795"/>
      <c r="Q53" s="795"/>
      <c r="R53" s="795"/>
    </row>
    <row r="54" spans="4:18">
      <c r="D54" s="795"/>
      <c r="E54" s="795"/>
      <c r="F54" s="795"/>
      <c r="G54" s="795"/>
      <c r="H54" s="795"/>
      <c r="I54" s="795"/>
      <c r="J54" s="795"/>
      <c r="K54" s="795"/>
      <c r="L54" s="795"/>
      <c r="M54" s="795"/>
      <c r="N54" s="795"/>
      <c r="O54" s="795"/>
      <c r="P54" s="795"/>
      <c r="Q54" s="795"/>
      <c r="R54" s="795"/>
    </row>
    <row r="55" spans="4:18">
      <c r="D55" s="795"/>
      <c r="E55" s="795"/>
      <c r="F55" s="795"/>
      <c r="G55" s="795"/>
      <c r="H55" s="795"/>
      <c r="I55" s="795"/>
      <c r="J55" s="795"/>
      <c r="K55" s="795"/>
      <c r="L55" s="795"/>
      <c r="M55" s="795"/>
      <c r="N55" s="795"/>
      <c r="O55" s="795"/>
      <c r="P55" s="795"/>
      <c r="Q55" s="795"/>
      <c r="R55" s="795"/>
    </row>
    <row r="56" spans="4:18">
      <c r="D56" s="795"/>
      <c r="E56" s="795"/>
      <c r="F56" s="795"/>
      <c r="G56" s="795"/>
      <c r="H56" s="795"/>
      <c r="I56" s="795"/>
      <c r="J56" s="795"/>
      <c r="K56" s="795"/>
      <c r="L56" s="795"/>
      <c r="M56" s="795"/>
      <c r="N56" s="795"/>
      <c r="O56" s="795"/>
      <c r="P56" s="795"/>
      <c r="Q56" s="795"/>
      <c r="R56" s="795"/>
    </row>
    <row r="57" spans="4:18">
      <c r="D57" s="795"/>
      <c r="E57" s="795"/>
      <c r="F57" s="795"/>
      <c r="G57" s="795"/>
      <c r="H57" s="795"/>
      <c r="I57" s="795"/>
      <c r="J57" s="795"/>
      <c r="K57" s="795"/>
      <c r="L57" s="795"/>
      <c r="M57" s="795"/>
      <c r="N57" s="795"/>
      <c r="O57" s="795"/>
      <c r="P57" s="795"/>
      <c r="Q57" s="795"/>
      <c r="R57" s="795"/>
    </row>
    <row r="58" spans="4:18">
      <c r="D58" s="795"/>
      <c r="E58" s="795"/>
      <c r="F58" s="795"/>
      <c r="G58" s="795"/>
      <c r="H58" s="795"/>
      <c r="I58" s="795"/>
      <c r="J58" s="795"/>
      <c r="K58" s="795"/>
      <c r="L58" s="795"/>
      <c r="M58" s="795"/>
      <c r="N58" s="795"/>
      <c r="O58" s="795"/>
      <c r="P58" s="795"/>
      <c r="Q58" s="795"/>
      <c r="R58" s="795"/>
    </row>
    <row r="59" spans="4:18"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5"/>
      <c r="O59" s="795"/>
      <c r="P59" s="795"/>
      <c r="Q59" s="795"/>
      <c r="R59" s="795"/>
    </row>
    <row r="60" spans="4:18">
      <c r="D60" s="795"/>
      <c r="E60" s="795"/>
      <c r="F60" s="795"/>
      <c r="G60" s="795"/>
      <c r="H60" s="795"/>
      <c r="I60" s="795"/>
      <c r="J60" s="795"/>
      <c r="K60" s="795"/>
      <c r="L60" s="795"/>
      <c r="M60" s="795"/>
      <c r="N60" s="795"/>
      <c r="O60" s="795"/>
      <c r="P60" s="795"/>
      <c r="Q60" s="795"/>
      <c r="R60" s="795"/>
    </row>
    <row r="61" spans="4:18"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5"/>
      <c r="O61" s="795"/>
      <c r="P61" s="795"/>
      <c r="Q61" s="795"/>
      <c r="R61" s="795"/>
    </row>
    <row r="62" spans="4:18">
      <c r="D62" s="795"/>
      <c r="E62" s="795"/>
      <c r="F62" s="795"/>
      <c r="G62" s="795"/>
      <c r="H62" s="795"/>
      <c r="I62" s="795"/>
      <c r="J62" s="795"/>
      <c r="K62" s="795"/>
      <c r="L62" s="795"/>
      <c r="M62" s="795"/>
      <c r="N62" s="795"/>
      <c r="O62" s="795"/>
      <c r="P62" s="795"/>
      <c r="Q62" s="795"/>
      <c r="R62" s="795"/>
    </row>
    <row r="63" spans="4:18">
      <c r="D63" s="795"/>
      <c r="E63" s="795"/>
      <c r="F63" s="795"/>
      <c r="G63" s="795"/>
      <c r="H63" s="795"/>
      <c r="I63" s="795"/>
      <c r="J63" s="795"/>
      <c r="K63" s="795"/>
      <c r="L63" s="795"/>
      <c r="M63" s="795"/>
      <c r="N63" s="795"/>
      <c r="O63" s="795"/>
      <c r="P63" s="795"/>
      <c r="Q63" s="795"/>
      <c r="R63" s="795"/>
    </row>
    <row r="64" spans="4:18">
      <c r="D64" s="795"/>
      <c r="E64" s="795"/>
      <c r="F64" s="795"/>
      <c r="G64" s="795"/>
      <c r="H64" s="795"/>
      <c r="I64" s="795"/>
      <c r="J64" s="795"/>
      <c r="K64" s="795"/>
      <c r="L64" s="795"/>
      <c r="M64" s="795"/>
      <c r="N64" s="795"/>
      <c r="O64" s="795"/>
      <c r="P64" s="795"/>
      <c r="Q64" s="795"/>
      <c r="R64" s="795"/>
    </row>
    <row r="65" spans="4:18">
      <c r="D65" s="795"/>
      <c r="E65" s="795"/>
      <c r="F65" s="795"/>
      <c r="G65" s="795"/>
      <c r="H65" s="795"/>
      <c r="I65" s="795"/>
      <c r="J65" s="795"/>
      <c r="K65" s="795"/>
      <c r="L65" s="795"/>
      <c r="M65" s="795"/>
      <c r="N65" s="795"/>
      <c r="O65" s="795"/>
      <c r="P65" s="795"/>
      <c r="Q65" s="795"/>
      <c r="R65" s="795"/>
    </row>
    <row r="66" spans="4:18">
      <c r="D66" s="795"/>
      <c r="E66" s="795"/>
      <c r="F66" s="795"/>
      <c r="G66" s="795"/>
      <c r="H66" s="795"/>
      <c r="I66" s="795"/>
      <c r="J66" s="795"/>
      <c r="K66" s="795"/>
      <c r="L66" s="795"/>
      <c r="M66" s="795"/>
      <c r="N66" s="795"/>
      <c r="O66" s="795"/>
      <c r="P66" s="795"/>
      <c r="Q66" s="795"/>
      <c r="R66" s="795"/>
    </row>
    <row r="67" spans="4:18">
      <c r="D67" s="795"/>
      <c r="E67" s="795"/>
      <c r="F67" s="795"/>
      <c r="G67" s="795"/>
      <c r="H67" s="795"/>
      <c r="I67" s="795"/>
      <c r="J67" s="795"/>
      <c r="K67" s="795"/>
      <c r="L67" s="795"/>
      <c r="M67" s="795"/>
      <c r="N67" s="795"/>
      <c r="O67" s="795"/>
      <c r="P67" s="795"/>
      <c r="Q67" s="795"/>
      <c r="R67" s="795"/>
    </row>
    <row r="68" spans="4:18"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5"/>
      <c r="O68" s="795"/>
      <c r="P68" s="795"/>
      <c r="Q68" s="795"/>
      <c r="R68" s="795"/>
    </row>
    <row r="69" spans="4:18">
      <c r="D69" s="795"/>
      <c r="E69" s="795"/>
      <c r="F69" s="795"/>
      <c r="G69" s="795"/>
      <c r="H69" s="795"/>
      <c r="I69" s="795"/>
      <c r="J69" s="795"/>
      <c r="K69" s="795"/>
      <c r="L69" s="795"/>
      <c r="M69" s="795"/>
      <c r="N69" s="795"/>
      <c r="O69" s="795"/>
      <c r="P69" s="795"/>
      <c r="Q69" s="795"/>
      <c r="R69" s="795"/>
    </row>
    <row r="70" spans="4:18">
      <c r="D70" s="795"/>
      <c r="E70" s="795"/>
      <c r="F70" s="795"/>
      <c r="G70" s="795"/>
      <c r="H70" s="795"/>
      <c r="I70" s="795"/>
      <c r="J70" s="795"/>
      <c r="K70" s="795"/>
      <c r="L70" s="795"/>
      <c r="M70" s="795"/>
      <c r="N70" s="795"/>
      <c r="O70" s="795"/>
      <c r="P70" s="795"/>
      <c r="Q70" s="795"/>
      <c r="R70" s="795"/>
    </row>
    <row r="71" spans="4:18">
      <c r="D71" s="795"/>
      <c r="E71" s="795"/>
      <c r="F71" s="795"/>
      <c r="G71" s="795"/>
      <c r="H71" s="795"/>
      <c r="I71" s="795"/>
      <c r="J71" s="795"/>
      <c r="K71" s="795"/>
      <c r="L71" s="795"/>
      <c r="M71" s="795"/>
      <c r="N71" s="795"/>
      <c r="O71" s="795"/>
      <c r="P71" s="795"/>
      <c r="Q71" s="795"/>
      <c r="R71" s="795"/>
    </row>
    <row r="72" spans="4:18">
      <c r="D72" s="795"/>
      <c r="E72" s="795"/>
      <c r="F72" s="795"/>
      <c r="G72" s="795"/>
      <c r="H72" s="795"/>
      <c r="I72" s="795"/>
      <c r="J72" s="795"/>
      <c r="K72" s="795"/>
      <c r="L72" s="795"/>
      <c r="M72" s="795"/>
      <c r="N72" s="795"/>
      <c r="O72" s="795"/>
      <c r="P72" s="795"/>
      <c r="Q72" s="795"/>
      <c r="R72" s="795"/>
    </row>
    <row r="73" spans="4:18">
      <c r="D73" s="795"/>
      <c r="E73" s="795"/>
      <c r="F73" s="795"/>
      <c r="G73" s="795"/>
      <c r="H73" s="795"/>
      <c r="I73" s="795"/>
      <c r="J73" s="795"/>
      <c r="K73" s="795"/>
      <c r="L73" s="795"/>
      <c r="M73" s="795"/>
      <c r="N73" s="795"/>
      <c r="O73" s="795"/>
      <c r="P73" s="795"/>
      <c r="Q73" s="795"/>
      <c r="R73" s="795"/>
    </row>
    <row r="74" spans="4:18">
      <c r="D74" s="795"/>
      <c r="E74" s="795"/>
      <c r="F74" s="795"/>
      <c r="G74" s="795"/>
      <c r="H74" s="795"/>
      <c r="I74" s="795"/>
      <c r="J74" s="795"/>
      <c r="K74" s="795"/>
      <c r="L74" s="795"/>
      <c r="M74" s="795"/>
      <c r="N74" s="795"/>
      <c r="O74" s="795"/>
      <c r="P74" s="795"/>
      <c r="Q74" s="795"/>
      <c r="R74" s="795"/>
    </row>
    <row r="75" spans="4:18">
      <c r="D75" s="795"/>
      <c r="E75" s="795"/>
      <c r="F75" s="795"/>
      <c r="G75" s="795"/>
      <c r="H75" s="795"/>
      <c r="I75" s="795"/>
      <c r="J75" s="795"/>
      <c r="K75" s="795"/>
      <c r="L75" s="795"/>
      <c r="M75" s="795"/>
      <c r="N75" s="795"/>
      <c r="O75" s="795"/>
      <c r="P75" s="795"/>
      <c r="Q75" s="795"/>
      <c r="R75" s="795"/>
    </row>
    <row r="76" spans="4:18">
      <c r="D76" s="795"/>
      <c r="E76" s="795"/>
      <c r="F76" s="795"/>
      <c r="G76" s="795"/>
      <c r="H76" s="795"/>
      <c r="I76" s="795"/>
      <c r="J76" s="795"/>
      <c r="K76" s="795"/>
      <c r="L76" s="795"/>
      <c r="M76" s="795"/>
      <c r="N76" s="795"/>
      <c r="O76" s="795"/>
      <c r="P76" s="795"/>
      <c r="Q76" s="795"/>
      <c r="R76" s="795"/>
    </row>
    <row r="77" spans="4:18">
      <c r="D77" s="795"/>
      <c r="E77" s="795"/>
      <c r="F77" s="795"/>
      <c r="G77" s="795"/>
      <c r="H77" s="795"/>
      <c r="I77" s="795"/>
      <c r="J77" s="795"/>
      <c r="K77" s="795"/>
      <c r="L77" s="795"/>
      <c r="M77" s="795"/>
      <c r="N77" s="795"/>
      <c r="O77" s="795"/>
      <c r="P77" s="795"/>
      <c r="Q77" s="795"/>
      <c r="R77" s="795"/>
    </row>
    <row r="78" spans="4:18">
      <c r="D78" s="795"/>
      <c r="E78" s="795"/>
      <c r="F78" s="795"/>
      <c r="G78" s="795"/>
      <c r="H78" s="795"/>
      <c r="I78" s="795"/>
      <c r="J78" s="795"/>
      <c r="K78" s="795"/>
      <c r="L78" s="795"/>
      <c r="M78" s="795"/>
      <c r="N78" s="795"/>
      <c r="O78" s="795"/>
      <c r="P78" s="795"/>
      <c r="Q78" s="795"/>
      <c r="R78" s="795"/>
    </row>
    <row r="79" spans="4:18">
      <c r="D79" s="795"/>
      <c r="E79" s="795"/>
      <c r="F79" s="795"/>
      <c r="G79" s="795"/>
      <c r="H79" s="795"/>
      <c r="I79" s="795"/>
      <c r="J79" s="795"/>
      <c r="K79" s="795"/>
      <c r="L79" s="795"/>
      <c r="M79" s="795"/>
      <c r="N79" s="795"/>
      <c r="O79" s="795"/>
      <c r="P79" s="795"/>
      <c r="Q79" s="795"/>
      <c r="R79" s="795"/>
    </row>
    <row r="80" spans="4:18">
      <c r="D80" s="795"/>
      <c r="E80" s="795"/>
      <c r="F80" s="795"/>
      <c r="G80" s="795"/>
      <c r="H80" s="795"/>
      <c r="I80" s="795"/>
      <c r="J80" s="795"/>
      <c r="K80" s="795"/>
      <c r="L80" s="795"/>
      <c r="M80" s="795"/>
      <c r="N80" s="795"/>
      <c r="O80" s="795"/>
      <c r="P80" s="795"/>
      <c r="Q80" s="795"/>
      <c r="R80" s="795"/>
    </row>
    <row r="81" spans="4:18">
      <c r="D81" s="795"/>
      <c r="E81" s="795"/>
      <c r="F81" s="795"/>
      <c r="G81" s="795"/>
      <c r="H81" s="795"/>
      <c r="I81" s="795"/>
      <c r="J81" s="795"/>
      <c r="K81" s="795"/>
      <c r="L81" s="795"/>
      <c r="M81" s="795"/>
      <c r="N81" s="795"/>
      <c r="O81" s="795"/>
      <c r="P81" s="795"/>
      <c r="Q81" s="795"/>
      <c r="R81" s="795"/>
    </row>
    <row r="82" spans="4:18"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795"/>
      <c r="Q82" s="795"/>
      <c r="R82" s="795"/>
    </row>
    <row r="83" spans="4:18"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795"/>
      <c r="Q83" s="795"/>
      <c r="R83" s="795"/>
    </row>
    <row r="84" spans="4:18"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795"/>
      <c r="Q84" s="795"/>
      <c r="R84" s="795"/>
    </row>
    <row r="85" spans="4:18"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795"/>
      <c r="Q85" s="795"/>
      <c r="R85" s="795"/>
    </row>
    <row r="86" spans="4:18">
      <c r="D86" s="795"/>
      <c r="E86" s="795"/>
      <c r="F86" s="795"/>
      <c r="G86" s="795"/>
      <c r="H86" s="795"/>
      <c r="I86" s="795"/>
      <c r="J86" s="795"/>
      <c r="K86" s="795"/>
      <c r="L86" s="795"/>
      <c r="M86" s="795"/>
      <c r="N86" s="795"/>
      <c r="O86" s="795"/>
      <c r="P86" s="795"/>
      <c r="Q86" s="795"/>
      <c r="R86" s="795"/>
    </row>
    <row r="87" spans="4:18">
      <c r="D87" s="795"/>
      <c r="E87" s="795"/>
      <c r="F87" s="795"/>
      <c r="G87" s="795"/>
      <c r="H87" s="795"/>
      <c r="I87" s="795"/>
      <c r="J87" s="795"/>
      <c r="K87" s="795"/>
      <c r="L87" s="795"/>
      <c r="M87" s="795"/>
      <c r="N87" s="795"/>
      <c r="O87" s="795"/>
      <c r="P87" s="795"/>
      <c r="Q87" s="795"/>
      <c r="R87" s="795"/>
    </row>
    <row r="88" spans="4:18">
      <c r="D88" s="795"/>
      <c r="E88" s="795"/>
      <c r="F88" s="795"/>
      <c r="G88" s="795"/>
      <c r="H88" s="795"/>
      <c r="I88" s="795"/>
      <c r="J88" s="795"/>
      <c r="K88" s="795"/>
      <c r="L88" s="795"/>
      <c r="M88" s="795"/>
      <c r="N88" s="795"/>
      <c r="O88" s="795"/>
      <c r="P88" s="795"/>
      <c r="Q88" s="795"/>
      <c r="R88" s="795"/>
    </row>
    <row r="89" spans="4:18">
      <c r="D89" s="795"/>
      <c r="E89" s="795"/>
      <c r="F89" s="795"/>
      <c r="G89" s="795"/>
      <c r="H89" s="795"/>
      <c r="I89" s="795"/>
      <c r="J89" s="795"/>
      <c r="K89" s="795"/>
      <c r="L89" s="795"/>
      <c r="M89" s="795"/>
      <c r="N89" s="795"/>
      <c r="O89" s="795"/>
      <c r="P89" s="795"/>
      <c r="Q89" s="795"/>
      <c r="R89" s="795"/>
    </row>
    <row r="90" spans="4:18">
      <c r="D90" s="795"/>
      <c r="E90" s="795"/>
      <c r="F90" s="795"/>
      <c r="G90" s="795"/>
      <c r="H90" s="795"/>
      <c r="I90" s="795"/>
      <c r="J90" s="795"/>
      <c r="K90" s="795"/>
      <c r="L90" s="795"/>
      <c r="M90" s="795"/>
      <c r="N90" s="795"/>
      <c r="O90" s="795"/>
      <c r="P90" s="795"/>
      <c r="Q90" s="795"/>
      <c r="R90" s="795"/>
    </row>
    <row r="91" spans="4:18">
      <c r="D91" s="795"/>
      <c r="E91" s="795"/>
      <c r="F91" s="795"/>
      <c r="G91" s="795"/>
      <c r="H91" s="795"/>
      <c r="I91" s="795"/>
      <c r="J91" s="795"/>
      <c r="K91" s="795"/>
      <c r="L91" s="795"/>
      <c r="M91" s="795"/>
      <c r="N91" s="795"/>
      <c r="O91" s="795"/>
      <c r="P91" s="795"/>
      <c r="Q91" s="795"/>
      <c r="R91" s="795"/>
    </row>
    <row r="92" spans="4:18">
      <c r="D92" s="795"/>
      <c r="E92" s="795"/>
      <c r="F92" s="795"/>
      <c r="G92" s="795"/>
      <c r="H92" s="795"/>
      <c r="I92" s="795"/>
      <c r="J92" s="795"/>
      <c r="K92" s="795"/>
      <c r="L92" s="795"/>
      <c r="M92" s="795"/>
      <c r="N92" s="795"/>
      <c r="O92" s="795"/>
      <c r="P92" s="795"/>
      <c r="Q92" s="795"/>
      <c r="R92" s="795"/>
    </row>
    <row r="93" spans="4:18">
      <c r="D93" s="795"/>
      <c r="E93" s="795"/>
      <c r="F93" s="795"/>
      <c r="G93" s="795"/>
      <c r="H93" s="795"/>
      <c r="I93" s="795"/>
      <c r="J93" s="795"/>
      <c r="K93" s="795"/>
      <c r="L93" s="795"/>
      <c r="M93" s="795"/>
      <c r="N93" s="795"/>
      <c r="O93" s="795"/>
      <c r="P93" s="795"/>
      <c r="Q93" s="795"/>
      <c r="R93" s="795"/>
    </row>
    <row r="94" spans="4:18">
      <c r="D94" s="795"/>
      <c r="E94" s="795"/>
      <c r="F94" s="795"/>
      <c r="G94" s="795"/>
      <c r="H94" s="795"/>
      <c r="I94" s="795"/>
      <c r="J94" s="795"/>
      <c r="K94" s="795"/>
      <c r="L94" s="795"/>
      <c r="M94" s="795"/>
      <c r="N94" s="795"/>
      <c r="O94" s="795"/>
      <c r="P94" s="795"/>
      <c r="Q94" s="795"/>
      <c r="R94" s="795"/>
    </row>
    <row r="95" spans="4:18">
      <c r="D95" s="795"/>
      <c r="E95" s="795"/>
      <c r="F95" s="795"/>
      <c r="G95" s="795"/>
      <c r="H95" s="795"/>
      <c r="I95" s="795"/>
      <c r="J95" s="795"/>
      <c r="K95" s="795"/>
      <c r="L95" s="795"/>
      <c r="M95" s="795"/>
      <c r="N95" s="795"/>
      <c r="O95" s="795"/>
      <c r="P95" s="795"/>
      <c r="Q95" s="795"/>
      <c r="R95" s="795"/>
    </row>
    <row r="96" spans="4:18">
      <c r="D96" s="795"/>
      <c r="E96" s="795"/>
      <c r="F96" s="795"/>
      <c r="G96" s="795"/>
      <c r="H96" s="795"/>
      <c r="I96" s="795"/>
      <c r="J96" s="795"/>
      <c r="K96" s="795"/>
      <c r="L96" s="795"/>
      <c r="M96" s="795"/>
      <c r="N96" s="795"/>
      <c r="O96" s="795"/>
      <c r="P96" s="795"/>
      <c r="Q96" s="795"/>
      <c r="R96" s="795"/>
    </row>
    <row r="97" spans="4:18">
      <c r="D97" s="795"/>
      <c r="E97" s="795"/>
      <c r="F97" s="795"/>
      <c r="G97" s="795"/>
      <c r="H97" s="795"/>
      <c r="I97" s="795"/>
      <c r="J97" s="795"/>
      <c r="K97" s="795"/>
      <c r="L97" s="795"/>
      <c r="M97" s="795"/>
      <c r="N97" s="795"/>
      <c r="O97" s="795"/>
      <c r="P97" s="795"/>
      <c r="Q97" s="795"/>
      <c r="R97" s="795"/>
    </row>
    <row r="98" spans="4:18">
      <c r="D98" s="795"/>
      <c r="E98" s="795"/>
      <c r="F98" s="795"/>
      <c r="G98" s="795"/>
      <c r="H98" s="795"/>
      <c r="I98" s="795"/>
      <c r="J98" s="795"/>
      <c r="K98" s="795"/>
      <c r="L98" s="795"/>
      <c r="M98" s="795"/>
      <c r="N98" s="795"/>
      <c r="O98" s="795"/>
      <c r="P98" s="795"/>
      <c r="Q98" s="795"/>
      <c r="R98" s="795"/>
    </row>
    <row r="99" spans="4:18">
      <c r="D99" s="795"/>
      <c r="E99" s="795"/>
      <c r="F99" s="795"/>
      <c r="G99" s="795"/>
      <c r="H99" s="795"/>
      <c r="I99" s="795"/>
      <c r="J99" s="795"/>
      <c r="K99" s="795"/>
      <c r="L99" s="795"/>
      <c r="M99" s="795"/>
      <c r="N99" s="795"/>
      <c r="O99" s="795"/>
      <c r="P99" s="795"/>
      <c r="Q99" s="795"/>
      <c r="R99" s="795"/>
    </row>
    <row r="100" spans="4:18">
      <c r="D100" s="795"/>
      <c r="E100" s="795"/>
      <c r="F100" s="795"/>
      <c r="G100" s="795"/>
      <c r="H100" s="795"/>
      <c r="I100" s="795"/>
      <c r="J100" s="795"/>
      <c r="K100" s="795"/>
      <c r="L100" s="795"/>
      <c r="M100" s="795"/>
      <c r="N100" s="795"/>
      <c r="O100" s="795"/>
      <c r="P100" s="795"/>
      <c r="Q100" s="795"/>
      <c r="R100" s="795"/>
    </row>
    <row r="101" spans="4:18">
      <c r="D101" s="795"/>
      <c r="E101" s="795"/>
      <c r="F101" s="795"/>
      <c r="G101" s="795"/>
      <c r="H101" s="795"/>
      <c r="I101" s="795"/>
      <c r="J101" s="795"/>
      <c r="K101" s="795"/>
      <c r="L101" s="795"/>
      <c r="M101" s="795"/>
      <c r="N101" s="795"/>
      <c r="O101" s="795"/>
      <c r="P101" s="795"/>
      <c r="Q101" s="795"/>
      <c r="R101" s="795"/>
    </row>
    <row r="102" spans="4:18">
      <c r="D102" s="795"/>
      <c r="E102" s="795"/>
      <c r="F102" s="795"/>
      <c r="G102" s="795"/>
      <c r="H102" s="795"/>
      <c r="I102" s="795"/>
      <c r="J102" s="795"/>
      <c r="K102" s="795"/>
      <c r="L102" s="795"/>
      <c r="M102" s="795"/>
      <c r="N102" s="795"/>
      <c r="O102" s="795"/>
      <c r="P102" s="795"/>
      <c r="Q102" s="795"/>
      <c r="R102" s="795"/>
    </row>
    <row r="103" spans="4:18">
      <c r="D103" s="795"/>
      <c r="E103" s="795"/>
      <c r="F103" s="795"/>
      <c r="G103" s="795"/>
      <c r="H103" s="795"/>
      <c r="I103" s="795"/>
      <c r="J103" s="795"/>
      <c r="K103" s="795"/>
      <c r="L103" s="795"/>
      <c r="M103" s="795"/>
      <c r="N103" s="795"/>
      <c r="O103" s="795"/>
      <c r="P103" s="795"/>
      <c r="Q103" s="795"/>
      <c r="R103" s="795"/>
    </row>
    <row r="104" spans="4:18">
      <c r="D104" s="795"/>
      <c r="E104" s="795"/>
      <c r="F104" s="795"/>
      <c r="G104" s="795"/>
      <c r="H104" s="795"/>
      <c r="I104" s="795"/>
      <c r="J104" s="795"/>
      <c r="K104" s="795"/>
      <c r="L104" s="795"/>
      <c r="M104" s="795"/>
      <c r="N104" s="795"/>
      <c r="O104" s="795"/>
      <c r="P104" s="795"/>
      <c r="Q104" s="795"/>
      <c r="R104" s="795"/>
    </row>
    <row r="105" spans="4:18">
      <c r="D105" s="795"/>
      <c r="E105" s="795"/>
      <c r="F105" s="795"/>
      <c r="G105" s="795"/>
      <c r="H105" s="795"/>
      <c r="I105" s="795"/>
      <c r="J105" s="795"/>
      <c r="K105" s="795"/>
      <c r="L105" s="795"/>
      <c r="M105" s="795"/>
      <c r="N105" s="795"/>
      <c r="O105" s="795"/>
      <c r="P105" s="795"/>
      <c r="Q105" s="795"/>
      <c r="R105" s="795"/>
    </row>
    <row r="106" spans="4:18">
      <c r="D106" s="795"/>
      <c r="E106" s="795"/>
      <c r="F106" s="795"/>
      <c r="G106" s="795"/>
      <c r="H106" s="795"/>
      <c r="I106" s="795"/>
      <c r="J106" s="795"/>
      <c r="K106" s="795"/>
      <c r="L106" s="795"/>
      <c r="M106" s="795"/>
      <c r="N106" s="795"/>
      <c r="O106" s="795"/>
      <c r="P106" s="795"/>
      <c r="Q106" s="795"/>
      <c r="R106" s="795"/>
    </row>
    <row r="107" spans="4:18">
      <c r="D107" s="795"/>
      <c r="E107" s="795"/>
      <c r="F107" s="795"/>
      <c r="G107" s="795"/>
      <c r="H107" s="795"/>
      <c r="I107" s="795"/>
      <c r="J107" s="795"/>
      <c r="K107" s="795"/>
      <c r="L107" s="795"/>
      <c r="M107" s="795"/>
      <c r="N107" s="795"/>
      <c r="O107" s="795"/>
      <c r="P107" s="795"/>
      <c r="Q107" s="795"/>
      <c r="R107" s="795"/>
    </row>
    <row r="108" spans="4:18">
      <c r="D108" s="795"/>
      <c r="E108" s="795"/>
      <c r="F108" s="795"/>
      <c r="G108" s="795"/>
      <c r="H108" s="795"/>
      <c r="I108" s="795"/>
      <c r="J108" s="795"/>
      <c r="K108" s="795"/>
      <c r="L108" s="795"/>
      <c r="M108" s="795"/>
      <c r="N108" s="795"/>
      <c r="O108" s="795"/>
      <c r="P108" s="795"/>
      <c r="Q108" s="795"/>
      <c r="R108" s="795"/>
    </row>
    <row r="109" spans="4:18">
      <c r="D109" s="795"/>
      <c r="E109" s="795"/>
      <c r="F109" s="795"/>
      <c r="G109" s="795"/>
      <c r="H109" s="795"/>
      <c r="I109" s="795"/>
      <c r="J109" s="795"/>
      <c r="K109" s="795"/>
      <c r="L109" s="795"/>
      <c r="M109" s="795"/>
      <c r="N109" s="795"/>
      <c r="O109" s="795"/>
      <c r="P109" s="795"/>
      <c r="Q109" s="795"/>
      <c r="R109" s="795"/>
    </row>
    <row r="110" spans="4:18">
      <c r="D110" s="795"/>
      <c r="E110" s="795"/>
      <c r="F110" s="795"/>
      <c r="G110" s="795"/>
      <c r="H110" s="795"/>
      <c r="I110" s="795"/>
      <c r="J110" s="795"/>
      <c r="K110" s="795"/>
      <c r="L110" s="795"/>
      <c r="M110" s="795"/>
      <c r="N110" s="795"/>
      <c r="O110" s="795"/>
      <c r="P110" s="795"/>
      <c r="Q110" s="795"/>
      <c r="R110" s="795"/>
    </row>
    <row r="111" spans="4:18">
      <c r="D111" s="795"/>
      <c r="E111" s="795"/>
      <c r="F111" s="795"/>
      <c r="G111" s="795"/>
      <c r="H111" s="795"/>
      <c r="I111" s="795"/>
      <c r="J111" s="795"/>
      <c r="K111" s="795"/>
      <c r="L111" s="795"/>
      <c r="M111" s="795"/>
      <c r="N111" s="795"/>
      <c r="O111" s="795"/>
      <c r="P111" s="795"/>
      <c r="Q111" s="795"/>
      <c r="R111" s="795"/>
    </row>
  </sheetData>
  <mergeCells count="13">
    <mergeCell ref="F2:F3"/>
    <mergeCell ref="I2:N2"/>
    <mergeCell ref="I1:R1"/>
    <mergeCell ref="H1:H3"/>
    <mergeCell ref="F1:G1"/>
    <mergeCell ref="O2:R2"/>
    <mergeCell ref="G2:G3"/>
    <mergeCell ref="A1:A3"/>
    <mergeCell ref="B1:B3"/>
    <mergeCell ref="C1:D1"/>
    <mergeCell ref="E1:E3"/>
    <mergeCell ref="C2:C3"/>
    <mergeCell ref="D2:D3"/>
  </mergeCells>
  <phoneticPr fontId="88" type="noConversion"/>
  <printOptions horizontalCentered="1" verticalCentered="1"/>
  <pageMargins left="7.874015748031496E-2" right="7.874015748031496E-2" top="0.39370078740157483" bottom="0.19685039370078741" header="0.31496062992125984" footer="0.31496062992125984"/>
  <pageSetup paperSize="9" scale="75" orientation="landscape" r:id="rId1"/>
  <headerFooter alignWithMargins="0">
    <oddHeader>&amp;C&amp;"Times New Roman,Félkövér dőlt"ZALAEGERSZEG MEGYEI JOGÚ VÁROS 
ÖNKORMÁNYZATÁNAK MARADVÁNYA 2015. ÉVBEN&amp;R&amp;"Times New Roman,Félkövér dőlt"9.a 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5"/>
  <sheetViews>
    <sheetView workbookViewId="0">
      <pane ySplit="2" topLeftCell="A9" activePane="bottomLeft" state="frozen"/>
      <selection pane="bottomLeft" activeCell="J9" sqref="J9"/>
    </sheetView>
  </sheetViews>
  <sheetFormatPr defaultRowHeight="12.75"/>
  <cols>
    <col min="1" max="1" width="19.5" style="772" customWidth="1"/>
    <col min="2" max="2" width="7.5" style="772" customWidth="1"/>
    <col min="3" max="3" width="11.6640625" style="772" customWidth="1"/>
    <col min="4" max="4" width="9.83203125" style="772" customWidth="1"/>
    <col min="5" max="5" width="6.33203125" style="772" customWidth="1"/>
    <col min="6" max="6" width="10.33203125" style="772" customWidth="1"/>
    <col min="7" max="7" width="6.6640625" style="772" customWidth="1"/>
    <col min="8" max="8" width="12" style="772" customWidth="1"/>
    <col min="9" max="9" width="10.5" style="772" customWidth="1"/>
    <col min="10" max="10" width="10.33203125" style="772" customWidth="1"/>
    <col min="11" max="11" width="12" style="772" customWidth="1"/>
    <col min="12" max="12" width="7.5" style="772" customWidth="1"/>
    <col min="13" max="13" width="9" style="772" customWidth="1"/>
    <col min="14" max="14" width="9.33203125" style="772"/>
    <col min="15" max="15" width="11" style="772" customWidth="1"/>
    <col min="16" max="16" width="9.1640625" style="772" customWidth="1"/>
    <col min="17" max="17" width="8.5" style="772" customWidth="1"/>
    <col min="18" max="18" width="7.6640625" style="772" customWidth="1"/>
    <col min="19" max="19" width="12.5" style="772" customWidth="1"/>
    <col min="20" max="16384" width="9.33203125" style="772"/>
  </cols>
  <sheetData>
    <row r="1" spans="1:19" ht="13.5">
      <c r="A1" s="1415" t="s">
        <v>1921</v>
      </c>
      <c r="B1" s="820" t="s">
        <v>339</v>
      </c>
      <c r="C1" s="821" t="s">
        <v>340</v>
      </c>
      <c r="D1" s="821" t="s">
        <v>341</v>
      </c>
      <c r="E1" s="821" t="s">
        <v>342</v>
      </c>
      <c r="F1" s="821" t="s">
        <v>343</v>
      </c>
      <c r="G1" s="821" t="s">
        <v>344</v>
      </c>
      <c r="H1" s="820" t="s">
        <v>345</v>
      </c>
      <c r="I1" s="820" t="s">
        <v>346</v>
      </c>
      <c r="J1" s="820" t="s">
        <v>347</v>
      </c>
      <c r="K1" s="822" t="s">
        <v>348</v>
      </c>
      <c r="L1" s="820" t="s">
        <v>349</v>
      </c>
      <c r="M1" s="820" t="s">
        <v>350</v>
      </c>
      <c r="N1" s="822" t="s">
        <v>646</v>
      </c>
      <c r="O1" s="822" t="s">
        <v>351</v>
      </c>
      <c r="P1" s="822" t="s">
        <v>352</v>
      </c>
      <c r="Q1" s="822" t="s">
        <v>353</v>
      </c>
      <c r="R1" s="822" t="s">
        <v>354</v>
      </c>
      <c r="S1" s="1417" t="s">
        <v>355</v>
      </c>
    </row>
    <row r="2" spans="1:19" ht="105" customHeight="1">
      <c r="A2" s="1416"/>
      <c r="B2" s="823" t="s">
        <v>356</v>
      </c>
      <c r="C2" s="824" t="s">
        <v>357</v>
      </c>
      <c r="D2" s="824" t="s">
        <v>358</v>
      </c>
      <c r="E2" s="824" t="s">
        <v>359</v>
      </c>
      <c r="F2" s="824" t="s">
        <v>360</v>
      </c>
      <c r="G2" s="824" t="s">
        <v>361</v>
      </c>
      <c r="H2" s="823" t="s">
        <v>362</v>
      </c>
      <c r="I2" s="823" t="s">
        <v>363</v>
      </c>
      <c r="J2" s="823" t="s">
        <v>364</v>
      </c>
      <c r="K2" s="823" t="s">
        <v>365</v>
      </c>
      <c r="L2" s="825" t="s">
        <v>366</v>
      </c>
      <c r="M2" s="823" t="s">
        <v>367</v>
      </c>
      <c r="N2" s="823" t="s">
        <v>368</v>
      </c>
      <c r="O2" s="823" t="s">
        <v>369</v>
      </c>
      <c r="P2" s="826" t="s">
        <v>370</v>
      </c>
      <c r="Q2" s="823" t="s">
        <v>371</v>
      </c>
      <c r="R2" s="823" t="s">
        <v>372</v>
      </c>
      <c r="S2" s="1418"/>
    </row>
    <row r="3" spans="1:19" ht="17.25" customHeight="1">
      <c r="A3" s="827" t="s">
        <v>2273</v>
      </c>
      <c r="B3" s="828">
        <v>5289</v>
      </c>
      <c r="C3" s="828">
        <v>352507</v>
      </c>
      <c r="D3" s="828">
        <v>40631</v>
      </c>
      <c r="E3" s="828"/>
      <c r="F3" s="828">
        <v>1307</v>
      </c>
      <c r="G3" s="828"/>
      <c r="H3" s="828">
        <f t="shared" ref="H3:H20" si="0">SUM(C3:G3)</f>
        <v>394445</v>
      </c>
      <c r="I3" s="828"/>
      <c r="J3" s="829"/>
      <c r="K3" s="828">
        <f t="shared" ref="K3:K20" si="1">SUM(B3+H3+I3+J3)</f>
        <v>399734</v>
      </c>
      <c r="L3" s="828"/>
      <c r="M3" s="829"/>
      <c r="N3" s="828">
        <f t="shared" ref="N3:N20" si="2">SUM(L3:M3)</f>
        <v>0</v>
      </c>
      <c r="O3" s="828">
        <v>55579</v>
      </c>
      <c r="P3" s="828">
        <v>4585</v>
      </c>
      <c r="Q3" s="828"/>
      <c r="R3" s="828">
        <v>1904</v>
      </c>
      <c r="S3" s="830">
        <f t="shared" ref="S3:S20" si="3">SUM(K3+N3+O3+P3+Q3+R3)</f>
        <v>461802</v>
      </c>
    </row>
    <row r="4" spans="1:19" ht="16.5" customHeight="1">
      <c r="A4" s="831" t="s">
        <v>373</v>
      </c>
      <c r="B4" s="829"/>
      <c r="C4" s="829">
        <v>716158</v>
      </c>
      <c r="D4" s="829">
        <v>6145</v>
      </c>
      <c r="E4" s="829"/>
      <c r="F4" s="829"/>
      <c r="G4" s="829"/>
      <c r="H4" s="828">
        <f t="shared" si="0"/>
        <v>722303</v>
      </c>
      <c r="I4" s="829"/>
      <c r="J4" s="829"/>
      <c r="K4" s="828">
        <f t="shared" si="1"/>
        <v>722303</v>
      </c>
      <c r="L4" s="829">
        <v>394</v>
      </c>
      <c r="M4" s="829"/>
      <c r="N4" s="828">
        <f t="shared" si="2"/>
        <v>394</v>
      </c>
      <c r="O4" s="829">
        <v>9242</v>
      </c>
      <c r="P4" s="829">
        <v>1561</v>
      </c>
      <c r="Q4" s="829"/>
      <c r="R4" s="829"/>
      <c r="S4" s="830">
        <f t="shared" si="3"/>
        <v>733500</v>
      </c>
    </row>
    <row r="5" spans="1:19" ht="24.95" customHeight="1">
      <c r="A5" s="831" t="s">
        <v>374</v>
      </c>
      <c r="B5" s="829"/>
      <c r="C5" s="829">
        <v>578306</v>
      </c>
      <c r="D5" s="829">
        <v>12342</v>
      </c>
      <c r="E5" s="829"/>
      <c r="F5" s="829"/>
      <c r="G5" s="829"/>
      <c r="H5" s="828">
        <f t="shared" si="0"/>
        <v>590648</v>
      </c>
      <c r="I5" s="829"/>
      <c r="J5" s="829"/>
      <c r="K5" s="828">
        <f t="shared" si="1"/>
        <v>590648</v>
      </c>
      <c r="L5" s="829"/>
      <c r="M5" s="829"/>
      <c r="N5" s="828">
        <f t="shared" si="2"/>
        <v>0</v>
      </c>
      <c r="O5" s="829">
        <v>82182</v>
      </c>
      <c r="P5" s="829">
        <v>168</v>
      </c>
      <c r="Q5" s="829"/>
      <c r="R5" s="829">
        <v>23665</v>
      </c>
      <c r="S5" s="830">
        <f t="shared" si="3"/>
        <v>696663</v>
      </c>
    </row>
    <row r="6" spans="1:19" ht="15" customHeight="1">
      <c r="A6" s="827" t="s">
        <v>1931</v>
      </c>
      <c r="B6" s="829">
        <v>33610</v>
      </c>
      <c r="C6" s="829">
        <v>4278758</v>
      </c>
      <c r="D6" s="829">
        <v>50112</v>
      </c>
      <c r="E6" s="829"/>
      <c r="F6" s="829">
        <v>2400</v>
      </c>
      <c r="G6" s="829"/>
      <c r="H6" s="828">
        <f t="shared" si="0"/>
        <v>4331270</v>
      </c>
      <c r="I6" s="829"/>
      <c r="J6" s="829"/>
      <c r="K6" s="828">
        <f t="shared" si="1"/>
        <v>4364880</v>
      </c>
      <c r="L6" s="829"/>
      <c r="M6" s="829"/>
      <c r="N6" s="828">
        <f t="shared" si="2"/>
        <v>0</v>
      </c>
      <c r="O6" s="829">
        <v>2298</v>
      </c>
      <c r="P6" s="829">
        <v>29425</v>
      </c>
      <c r="Q6" s="829"/>
      <c r="R6" s="829">
        <v>502</v>
      </c>
      <c r="S6" s="830">
        <f t="shared" si="3"/>
        <v>4397105</v>
      </c>
    </row>
    <row r="7" spans="1:19" ht="24.95" customHeight="1">
      <c r="A7" s="831" t="s">
        <v>375</v>
      </c>
      <c r="B7" s="829"/>
      <c r="C7" s="829">
        <v>283330</v>
      </c>
      <c r="D7" s="829">
        <v>355</v>
      </c>
      <c r="E7" s="829"/>
      <c r="F7" s="829"/>
      <c r="G7" s="829"/>
      <c r="H7" s="828">
        <f t="shared" si="0"/>
        <v>283685</v>
      </c>
      <c r="I7" s="829"/>
      <c r="J7" s="829"/>
      <c r="K7" s="828">
        <f t="shared" si="1"/>
        <v>283685</v>
      </c>
      <c r="L7" s="829"/>
      <c r="M7" s="829"/>
      <c r="N7" s="828">
        <f t="shared" si="2"/>
        <v>0</v>
      </c>
      <c r="O7" s="829">
        <v>8588</v>
      </c>
      <c r="P7" s="829">
        <v>3742</v>
      </c>
      <c r="Q7" s="829"/>
      <c r="R7" s="829">
        <v>53</v>
      </c>
      <c r="S7" s="830">
        <f t="shared" si="3"/>
        <v>296068</v>
      </c>
    </row>
    <row r="8" spans="1:19" ht="24.95" customHeight="1">
      <c r="A8" s="831" t="s">
        <v>376</v>
      </c>
      <c r="B8" s="829"/>
      <c r="C8" s="829">
        <v>215780</v>
      </c>
      <c r="D8" s="829">
        <v>1138</v>
      </c>
      <c r="E8" s="829"/>
      <c r="F8" s="829"/>
      <c r="G8" s="829"/>
      <c r="H8" s="828">
        <f t="shared" si="0"/>
        <v>216918</v>
      </c>
      <c r="I8" s="829"/>
      <c r="J8" s="829"/>
      <c r="K8" s="828">
        <f t="shared" si="1"/>
        <v>216918</v>
      </c>
      <c r="L8" s="829"/>
      <c r="M8" s="829"/>
      <c r="N8" s="828">
        <f t="shared" si="2"/>
        <v>0</v>
      </c>
      <c r="O8" s="829">
        <v>2232</v>
      </c>
      <c r="P8" s="829">
        <v>2873</v>
      </c>
      <c r="Q8" s="829"/>
      <c r="R8" s="829">
        <v>33</v>
      </c>
      <c r="S8" s="830">
        <f t="shared" si="3"/>
        <v>222056</v>
      </c>
    </row>
    <row r="9" spans="1:19" ht="24.95" customHeight="1">
      <c r="A9" s="831" t="s">
        <v>2278</v>
      </c>
      <c r="B9" s="829"/>
      <c r="C9" s="829">
        <v>258249</v>
      </c>
      <c r="D9" s="829">
        <v>166</v>
      </c>
      <c r="E9" s="829"/>
      <c r="F9" s="829"/>
      <c r="G9" s="829"/>
      <c r="H9" s="828">
        <f t="shared" si="0"/>
        <v>258415</v>
      </c>
      <c r="I9" s="829"/>
      <c r="J9" s="829"/>
      <c r="K9" s="828">
        <f t="shared" si="1"/>
        <v>258415</v>
      </c>
      <c r="L9" s="829"/>
      <c r="M9" s="829"/>
      <c r="N9" s="828">
        <f t="shared" si="2"/>
        <v>0</v>
      </c>
      <c r="O9" s="829">
        <v>13727</v>
      </c>
      <c r="P9" s="829">
        <v>2853</v>
      </c>
      <c r="Q9" s="829"/>
      <c r="R9" s="829"/>
      <c r="S9" s="830">
        <f t="shared" si="3"/>
        <v>274995</v>
      </c>
    </row>
    <row r="10" spans="1:19" ht="24.95" customHeight="1">
      <c r="A10" s="831" t="s">
        <v>377</v>
      </c>
      <c r="B10" s="829"/>
      <c r="C10" s="829">
        <v>299580</v>
      </c>
      <c r="D10" s="829">
        <v>908</v>
      </c>
      <c r="E10" s="829"/>
      <c r="F10" s="829"/>
      <c r="G10" s="829"/>
      <c r="H10" s="828">
        <f t="shared" si="0"/>
        <v>300488</v>
      </c>
      <c r="I10" s="829"/>
      <c r="J10" s="829"/>
      <c r="K10" s="828">
        <f t="shared" si="1"/>
        <v>300488</v>
      </c>
      <c r="L10" s="829"/>
      <c r="M10" s="829"/>
      <c r="N10" s="828">
        <f t="shared" si="2"/>
        <v>0</v>
      </c>
      <c r="O10" s="829">
        <v>9678</v>
      </c>
      <c r="P10" s="829">
        <v>1290</v>
      </c>
      <c r="Q10" s="829"/>
      <c r="R10" s="829">
        <v>16</v>
      </c>
      <c r="S10" s="830">
        <f t="shared" si="3"/>
        <v>311472</v>
      </c>
    </row>
    <row r="11" spans="1:19" ht="24.95" customHeight="1">
      <c r="A11" s="831" t="s">
        <v>378</v>
      </c>
      <c r="B11" s="829">
        <v>1128</v>
      </c>
      <c r="C11" s="829">
        <v>97786</v>
      </c>
      <c r="D11" s="829">
        <v>11605</v>
      </c>
      <c r="E11" s="829"/>
      <c r="F11" s="829"/>
      <c r="G11" s="829"/>
      <c r="H11" s="828">
        <f t="shared" si="0"/>
        <v>109391</v>
      </c>
      <c r="I11" s="829"/>
      <c r="J11" s="829"/>
      <c r="K11" s="828">
        <f t="shared" si="1"/>
        <v>110519</v>
      </c>
      <c r="L11" s="829"/>
      <c r="M11" s="829"/>
      <c r="N11" s="828">
        <f t="shared" si="2"/>
        <v>0</v>
      </c>
      <c r="O11" s="829"/>
      <c r="P11" s="829">
        <v>485</v>
      </c>
      <c r="Q11" s="829">
        <v>203</v>
      </c>
      <c r="R11" s="829"/>
      <c r="S11" s="830">
        <f t="shared" si="3"/>
        <v>111207</v>
      </c>
    </row>
    <row r="12" spans="1:19" ht="23.25" customHeight="1">
      <c r="A12" s="514" t="s">
        <v>2281</v>
      </c>
      <c r="B12" s="829"/>
      <c r="C12" s="829">
        <v>609880</v>
      </c>
      <c r="D12" s="829">
        <v>287010</v>
      </c>
      <c r="E12" s="829"/>
      <c r="F12" s="829"/>
      <c r="G12" s="829"/>
      <c r="H12" s="828">
        <f t="shared" si="0"/>
        <v>896890</v>
      </c>
      <c r="I12" s="829"/>
      <c r="J12" s="829"/>
      <c r="K12" s="828">
        <f t="shared" si="1"/>
        <v>896890</v>
      </c>
      <c r="L12" s="829"/>
      <c r="M12" s="829"/>
      <c r="N12" s="828">
        <f t="shared" si="2"/>
        <v>0</v>
      </c>
      <c r="O12" s="829">
        <v>7564</v>
      </c>
      <c r="P12" s="829">
        <v>557</v>
      </c>
      <c r="Q12" s="829"/>
      <c r="R12" s="829"/>
      <c r="S12" s="830">
        <f t="shared" si="3"/>
        <v>905011</v>
      </c>
    </row>
    <row r="13" spans="1:19" ht="15" customHeight="1">
      <c r="A13" s="831" t="s">
        <v>379</v>
      </c>
      <c r="B13" s="829"/>
      <c r="C13" s="829"/>
      <c r="D13" s="829">
        <v>40</v>
      </c>
      <c r="E13" s="829"/>
      <c r="F13" s="829"/>
      <c r="G13" s="829"/>
      <c r="H13" s="828">
        <f t="shared" si="0"/>
        <v>40</v>
      </c>
      <c r="I13" s="829"/>
      <c r="J13" s="829"/>
      <c r="K13" s="828">
        <f t="shared" si="1"/>
        <v>40</v>
      </c>
      <c r="L13" s="829">
        <v>272</v>
      </c>
      <c r="M13" s="829"/>
      <c r="N13" s="828">
        <f t="shared" si="2"/>
        <v>272</v>
      </c>
      <c r="O13" s="829">
        <v>1004</v>
      </c>
      <c r="P13" s="829"/>
      <c r="Q13" s="829"/>
      <c r="R13" s="829"/>
      <c r="S13" s="830">
        <f t="shared" si="3"/>
        <v>1316</v>
      </c>
    </row>
    <row r="14" spans="1:19" ht="23.25" customHeight="1">
      <c r="A14" s="832" t="s">
        <v>2283</v>
      </c>
      <c r="B14" s="829"/>
      <c r="C14" s="829">
        <v>62284</v>
      </c>
      <c r="D14" s="829">
        <v>10105</v>
      </c>
      <c r="E14" s="829"/>
      <c r="F14" s="829">
        <v>1446</v>
      </c>
      <c r="G14" s="829"/>
      <c r="H14" s="828">
        <f t="shared" si="0"/>
        <v>73835</v>
      </c>
      <c r="I14" s="829"/>
      <c r="J14" s="829"/>
      <c r="K14" s="828">
        <f t="shared" si="1"/>
        <v>73835</v>
      </c>
      <c r="L14" s="829"/>
      <c r="M14" s="829"/>
      <c r="N14" s="828">
        <f t="shared" si="2"/>
        <v>0</v>
      </c>
      <c r="O14" s="829">
        <v>1240</v>
      </c>
      <c r="P14" s="829">
        <v>8451</v>
      </c>
      <c r="Q14" s="829"/>
      <c r="R14" s="829"/>
      <c r="S14" s="830">
        <f t="shared" si="3"/>
        <v>83526</v>
      </c>
    </row>
    <row r="15" spans="1:19" ht="15" customHeight="1">
      <c r="A15" s="833" t="s">
        <v>2284</v>
      </c>
      <c r="B15" s="829">
        <v>3974</v>
      </c>
      <c r="C15" s="829">
        <v>387122</v>
      </c>
      <c r="D15" s="829">
        <v>18137</v>
      </c>
      <c r="E15" s="829"/>
      <c r="F15" s="829">
        <v>9096</v>
      </c>
      <c r="G15" s="829"/>
      <c r="H15" s="828">
        <f t="shared" si="0"/>
        <v>414355</v>
      </c>
      <c r="I15" s="829"/>
      <c r="J15" s="829"/>
      <c r="K15" s="828">
        <f t="shared" si="1"/>
        <v>418329</v>
      </c>
      <c r="L15" s="829">
        <v>15751</v>
      </c>
      <c r="M15" s="829"/>
      <c r="N15" s="828">
        <f t="shared" si="2"/>
        <v>15751</v>
      </c>
      <c r="O15" s="829">
        <v>34538</v>
      </c>
      <c r="P15" s="829">
        <v>7787</v>
      </c>
      <c r="Q15" s="829"/>
      <c r="R15" s="829"/>
      <c r="S15" s="830">
        <f t="shared" si="3"/>
        <v>476405</v>
      </c>
    </row>
    <row r="16" spans="1:19" ht="14.1" customHeight="1">
      <c r="A16" s="833" t="s">
        <v>1948</v>
      </c>
      <c r="B16" s="829"/>
      <c r="C16" s="829">
        <v>428558</v>
      </c>
      <c r="D16" s="829">
        <v>6125</v>
      </c>
      <c r="E16" s="829"/>
      <c r="F16" s="829">
        <v>95</v>
      </c>
      <c r="G16" s="829"/>
      <c r="H16" s="828">
        <f t="shared" si="0"/>
        <v>434778</v>
      </c>
      <c r="I16" s="829"/>
      <c r="J16" s="829"/>
      <c r="K16" s="828">
        <f t="shared" si="1"/>
        <v>434778</v>
      </c>
      <c r="L16" s="829">
        <v>5493</v>
      </c>
      <c r="M16" s="829"/>
      <c r="N16" s="828">
        <f t="shared" si="2"/>
        <v>5493</v>
      </c>
      <c r="O16" s="829">
        <v>33402</v>
      </c>
      <c r="P16" s="829">
        <v>10331</v>
      </c>
      <c r="Q16" s="829">
        <v>1210</v>
      </c>
      <c r="R16" s="829">
        <v>169</v>
      </c>
      <c r="S16" s="830">
        <f t="shared" si="3"/>
        <v>485383</v>
      </c>
    </row>
    <row r="17" spans="1:19" ht="14.1" customHeight="1">
      <c r="A17" s="833" t="s">
        <v>2286</v>
      </c>
      <c r="B17" s="829"/>
      <c r="C17" s="829">
        <v>105</v>
      </c>
      <c r="D17" s="829">
        <v>52</v>
      </c>
      <c r="E17" s="829"/>
      <c r="F17" s="829"/>
      <c r="G17" s="829"/>
      <c r="H17" s="828">
        <f t="shared" si="0"/>
        <v>157</v>
      </c>
      <c r="I17" s="829"/>
      <c r="J17" s="829"/>
      <c r="K17" s="828">
        <f t="shared" si="1"/>
        <v>157</v>
      </c>
      <c r="L17" s="829"/>
      <c r="M17" s="829"/>
      <c r="N17" s="828">
        <f t="shared" si="2"/>
        <v>0</v>
      </c>
      <c r="O17" s="829">
        <v>19781</v>
      </c>
      <c r="P17" s="829">
        <v>2142</v>
      </c>
      <c r="Q17" s="829">
        <v>1628</v>
      </c>
      <c r="R17" s="829">
        <v>29</v>
      </c>
      <c r="S17" s="830">
        <f t="shared" si="3"/>
        <v>23737</v>
      </c>
    </row>
    <row r="18" spans="1:19" ht="18.75" customHeight="1">
      <c r="A18" s="832" t="s">
        <v>380</v>
      </c>
      <c r="B18" s="829">
        <v>64</v>
      </c>
      <c r="C18" s="829">
        <v>1753832</v>
      </c>
      <c r="D18" s="829">
        <v>13725</v>
      </c>
      <c r="E18" s="829"/>
      <c r="F18" s="829"/>
      <c r="G18" s="829"/>
      <c r="H18" s="828">
        <f t="shared" si="0"/>
        <v>1767557</v>
      </c>
      <c r="I18" s="829"/>
      <c r="J18" s="829"/>
      <c r="K18" s="828">
        <f t="shared" si="1"/>
        <v>1767621</v>
      </c>
      <c r="L18" s="829">
        <v>727</v>
      </c>
      <c r="M18" s="829"/>
      <c r="N18" s="828">
        <f t="shared" si="2"/>
        <v>727</v>
      </c>
      <c r="O18" s="829">
        <v>23521</v>
      </c>
      <c r="P18" s="829"/>
      <c r="Q18" s="829"/>
      <c r="R18" s="829"/>
      <c r="S18" s="830">
        <f t="shared" si="3"/>
        <v>1791869</v>
      </c>
    </row>
    <row r="19" spans="1:19" ht="18.75" customHeight="1">
      <c r="A19" s="833" t="s">
        <v>2288</v>
      </c>
      <c r="B19" s="829"/>
      <c r="C19" s="829">
        <v>520903</v>
      </c>
      <c r="D19" s="829">
        <v>13044</v>
      </c>
      <c r="E19" s="829"/>
      <c r="F19" s="829"/>
      <c r="G19" s="829"/>
      <c r="H19" s="828">
        <f t="shared" si="0"/>
        <v>533947</v>
      </c>
      <c r="I19" s="829"/>
      <c r="J19" s="829"/>
      <c r="K19" s="828">
        <f t="shared" si="1"/>
        <v>533947</v>
      </c>
      <c r="L19" s="829"/>
      <c r="M19" s="829"/>
      <c r="N19" s="828">
        <f t="shared" si="2"/>
        <v>0</v>
      </c>
      <c r="O19" s="829">
        <v>25104</v>
      </c>
      <c r="P19" s="829">
        <v>50</v>
      </c>
      <c r="Q19" s="829"/>
      <c r="R19" s="829"/>
      <c r="S19" s="830">
        <f t="shared" si="3"/>
        <v>559101</v>
      </c>
    </row>
    <row r="20" spans="1:19" ht="36" customHeight="1">
      <c r="A20" s="811" t="s">
        <v>2289</v>
      </c>
      <c r="B20" s="829"/>
      <c r="C20" s="829"/>
      <c r="D20" s="829"/>
      <c r="E20" s="829"/>
      <c r="F20" s="829"/>
      <c r="G20" s="829"/>
      <c r="H20" s="828">
        <f t="shared" si="0"/>
        <v>0</v>
      </c>
      <c r="I20" s="829"/>
      <c r="J20" s="829"/>
      <c r="K20" s="828">
        <f t="shared" si="1"/>
        <v>0</v>
      </c>
      <c r="L20" s="829"/>
      <c r="M20" s="829"/>
      <c r="N20" s="828">
        <f t="shared" si="2"/>
        <v>0</v>
      </c>
      <c r="O20" s="829">
        <v>927</v>
      </c>
      <c r="P20" s="829">
        <v>85</v>
      </c>
      <c r="Q20" s="829"/>
      <c r="R20" s="829"/>
      <c r="S20" s="830">
        <f t="shared" si="3"/>
        <v>1012</v>
      </c>
    </row>
    <row r="21" spans="1:19" ht="27" customHeight="1">
      <c r="A21" s="834" t="s">
        <v>1949</v>
      </c>
      <c r="B21" s="835">
        <f>SUM(B3:B20)</f>
        <v>44065</v>
      </c>
      <c r="C21" s="835">
        <f>SUM(C3:C20)</f>
        <v>10843138</v>
      </c>
      <c r="D21" s="835">
        <f>SUM(D3:D20)</f>
        <v>471640</v>
      </c>
      <c r="E21" s="835">
        <f>SUM(E3:E20)</f>
        <v>0</v>
      </c>
      <c r="F21" s="835">
        <f>SUM(F3:F20)</f>
        <v>14344</v>
      </c>
      <c r="G21" s="835"/>
      <c r="H21" s="835">
        <f t="shared" ref="H21:S21" si="4">SUM(H3:H20)</f>
        <v>11329122</v>
      </c>
      <c r="I21" s="835">
        <f t="shared" si="4"/>
        <v>0</v>
      </c>
      <c r="J21" s="835">
        <f t="shared" si="4"/>
        <v>0</v>
      </c>
      <c r="K21" s="835">
        <f t="shared" si="4"/>
        <v>11373187</v>
      </c>
      <c r="L21" s="835">
        <f t="shared" si="4"/>
        <v>22637</v>
      </c>
      <c r="M21" s="835">
        <f t="shared" si="4"/>
        <v>0</v>
      </c>
      <c r="N21" s="835">
        <f t="shared" si="4"/>
        <v>22637</v>
      </c>
      <c r="O21" s="835">
        <f t="shared" si="4"/>
        <v>330607</v>
      </c>
      <c r="P21" s="835">
        <f t="shared" si="4"/>
        <v>76385</v>
      </c>
      <c r="Q21" s="835">
        <f t="shared" si="4"/>
        <v>3041</v>
      </c>
      <c r="R21" s="835">
        <f t="shared" si="4"/>
        <v>26371</v>
      </c>
      <c r="S21" s="835">
        <f t="shared" si="4"/>
        <v>11832228</v>
      </c>
    </row>
    <row r="22" spans="1:19" ht="19.5" customHeight="1">
      <c r="A22" s="836" t="s">
        <v>1938</v>
      </c>
      <c r="B22" s="828">
        <v>19828</v>
      </c>
      <c r="C22" s="828">
        <v>90609282</v>
      </c>
      <c r="D22" s="828">
        <v>2413896</v>
      </c>
      <c r="E22" s="828"/>
      <c r="F22" s="828">
        <v>994752</v>
      </c>
      <c r="G22" s="828"/>
      <c r="H22" s="828">
        <f>SUM(C22:G22)</f>
        <v>94017930</v>
      </c>
      <c r="I22" s="828">
        <v>1301077</v>
      </c>
      <c r="J22" s="828">
        <v>6681701</v>
      </c>
      <c r="K22" s="828">
        <f>SUM(B22+H22+I22+J22)</f>
        <v>102020536</v>
      </c>
      <c r="L22" s="828">
        <v>12436</v>
      </c>
      <c r="M22" s="829">
        <v>647000</v>
      </c>
      <c r="N22" s="828">
        <f>SUM(L22:M22)</f>
        <v>659436</v>
      </c>
      <c r="O22" s="828">
        <v>3006384</v>
      </c>
      <c r="P22" s="828">
        <v>1087353</v>
      </c>
      <c r="Q22" s="828"/>
      <c r="R22" s="828">
        <v>80679</v>
      </c>
      <c r="S22" s="830">
        <f>SUM(K22+N22+O22+P22+Q22+R22)</f>
        <v>106854388</v>
      </c>
    </row>
    <row r="23" spans="1:19" ht="18" customHeight="1">
      <c r="A23" s="837" t="s">
        <v>381</v>
      </c>
      <c r="B23" s="835">
        <f>SUM(B21:B22)</f>
        <v>63893</v>
      </c>
      <c r="C23" s="835">
        <f>SUM(C21:C22)</f>
        <v>101452420</v>
      </c>
      <c r="D23" s="835">
        <f>SUM(D21:D22)</f>
        <v>2885536</v>
      </c>
      <c r="E23" s="835">
        <f>SUM(E21:E22)</f>
        <v>0</v>
      </c>
      <c r="F23" s="835">
        <f>SUM(F21:F22)</f>
        <v>1009096</v>
      </c>
      <c r="G23" s="835"/>
      <c r="H23" s="835">
        <f t="shared" ref="H23:S23" si="5">SUM(H21:H22)</f>
        <v>105347052</v>
      </c>
      <c r="I23" s="835">
        <f t="shared" si="5"/>
        <v>1301077</v>
      </c>
      <c r="J23" s="835">
        <f t="shared" si="5"/>
        <v>6681701</v>
      </c>
      <c r="K23" s="835">
        <f t="shared" si="5"/>
        <v>113393723</v>
      </c>
      <c r="L23" s="835">
        <f t="shared" si="5"/>
        <v>35073</v>
      </c>
      <c r="M23" s="835">
        <f t="shared" si="5"/>
        <v>647000</v>
      </c>
      <c r="N23" s="835">
        <f t="shared" si="5"/>
        <v>682073</v>
      </c>
      <c r="O23" s="835">
        <f t="shared" si="5"/>
        <v>3336991</v>
      </c>
      <c r="P23" s="835">
        <f t="shared" si="5"/>
        <v>1163738</v>
      </c>
      <c r="Q23" s="835">
        <f t="shared" si="5"/>
        <v>3041</v>
      </c>
      <c r="R23" s="835">
        <f t="shared" si="5"/>
        <v>107050</v>
      </c>
      <c r="S23" s="835">
        <f t="shared" si="5"/>
        <v>118686616</v>
      </c>
    </row>
    <row r="24" spans="1:19">
      <c r="A24" s="838"/>
      <c r="B24" s="838"/>
      <c r="C24" s="838"/>
      <c r="D24" s="838"/>
      <c r="E24" s="838"/>
      <c r="F24" s="838"/>
      <c r="G24" s="838"/>
      <c r="H24" s="838"/>
      <c r="I24" s="838"/>
      <c r="J24" s="838"/>
      <c r="K24" s="838"/>
      <c r="L24" s="838"/>
      <c r="M24" s="838"/>
      <c r="N24" s="838"/>
      <c r="O24" s="838"/>
      <c r="P24" s="838"/>
      <c r="Q24" s="838"/>
      <c r="R24" s="838"/>
      <c r="S24" s="838"/>
    </row>
    <row r="25" spans="1:19">
      <c r="A25" s="838"/>
      <c r="B25" s="838"/>
      <c r="C25" s="838"/>
      <c r="D25" s="838"/>
      <c r="E25" s="838"/>
      <c r="F25" s="838"/>
      <c r="G25" s="838"/>
      <c r="H25" s="838"/>
      <c r="I25" s="838"/>
      <c r="J25" s="838"/>
      <c r="K25" s="838"/>
      <c r="L25" s="838"/>
      <c r="M25" s="838"/>
      <c r="N25" s="838"/>
      <c r="O25" s="838"/>
      <c r="P25" s="838"/>
      <c r="Q25" s="838"/>
      <c r="R25" s="838"/>
      <c r="S25" s="838"/>
    </row>
    <row r="26" spans="1:19">
      <c r="A26" s="838"/>
      <c r="B26" s="838"/>
      <c r="C26" s="838"/>
      <c r="D26" s="838"/>
      <c r="E26" s="838"/>
      <c r="F26" s="838"/>
      <c r="G26" s="838"/>
      <c r="H26" s="838"/>
      <c r="I26" s="838"/>
      <c r="J26" s="838"/>
      <c r="K26" s="838"/>
      <c r="L26" s="838"/>
      <c r="M26" s="838"/>
      <c r="N26" s="838"/>
      <c r="O26" s="838"/>
      <c r="P26" s="838"/>
      <c r="Q26" s="838"/>
      <c r="R26" s="838"/>
      <c r="S26" s="838"/>
    </row>
    <row r="27" spans="1:19">
      <c r="A27" s="838"/>
      <c r="B27" s="838"/>
      <c r="C27" s="838"/>
      <c r="D27" s="838"/>
      <c r="E27" s="838"/>
      <c r="F27" s="838"/>
      <c r="G27" s="838"/>
      <c r="H27" s="838"/>
      <c r="I27" s="838"/>
      <c r="J27" s="838"/>
      <c r="K27" s="838"/>
      <c r="L27" s="838"/>
      <c r="M27" s="838"/>
      <c r="N27" s="838"/>
      <c r="O27" s="838"/>
      <c r="P27" s="838"/>
      <c r="Q27" s="838"/>
      <c r="R27" s="838"/>
      <c r="S27" s="838"/>
    </row>
    <row r="28" spans="1:19">
      <c r="A28" s="838"/>
      <c r="B28" s="838"/>
      <c r="C28" s="838"/>
      <c r="D28" s="838"/>
      <c r="E28" s="838"/>
      <c r="F28" s="838"/>
      <c r="G28" s="838"/>
      <c r="H28" s="838"/>
      <c r="I28" s="838"/>
      <c r="J28" s="838"/>
      <c r="K28" s="838"/>
      <c r="L28" s="838"/>
      <c r="M28" s="838"/>
      <c r="N28" s="838"/>
      <c r="O28" s="838"/>
      <c r="P28" s="838"/>
      <c r="Q28" s="838"/>
      <c r="R28" s="838"/>
      <c r="S28" s="838"/>
    </row>
    <row r="29" spans="1:19">
      <c r="A29" s="838"/>
      <c r="B29" s="838"/>
      <c r="C29" s="838"/>
      <c r="D29" s="838"/>
      <c r="E29" s="838"/>
      <c r="F29" s="838"/>
      <c r="G29" s="838"/>
      <c r="H29" s="838"/>
      <c r="I29" s="838"/>
      <c r="J29" s="838"/>
      <c r="K29" s="838"/>
      <c r="L29" s="838"/>
      <c r="M29" s="838"/>
      <c r="N29" s="838"/>
      <c r="O29" s="838"/>
      <c r="P29" s="838"/>
      <c r="Q29" s="838"/>
      <c r="R29" s="838"/>
      <c r="S29" s="838"/>
    </row>
    <row r="30" spans="1:19">
      <c r="A30" s="838"/>
      <c r="B30" s="838"/>
      <c r="C30" s="838"/>
      <c r="D30" s="838"/>
      <c r="E30" s="838"/>
      <c r="F30" s="838"/>
      <c r="G30" s="838"/>
      <c r="H30" s="838"/>
      <c r="I30" s="838"/>
      <c r="J30" s="838"/>
      <c r="K30" s="838"/>
      <c r="L30" s="838"/>
      <c r="M30" s="838"/>
      <c r="N30" s="838"/>
      <c r="O30" s="838"/>
      <c r="P30" s="838"/>
      <c r="Q30" s="838"/>
      <c r="R30" s="838"/>
      <c r="S30" s="838"/>
    </row>
    <row r="31" spans="1:19">
      <c r="A31" s="838"/>
      <c r="B31" s="838"/>
      <c r="C31" s="838"/>
      <c r="D31" s="838"/>
      <c r="E31" s="838"/>
      <c r="F31" s="838"/>
      <c r="G31" s="838"/>
      <c r="H31" s="838"/>
      <c r="I31" s="838"/>
      <c r="J31" s="838"/>
      <c r="K31" s="838"/>
      <c r="L31" s="838"/>
      <c r="M31" s="838"/>
      <c r="N31" s="838"/>
      <c r="O31" s="838"/>
      <c r="P31" s="838"/>
      <c r="Q31" s="838"/>
      <c r="R31" s="838"/>
      <c r="S31" s="838"/>
    </row>
    <row r="32" spans="1:19">
      <c r="A32" s="838"/>
      <c r="B32" s="838"/>
      <c r="C32" s="838"/>
      <c r="D32" s="838"/>
      <c r="E32" s="838"/>
      <c r="F32" s="838"/>
      <c r="G32" s="838"/>
      <c r="H32" s="838"/>
      <c r="I32" s="838"/>
      <c r="J32" s="838"/>
      <c r="K32" s="838"/>
      <c r="L32" s="838"/>
      <c r="M32" s="838"/>
      <c r="N32" s="838"/>
      <c r="O32" s="838"/>
      <c r="P32" s="838"/>
      <c r="Q32" s="838"/>
      <c r="R32" s="838"/>
      <c r="S32" s="838"/>
    </row>
    <row r="33" spans="1:19">
      <c r="A33" s="838"/>
      <c r="B33" s="838"/>
      <c r="C33" s="838"/>
      <c r="D33" s="838"/>
      <c r="E33" s="838"/>
      <c r="F33" s="838"/>
      <c r="G33" s="838"/>
      <c r="H33" s="838"/>
      <c r="I33" s="838"/>
      <c r="J33" s="838"/>
      <c r="K33" s="838"/>
      <c r="L33" s="838"/>
      <c r="M33" s="838"/>
      <c r="N33" s="838"/>
      <c r="O33" s="838"/>
      <c r="P33" s="838"/>
      <c r="Q33" s="838"/>
      <c r="R33" s="838"/>
      <c r="S33" s="838"/>
    </row>
    <row r="34" spans="1:19">
      <c r="A34" s="838"/>
      <c r="B34" s="838"/>
      <c r="C34" s="838"/>
      <c r="D34" s="838"/>
      <c r="E34" s="838"/>
      <c r="F34" s="838"/>
      <c r="G34" s="838"/>
      <c r="H34" s="838"/>
      <c r="I34" s="838"/>
      <c r="J34" s="838"/>
      <c r="K34" s="838"/>
      <c r="L34" s="838"/>
      <c r="M34" s="838"/>
      <c r="N34" s="838"/>
      <c r="O34" s="838"/>
      <c r="P34" s="838"/>
      <c r="Q34" s="838"/>
      <c r="R34" s="838"/>
      <c r="S34" s="838"/>
    </row>
    <row r="35" spans="1:19">
      <c r="A35" s="838"/>
      <c r="B35" s="838"/>
      <c r="C35" s="838"/>
      <c r="D35" s="838"/>
      <c r="E35" s="838"/>
      <c r="F35" s="838"/>
      <c r="G35" s="838"/>
      <c r="H35" s="838"/>
      <c r="I35" s="838"/>
      <c r="J35" s="838"/>
      <c r="K35" s="838"/>
      <c r="L35" s="838"/>
      <c r="M35" s="838"/>
      <c r="N35" s="838"/>
      <c r="O35" s="838"/>
      <c r="P35" s="838"/>
      <c r="Q35" s="838"/>
      <c r="R35" s="838"/>
      <c r="S35" s="838"/>
    </row>
  </sheetData>
  <mergeCells count="2">
    <mergeCell ref="A1:A2"/>
    <mergeCell ref="S1:S2"/>
  </mergeCells>
  <phoneticPr fontId="88" type="noConversion"/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80" orientation="landscape" horizontalDpi="300" verticalDpi="300" r:id="rId1"/>
  <headerFooter alignWithMargins="0">
    <oddHeader>&amp;C&amp;"Times New Roman,Félkövér dőlt"ZALAEGERSZEG MEGYEI JOGÚ VÁROS ÖNKORMÁNYZATA
VAGYONÁNAK ÖSSZETÉTELE 2015. XII. 31-ÉN&amp;R&amp;"Times New Roman,Félkövér dőlt"10.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2:C35"/>
  <sheetViews>
    <sheetView workbookViewId="0">
      <pane xSplit="2" ySplit="1" topLeftCell="C11" activePane="bottomRight" state="frozen"/>
      <selection pane="topRight" activeCell="D1" sqref="D1"/>
      <selection pane="bottomLeft" activeCell="A2" sqref="A2"/>
      <selection pane="bottomRight" activeCell="A21" sqref="A21"/>
    </sheetView>
  </sheetViews>
  <sheetFormatPr defaultRowHeight="12.75"/>
  <cols>
    <col min="1" max="1" width="75.1640625" style="1326" customWidth="1"/>
    <col min="2" max="2" width="16" style="1326" customWidth="1"/>
    <col min="3" max="3" width="12.6640625" style="1326" customWidth="1"/>
    <col min="4" max="16384" width="9.33203125" style="1326"/>
  </cols>
  <sheetData>
    <row r="2" spans="1:3" ht="107.25" customHeight="1">
      <c r="A2" s="1325" t="s">
        <v>1921</v>
      </c>
      <c r="B2" s="1325" t="s">
        <v>382</v>
      </c>
    </row>
    <row r="3" spans="1:3" s="1330" customFormat="1" ht="18" customHeight="1">
      <c r="A3" s="1327" t="s">
        <v>575</v>
      </c>
      <c r="B3" s="1328">
        <v>201913</v>
      </c>
      <c r="C3" s="1329"/>
    </row>
    <row r="4" spans="1:3" s="1330" customFormat="1" ht="18" customHeight="1">
      <c r="A4" s="1327" t="s">
        <v>576</v>
      </c>
      <c r="B4" s="1328">
        <v>2882689</v>
      </c>
      <c r="C4" s="1329"/>
    </row>
    <row r="5" spans="1:3" s="1330" customFormat="1" ht="18" customHeight="1">
      <c r="A5" s="1331" t="s">
        <v>577</v>
      </c>
      <c r="B5" s="1332">
        <v>3084602</v>
      </c>
      <c r="C5" s="1329"/>
    </row>
    <row r="6" spans="1:3" ht="18" customHeight="1">
      <c r="A6" s="1333" t="s">
        <v>458</v>
      </c>
      <c r="B6" s="1334"/>
    </row>
    <row r="7" spans="1:3" s="1330" customFormat="1" ht="18" customHeight="1">
      <c r="A7" s="1335" t="s">
        <v>459</v>
      </c>
      <c r="B7" s="1336">
        <v>16011960</v>
      </c>
    </row>
    <row r="8" spans="1:3" s="1330" customFormat="1" ht="18" customHeight="1">
      <c r="A8" s="1335" t="s">
        <v>460</v>
      </c>
      <c r="B8" s="1336">
        <v>7442877</v>
      </c>
    </row>
    <row r="9" spans="1:3" s="1330" customFormat="1" ht="18" customHeight="1">
      <c r="A9" s="1333" t="s">
        <v>461</v>
      </c>
      <c r="B9" s="1334">
        <f>SUM(B7:B8)</f>
        <v>23454837</v>
      </c>
    </row>
    <row r="10" spans="1:3" ht="18" customHeight="1">
      <c r="A10" s="1335" t="s">
        <v>462</v>
      </c>
      <c r="B10" s="1336">
        <v>-2876534</v>
      </c>
    </row>
    <row r="11" spans="1:3" s="1330" customFormat="1" ht="27" customHeight="1">
      <c r="A11" s="1337" t="s">
        <v>1889</v>
      </c>
      <c r="B11" s="1328">
        <v>38645</v>
      </c>
    </row>
    <row r="12" spans="1:3" s="1330" customFormat="1" ht="31.5" customHeight="1">
      <c r="A12" s="1338" t="s">
        <v>950</v>
      </c>
      <c r="B12" s="1328">
        <v>18086</v>
      </c>
    </row>
    <row r="13" spans="1:3" s="1330" customFormat="1" ht="31.5" customHeight="1">
      <c r="A13" s="1338" t="s">
        <v>1890</v>
      </c>
      <c r="B13" s="1328">
        <v>3125</v>
      </c>
    </row>
    <row r="14" spans="1:3" s="1330" customFormat="1" ht="24" customHeight="1">
      <c r="A14" s="1339" t="s">
        <v>1434</v>
      </c>
      <c r="B14" s="1340">
        <f>SUM(B9:B13)</f>
        <v>20638159</v>
      </c>
    </row>
    <row r="15" spans="1:3" ht="18" customHeight="1">
      <c r="A15" s="1341"/>
      <c r="B15" s="1342"/>
    </row>
    <row r="16" spans="1:3" ht="18" customHeight="1">
      <c r="A16" s="1343" t="s">
        <v>463</v>
      </c>
      <c r="B16" s="1342"/>
    </row>
    <row r="17" spans="1:2" s="1330" customFormat="1" ht="18" customHeight="1">
      <c r="A17" s="1327" t="s">
        <v>464</v>
      </c>
      <c r="B17" s="1328">
        <v>15826981</v>
      </c>
    </row>
    <row r="18" spans="1:2" s="1330" customFormat="1" ht="18" customHeight="1">
      <c r="A18" s="1327" t="s">
        <v>465</v>
      </c>
      <c r="B18" s="1328">
        <v>4560607</v>
      </c>
    </row>
    <row r="19" spans="1:2" s="1330" customFormat="1" ht="18" customHeight="1">
      <c r="A19" s="1343" t="s">
        <v>1435</v>
      </c>
      <c r="B19" s="1342">
        <f>SUM(B17:B18)</f>
        <v>20387588</v>
      </c>
    </row>
    <row r="20" spans="1:2" s="1330" customFormat="1" ht="29.25" customHeight="1">
      <c r="A20" s="1338" t="s">
        <v>638</v>
      </c>
      <c r="B20" s="1328">
        <v>-1988</v>
      </c>
    </row>
    <row r="21" spans="1:2" s="1330" customFormat="1" ht="36" customHeight="1">
      <c r="A21" s="1338" t="s">
        <v>639</v>
      </c>
      <c r="B21" s="1328">
        <v>170</v>
      </c>
    </row>
    <row r="22" spans="1:2" s="1330" customFormat="1" ht="24.95" customHeight="1">
      <c r="A22" s="1339" t="s">
        <v>1436</v>
      </c>
      <c r="B22" s="1340">
        <f>SUM(B19:B21)</f>
        <v>20385770</v>
      </c>
    </row>
    <row r="23" spans="1:2" s="1330" customFormat="1" ht="24.95" customHeight="1">
      <c r="A23" s="1327" t="s">
        <v>578</v>
      </c>
      <c r="B23" s="1328">
        <v>205039</v>
      </c>
    </row>
    <row r="24" spans="1:2" s="1330" customFormat="1" ht="24.95" customHeight="1">
      <c r="A24" s="1327" t="s">
        <v>579</v>
      </c>
      <c r="B24" s="1328">
        <v>3131952</v>
      </c>
    </row>
    <row r="25" spans="1:2" ht="24" customHeight="1">
      <c r="A25" s="1339" t="s">
        <v>580</v>
      </c>
      <c r="B25" s="1340">
        <f>SUM(B5+B14-B22)</f>
        <v>3336991</v>
      </c>
    </row>
    <row r="26" spans="1:2">
      <c r="A26" s="1344"/>
      <c r="B26" s="1344"/>
    </row>
    <row r="27" spans="1:2">
      <c r="A27" s="1344"/>
      <c r="B27" s="1344"/>
    </row>
    <row r="28" spans="1:2">
      <c r="A28" s="1344"/>
      <c r="B28" s="1344"/>
    </row>
    <row r="29" spans="1:2">
      <c r="A29" s="1344"/>
      <c r="B29" s="1344"/>
    </row>
    <row r="30" spans="1:2">
      <c r="A30" s="1344"/>
      <c r="B30" s="1344"/>
    </row>
    <row r="31" spans="1:2">
      <c r="B31" s="1344"/>
    </row>
    <row r="32" spans="1:2">
      <c r="B32" s="1344"/>
    </row>
    <row r="33" spans="2:2">
      <c r="B33" s="1344"/>
    </row>
    <row r="34" spans="2:2">
      <c r="B34" s="1344"/>
    </row>
    <row r="35" spans="2:2">
      <c r="B35" s="1344"/>
    </row>
  </sheetData>
  <phoneticPr fontId="88" type="noConversion"/>
  <printOptions horizontalCentered="1"/>
  <pageMargins left="0.78740157480314965" right="0.78740157480314965" top="1.9685039370078741" bottom="0.98425196850393704" header="0.51181102362204722" footer="0.51181102362204722"/>
  <pageSetup paperSize="9" scale="90" orientation="portrait" r:id="rId1"/>
  <headerFooter alignWithMargins="0">
    <oddHeader xml:space="preserve">&amp;C&amp;"Times New Roman CE,Félkövér dőlt"
&amp;11Zalaegerszeg Megyei Jogú Város Önkormányzata   
pénzeszközeinek változása 2015. évben&amp;R&amp;"Times New Roman CE,Félkövér dőlt"10.a tábla
Adatok: ezerFt-ban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6"/>
  <sheetViews>
    <sheetView workbookViewId="0">
      <pane ySplit="2" topLeftCell="A12" activePane="bottomLeft" state="frozen"/>
      <selection pane="bottomLeft" activeCell="B23" sqref="B23:D23"/>
    </sheetView>
  </sheetViews>
  <sheetFormatPr defaultRowHeight="12.75"/>
  <cols>
    <col min="1" max="1" width="24.83203125" style="772" customWidth="1"/>
    <col min="2" max="2" width="12" style="772" customWidth="1"/>
    <col min="3" max="3" width="9" style="772" customWidth="1"/>
    <col min="4" max="5" width="11.33203125" style="772" customWidth="1"/>
    <col min="6" max="6" width="7.83203125" style="772" customWidth="1"/>
    <col min="7" max="7" width="10.5" style="772" customWidth="1"/>
    <col min="8" max="8" width="11.33203125" style="772" customWidth="1"/>
    <col min="9" max="9" width="11" style="772" customWidth="1"/>
    <col min="10" max="10" width="12.33203125" style="772" customWidth="1"/>
    <col min="11" max="11" width="9.83203125" style="772" customWidth="1"/>
    <col min="12" max="12" width="12.33203125" style="772" customWidth="1"/>
    <col min="13" max="16384" width="9.33203125" style="772"/>
  </cols>
  <sheetData>
    <row r="1" spans="1:12">
      <c r="A1" s="1414" t="s">
        <v>1921</v>
      </c>
      <c r="B1" s="821" t="s">
        <v>466</v>
      </c>
      <c r="C1" s="821" t="s">
        <v>467</v>
      </c>
      <c r="D1" s="821" t="s">
        <v>468</v>
      </c>
      <c r="E1" s="821" t="s">
        <v>469</v>
      </c>
      <c r="F1" s="821" t="s">
        <v>470</v>
      </c>
      <c r="G1" s="821" t="s">
        <v>471</v>
      </c>
      <c r="H1" s="822" t="s">
        <v>472</v>
      </c>
      <c r="I1" s="822" t="s">
        <v>473</v>
      </c>
      <c r="J1" s="822" t="s">
        <v>474</v>
      </c>
      <c r="K1" s="822" t="s">
        <v>475</v>
      </c>
      <c r="L1" s="1420" t="s">
        <v>476</v>
      </c>
    </row>
    <row r="2" spans="1:12" ht="125.25" customHeight="1">
      <c r="A2" s="1419"/>
      <c r="B2" s="839" t="s">
        <v>477</v>
      </c>
      <c r="C2" s="839" t="s">
        <v>478</v>
      </c>
      <c r="D2" s="840" t="s">
        <v>479</v>
      </c>
      <c r="E2" s="839" t="s">
        <v>480</v>
      </c>
      <c r="F2" s="839" t="s">
        <v>481</v>
      </c>
      <c r="G2" s="839" t="s">
        <v>482</v>
      </c>
      <c r="H2" s="826" t="s">
        <v>483</v>
      </c>
      <c r="I2" s="660" t="s">
        <v>484</v>
      </c>
      <c r="J2" s="826" t="s">
        <v>485</v>
      </c>
      <c r="K2" s="826" t="s">
        <v>486</v>
      </c>
      <c r="L2" s="1401"/>
    </row>
    <row r="3" spans="1:12">
      <c r="A3" s="841" t="s">
        <v>2273</v>
      </c>
      <c r="B3" s="842">
        <v>1030696</v>
      </c>
      <c r="C3" s="843"/>
      <c r="D3" s="842">
        <v>151409</v>
      </c>
      <c r="E3" s="842">
        <v>-709959</v>
      </c>
      <c r="F3" s="842"/>
      <c r="G3" s="842">
        <v>-113354</v>
      </c>
      <c r="H3" s="842">
        <f t="shared" ref="H3:H20" si="0">SUM(B3:G3)</f>
        <v>358792</v>
      </c>
      <c r="I3" s="830">
        <v>6856</v>
      </c>
      <c r="J3" s="843"/>
      <c r="K3" s="843">
        <v>96154</v>
      </c>
      <c r="L3" s="843">
        <f t="shared" ref="L3:L20" si="1">SUM(H3:K3)</f>
        <v>461802</v>
      </c>
    </row>
    <row r="4" spans="1:12" ht="25.5" customHeight="1">
      <c r="A4" s="844" t="s">
        <v>2274</v>
      </c>
      <c r="B4" s="830">
        <v>814061</v>
      </c>
      <c r="C4" s="830">
        <v>-1630</v>
      </c>
      <c r="D4" s="830">
        <v>86</v>
      </c>
      <c r="E4" s="830">
        <v>-112005</v>
      </c>
      <c r="F4" s="830"/>
      <c r="G4" s="830">
        <v>-1270</v>
      </c>
      <c r="H4" s="842">
        <f t="shared" si="0"/>
        <v>699242</v>
      </c>
      <c r="I4" s="830">
        <v>3024</v>
      </c>
      <c r="J4" s="843"/>
      <c r="K4" s="843">
        <v>31234</v>
      </c>
      <c r="L4" s="843">
        <f t="shared" si="1"/>
        <v>733500</v>
      </c>
    </row>
    <row r="5" spans="1:12" ht="23.25" customHeight="1">
      <c r="A5" s="845" t="s">
        <v>2275</v>
      </c>
      <c r="B5" s="830">
        <v>700220</v>
      </c>
      <c r="C5" s="830">
        <v>9367</v>
      </c>
      <c r="D5" s="830">
        <v>56711</v>
      </c>
      <c r="E5" s="830">
        <v>-148672</v>
      </c>
      <c r="F5" s="830"/>
      <c r="G5" s="830">
        <v>20531</v>
      </c>
      <c r="H5" s="842">
        <f t="shared" si="0"/>
        <v>638157</v>
      </c>
      <c r="I5" s="830">
        <v>7698</v>
      </c>
      <c r="J5" s="843"/>
      <c r="K5" s="843">
        <v>50808</v>
      </c>
      <c r="L5" s="843">
        <f t="shared" si="1"/>
        <v>696663</v>
      </c>
    </row>
    <row r="6" spans="1:12" ht="14.25" customHeight="1">
      <c r="A6" s="845" t="s">
        <v>1931</v>
      </c>
      <c r="B6" s="830">
        <v>5148195</v>
      </c>
      <c r="C6" s="830">
        <v>188582</v>
      </c>
      <c r="D6" s="830">
        <v>41022</v>
      </c>
      <c r="E6" s="830">
        <v>-1257861</v>
      </c>
      <c r="F6" s="830"/>
      <c r="G6" s="830">
        <v>-211935</v>
      </c>
      <c r="H6" s="842">
        <f t="shared" si="0"/>
        <v>3908003</v>
      </c>
      <c r="I6" s="830">
        <v>86003</v>
      </c>
      <c r="J6" s="843"/>
      <c r="K6" s="843">
        <v>403099</v>
      </c>
      <c r="L6" s="843">
        <f t="shared" si="1"/>
        <v>4397105</v>
      </c>
    </row>
    <row r="7" spans="1:12" ht="23.25" customHeight="1">
      <c r="A7" s="845" t="s">
        <v>1932</v>
      </c>
      <c r="B7" s="830">
        <v>338747</v>
      </c>
      <c r="C7" s="830">
        <v>5633</v>
      </c>
      <c r="D7" s="830">
        <v>718</v>
      </c>
      <c r="E7" s="830">
        <v>-76201</v>
      </c>
      <c r="F7" s="830"/>
      <c r="G7" s="830">
        <v>-3803</v>
      </c>
      <c r="H7" s="842">
        <f t="shared" si="0"/>
        <v>265094</v>
      </c>
      <c r="I7" s="830">
        <v>3569</v>
      </c>
      <c r="J7" s="843"/>
      <c r="K7" s="843">
        <v>27405</v>
      </c>
      <c r="L7" s="843">
        <f t="shared" si="1"/>
        <v>296068</v>
      </c>
    </row>
    <row r="8" spans="1:12" ht="21.75" customHeight="1">
      <c r="A8" s="844" t="s">
        <v>1933</v>
      </c>
      <c r="B8" s="830">
        <v>265813</v>
      </c>
      <c r="C8" s="830">
        <v>5432</v>
      </c>
      <c r="D8" s="830">
        <v>1202</v>
      </c>
      <c r="E8" s="830">
        <v>-80234</v>
      </c>
      <c r="F8" s="830"/>
      <c r="G8" s="830">
        <v>-6662</v>
      </c>
      <c r="H8" s="842">
        <f t="shared" si="0"/>
        <v>185551</v>
      </c>
      <c r="I8" s="830">
        <v>5730</v>
      </c>
      <c r="J8" s="843"/>
      <c r="K8" s="843">
        <v>30775</v>
      </c>
      <c r="L8" s="843">
        <f t="shared" si="1"/>
        <v>222056</v>
      </c>
    </row>
    <row r="9" spans="1:12" ht="21.75" customHeight="1">
      <c r="A9" s="844" t="s">
        <v>2278</v>
      </c>
      <c r="B9" s="830">
        <v>303655</v>
      </c>
      <c r="C9" s="830">
        <v>8202</v>
      </c>
      <c r="D9" s="830">
        <v>604</v>
      </c>
      <c r="E9" s="830">
        <v>-60500</v>
      </c>
      <c r="F9" s="830"/>
      <c r="G9" s="830">
        <v>-3766</v>
      </c>
      <c r="H9" s="842">
        <f t="shared" si="0"/>
        <v>248195</v>
      </c>
      <c r="I9" s="830">
        <v>4383</v>
      </c>
      <c r="J9" s="843"/>
      <c r="K9" s="843">
        <v>22417</v>
      </c>
      <c r="L9" s="843">
        <f t="shared" si="1"/>
        <v>274995</v>
      </c>
    </row>
    <row r="10" spans="1:12" ht="22.5" customHeight="1">
      <c r="A10" s="844" t="s">
        <v>2279</v>
      </c>
      <c r="B10" s="830">
        <v>331970</v>
      </c>
      <c r="C10" s="830">
        <v>5339</v>
      </c>
      <c r="D10" s="830">
        <v>431</v>
      </c>
      <c r="E10" s="830">
        <v>-80001</v>
      </c>
      <c r="F10" s="830"/>
      <c r="G10" s="830">
        <v>2412</v>
      </c>
      <c r="H10" s="842">
        <f t="shared" si="0"/>
        <v>260151</v>
      </c>
      <c r="I10" s="830">
        <v>3008</v>
      </c>
      <c r="J10" s="843"/>
      <c r="K10" s="843">
        <v>48313</v>
      </c>
      <c r="L10" s="843">
        <f t="shared" si="1"/>
        <v>311472</v>
      </c>
    </row>
    <row r="11" spans="1:12" ht="26.25" customHeight="1">
      <c r="A11" s="845" t="s">
        <v>378</v>
      </c>
      <c r="B11" s="830">
        <v>147173</v>
      </c>
      <c r="C11" s="830">
        <v>257</v>
      </c>
      <c r="D11" s="830">
        <v>3921</v>
      </c>
      <c r="E11" s="830">
        <v>-34888</v>
      </c>
      <c r="F11" s="830"/>
      <c r="G11" s="830">
        <v>-11238</v>
      </c>
      <c r="H11" s="842">
        <f t="shared" si="0"/>
        <v>105225</v>
      </c>
      <c r="I11" s="830"/>
      <c r="J11" s="843"/>
      <c r="K11" s="843">
        <v>5982</v>
      </c>
      <c r="L11" s="843">
        <f t="shared" si="1"/>
        <v>111207</v>
      </c>
    </row>
    <row r="12" spans="1:12" ht="14.45" customHeight="1">
      <c r="A12" s="845" t="s">
        <v>487</v>
      </c>
      <c r="B12" s="830">
        <v>1148087</v>
      </c>
      <c r="C12" s="830"/>
      <c r="D12" s="830">
        <v>1393</v>
      </c>
      <c r="E12" s="830">
        <v>-248624</v>
      </c>
      <c r="F12" s="830"/>
      <c r="G12" s="830">
        <v>-5701</v>
      </c>
      <c r="H12" s="842">
        <f t="shared" si="0"/>
        <v>895155</v>
      </c>
      <c r="I12" s="830">
        <v>2035</v>
      </c>
      <c r="J12" s="843"/>
      <c r="K12" s="843">
        <v>7821</v>
      </c>
      <c r="L12" s="843">
        <f t="shared" si="1"/>
        <v>905011</v>
      </c>
    </row>
    <row r="13" spans="1:12" ht="14.45" customHeight="1">
      <c r="A13" s="845" t="s">
        <v>1935</v>
      </c>
      <c r="B13" s="830">
        <v>4543</v>
      </c>
      <c r="C13" s="830"/>
      <c r="D13" s="830">
        <v>1285</v>
      </c>
      <c r="E13" s="830">
        <v>-5101</v>
      </c>
      <c r="F13" s="830"/>
      <c r="G13" s="830">
        <v>134</v>
      </c>
      <c r="H13" s="842">
        <f t="shared" si="0"/>
        <v>861</v>
      </c>
      <c r="I13" s="830"/>
      <c r="J13" s="843"/>
      <c r="K13" s="843">
        <v>455</v>
      </c>
      <c r="L13" s="843">
        <f t="shared" si="1"/>
        <v>1316</v>
      </c>
    </row>
    <row r="14" spans="1:12" ht="23.25" customHeight="1">
      <c r="A14" s="846" t="s">
        <v>2283</v>
      </c>
      <c r="B14" s="830">
        <v>223724</v>
      </c>
      <c r="C14" s="847"/>
      <c r="D14" s="830">
        <v>9312</v>
      </c>
      <c r="E14" s="847">
        <v>-144892</v>
      </c>
      <c r="F14" s="830"/>
      <c r="G14" s="830">
        <v>-22746</v>
      </c>
      <c r="H14" s="842">
        <f t="shared" si="0"/>
        <v>65398</v>
      </c>
      <c r="I14" s="830">
        <v>15000</v>
      </c>
      <c r="J14" s="843"/>
      <c r="K14" s="843">
        <v>3128</v>
      </c>
      <c r="L14" s="843">
        <f t="shared" si="1"/>
        <v>83526</v>
      </c>
    </row>
    <row r="15" spans="1:12" ht="14.45" customHeight="1">
      <c r="A15" s="514" t="s">
        <v>2284</v>
      </c>
      <c r="B15" s="847">
        <v>620445</v>
      </c>
      <c r="C15" s="847"/>
      <c r="D15" s="830">
        <v>39258</v>
      </c>
      <c r="E15" s="847">
        <v>-155455</v>
      </c>
      <c r="F15" s="847"/>
      <c r="G15" s="847">
        <v>-40650</v>
      </c>
      <c r="H15" s="842">
        <f t="shared" si="0"/>
        <v>463598</v>
      </c>
      <c r="I15" s="830">
        <v>3179</v>
      </c>
      <c r="J15" s="843"/>
      <c r="K15" s="843">
        <v>9628</v>
      </c>
      <c r="L15" s="843">
        <f t="shared" si="1"/>
        <v>476405</v>
      </c>
    </row>
    <row r="16" spans="1:12" ht="15.75" customHeight="1">
      <c r="A16" s="514" t="s">
        <v>2285</v>
      </c>
      <c r="B16" s="847">
        <v>767802</v>
      </c>
      <c r="C16" s="847"/>
      <c r="D16" s="830">
        <v>2026</v>
      </c>
      <c r="E16" s="847">
        <v>-353429</v>
      </c>
      <c r="F16" s="847"/>
      <c r="G16" s="847">
        <v>-13432</v>
      </c>
      <c r="H16" s="842">
        <f t="shared" si="0"/>
        <v>402967</v>
      </c>
      <c r="I16" s="830">
        <v>14368</v>
      </c>
      <c r="J16" s="843"/>
      <c r="K16" s="843">
        <v>68048</v>
      </c>
      <c r="L16" s="843">
        <f t="shared" si="1"/>
        <v>485383</v>
      </c>
    </row>
    <row r="17" spans="1:12" ht="14.45" customHeight="1">
      <c r="A17" s="514" t="s">
        <v>2286</v>
      </c>
      <c r="B17" s="847">
        <v>31672</v>
      </c>
      <c r="C17" s="847"/>
      <c r="D17" s="830">
        <v>4861</v>
      </c>
      <c r="E17" s="847">
        <v>-25794</v>
      </c>
      <c r="F17" s="847"/>
      <c r="G17" s="847">
        <v>1295</v>
      </c>
      <c r="H17" s="842">
        <f t="shared" si="0"/>
        <v>12034</v>
      </c>
      <c r="I17" s="830">
        <v>154</v>
      </c>
      <c r="J17" s="843"/>
      <c r="K17" s="843">
        <v>11549</v>
      </c>
      <c r="L17" s="843">
        <f t="shared" si="1"/>
        <v>23737</v>
      </c>
    </row>
    <row r="18" spans="1:12" ht="28.5" customHeight="1">
      <c r="A18" s="491" t="s">
        <v>2287</v>
      </c>
      <c r="B18" s="847">
        <v>2065771</v>
      </c>
      <c r="C18" s="847">
        <v>119165</v>
      </c>
      <c r="D18" s="830">
        <v>22611</v>
      </c>
      <c r="E18" s="847">
        <v>-369180</v>
      </c>
      <c r="F18" s="847"/>
      <c r="G18" s="847">
        <v>-58542</v>
      </c>
      <c r="H18" s="842">
        <f t="shared" si="0"/>
        <v>1779825</v>
      </c>
      <c r="I18" s="830">
        <v>3476</v>
      </c>
      <c r="J18" s="843"/>
      <c r="K18" s="843">
        <v>8568</v>
      </c>
      <c r="L18" s="843">
        <f t="shared" si="1"/>
        <v>1791869</v>
      </c>
    </row>
    <row r="19" spans="1:12" ht="15.75" customHeight="1">
      <c r="A19" s="848" t="s">
        <v>2288</v>
      </c>
      <c r="B19" s="847">
        <v>507122</v>
      </c>
      <c r="C19" s="847">
        <v>29598</v>
      </c>
      <c r="D19" s="830">
        <v>24668</v>
      </c>
      <c r="E19" s="847">
        <v>-73884</v>
      </c>
      <c r="F19" s="847"/>
      <c r="G19" s="847">
        <v>-11112</v>
      </c>
      <c r="H19" s="842">
        <f t="shared" si="0"/>
        <v>476392</v>
      </c>
      <c r="I19" s="830">
        <v>7300</v>
      </c>
      <c r="J19" s="843"/>
      <c r="K19" s="843">
        <v>75409</v>
      </c>
      <c r="L19" s="843">
        <f t="shared" si="1"/>
        <v>559101</v>
      </c>
    </row>
    <row r="20" spans="1:12" ht="27.75" customHeight="1">
      <c r="A20" s="832" t="s">
        <v>2289</v>
      </c>
      <c r="B20" s="847"/>
      <c r="C20" s="847"/>
      <c r="D20" s="830"/>
      <c r="E20" s="847"/>
      <c r="F20" s="847"/>
      <c r="G20" s="847">
        <v>-2321</v>
      </c>
      <c r="H20" s="842">
        <f t="shared" si="0"/>
        <v>-2321</v>
      </c>
      <c r="I20" s="830"/>
      <c r="J20" s="843"/>
      <c r="K20" s="843">
        <v>3333</v>
      </c>
      <c r="L20" s="843">
        <f t="shared" si="1"/>
        <v>1012</v>
      </c>
    </row>
    <row r="21" spans="1:12">
      <c r="A21" s="849" t="s">
        <v>1949</v>
      </c>
      <c r="B21" s="850">
        <f t="shared" ref="B21:L21" si="2">SUM(B3:B20)</f>
        <v>14449696</v>
      </c>
      <c r="C21" s="850">
        <f t="shared" si="2"/>
        <v>369945</v>
      </c>
      <c r="D21" s="850">
        <f t="shared" si="2"/>
        <v>361518</v>
      </c>
      <c r="E21" s="850">
        <f t="shared" si="2"/>
        <v>-3936680</v>
      </c>
      <c r="F21" s="850">
        <f t="shared" si="2"/>
        <v>0</v>
      </c>
      <c r="G21" s="850">
        <f t="shared" si="2"/>
        <v>-482160</v>
      </c>
      <c r="H21" s="850">
        <f t="shared" si="2"/>
        <v>10762319</v>
      </c>
      <c r="I21" s="850">
        <f t="shared" si="2"/>
        <v>165783</v>
      </c>
      <c r="J21" s="850">
        <f t="shared" si="2"/>
        <v>0</v>
      </c>
      <c r="K21" s="850">
        <f t="shared" si="2"/>
        <v>904126</v>
      </c>
      <c r="L21" s="850">
        <f t="shared" si="2"/>
        <v>11832228</v>
      </c>
    </row>
    <row r="22" spans="1:12">
      <c r="A22" s="851" t="s">
        <v>1938</v>
      </c>
      <c r="B22" s="847">
        <v>109313293</v>
      </c>
      <c r="C22" s="847">
        <v>63813</v>
      </c>
      <c r="D22" s="830">
        <v>3597874</v>
      </c>
      <c r="E22" s="847">
        <v>-13452578</v>
      </c>
      <c r="F22" s="847"/>
      <c r="G22" s="847">
        <v>640200</v>
      </c>
      <c r="H22" s="842">
        <f>SUM(B22:G22)</f>
        <v>100162602</v>
      </c>
      <c r="I22" s="830">
        <v>463038</v>
      </c>
      <c r="J22" s="843"/>
      <c r="K22" s="843">
        <v>6228748</v>
      </c>
      <c r="L22" s="843">
        <f>SUM(H22:K22)</f>
        <v>106854388</v>
      </c>
    </row>
    <row r="23" spans="1:12">
      <c r="A23" s="849" t="s">
        <v>1731</v>
      </c>
      <c r="B23" s="850">
        <f t="shared" ref="B23:L23" si="3">SUM(B21:B22)</f>
        <v>123762989</v>
      </c>
      <c r="C23" s="850">
        <f t="shared" si="3"/>
        <v>433758</v>
      </c>
      <c r="D23" s="850">
        <f t="shared" si="3"/>
        <v>3959392</v>
      </c>
      <c r="E23" s="850">
        <f t="shared" si="3"/>
        <v>-17389258</v>
      </c>
      <c r="F23" s="850">
        <f t="shared" si="3"/>
        <v>0</v>
      </c>
      <c r="G23" s="850">
        <f t="shared" si="3"/>
        <v>158040</v>
      </c>
      <c r="H23" s="850">
        <f t="shared" si="3"/>
        <v>110924921</v>
      </c>
      <c r="I23" s="850">
        <f t="shared" si="3"/>
        <v>628821</v>
      </c>
      <c r="J23" s="850">
        <f t="shared" si="3"/>
        <v>0</v>
      </c>
      <c r="K23" s="850">
        <f t="shared" si="3"/>
        <v>7132874</v>
      </c>
      <c r="L23" s="850">
        <f t="shared" si="3"/>
        <v>118686616</v>
      </c>
    </row>
    <row r="24" spans="1:12">
      <c r="A24" s="852"/>
      <c r="B24" s="852"/>
      <c r="C24" s="852"/>
      <c r="D24" s="852"/>
      <c r="E24" s="852"/>
      <c r="F24" s="852"/>
      <c r="G24" s="852"/>
      <c r="H24" s="852"/>
      <c r="I24" s="852"/>
    </row>
    <row r="25" spans="1:12">
      <c r="A25" s="852"/>
      <c r="B25" s="852"/>
      <c r="C25" s="852"/>
      <c r="D25" s="852"/>
      <c r="E25" s="852"/>
      <c r="F25" s="852"/>
      <c r="G25" s="852"/>
      <c r="H25" s="852"/>
      <c r="I25" s="852"/>
    </row>
    <row r="26" spans="1:12">
      <c r="A26" s="852"/>
      <c r="B26" s="852"/>
      <c r="C26" s="852"/>
      <c r="D26" s="852"/>
      <c r="E26" s="852"/>
      <c r="F26" s="852"/>
      <c r="G26" s="852"/>
      <c r="H26" s="852"/>
      <c r="I26" s="852"/>
    </row>
    <row r="27" spans="1:12">
      <c r="A27" s="852"/>
      <c r="B27" s="852"/>
      <c r="C27" s="852"/>
      <c r="D27" s="852"/>
      <c r="E27" s="852"/>
      <c r="F27" s="852"/>
      <c r="G27" s="852"/>
      <c r="H27" s="852"/>
      <c r="I27" s="852"/>
    </row>
    <row r="28" spans="1:12">
      <c r="A28" s="852"/>
      <c r="B28" s="852"/>
      <c r="C28" s="852"/>
      <c r="D28" s="852"/>
      <c r="E28" s="852"/>
      <c r="F28" s="852"/>
      <c r="G28" s="852"/>
      <c r="H28" s="852"/>
      <c r="I28" s="852"/>
    </row>
    <row r="29" spans="1:12">
      <c r="A29" s="852"/>
      <c r="B29" s="852"/>
      <c r="C29" s="852"/>
      <c r="D29" s="852"/>
      <c r="E29" s="852"/>
      <c r="F29" s="852"/>
      <c r="G29" s="852"/>
      <c r="H29" s="852"/>
      <c r="I29" s="852"/>
    </row>
    <row r="30" spans="1:12">
      <c r="A30" s="852"/>
      <c r="B30" s="852"/>
      <c r="C30" s="852"/>
      <c r="D30" s="852"/>
      <c r="E30" s="852"/>
      <c r="F30" s="852"/>
      <c r="G30" s="852"/>
      <c r="H30" s="852"/>
      <c r="I30" s="852"/>
    </row>
    <row r="31" spans="1:12">
      <c r="A31" s="853"/>
      <c r="B31" s="853"/>
      <c r="C31" s="853"/>
      <c r="D31" s="853"/>
      <c r="E31" s="853"/>
      <c r="F31" s="853"/>
      <c r="G31" s="853"/>
      <c r="H31" s="853"/>
      <c r="I31" s="853"/>
    </row>
    <row r="32" spans="1:12">
      <c r="A32" s="853"/>
      <c r="B32" s="853"/>
      <c r="C32" s="853"/>
      <c r="D32" s="853"/>
      <c r="E32" s="853"/>
      <c r="F32" s="853"/>
      <c r="G32" s="853"/>
      <c r="H32" s="853"/>
      <c r="I32" s="853"/>
    </row>
    <row r="33" spans="1:9">
      <c r="A33" s="853"/>
      <c r="B33" s="853"/>
      <c r="C33" s="853"/>
      <c r="D33" s="853"/>
      <c r="E33" s="853"/>
      <c r="F33" s="853"/>
      <c r="G33" s="853"/>
      <c r="H33" s="853"/>
      <c r="I33" s="853"/>
    </row>
    <row r="34" spans="1:9">
      <c r="A34" s="853"/>
      <c r="B34" s="853"/>
      <c r="C34" s="853"/>
      <c r="D34" s="853"/>
      <c r="E34" s="853"/>
      <c r="F34" s="853"/>
      <c r="G34" s="853"/>
      <c r="H34" s="853"/>
      <c r="I34" s="853"/>
    </row>
    <row r="35" spans="1:9">
      <c r="A35" s="853"/>
      <c r="B35" s="853"/>
      <c r="C35" s="853"/>
      <c r="D35" s="853"/>
      <c r="E35" s="853"/>
      <c r="F35" s="853"/>
      <c r="G35" s="853"/>
      <c r="H35" s="853"/>
      <c r="I35" s="853"/>
    </row>
    <row r="36" spans="1:9">
      <c r="A36" s="853"/>
      <c r="B36" s="853"/>
      <c r="C36" s="853"/>
      <c r="D36" s="853"/>
      <c r="E36" s="853"/>
      <c r="F36" s="853"/>
      <c r="G36" s="853"/>
      <c r="H36" s="853"/>
      <c r="I36" s="853"/>
    </row>
  </sheetData>
  <mergeCells count="2">
    <mergeCell ref="A1:A2"/>
    <mergeCell ref="L1:L2"/>
  </mergeCells>
  <phoneticPr fontId="88" type="noConversion"/>
  <printOptions horizontalCentered="1" verticalCentered="1"/>
  <pageMargins left="0.19685039370078741" right="0.19685039370078741" top="0.39370078740157483" bottom="0.19685039370078741" header="0.31496062992125984" footer="0.31496062992125984"/>
  <pageSetup paperSize="9" scale="82" orientation="landscape" horizontalDpi="300" verticalDpi="300" r:id="rId1"/>
  <headerFooter alignWithMargins="0">
    <oddHeader>&amp;C&amp;"Times New Roman,Félkövér dőlt"ZALAEGERSZEG MEGYEI JOGÚ VÁROS ÖNKORMÁNYZATA
VAGYONÁNAK FORRÁSAI 2015. XII. 31-én&amp;R&amp;"Times New Roman,Félkövér dőlt"11.  tábla
Adatok 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zoomScale="95" workbookViewId="0">
      <pane ySplit="3" topLeftCell="A4" activePane="bottomLeft" state="frozen"/>
      <selection pane="bottomLeft" activeCell="A26" sqref="A26"/>
    </sheetView>
  </sheetViews>
  <sheetFormatPr defaultRowHeight="12.75"/>
  <cols>
    <col min="1" max="1" width="20.5" style="854" customWidth="1"/>
    <col min="2" max="2" width="8" style="854" customWidth="1"/>
    <col min="3" max="3" width="7.1640625" style="854" customWidth="1"/>
    <col min="4" max="4" width="8" style="869" customWidth="1"/>
    <col min="5" max="5" width="7.6640625" style="854" customWidth="1"/>
    <col min="6" max="6" width="10.33203125" style="854" customWidth="1"/>
    <col min="7" max="7" width="10.1640625" style="854" customWidth="1"/>
    <col min="8" max="8" width="10.1640625" style="869" customWidth="1"/>
    <col min="9" max="9" width="10.33203125" style="854" customWidth="1"/>
    <col min="10" max="10" width="8.33203125" style="854" customWidth="1"/>
    <col min="11" max="11" width="9.6640625" style="869" customWidth="1"/>
    <col min="12" max="12" width="8.83203125" style="869" customWidth="1"/>
    <col min="13" max="13" width="10.6640625" style="869" customWidth="1"/>
    <col min="14" max="14" width="4.33203125" style="869" customWidth="1"/>
    <col min="15" max="15" width="10.6640625" style="854" customWidth="1"/>
    <col min="16" max="16" width="11" style="854" customWidth="1"/>
    <col min="17" max="17" width="10.5" style="869" customWidth="1"/>
    <col min="18" max="18" width="10.83203125" style="869" customWidth="1"/>
    <col min="19" max="19" width="8" style="854" customWidth="1"/>
    <col min="20" max="20" width="5.5" style="854" customWidth="1"/>
    <col min="21" max="21" width="9" style="869" customWidth="1"/>
    <col min="22" max="22" width="9.1640625" style="854" customWidth="1"/>
    <col min="23" max="16384" width="9.33203125" style="854"/>
  </cols>
  <sheetData>
    <row r="1" spans="1:22" ht="15" customHeight="1">
      <c r="A1" s="1421" t="s">
        <v>1921</v>
      </c>
      <c r="B1" s="1439" t="s">
        <v>356</v>
      </c>
      <c r="C1" s="1440"/>
      <c r="D1" s="1440"/>
      <c r="E1" s="1441"/>
      <c r="F1" s="1433" t="s">
        <v>362</v>
      </c>
      <c r="G1" s="1434"/>
      <c r="H1" s="1434"/>
      <c r="I1" s="1434"/>
      <c r="J1" s="1434"/>
      <c r="K1" s="1434"/>
      <c r="L1" s="1434"/>
      <c r="M1" s="1434"/>
      <c r="N1" s="1434"/>
      <c r="O1" s="1434"/>
      <c r="P1" s="1434"/>
      <c r="Q1" s="1434"/>
      <c r="R1" s="1435"/>
      <c r="S1" s="1424" t="s">
        <v>488</v>
      </c>
      <c r="T1" s="1425"/>
      <c r="U1" s="1426"/>
      <c r="V1" s="1430" t="s">
        <v>489</v>
      </c>
    </row>
    <row r="2" spans="1:22" ht="21" customHeight="1">
      <c r="A2" s="1422"/>
      <c r="B2" s="1442"/>
      <c r="C2" s="1442"/>
      <c r="D2" s="1442"/>
      <c r="E2" s="1443"/>
      <c r="F2" s="1444" t="s">
        <v>490</v>
      </c>
      <c r="G2" s="1445"/>
      <c r="H2" s="1446"/>
      <c r="I2" s="1444" t="s">
        <v>358</v>
      </c>
      <c r="J2" s="1445"/>
      <c r="K2" s="1446"/>
      <c r="L2" s="1447" t="s">
        <v>491</v>
      </c>
      <c r="M2" s="1448"/>
      <c r="N2" s="1449"/>
      <c r="O2" s="1436" t="s">
        <v>492</v>
      </c>
      <c r="P2" s="1437"/>
      <c r="Q2" s="1437"/>
      <c r="R2" s="1438"/>
      <c r="S2" s="1427"/>
      <c r="T2" s="1428"/>
      <c r="U2" s="1429"/>
      <c r="V2" s="1431"/>
    </row>
    <row r="3" spans="1:22" ht="54" customHeight="1">
      <c r="A3" s="1423"/>
      <c r="B3" s="855" t="s">
        <v>493</v>
      </c>
      <c r="C3" s="856" t="s">
        <v>2051</v>
      </c>
      <c r="D3" s="856" t="s">
        <v>2052</v>
      </c>
      <c r="E3" s="857" t="s">
        <v>2053</v>
      </c>
      <c r="F3" s="856" t="s">
        <v>2054</v>
      </c>
      <c r="G3" s="856" t="s">
        <v>2055</v>
      </c>
      <c r="H3" s="856" t="s">
        <v>2052</v>
      </c>
      <c r="I3" s="856" t="s">
        <v>2056</v>
      </c>
      <c r="J3" s="856" t="s">
        <v>2057</v>
      </c>
      <c r="K3" s="856" t="s">
        <v>2058</v>
      </c>
      <c r="L3" s="856" t="s">
        <v>2056</v>
      </c>
      <c r="M3" s="856" t="s">
        <v>2057</v>
      </c>
      <c r="N3" s="856" t="s">
        <v>2058</v>
      </c>
      <c r="O3" s="856" t="s">
        <v>2054</v>
      </c>
      <c r="P3" s="856" t="s">
        <v>2055</v>
      </c>
      <c r="Q3" s="856" t="s">
        <v>2060</v>
      </c>
      <c r="R3" s="856" t="s">
        <v>2059</v>
      </c>
      <c r="S3" s="856" t="s">
        <v>2054</v>
      </c>
      <c r="T3" s="856" t="s">
        <v>2055</v>
      </c>
      <c r="U3" s="856" t="s">
        <v>2060</v>
      </c>
      <c r="V3" s="1432"/>
    </row>
    <row r="4" spans="1:22" ht="15.75" customHeight="1">
      <c r="A4" s="858" t="s">
        <v>2273</v>
      </c>
      <c r="B4" s="859"/>
      <c r="C4" s="859"/>
      <c r="D4" s="859">
        <v>10022</v>
      </c>
      <c r="E4" s="860">
        <f t="shared" ref="E4:E21" si="0">SUM(B4-C4-D4)</f>
        <v>-10022</v>
      </c>
      <c r="F4" s="859">
        <v>2206</v>
      </c>
      <c r="G4" s="859"/>
      <c r="H4" s="859">
        <v>8074</v>
      </c>
      <c r="I4" s="859">
        <v>32301</v>
      </c>
      <c r="J4" s="859">
        <v>6766</v>
      </c>
      <c r="K4" s="859">
        <v>18886</v>
      </c>
      <c r="L4" s="859">
        <v>1307</v>
      </c>
      <c r="M4" s="859"/>
      <c r="N4" s="859"/>
      <c r="O4" s="859">
        <f t="shared" ref="O4:O21" si="1">SUM(F4+I4+L4)</f>
        <v>35814</v>
      </c>
      <c r="P4" s="859">
        <f t="shared" ref="P4:P21" si="2">SUM(G4+J4+M4)</f>
        <v>6766</v>
      </c>
      <c r="Q4" s="859">
        <f t="shared" ref="Q4:Q21" si="3">SUM(H4+K4+N4)</f>
        <v>26960</v>
      </c>
      <c r="R4" s="859">
        <f t="shared" ref="R4:R21" si="4">O4-P4-Q4</f>
        <v>2088</v>
      </c>
      <c r="S4" s="860"/>
      <c r="T4" s="860"/>
      <c r="U4" s="861"/>
      <c r="V4" s="860">
        <f t="shared" ref="V4:V21" si="5">SUM(S4-T4-U4)</f>
        <v>0</v>
      </c>
    </row>
    <row r="5" spans="1:22" ht="26.25" customHeight="1">
      <c r="A5" s="845" t="s">
        <v>2061</v>
      </c>
      <c r="B5" s="860"/>
      <c r="C5" s="860"/>
      <c r="D5" s="861">
        <v>10</v>
      </c>
      <c r="E5" s="860">
        <f t="shared" si="0"/>
        <v>-10</v>
      </c>
      <c r="F5" s="860">
        <v>8839</v>
      </c>
      <c r="G5" s="860">
        <v>2274</v>
      </c>
      <c r="H5" s="861">
        <v>9605</v>
      </c>
      <c r="I5" s="860">
        <v>20719</v>
      </c>
      <c r="J5" s="860">
        <v>1395</v>
      </c>
      <c r="K5" s="861">
        <v>21559</v>
      </c>
      <c r="L5" s="861"/>
      <c r="M5" s="861"/>
      <c r="N5" s="861"/>
      <c r="O5" s="859">
        <f t="shared" si="1"/>
        <v>29558</v>
      </c>
      <c r="P5" s="859">
        <f t="shared" si="2"/>
        <v>3669</v>
      </c>
      <c r="Q5" s="859">
        <f t="shared" si="3"/>
        <v>31164</v>
      </c>
      <c r="R5" s="859">
        <f t="shared" si="4"/>
        <v>-5275</v>
      </c>
      <c r="S5" s="860"/>
      <c r="T5" s="860"/>
      <c r="U5" s="861"/>
      <c r="V5" s="860">
        <f t="shared" si="5"/>
        <v>0</v>
      </c>
    </row>
    <row r="6" spans="1:22" ht="17.25" customHeight="1">
      <c r="A6" s="845" t="s">
        <v>2062</v>
      </c>
      <c r="B6" s="860"/>
      <c r="C6" s="860"/>
      <c r="D6" s="861">
        <v>2</v>
      </c>
      <c r="E6" s="860">
        <f t="shared" si="0"/>
        <v>-2</v>
      </c>
      <c r="F6" s="860">
        <v>7668</v>
      </c>
      <c r="G6" s="860"/>
      <c r="H6" s="861">
        <v>11926</v>
      </c>
      <c r="I6" s="860">
        <v>37146</v>
      </c>
      <c r="J6" s="860">
        <v>5404</v>
      </c>
      <c r="K6" s="861">
        <v>32254</v>
      </c>
      <c r="L6" s="861"/>
      <c r="M6" s="861"/>
      <c r="N6" s="861"/>
      <c r="O6" s="859">
        <f t="shared" si="1"/>
        <v>44814</v>
      </c>
      <c r="P6" s="859">
        <f t="shared" si="2"/>
        <v>5404</v>
      </c>
      <c r="Q6" s="859">
        <f t="shared" si="3"/>
        <v>44180</v>
      </c>
      <c r="R6" s="859">
        <f t="shared" si="4"/>
        <v>-4770</v>
      </c>
      <c r="S6" s="860"/>
      <c r="T6" s="860"/>
      <c r="U6" s="861"/>
      <c r="V6" s="860">
        <f t="shared" si="5"/>
        <v>0</v>
      </c>
    </row>
    <row r="7" spans="1:22" ht="13.5" customHeight="1">
      <c r="A7" s="845" t="s">
        <v>2063</v>
      </c>
      <c r="B7" s="860">
        <v>19650</v>
      </c>
      <c r="C7" s="860">
        <v>285</v>
      </c>
      <c r="D7" s="861">
        <v>6980</v>
      </c>
      <c r="E7" s="860">
        <f t="shared" si="0"/>
        <v>12385</v>
      </c>
      <c r="F7" s="860">
        <v>430323</v>
      </c>
      <c r="G7" s="860">
        <v>2552</v>
      </c>
      <c r="H7" s="861">
        <v>55203</v>
      </c>
      <c r="I7" s="860">
        <v>66805</v>
      </c>
      <c r="J7" s="860">
        <v>10916</v>
      </c>
      <c r="K7" s="861">
        <v>63852</v>
      </c>
      <c r="L7" s="861"/>
      <c r="M7" s="861">
        <v>300</v>
      </c>
      <c r="N7" s="861"/>
      <c r="O7" s="859">
        <f t="shared" si="1"/>
        <v>497128</v>
      </c>
      <c r="P7" s="859">
        <f t="shared" si="2"/>
        <v>13768</v>
      </c>
      <c r="Q7" s="859">
        <f t="shared" si="3"/>
        <v>119055</v>
      </c>
      <c r="R7" s="859">
        <f t="shared" si="4"/>
        <v>364305</v>
      </c>
      <c r="S7" s="860"/>
      <c r="T7" s="860"/>
      <c r="U7" s="861"/>
      <c r="V7" s="860">
        <f t="shared" si="5"/>
        <v>0</v>
      </c>
    </row>
    <row r="8" spans="1:22" ht="23.25" customHeight="1">
      <c r="A8" s="845" t="s">
        <v>2064</v>
      </c>
      <c r="B8" s="860"/>
      <c r="C8" s="860"/>
      <c r="D8" s="861"/>
      <c r="E8" s="860">
        <f t="shared" si="0"/>
        <v>0</v>
      </c>
      <c r="F8" s="860">
        <v>5633</v>
      </c>
      <c r="G8" s="860"/>
      <c r="H8" s="861">
        <v>4816</v>
      </c>
      <c r="I8" s="860">
        <v>724</v>
      </c>
      <c r="J8" s="860">
        <v>563</v>
      </c>
      <c r="K8" s="861">
        <v>569</v>
      </c>
      <c r="L8" s="861"/>
      <c r="M8" s="861"/>
      <c r="N8" s="861"/>
      <c r="O8" s="859">
        <f t="shared" si="1"/>
        <v>6357</v>
      </c>
      <c r="P8" s="859">
        <f t="shared" si="2"/>
        <v>563</v>
      </c>
      <c r="Q8" s="859">
        <f t="shared" si="3"/>
        <v>5385</v>
      </c>
      <c r="R8" s="859">
        <f t="shared" si="4"/>
        <v>409</v>
      </c>
      <c r="S8" s="860"/>
      <c r="T8" s="860"/>
      <c r="U8" s="861"/>
      <c r="V8" s="860">
        <f t="shared" si="5"/>
        <v>0</v>
      </c>
    </row>
    <row r="9" spans="1:22" ht="24.75" customHeight="1">
      <c r="A9" s="845" t="s">
        <v>2065</v>
      </c>
      <c r="B9" s="860"/>
      <c r="C9" s="860"/>
      <c r="D9" s="861"/>
      <c r="E9" s="860">
        <f t="shared" si="0"/>
        <v>0</v>
      </c>
      <c r="F9" s="860">
        <v>5882</v>
      </c>
      <c r="G9" s="860">
        <v>450</v>
      </c>
      <c r="H9" s="861">
        <v>3374</v>
      </c>
      <c r="I9" s="860">
        <v>17359</v>
      </c>
      <c r="J9" s="860">
        <v>16894</v>
      </c>
      <c r="K9" s="861">
        <v>1197</v>
      </c>
      <c r="L9" s="861"/>
      <c r="M9" s="861"/>
      <c r="N9" s="861"/>
      <c r="O9" s="859">
        <f t="shared" si="1"/>
        <v>23241</v>
      </c>
      <c r="P9" s="859">
        <f t="shared" si="2"/>
        <v>17344</v>
      </c>
      <c r="Q9" s="859">
        <f t="shared" si="3"/>
        <v>4571</v>
      </c>
      <c r="R9" s="859">
        <f t="shared" si="4"/>
        <v>1326</v>
      </c>
      <c r="S9" s="860"/>
      <c r="T9" s="860"/>
      <c r="U9" s="861"/>
      <c r="V9" s="860">
        <f t="shared" si="5"/>
        <v>0</v>
      </c>
    </row>
    <row r="10" spans="1:22" ht="17.25" customHeight="1">
      <c r="A10" s="845" t="s">
        <v>2066</v>
      </c>
      <c r="B10" s="860"/>
      <c r="C10" s="860"/>
      <c r="D10" s="861"/>
      <c r="E10" s="860">
        <f t="shared" si="0"/>
        <v>0</v>
      </c>
      <c r="F10" s="860">
        <v>8202</v>
      </c>
      <c r="G10" s="860"/>
      <c r="H10" s="861">
        <v>3924</v>
      </c>
      <c r="I10" s="860">
        <v>89</v>
      </c>
      <c r="J10" s="860"/>
      <c r="K10" s="861">
        <v>279</v>
      </c>
      <c r="L10" s="861"/>
      <c r="M10" s="861"/>
      <c r="N10" s="861"/>
      <c r="O10" s="859">
        <f t="shared" si="1"/>
        <v>8291</v>
      </c>
      <c r="P10" s="859">
        <f t="shared" si="2"/>
        <v>0</v>
      </c>
      <c r="Q10" s="859">
        <f t="shared" si="3"/>
        <v>4203</v>
      </c>
      <c r="R10" s="859">
        <f t="shared" si="4"/>
        <v>4088</v>
      </c>
      <c r="S10" s="860"/>
      <c r="T10" s="860"/>
      <c r="U10" s="861"/>
      <c r="V10" s="860">
        <f t="shared" si="5"/>
        <v>0</v>
      </c>
    </row>
    <row r="11" spans="1:22" ht="22.5" customHeight="1">
      <c r="A11" s="845" t="s">
        <v>2067</v>
      </c>
      <c r="B11" s="860"/>
      <c r="C11" s="860"/>
      <c r="D11" s="861"/>
      <c r="E11" s="860">
        <f t="shared" si="0"/>
        <v>0</v>
      </c>
      <c r="F11" s="860">
        <v>25788</v>
      </c>
      <c r="G11" s="860"/>
      <c r="H11" s="861">
        <v>3229</v>
      </c>
      <c r="I11" s="860">
        <v>656</v>
      </c>
      <c r="J11" s="860"/>
      <c r="K11" s="861">
        <v>642</v>
      </c>
      <c r="L11" s="861"/>
      <c r="M11" s="861"/>
      <c r="N11" s="861"/>
      <c r="O11" s="859">
        <f t="shared" si="1"/>
        <v>26444</v>
      </c>
      <c r="P11" s="859">
        <f t="shared" si="2"/>
        <v>0</v>
      </c>
      <c r="Q11" s="859">
        <f t="shared" si="3"/>
        <v>3871</v>
      </c>
      <c r="R11" s="859">
        <f t="shared" si="4"/>
        <v>22573</v>
      </c>
      <c r="S11" s="860"/>
      <c r="T11" s="860"/>
      <c r="U11" s="861"/>
      <c r="V11" s="860">
        <f t="shared" si="5"/>
        <v>0</v>
      </c>
    </row>
    <row r="12" spans="1:22" ht="17.25" customHeight="1">
      <c r="A12" s="845" t="s">
        <v>2068</v>
      </c>
      <c r="B12" s="860"/>
      <c r="C12" s="860"/>
      <c r="D12" s="861">
        <v>435</v>
      </c>
      <c r="E12" s="860">
        <f t="shared" si="0"/>
        <v>-435</v>
      </c>
      <c r="F12" s="860"/>
      <c r="G12" s="860"/>
      <c r="H12" s="861">
        <v>726</v>
      </c>
      <c r="I12" s="860">
        <v>5388</v>
      </c>
      <c r="J12" s="860">
        <v>2317</v>
      </c>
      <c r="K12" s="861">
        <v>922</v>
      </c>
      <c r="L12" s="861"/>
      <c r="M12" s="861"/>
      <c r="N12" s="861"/>
      <c r="O12" s="859">
        <f t="shared" si="1"/>
        <v>5388</v>
      </c>
      <c r="P12" s="859">
        <f t="shared" si="2"/>
        <v>2317</v>
      </c>
      <c r="Q12" s="859">
        <f t="shared" si="3"/>
        <v>1648</v>
      </c>
      <c r="R12" s="859">
        <f t="shared" si="4"/>
        <v>1423</v>
      </c>
      <c r="S12" s="860"/>
      <c r="T12" s="860"/>
      <c r="U12" s="861"/>
      <c r="V12" s="860">
        <f t="shared" si="5"/>
        <v>0</v>
      </c>
    </row>
    <row r="13" spans="1:22" ht="15.75" customHeight="1">
      <c r="A13" s="845" t="s">
        <v>487</v>
      </c>
      <c r="B13" s="860"/>
      <c r="C13" s="860">
        <v>1608</v>
      </c>
      <c r="D13" s="861">
        <v>-1608</v>
      </c>
      <c r="E13" s="860">
        <f t="shared" si="0"/>
        <v>0</v>
      </c>
      <c r="F13" s="860">
        <v>17650</v>
      </c>
      <c r="G13" s="860"/>
      <c r="H13" s="861">
        <v>13678</v>
      </c>
      <c r="I13" s="860">
        <v>13711</v>
      </c>
      <c r="J13" s="860">
        <v>8084</v>
      </c>
      <c r="K13" s="861">
        <v>5677</v>
      </c>
      <c r="L13" s="861"/>
      <c r="M13" s="861"/>
      <c r="N13" s="861"/>
      <c r="O13" s="859">
        <f t="shared" si="1"/>
        <v>31361</v>
      </c>
      <c r="P13" s="859">
        <f t="shared" si="2"/>
        <v>8084</v>
      </c>
      <c r="Q13" s="859">
        <f t="shared" si="3"/>
        <v>19355</v>
      </c>
      <c r="R13" s="859">
        <f t="shared" si="4"/>
        <v>3922</v>
      </c>
      <c r="S13" s="860"/>
      <c r="T13" s="860"/>
      <c r="U13" s="861"/>
      <c r="V13" s="860">
        <f t="shared" si="5"/>
        <v>0</v>
      </c>
    </row>
    <row r="14" spans="1:22" ht="14.25" customHeight="1">
      <c r="A14" s="845" t="s">
        <v>1935</v>
      </c>
      <c r="B14" s="860"/>
      <c r="C14" s="860"/>
      <c r="D14" s="861"/>
      <c r="E14" s="860">
        <f t="shared" si="0"/>
        <v>0</v>
      </c>
      <c r="F14" s="860"/>
      <c r="G14" s="860"/>
      <c r="H14" s="861"/>
      <c r="I14" s="860">
        <v>253</v>
      </c>
      <c r="J14" s="860">
        <v>311</v>
      </c>
      <c r="K14" s="861">
        <v>-7</v>
      </c>
      <c r="L14" s="861">
        <v>-141</v>
      </c>
      <c r="M14" s="861"/>
      <c r="N14" s="861"/>
      <c r="O14" s="859">
        <f t="shared" si="1"/>
        <v>112</v>
      </c>
      <c r="P14" s="859">
        <f t="shared" si="2"/>
        <v>311</v>
      </c>
      <c r="Q14" s="859">
        <f t="shared" si="3"/>
        <v>-7</v>
      </c>
      <c r="R14" s="859">
        <f t="shared" si="4"/>
        <v>-192</v>
      </c>
      <c r="S14" s="860"/>
      <c r="T14" s="860"/>
      <c r="U14" s="861"/>
      <c r="V14" s="860">
        <f t="shared" si="5"/>
        <v>0</v>
      </c>
    </row>
    <row r="15" spans="1:22" ht="24.75" customHeight="1">
      <c r="A15" s="862" t="s">
        <v>2283</v>
      </c>
      <c r="B15" s="860"/>
      <c r="C15" s="860"/>
      <c r="D15" s="863"/>
      <c r="E15" s="860">
        <f t="shared" si="0"/>
        <v>0</v>
      </c>
      <c r="F15" s="860"/>
      <c r="G15" s="860"/>
      <c r="H15" s="863">
        <v>1318</v>
      </c>
      <c r="I15" s="864">
        <v>34667</v>
      </c>
      <c r="J15" s="860"/>
      <c r="K15" s="863">
        <v>32774</v>
      </c>
      <c r="L15" s="863"/>
      <c r="M15" s="863"/>
      <c r="N15" s="863"/>
      <c r="O15" s="859">
        <f t="shared" si="1"/>
        <v>34667</v>
      </c>
      <c r="P15" s="859">
        <f t="shared" si="2"/>
        <v>0</v>
      </c>
      <c r="Q15" s="859">
        <f t="shared" si="3"/>
        <v>34092</v>
      </c>
      <c r="R15" s="859">
        <f t="shared" si="4"/>
        <v>575</v>
      </c>
      <c r="S15" s="860"/>
      <c r="T15" s="860"/>
      <c r="U15" s="861"/>
      <c r="V15" s="860">
        <f t="shared" si="5"/>
        <v>0</v>
      </c>
    </row>
    <row r="16" spans="1:22" ht="17.25" customHeight="1">
      <c r="A16" s="862" t="s">
        <v>2284</v>
      </c>
      <c r="B16" s="860"/>
      <c r="C16" s="860">
        <v>553</v>
      </c>
      <c r="D16" s="861">
        <v>1815</v>
      </c>
      <c r="E16" s="860">
        <f t="shared" si="0"/>
        <v>-2368</v>
      </c>
      <c r="F16" s="860"/>
      <c r="G16" s="860"/>
      <c r="H16" s="861">
        <v>7097</v>
      </c>
      <c r="I16" s="860">
        <v>5123</v>
      </c>
      <c r="J16" s="860">
        <v>21348</v>
      </c>
      <c r="K16" s="861">
        <v>-14701</v>
      </c>
      <c r="L16" s="861">
        <v>205</v>
      </c>
      <c r="M16" s="861"/>
      <c r="N16" s="861"/>
      <c r="O16" s="859">
        <f t="shared" si="1"/>
        <v>5328</v>
      </c>
      <c r="P16" s="859">
        <f t="shared" si="2"/>
        <v>21348</v>
      </c>
      <c r="Q16" s="859">
        <f t="shared" si="3"/>
        <v>-7604</v>
      </c>
      <c r="R16" s="859">
        <f t="shared" si="4"/>
        <v>-8416</v>
      </c>
      <c r="S16" s="860"/>
      <c r="T16" s="860"/>
      <c r="U16" s="861"/>
      <c r="V16" s="860">
        <f t="shared" si="5"/>
        <v>0</v>
      </c>
    </row>
    <row r="17" spans="1:22" ht="16.5" customHeight="1">
      <c r="A17" s="862" t="s">
        <v>2285</v>
      </c>
      <c r="B17" s="860">
        <v>171</v>
      </c>
      <c r="C17" s="860"/>
      <c r="D17" s="861">
        <v>171</v>
      </c>
      <c r="E17" s="860">
        <f t="shared" si="0"/>
        <v>0</v>
      </c>
      <c r="F17" s="860"/>
      <c r="G17" s="860"/>
      <c r="H17" s="861">
        <v>10144</v>
      </c>
      <c r="I17" s="860">
        <v>1521</v>
      </c>
      <c r="J17" s="860">
        <v>2163</v>
      </c>
      <c r="K17" s="861">
        <v>607</v>
      </c>
      <c r="L17" s="861"/>
      <c r="M17" s="861"/>
      <c r="N17" s="861"/>
      <c r="O17" s="859">
        <f t="shared" si="1"/>
        <v>1521</v>
      </c>
      <c r="P17" s="859">
        <f t="shared" si="2"/>
        <v>2163</v>
      </c>
      <c r="Q17" s="859">
        <f t="shared" si="3"/>
        <v>10751</v>
      </c>
      <c r="R17" s="859">
        <f t="shared" si="4"/>
        <v>-11393</v>
      </c>
      <c r="S17" s="860"/>
      <c r="T17" s="860"/>
      <c r="U17" s="861"/>
      <c r="V17" s="860">
        <f t="shared" si="5"/>
        <v>0</v>
      </c>
    </row>
    <row r="18" spans="1:22" ht="16.5" customHeight="1">
      <c r="A18" s="862" t="s">
        <v>2286</v>
      </c>
      <c r="B18" s="860"/>
      <c r="C18" s="860"/>
      <c r="D18" s="861"/>
      <c r="E18" s="860">
        <f t="shared" si="0"/>
        <v>0</v>
      </c>
      <c r="F18" s="860"/>
      <c r="G18" s="860"/>
      <c r="H18" s="861">
        <v>5</v>
      </c>
      <c r="I18" s="860">
        <v>512</v>
      </c>
      <c r="J18" s="860">
        <v>25</v>
      </c>
      <c r="K18" s="861">
        <v>540</v>
      </c>
      <c r="L18" s="861"/>
      <c r="M18" s="861"/>
      <c r="N18" s="861"/>
      <c r="O18" s="859">
        <f t="shared" si="1"/>
        <v>512</v>
      </c>
      <c r="P18" s="859">
        <f t="shared" si="2"/>
        <v>25</v>
      </c>
      <c r="Q18" s="859">
        <f t="shared" si="3"/>
        <v>545</v>
      </c>
      <c r="R18" s="859">
        <f t="shared" si="4"/>
        <v>-58</v>
      </c>
      <c r="S18" s="860"/>
      <c r="T18" s="860"/>
      <c r="U18" s="861"/>
      <c r="V18" s="860">
        <f t="shared" si="5"/>
        <v>0</v>
      </c>
    </row>
    <row r="19" spans="1:22" ht="23.25" customHeight="1">
      <c r="A19" s="862" t="s">
        <v>2287</v>
      </c>
      <c r="B19" s="860"/>
      <c r="C19" s="860">
        <v>171</v>
      </c>
      <c r="D19" s="861">
        <v>-45</v>
      </c>
      <c r="E19" s="860">
        <f t="shared" si="0"/>
        <v>-126</v>
      </c>
      <c r="F19" s="860">
        <v>132734</v>
      </c>
      <c r="G19" s="860">
        <v>133</v>
      </c>
      <c r="H19" s="861">
        <v>65694</v>
      </c>
      <c r="I19" s="860">
        <v>2760</v>
      </c>
      <c r="J19" s="860">
        <v>1250</v>
      </c>
      <c r="K19" s="861">
        <v>3635</v>
      </c>
      <c r="L19" s="861"/>
      <c r="M19" s="861"/>
      <c r="N19" s="861"/>
      <c r="O19" s="859">
        <f t="shared" si="1"/>
        <v>135494</v>
      </c>
      <c r="P19" s="859">
        <f t="shared" si="2"/>
        <v>1383</v>
      </c>
      <c r="Q19" s="859">
        <f t="shared" si="3"/>
        <v>69329</v>
      </c>
      <c r="R19" s="859">
        <f t="shared" si="4"/>
        <v>64782</v>
      </c>
      <c r="S19" s="860"/>
      <c r="T19" s="860"/>
      <c r="U19" s="861"/>
      <c r="V19" s="860">
        <f t="shared" si="5"/>
        <v>0</v>
      </c>
    </row>
    <row r="20" spans="1:22" ht="14.25" customHeight="1">
      <c r="A20" s="862" t="s">
        <v>2288</v>
      </c>
      <c r="B20" s="860">
        <v>27</v>
      </c>
      <c r="C20" s="860"/>
      <c r="D20" s="861">
        <v>27</v>
      </c>
      <c r="E20" s="860">
        <f t="shared" si="0"/>
        <v>0</v>
      </c>
      <c r="F20" s="860">
        <v>90508</v>
      </c>
      <c r="G20" s="860"/>
      <c r="H20" s="861">
        <v>8172</v>
      </c>
      <c r="I20" s="860">
        <v>2394</v>
      </c>
      <c r="J20" s="860"/>
      <c r="K20" s="861">
        <v>4561</v>
      </c>
      <c r="L20" s="861"/>
      <c r="M20" s="861"/>
      <c r="N20" s="861"/>
      <c r="O20" s="859">
        <f t="shared" si="1"/>
        <v>92902</v>
      </c>
      <c r="P20" s="859">
        <f t="shared" si="2"/>
        <v>0</v>
      </c>
      <c r="Q20" s="859">
        <f t="shared" si="3"/>
        <v>12733</v>
      </c>
      <c r="R20" s="859">
        <f t="shared" si="4"/>
        <v>80169</v>
      </c>
      <c r="S20" s="860"/>
      <c r="T20" s="860"/>
      <c r="U20" s="861"/>
      <c r="V20" s="860">
        <f t="shared" si="5"/>
        <v>0</v>
      </c>
    </row>
    <row r="21" spans="1:22" ht="26.25" customHeight="1">
      <c r="A21" s="832" t="s">
        <v>2289</v>
      </c>
      <c r="B21" s="860"/>
      <c r="C21" s="860"/>
      <c r="D21" s="861"/>
      <c r="E21" s="860">
        <f t="shared" si="0"/>
        <v>0</v>
      </c>
      <c r="F21" s="860"/>
      <c r="G21" s="860"/>
      <c r="H21" s="861"/>
      <c r="I21" s="860">
        <v>16</v>
      </c>
      <c r="J21" s="860"/>
      <c r="K21" s="861">
        <v>16</v>
      </c>
      <c r="L21" s="861"/>
      <c r="M21" s="861"/>
      <c r="N21" s="861"/>
      <c r="O21" s="859">
        <f t="shared" si="1"/>
        <v>16</v>
      </c>
      <c r="P21" s="859">
        <f t="shared" si="2"/>
        <v>0</v>
      </c>
      <c r="Q21" s="859">
        <f t="shared" si="3"/>
        <v>16</v>
      </c>
      <c r="R21" s="859">
        <f t="shared" si="4"/>
        <v>0</v>
      </c>
      <c r="S21" s="860"/>
      <c r="T21" s="860"/>
      <c r="U21" s="861"/>
      <c r="V21" s="860">
        <f t="shared" si="5"/>
        <v>0</v>
      </c>
    </row>
    <row r="22" spans="1:22" ht="24.75" customHeight="1">
      <c r="A22" s="865" t="s">
        <v>2069</v>
      </c>
      <c r="B22" s="866">
        <f t="shared" ref="B22:V22" si="6">SUM(B4:B21)</f>
        <v>19848</v>
      </c>
      <c r="C22" s="866">
        <f t="shared" si="6"/>
        <v>2617</v>
      </c>
      <c r="D22" s="866">
        <f t="shared" si="6"/>
        <v>17809</v>
      </c>
      <c r="E22" s="866">
        <f t="shared" si="6"/>
        <v>-578</v>
      </c>
      <c r="F22" s="866">
        <f t="shared" si="6"/>
        <v>735433</v>
      </c>
      <c r="G22" s="866">
        <f t="shared" si="6"/>
        <v>5409</v>
      </c>
      <c r="H22" s="866">
        <f t="shared" si="6"/>
        <v>206985</v>
      </c>
      <c r="I22" s="866">
        <f t="shared" si="6"/>
        <v>242144</v>
      </c>
      <c r="J22" s="866">
        <f t="shared" si="6"/>
        <v>77436</v>
      </c>
      <c r="K22" s="866">
        <f t="shared" si="6"/>
        <v>173262</v>
      </c>
      <c r="L22" s="866">
        <f t="shared" si="6"/>
        <v>1371</v>
      </c>
      <c r="M22" s="866">
        <f t="shared" si="6"/>
        <v>300</v>
      </c>
      <c r="N22" s="866">
        <f t="shared" si="6"/>
        <v>0</v>
      </c>
      <c r="O22" s="866">
        <f t="shared" si="6"/>
        <v>978948</v>
      </c>
      <c r="P22" s="866">
        <f t="shared" si="6"/>
        <v>83145</v>
      </c>
      <c r="Q22" s="866">
        <f t="shared" si="6"/>
        <v>380247</v>
      </c>
      <c r="R22" s="866">
        <f t="shared" si="6"/>
        <v>515556</v>
      </c>
      <c r="S22" s="866">
        <f t="shared" si="6"/>
        <v>0</v>
      </c>
      <c r="T22" s="866">
        <f t="shared" si="6"/>
        <v>0</v>
      </c>
      <c r="U22" s="866">
        <f t="shared" si="6"/>
        <v>0</v>
      </c>
      <c r="V22" s="866">
        <f t="shared" si="6"/>
        <v>0</v>
      </c>
    </row>
    <row r="23" spans="1:22" ht="19.5" customHeight="1">
      <c r="A23" s="867" t="s">
        <v>2070</v>
      </c>
      <c r="B23" s="861">
        <v>3502</v>
      </c>
      <c r="C23" s="861"/>
      <c r="D23" s="861">
        <v>9681</v>
      </c>
      <c r="E23" s="860">
        <f>SUM(B23-C23-D23)</f>
        <v>-6179</v>
      </c>
      <c r="F23" s="861">
        <v>8045583</v>
      </c>
      <c r="G23" s="861">
        <v>2400208</v>
      </c>
      <c r="H23" s="861">
        <v>864746</v>
      </c>
      <c r="I23" s="861">
        <v>1317581</v>
      </c>
      <c r="J23" s="861">
        <v>54439</v>
      </c>
      <c r="K23" s="861">
        <v>298514</v>
      </c>
      <c r="L23" s="861">
        <v>994752</v>
      </c>
      <c r="M23" s="861">
        <v>2342842</v>
      </c>
      <c r="N23" s="861"/>
      <c r="O23" s="859">
        <f>SUM(F23+I23+L23)</f>
        <v>10357916</v>
      </c>
      <c r="P23" s="859">
        <f>SUM(G23+J23+M23)</f>
        <v>4797489</v>
      </c>
      <c r="Q23" s="859">
        <f>SUM(H23+K23+N23)</f>
        <v>1163260</v>
      </c>
      <c r="R23" s="859">
        <f>O23-P23-Q23</f>
        <v>4397167</v>
      </c>
      <c r="S23" s="860">
        <v>103745</v>
      </c>
      <c r="T23" s="860"/>
      <c r="U23" s="861">
        <v>167097</v>
      </c>
      <c r="V23" s="860">
        <f>SUM(S23-T23-U23)</f>
        <v>-63352</v>
      </c>
    </row>
    <row r="24" spans="1:22" ht="27" customHeight="1">
      <c r="A24" s="868" t="s">
        <v>2071</v>
      </c>
      <c r="B24" s="866">
        <f t="shared" ref="B24:V24" si="7">SUM(B22:B23)</f>
        <v>23350</v>
      </c>
      <c r="C24" s="866">
        <f t="shared" si="7"/>
        <v>2617</v>
      </c>
      <c r="D24" s="866">
        <f t="shared" si="7"/>
        <v>27490</v>
      </c>
      <c r="E24" s="866">
        <f t="shared" si="7"/>
        <v>-6757</v>
      </c>
      <c r="F24" s="866">
        <f t="shared" si="7"/>
        <v>8781016</v>
      </c>
      <c r="G24" s="866">
        <f t="shared" si="7"/>
        <v>2405617</v>
      </c>
      <c r="H24" s="866">
        <f t="shared" si="7"/>
        <v>1071731</v>
      </c>
      <c r="I24" s="866">
        <f t="shared" si="7"/>
        <v>1559725</v>
      </c>
      <c r="J24" s="866">
        <f t="shared" si="7"/>
        <v>131875</v>
      </c>
      <c r="K24" s="866">
        <f t="shared" si="7"/>
        <v>471776</v>
      </c>
      <c r="L24" s="866">
        <f t="shared" si="7"/>
        <v>996123</v>
      </c>
      <c r="M24" s="866">
        <f t="shared" si="7"/>
        <v>2343142</v>
      </c>
      <c r="N24" s="866">
        <f t="shared" si="7"/>
        <v>0</v>
      </c>
      <c r="O24" s="866">
        <f t="shared" si="7"/>
        <v>11336864</v>
      </c>
      <c r="P24" s="866">
        <f t="shared" si="7"/>
        <v>4880634</v>
      </c>
      <c r="Q24" s="866">
        <f t="shared" si="7"/>
        <v>1543507</v>
      </c>
      <c r="R24" s="866">
        <f t="shared" si="7"/>
        <v>4912723</v>
      </c>
      <c r="S24" s="866">
        <f t="shared" si="7"/>
        <v>103745</v>
      </c>
      <c r="T24" s="866">
        <f t="shared" si="7"/>
        <v>0</v>
      </c>
      <c r="U24" s="866">
        <f t="shared" si="7"/>
        <v>167097</v>
      </c>
      <c r="V24" s="866">
        <f t="shared" si="7"/>
        <v>-63352</v>
      </c>
    </row>
    <row r="25" spans="1:22" ht="15" customHeight="1"/>
    <row r="26" spans="1:22" ht="15" customHeight="1"/>
    <row r="27" spans="1:22" ht="15" customHeight="1"/>
    <row r="28" spans="1:22" ht="15" customHeight="1"/>
    <row r="29" spans="1:22" ht="15" customHeight="1"/>
    <row r="30" spans="1:22" ht="15" customHeight="1"/>
    <row r="31" spans="1:22" ht="15" customHeight="1"/>
    <row r="32" spans="1:2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</sheetData>
  <mergeCells count="9">
    <mergeCell ref="A1:A3"/>
    <mergeCell ref="S1:U2"/>
    <mergeCell ref="V1:V3"/>
    <mergeCell ref="F1:R1"/>
    <mergeCell ref="O2:R2"/>
    <mergeCell ref="B1:E2"/>
    <mergeCell ref="F2:H2"/>
    <mergeCell ref="I2:K2"/>
    <mergeCell ref="L2:N2"/>
  </mergeCells>
  <phoneticPr fontId="88" type="noConversion"/>
  <printOptions horizontalCentered="1" verticalCentered="1"/>
  <pageMargins left="0.19685039370078741" right="0.19685039370078741" top="0.51181102362204722" bottom="0.39370078740157483" header="0.31496062992125984" footer="0.31496062992125984"/>
  <pageSetup paperSize="9" scale="77" orientation="landscape" horizontalDpi="300" verticalDpi="300" r:id="rId1"/>
  <headerFooter alignWithMargins="0">
    <oddHeader>&amp;C&amp;"Times New Roman CE,Félkövér dőlt"ZALAEGERSZEG MJV ÖNKORMÁNYZATA IMMATERIÁLIS JAVAK, TÁRGYI ESZKÖZÖK, 
KONCESSZIÓBA ADOTT ESZKÖZÖK ÁLLOMÁNYÁNAK ALAKULÁSA 2015. ÉVBEN&amp;R&amp;"Times New Roman,Félkövér dőlt"12. tábla
Adatok: ezer Ft-ban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8"/>
  <sheetViews>
    <sheetView zoomScaleNormal="85" workbookViewId="0">
      <pane xSplit="2" ySplit="3" topLeftCell="C31" activePane="bottomRight" state="frozenSplit"/>
      <selection pane="topRight" activeCell="C1" sqref="C1"/>
      <selection pane="bottomLeft" activeCell="A8" sqref="A8"/>
      <selection pane="bottomRight" activeCell="N45" sqref="N45"/>
    </sheetView>
  </sheetViews>
  <sheetFormatPr defaultColWidth="11.1640625" defaultRowHeight="16.5" customHeight="1"/>
  <cols>
    <col min="1" max="1" width="6.1640625" style="1293" customWidth="1"/>
    <col min="2" max="2" width="17.33203125" style="1272" customWidth="1"/>
    <col min="3" max="3" width="31.1640625" style="1272" customWidth="1"/>
    <col min="4" max="4" width="15.33203125" style="1272" customWidth="1"/>
    <col min="5" max="5" width="16.5" style="1272" customWidth="1"/>
    <col min="6" max="6" width="15.33203125" style="1272" customWidth="1"/>
    <col min="7" max="7" width="10.5" style="1272" customWidth="1"/>
    <col min="8" max="8" width="16.5" style="1272" customWidth="1"/>
    <col min="9" max="9" width="15.33203125" style="1294" customWidth="1"/>
    <col min="10" max="12" width="16.5" style="1272" hidden="1" customWidth="1"/>
    <col min="13" max="13" width="16.5" style="1272" customWidth="1"/>
    <col min="14" max="14" width="20" style="1272" customWidth="1"/>
    <col min="15" max="15" width="16.83203125" style="1295" customWidth="1"/>
    <col min="16" max="16384" width="11.1640625" style="1272"/>
  </cols>
  <sheetData>
    <row r="1" spans="1:15" ht="16.5" customHeight="1">
      <c r="A1" s="1270"/>
      <c r="B1" s="1463" t="s">
        <v>1785</v>
      </c>
      <c r="C1" s="1463"/>
      <c r="D1" s="1271" t="s">
        <v>1954</v>
      </c>
      <c r="E1" s="1271" t="s">
        <v>1786</v>
      </c>
      <c r="F1" s="1271" t="s">
        <v>1787</v>
      </c>
      <c r="G1" s="1271" t="s">
        <v>1788</v>
      </c>
      <c r="H1" s="1271" t="s">
        <v>1789</v>
      </c>
      <c r="I1" s="1271" t="s">
        <v>1960</v>
      </c>
      <c r="J1" s="1271"/>
      <c r="K1" s="1271"/>
      <c r="L1" s="1271"/>
      <c r="M1" s="1271" t="s">
        <v>1967</v>
      </c>
      <c r="N1" s="1271" t="s">
        <v>1973</v>
      </c>
      <c r="O1" s="1450" t="s">
        <v>1790</v>
      </c>
    </row>
    <row r="2" spans="1:15" s="1276" customFormat="1" ht="92.1" customHeight="1">
      <c r="A2" s="1273"/>
      <c r="B2" s="1464"/>
      <c r="C2" s="1464"/>
      <c r="D2" s="1274" t="s">
        <v>356</v>
      </c>
      <c r="E2" s="1275" t="s">
        <v>490</v>
      </c>
      <c r="F2" s="1275" t="s">
        <v>358</v>
      </c>
      <c r="G2" s="1275" t="s">
        <v>1791</v>
      </c>
      <c r="H2" s="1275" t="s">
        <v>1792</v>
      </c>
      <c r="I2" s="1275" t="s">
        <v>1793</v>
      </c>
      <c r="J2" s="1275" t="s">
        <v>1794</v>
      </c>
      <c r="K2" s="1275" t="s">
        <v>1795</v>
      </c>
      <c r="L2" s="1275" t="s">
        <v>1796</v>
      </c>
      <c r="M2" s="1275" t="s">
        <v>363</v>
      </c>
      <c r="N2" s="1275" t="s">
        <v>364</v>
      </c>
      <c r="O2" s="1451"/>
    </row>
    <row r="3" spans="1:15" s="1276" customFormat="1" ht="18" customHeight="1" thickBot="1">
      <c r="A3" s="1452">
        <v>1</v>
      </c>
      <c r="B3" s="1453"/>
      <c r="C3" s="1454"/>
      <c r="D3" s="1277">
        <v>2</v>
      </c>
      <c r="E3" s="1278">
        <v>3</v>
      </c>
      <c r="F3" s="1278">
        <v>4</v>
      </c>
      <c r="G3" s="1278">
        <v>5</v>
      </c>
      <c r="H3" s="1278">
        <v>6</v>
      </c>
      <c r="I3" s="1278">
        <v>7</v>
      </c>
      <c r="J3" s="1278">
        <v>9</v>
      </c>
      <c r="K3" s="1278">
        <v>10</v>
      </c>
      <c r="L3" s="1278">
        <v>11</v>
      </c>
      <c r="M3" s="1278">
        <v>8</v>
      </c>
      <c r="N3" s="1278">
        <v>9</v>
      </c>
      <c r="O3" s="1278">
        <v>10</v>
      </c>
    </row>
    <row r="4" spans="1:15" ht="21" customHeight="1">
      <c r="A4" s="1455" t="s">
        <v>232</v>
      </c>
      <c r="B4" s="1459" t="s">
        <v>1797</v>
      </c>
      <c r="C4" s="1280" t="s">
        <v>1798</v>
      </c>
      <c r="D4" s="1296">
        <v>0</v>
      </c>
      <c r="E4" s="1297">
        <v>3444</v>
      </c>
      <c r="F4" s="1297">
        <v>0</v>
      </c>
      <c r="G4" s="1297"/>
      <c r="H4" s="1297"/>
      <c r="I4" s="1298">
        <f>SUM(E4:H4)</f>
        <v>3444</v>
      </c>
      <c r="J4" s="1297"/>
      <c r="K4" s="1297"/>
      <c r="L4" s="1297"/>
      <c r="M4" s="1297"/>
      <c r="N4" s="1297"/>
      <c r="O4" s="1299">
        <f>+D4+I4+N4</f>
        <v>3444</v>
      </c>
    </row>
    <row r="5" spans="1:15" ht="21" customHeight="1">
      <c r="A5" s="1456"/>
      <c r="B5" s="1460"/>
      <c r="C5" s="1281" t="s">
        <v>1799</v>
      </c>
      <c r="D5" s="1296">
        <v>0</v>
      </c>
      <c r="E5" s="1297"/>
      <c r="F5" s="1297">
        <v>0</v>
      </c>
      <c r="G5" s="1297"/>
      <c r="H5" s="1297"/>
      <c r="I5" s="1298">
        <f>SUM(E5:H5)</f>
        <v>0</v>
      </c>
      <c r="J5" s="1297"/>
      <c r="K5" s="1297"/>
      <c r="L5" s="1297"/>
      <c r="M5" s="1297"/>
      <c r="N5" s="1297"/>
      <c r="O5" s="1299">
        <f>+D5+I5+N5</f>
        <v>0</v>
      </c>
    </row>
    <row r="6" spans="1:15" ht="21" customHeight="1">
      <c r="A6" s="1456"/>
      <c r="B6" s="1460"/>
      <c r="C6" s="1282" t="s">
        <v>1800</v>
      </c>
      <c r="D6" s="1300">
        <f t="shared" ref="D6:L6" si="0">+D5-D4</f>
        <v>0</v>
      </c>
      <c r="E6" s="1300">
        <f t="shared" si="0"/>
        <v>-3444</v>
      </c>
      <c r="F6" s="1300">
        <f t="shared" si="0"/>
        <v>0</v>
      </c>
      <c r="G6" s="1300">
        <f t="shared" si="0"/>
        <v>0</v>
      </c>
      <c r="H6" s="1300">
        <f t="shared" si="0"/>
        <v>0</v>
      </c>
      <c r="I6" s="1300">
        <f t="shared" si="0"/>
        <v>-3444</v>
      </c>
      <c r="J6" s="1300">
        <f t="shared" si="0"/>
        <v>0</v>
      </c>
      <c r="K6" s="1300">
        <f t="shared" si="0"/>
        <v>0</v>
      </c>
      <c r="L6" s="1300">
        <f t="shared" si="0"/>
        <v>0</v>
      </c>
      <c r="M6" s="1300"/>
      <c r="N6" s="1300">
        <f>+N5-N4</f>
        <v>0</v>
      </c>
      <c r="O6" s="1301">
        <f>+O5-O4</f>
        <v>-3444</v>
      </c>
    </row>
    <row r="7" spans="1:15" ht="21" customHeight="1">
      <c r="A7" s="1457"/>
      <c r="B7" s="1460"/>
      <c r="C7" s="1281" t="s">
        <v>1801</v>
      </c>
      <c r="D7" s="1300">
        <v>0</v>
      </c>
      <c r="E7" s="1298">
        <v>49979464</v>
      </c>
      <c r="F7" s="1298">
        <v>88025</v>
      </c>
      <c r="G7" s="1298"/>
      <c r="H7" s="1298"/>
      <c r="I7" s="1298">
        <f>SUM(E7:H7)</f>
        <v>50067489</v>
      </c>
      <c r="J7" s="1298"/>
      <c r="K7" s="1298"/>
      <c r="L7" s="1298"/>
      <c r="M7" s="1298"/>
      <c r="N7" s="1298"/>
      <c r="O7" s="1299">
        <f>+D7+I7+N7</f>
        <v>50067489</v>
      </c>
    </row>
    <row r="8" spans="1:15" ht="21" customHeight="1">
      <c r="A8" s="1457"/>
      <c r="B8" s="1460"/>
      <c r="C8" s="1281" t="s">
        <v>1799</v>
      </c>
      <c r="D8" s="1300">
        <v>0</v>
      </c>
      <c r="E8" s="1298">
        <v>50645324</v>
      </c>
      <c r="F8" s="1298">
        <v>88008</v>
      </c>
      <c r="G8" s="1298"/>
      <c r="H8" s="1298"/>
      <c r="I8" s="1298">
        <f>SUM(E8:H8)</f>
        <v>50733332</v>
      </c>
      <c r="J8" s="1298"/>
      <c r="K8" s="1298"/>
      <c r="L8" s="1298"/>
      <c r="M8" s="1298"/>
      <c r="N8" s="1298"/>
      <c r="O8" s="1299">
        <f>+D8+I8+N8</f>
        <v>50733332</v>
      </c>
    </row>
    <row r="9" spans="1:15" ht="21" customHeight="1">
      <c r="A9" s="1457"/>
      <c r="B9" s="1460"/>
      <c r="C9" s="1282" t="s">
        <v>1800</v>
      </c>
      <c r="D9" s="1283">
        <f t="shared" ref="D9:L9" si="1">+D8-D7</f>
        <v>0</v>
      </c>
      <c r="E9" s="1283">
        <f t="shared" si="1"/>
        <v>665860</v>
      </c>
      <c r="F9" s="1283">
        <f t="shared" si="1"/>
        <v>-17</v>
      </c>
      <c r="G9" s="1283">
        <f t="shared" si="1"/>
        <v>0</v>
      </c>
      <c r="H9" s="1283">
        <f t="shared" si="1"/>
        <v>0</v>
      </c>
      <c r="I9" s="1283">
        <f t="shared" si="1"/>
        <v>665843</v>
      </c>
      <c r="J9" s="1283">
        <f t="shared" si="1"/>
        <v>0</v>
      </c>
      <c r="K9" s="1283">
        <f t="shared" si="1"/>
        <v>0</v>
      </c>
      <c r="L9" s="1283">
        <f t="shared" si="1"/>
        <v>0</v>
      </c>
      <c r="M9" s="1283"/>
      <c r="N9" s="1283">
        <f>+N8-N7</f>
        <v>0</v>
      </c>
      <c r="O9" s="1284">
        <f>+O8-O7</f>
        <v>665843</v>
      </c>
    </row>
    <row r="10" spans="1:15" ht="21" customHeight="1">
      <c r="A10" s="1458"/>
      <c r="B10" s="1460"/>
      <c r="C10" s="1281" t="s">
        <v>1802</v>
      </c>
      <c r="D10" s="1285">
        <f t="shared" ref="D10:L10" si="2">+D4+D7</f>
        <v>0</v>
      </c>
      <c r="E10" s="1285">
        <f t="shared" si="2"/>
        <v>49982908</v>
      </c>
      <c r="F10" s="1285">
        <f t="shared" si="2"/>
        <v>88025</v>
      </c>
      <c r="G10" s="1285">
        <f t="shared" si="2"/>
        <v>0</v>
      </c>
      <c r="H10" s="1285">
        <f t="shared" si="2"/>
        <v>0</v>
      </c>
      <c r="I10" s="1285">
        <f t="shared" si="2"/>
        <v>50070933</v>
      </c>
      <c r="J10" s="1285">
        <f t="shared" si="2"/>
        <v>0</v>
      </c>
      <c r="K10" s="1285">
        <f t="shared" si="2"/>
        <v>0</v>
      </c>
      <c r="L10" s="1285">
        <f t="shared" si="2"/>
        <v>0</v>
      </c>
      <c r="M10" s="1285"/>
      <c r="N10" s="1285">
        <f>+N4+N7</f>
        <v>0</v>
      </c>
      <c r="O10" s="1303">
        <f>+O4+O7</f>
        <v>50070933</v>
      </c>
    </row>
    <row r="11" spans="1:15" ht="21" customHeight="1">
      <c r="A11" s="1286"/>
      <c r="B11" s="1287"/>
      <c r="C11" s="1281" t="s">
        <v>1803</v>
      </c>
      <c r="D11" s="1285">
        <f t="shared" ref="D11:L11" si="3">+D5+D8</f>
        <v>0</v>
      </c>
      <c r="E11" s="1285">
        <f t="shared" si="3"/>
        <v>50645324</v>
      </c>
      <c r="F11" s="1285">
        <f t="shared" si="3"/>
        <v>88008</v>
      </c>
      <c r="G11" s="1285">
        <f t="shared" si="3"/>
        <v>0</v>
      </c>
      <c r="H11" s="1285">
        <f t="shared" si="3"/>
        <v>0</v>
      </c>
      <c r="I11" s="1285">
        <f t="shared" si="3"/>
        <v>50733332</v>
      </c>
      <c r="J11" s="1285">
        <f t="shared" si="3"/>
        <v>0</v>
      </c>
      <c r="K11" s="1285">
        <f t="shared" si="3"/>
        <v>0</v>
      </c>
      <c r="L11" s="1285">
        <f t="shared" si="3"/>
        <v>0</v>
      </c>
      <c r="M11" s="1285"/>
      <c r="N11" s="1285">
        <f>+N5+N8</f>
        <v>0</v>
      </c>
      <c r="O11" s="1303">
        <f>+O5+O8</f>
        <v>50733332</v>
      </c>
    </row>
    <row r="12" spans="1:15" ht="21" customHeight="1" thickBot="1">
      <c r="A12" s="1288"/>
      <c r="B12" s="1289"/>
      <c r="C12" s="1282" t="s">
        <v>1804</v>
      </c>
      <c r="D12" s="1285">
        <f t="shared" ref="D12:L12" si="4">+D11-D10</f>
        <v>0</v>
      </c>
      <c r="E12" s="1285">
        <f t="shared" si="4"/>
        <v>662416</v>
      </c>
      <c r="F12" s="1285">
        <f t="shared" si="4"/>
        <v>-17</v>
      </c>
      <c r="G12" s="1285">
        <f t="shared" si="4"/>
        <v>0</v>
      </c>
      <c r="H12" s="1285">
        <f t="shared" si="4"/>
        <v>0</v>
      </c>
      <c r="I12" s="1285">
        <f t="shared" si="4"/>
        <v>662399</v>
      </c>
      <c r="J12" s="1285">
        <f t="shared" si="4"/>
        <v>0</v>
      </c>
      <c r="K12" s="1285">
        <f t="shared" si="4"/>
        <v>0</v>
      </c>
      <c r="L12" s="1285">
        <f t="shared" si="4"/>
        <v>0</v>
      </c>
      <c r="M12" s="1285"/>
      <c r="N12" s="1285">
        <f>+N11-N10</f>
        <v>0</v>
      </c>
      <c r="O12" s="1303">
        <f>+O11-O10</f>
        <v>662399</v>
      </c>
    </row>
    <row r="13" spans="1:15" ht="21" customHeight="1">
      <c r="A13" s="1290"/>
      <c r="B13" s="1279"/>
      <c r="C13" s="1280" t="s">
        <v>1798</v>
      </c>
      <c r="D13" s="1300">
        <v>44643</v>
      </c>
      <c r="E13" s="1298">
        <v>10285971</v>
      </c>
      <c r="F13" s="1298">
        <v>472714</v>
      </c>
      <c r="G13" s="1298"/>
      <c r="H13" s="1298">
        <v>13178</v>
      </c>
      <c r="I13" s="1298">
        <f>SUM(E13:H13)</f>
        <v>10771863</v>
      </c>
      <c r="J13" s="1298"/>
      <c r="K13" s="1298"/>
      <c r="L13" s="1298"/>
      <c r="M13" s="1298"/>
      <c r="N13" s="1298"/>
      <c r="O13" s="1299">
        <f>+D13+I13+N13</f>
        <v>10816506</v>
      </c>
    </row>
    <row r="14" spans="1:15" ht="21" customHeight="1">
      <c r="A14" s="1461" t="s">
        <v>294</v>
      </c>
      <c r="B14" s="1462" t="s">
        <v>1805</v>
      </c>
      <c r="C14" s="1281" t="s">
        <v>1799</v>
      </c>
      <c r="D14" s="1300">
        <v>44065</v>
      </c>
      <c r="E14" s="1298">
        <v>10801177</v>
      </c>
      <c r="F14" s="1298">
        <v>465463</v>
      </c>
      <c r="G14" s="1298"/>
      <c r="H14" s="1298">
        <v>14249</v>
      </c>
      <c r="I14" s="1298">
        <f>SUM(E14:H14)</f>
        <v>11280889</v>
      </c>
      <c r="J14" s="1298"/>
      <c r="K14" s="1298"/>
      <c r="L14" s="1298"/>
      <c r="M14" s="1298"/>
      <c r="N14" s="1298"/>
      <c r="O14" s="1299">
        <f>+D14+I14+N14</f>
        <v>11324954</v>
      </c>
    </row>
    <row r="15" spans="1:15" ht="21" customHeight="1">
      <c r="A15" s="1461"/>
      <c r="B15" s="1462"/>
      <c r="C15" s="1282" t="s">
        <v>1800</v>
      </c>
      <c r="D15" s="1300">
        <f t="shared" ref="D15:L15" si="5">+D14-D13</f>
        <v>-578</v>
      </c>
      <c r="E15" s="1300">
        <f t="shared" si="5"/>
        <v>515206</v>
      </c>
      <c r="F15" s="1300">
        <f t="shared" si="5"/>
        <v>-7251</v>
      </c>
      <c r="G15" s="1300">
        <f t="shared" si="5"/>
        <v>0</v>
      </c>
      <c r="H15" s="1300">
        <f t="shared" si="5"/>
        <v>1071</v>
      </c>
      <c r="I15" s="1300">
        <f t="shared" si="5"/>
        <v>509026</v>
      </c>
      <c r="J15" s="1300">
        <f t="shared" si="5"/>
        <v>0</v>
      </c>
      <c r="K15" s="1300">
        <f t="shared" si="5"/>
        <v>0</v>
      </c>
      <c r="L15" s="1300">
        <f t="shared" si="5"/>
        <v>0</v>
      </c>
      <c r="M15" s="1300"/>
      <c r="N15" s="1300">
        <f>+N14-N13</f>
        <v>0</v>
      </c>
      <c r="O15" s="1301">
        <f>+O14-O13</f>
        <v>508448</v>
      </c>
    </row>
    <row r="16" spans="1:15" ht="21" customHeight="1">
      <c r="A16" s="1461"/>
      <c r="B16" s="1462"/>
      <c r="C16" s="1281" t="s">
        <v>1806</v>
      </c>
      <c r="D16" s="1300">
        <v>26007</v>
      </c>
      <c r="E16" s="1298">
        <v>22950597</v>
      </c>
      <c r="F16" s="1298">
        <v>1348999</v>
      </c>
      <c r="G16" s="1298"/>
      <c r="H16" s="1298">
        <v>2342842</v>
      </c>
      <c r="I16" s="1298">
        <f>SUM(E16:H16)</f>
        <v>26642438</v>
      </c>
      <c r="J16" s="1298"/>
      <c r="K16" s="1298"/>
      <c r="L16" s="1298"/>
      <c r="M16" s="1298">
        <v>1060350</v>
      </c>
      <c r="N16" s="1298">
        <v>6540760</v>
      </c>
      <c r="O16" s="1299">
        <f>+D16+I16+N16+M16</f>
        <v>34269555</v>
      </c>
    </row>
    <row r="17" spans="1:15" ht="21" customHeight="1">
      <c r="A17" s="1461"/>
      <c r="B17" s="1462"/>
      <c r="C17" s="1281" t="s">
        <v>1799</v>
      </c>
      <c r="D17" s="1300">
        <v>19828</v>
      </c>
      <c r="E17" s="1298">
        <v>27262260</v>
      </c>
      <c r="F17" s="1298">
        <v>2316199</v>
      </c>
      <c r="G17" s="1298"/>
      <c r="H17" s="1298">
        <v>994752</v>
      </c>
      <c r="I17" s="1298">
        <f>SUM(E17:H17)</f>
        <v>30573211</v>
      </c>
      <c r="J17" s="1298"/>
      <c r="K17" s="1298"/>
      <c r="L17" s="1298"/>
      <c r="M17" s="1298">
        <v>1108250</v>
      </c>
      <c r="N17" s="1298">
        <v>6481226</v>
      </c>
      <c r="O17" s="1299">
        <f>+D17+I17+N17+M17</f>
        <v>38182515</v>
      </c>
    </row>
    <row r="18" spans="1:15" ht="21" customHeight="1">
      <c r="A18" s="1461"/>
      <c r="B18" s="1462"/>
      <c r="C18" s="1282" t="s">
        <v>1800</v>
      </c>
      <c r="D18" s="1283">
        <f t="shared" ref="D18:O18" si="6">+D17-D16</f>
        <v>-6179</v>
      </c>
      <c r="E18" s="1283">
        <f t="shared" si="6"/>
        <v>4311663</v>
      </c>
      <c r="F18" s="1283">
        <f t="shared" si="6"/>
        <v>967200</v>
      </c>
      <c r="G18" s="1283">
        <f t="shared" si="6"/>
        <v>0</v>
      </c>
      <c r="H18" s="1283">
        <f t="shared" si="6"/>
        <v>-1348090</v>
      </c>
      <c r="I18" s="1283">
        <f t="shared" si="6"/>
        <v>3930773</v>
      </c>
      <c r="J18" s="1283">
        <f t="shared" si="6"/>
        <v>0</v>
      </c>
      <c r="K18" s="1283">
        <f t="shared" si="6"/>
        <v>0</v>
      </c>
      <c r="L18" s="1283">
        <f t="shared" si="6"/>
        <v>0</v>
      </c>
      <c r="M18" s="1283">
        <f t="shared" si="6"/>
        <v>47900</v>
      </c>
      <c r="N18" s="1283">
        <f t="shared" si="6"/>
        <v>-59534</v>
      </c>
      <c r="O18" s="1284">
        <f t="shared" si="6"/>
        <v>3912960</v>
      </c>
    </row>
    <row r="19" spans="1:15" ht="21" customHeight="1">
      <c r="A19" s="1461"/>
      <c r="B19" s="1462"/>
      <c r="C19" s="1281" t="s">
        <v>1802</v>
      </c>
      <c r="D19" s="1285">
        <f t="shared" ref="D19:O19" si="7">+D13+D16</f>
        <v>70650</v>
      </c>
      <c r="E19" s="1285">
        <f t="shared" si="7"/>
        <v>33236568</v>
      </c>
      <c r="F19" s="1285">
        <f t="shared" si="7"/>
        <v>1821713</v>
      </c>
      <c r="G19" s="1285">
        <f t="shared" si="7"/>
        <v>0</v>
      </c>
      <c r="H19" s="1285">
        <f t="shared" si="7"/>
        <v>2356020</v>
      </c>
      <c r="I19" s="1285">
        <f t="shared" si="7"/>
        <v>37414301</v>
      </c>
      <c r="J19" s="1285">
        <f t="shared" si="7"/>
        <v>0</v>
      </c>
      <c r="K19" s="1285">
        <f t="shared" si="7"/>
        <v>0</v>
      </c>
      <c r="L19" s="1285">
        <f t="shared" si="7"/>
        <v>0</v>
      </c>
      <c r="M19" s="1285">
        <f t="shared" si="7"/>
        <v>1060350</v>
      </c>
      <c r="N19" s="1285">
        <f t="shared" si="7"/>
        <v>6540760</v>
      </c>
      <c r="O19" s="1303">
        <f t="shared" si="7"/>
        <v>45086061</v>
      </c>
    </row>
    <row r="20" spans="1:15" ht="21" customHeight="1">
      <c r="A20" s="1461"/>
      <c r="B20" s="1462"/>
      <c r="C20" s="1281" t="s">
        <v>1799</v>
      </c>
      <c r="D20" s="1285">
        <f t="shared" ref="D20:O20" si="8">+D14+D17</f>
        <v>63893</v>
      </c>
      <c r="E20" s="1285">
        <f t="shared" si="8"/>
        <v>38063437</v>
      </c>
      <c r="F20" s="1285">
        <f t="shared" si="8"/>
        <v>2781662</v>
      </c>
      <c r="G20" s="1285">
        <f t="shared" si="8"/>
        <v>0</v>
      </c>
      <c r="H20" s="1285">
        <f t="shared" si="8"/>
        <v>1009001</v>
      </c>
      <c r="I20" s="1285">
        <f t="shared" si="8"/>
        <v>41854100</v>
      </c>
      <c r="J20" s="1285">
        <f t="shared" si="8"/>
        <v>0</v>
      </c>
      <c r="K20" s="1285">
        <f t="shared" si="8"/>
        <v>0</v>
      </c>
      <c r="L20" s="1285">
        <f t="shared" si="8"/>
        <v>0</v>
      </c>
      <c r="M20" s="1285">
        <f t="shared" si="8"/>
        <v>1108250</v>
      </c>
      <c r="N20" s="1285">
        <f t="shared" si="8"/>
        <v>6481226</v>
      </c>
      <c r="O20" s="1303">
        <f t="shared" si="8"/>
        <v>49507469</v>
      </c>
    </row>
    <row r="21" spans="1:15" ht="21" customHeight="1" thickBot="1">
      <c r="A21" s="1288"/>
      <c r="B21" s="1289"/>
      <c r="C21" s="1282" t="s">
        <v>1804</v>
      </c>
      <c r="D21" s="1285">
        <f t="shared" ref="D21:O21" si="9">+D20-D19</f>
        <v>-6757</v>
      </c>
      <c r="E21" s="1285">
        <f t="shared" si="9"/>
        <v>4826869</v>
      </c>
      <c r="F21" s="1285">
        <f t="shared" si="9"/>
        <v>959949</v>
      </c>
      <c r="G21" s="1285">
        <f t="shared" si="9"/>
        <v>0</v>
      </c>
      <c r="H21" s="1285">
        <f t="shared" si="9"/>
        <v>-1347019</v>
      </c>
      <c r="I21" s="1285">
        <f t="shared" si="9"/>
        <v>4439799</v>
      </c>
      <c r="J21" s="1285">
        <f t="shared" si="9"/>
        <v>0</v>
      </c>
      <c r="K21" s="1285">
        <f t="shared" si="9"/>
        <v>0</v>
      </c>
      <c r="L21" s="1285">
        <f t="shared" si="9"/>
        <v>0</v>
      </c>
      <c r="M21" s="1285">
        <f t="shared" si="9"/>
        <v>47900</v>
      </c>
      <c r="N21" s="1285">
        <f t="shared" si="9"/>
        <v>-59534</v>
      </c>
      <c r="O21" s="1303">
        <f t="shared" si="9"/>
        <v>4421408</v>
      </c>
    </row>
    <row r="22" spans="1:15" ht="21" customHeight="1">
      <c r="A22" s="1286"/>
      <c r="B22" s="1287"/>
      <c r="C22" s="1280" t="s">
        <v>1798</v>
      </c>
      <c r="D22" s="1283">
        <f t="shared" ref="D22:O22" si="10">SUM(D4+D13)</f>
        <v>44643</v>
      </c>
      <c r="E22" s="1283">
        <f t="shared" si="10"/>
        <v>10289415</v>
      </c>
      <c r="F22" s="1283">
        <f t="shared" si="10"/>
        <v>472714</v>
      </c>
      <c r="G22" s="1283">
        <f t="shared" si="10"/>
        <v>0</v>
      </c>
      <c r="H22" s="1283">
        <f t="shared" si="10"/>
        <v>13178</v>
      </c>
      <c r="I22" s="1283">
        <f t="shared" si="10"/>
        <v>10775307</v>
      </c>
      <c r="J22" s="1283">
        <f t="shared" si="10"/>
        <v>0</v>
      </c>
      <c r="K22" s="1283">
        <f t="shared" si="10"/>
        <v>0</v>
      </c>
      <c r="L22" s="1283">
        <f t="shared" si="10"/>
        <v>0</v>
      </c>
      <c r="M22" s="1283">
        <f t="shared" si="10"/>
        <v>0</v>
      </c>
      <c r="N22" s="1283">
        <f t="shared" si="10"/>
        <v>0</v>
      </c>
      <c r="O22" s="1309">
        <f t="shared" si="10"/>
        <v>10819950</v>
      </c>
    </row>
    <row r="23" spans="1:15" ht="21" customHeight="1">
      <c r="A23" s="1286"/>
      <c r="B23" s="1287"/>
      <c r="C23" s="1281" t="s">
        <v>1799</v>
      </c>
      <c r="D23" s="1283">
        <f>SUM(D5+D14)</f>
        <v>44065</v>
      </c>
      <c r="E23" s="1283">
        <f>SUM(E5+E14)</f>
        <v>10801177</v>
      </c>
      <c r="F23" s="1283">
        <v>465575</v>
      </c>
      <c r="G23" s="1283">
        <f t="shared" ref="G23:O23" si="11">SUM(G5+G14)</f>
        <v>0</v>
      </c>
      <c r="H23" s="1283">
        <f t="shared" si="11"/>
        <v>14249</v>
      </c>
      <c r="I23" s="1283">
        <f t="shared" si="11"/>
        <v>11280889</v>
      </c>
      <c r="J23" s="1283">
        <f t="shared" si="11"/>
        <v>0</v>
      </c>
      <c r="K23" s="1283">
        <f t="shared" si="11"/>
        <v>0</v>
      </c>
      <c r="L23" s="1283">
        <f t="shared" si="11"/>
        <v>0</v>
      </c>
      <c r="M23" s="1283">
        <f t="shared" si="11"/>
        <v>0</v>
      </c>
      <c r="N23" s="1283">
        <f t="shared" si="11"/>
        <v>0</v>
      </c>
      <c r="O23" s="1309">
        <f t="shared" si="11"/>
        <v>11324954</v>
      </c>
    </row>
    <row r="24" spans="1:15" ht="21" customHeight="1">
      <c r="A24" s="1286" t="s">
        <v>1807</v>
      </c>
      <c r="B24" s="1287" t="s">
        <v>1808</v>
      </c>
      <c r="C24" s="1282" t="s">
        <v>1800</v>
      </c>
      <c r="D24" s="1283">
        <f t="shared" ref="D24:O24" si="12">SUM(D23-D22)</f>
        <v>-578</v>
      </c>
      <c r="E24" s="1283">
        <f t="shared" si="12"/>
        <v>511762</v>
      </c>
      <c r="F24" s="1283">
        <f t="shared" si="12"/>
        <v>-7139</v>
      </c>
      <c r="G24" s="1283">
        <f t="shared" si="12"/>
        <v>0</v>
      </c>
      <c r="H24" s="1283">
        <f t="shared" si="12"/>
        <v>1071</v>
      </c>
      <c r="I24" s="1283">
        <f t="shared" si="12"/>
        <v>505582</v>
      </c>
      <c r="J24" s="1283">
        <f t="shared" si="12"/>
        <v>0</v>
      </c>
      <c r="K24" s="1283">
        <f t="shared" si="12"/>
        <v>0</v>
      </c>
      <c r="L24" s="1283">
        <f t="shared" si="12"/>
        <v>0</v>
      </c>
      <c r="M24" s="1283">
        <f t="shared" si="12"/>
        <v>0</v>
      </c>
      <c r="N24" s="1283">
        <f t="shared" si="12"/>
        <v>0</v>
      </c>
      <c r="O24" s="1309">
        <f t="shared" si="12"/>
        <v>505004</v>
      </c>
    </row>
    <row r="25" spans="1:15" ht="21" customHeight="1">
      <c r="A25" s="1286"/>
      <c r="B25" s="1287"/>
      <c r="C25" s="1281" t="s">
        <v>1806</v>
      </c>
      <c r="D25" s="1283">
        <f t="shared" ref="D25:O25" si="13">SUM(D7+D16)</f>
        <v>26007</v>
      </c>
      <c r="E25" s="1283">
        <f t="shared" si="13"/>
        <v>72930061</v>
      </c>
      <c r="F25" s="1283">
        <f t="shared" si="13"/>
        <v>1437024</v>
      </c>
      <c r="G25" s="1283">
        <f t="shared" si="13"/>
        <v>0</v>
      </c>
      <c r="H25" s="1283">
        <f t="shared" si="13"/>
        <v>2342842</v>
      </c>
      <c r="I25" s="1283">
        <f t="shared" si="13"/>
        <v>76709927</v>
      </c>
      <c r="J25" s="1283">
        <f t="shared" si="13"/>
        <v>0</v>
      </c>
      <c r="K25" s="1283">
        <f t="shared" si="13"/>
        <v>0</v>
      </c>
      <c r="L25" s="1283">
        <f t="shared" si="13"/>
        <v>0</v>
      </c>
      <c r="M25" s="1283">
        <f t="shared" si="13"/>
        <v>1060350</v>
      </c>
      <c r="N25" s="1283">
        <f t="shared" si="13"/>
        <v>6540760</v>
      </c>
      <c r="O25" s="1309">
        <f t="shared" si="13"/>
        <v>84337044</v>
      </c>
    </row>
    <row r="26" spans="1:15" ht="21" customHeight="1">
      <c r="A26" s="1286"/>
      <c r="B26" s="1287"/>
      <c r="C26" s="1281" t="s">
        <v>1799</v>
      </c>
      <c r="D26" s="1283">
        <f t="shared" ref="D26:O26" si="14">SUM(D8+D17)</f>
        <v>19828</v>
      </c>
      <c r="E26" s="1283">
        <f t="shared" si="14"/>
        <v>77907584</v>
      </c>
      <c r="F26" s="1283">
        <f t="shared" si="14"/>
        <v>2404207</v>
      </c>
      <c r="G26" s="1283">
        <f t="shared" si="14"/>
        <v>0</v>
      </c>
      <c r="H26" s="1283">
        <f t="shared" si="14"/>
        <v>994752</v>
      </c>
      <c r="I26" s="1283">
        <f t="shared" si="14"/>
        <v>81306543</v>
      </c>
      <c r="J26" s="1283">
        <f t="shared" si="14"/>
        <v>0</v>
      </c>
      <c r="K26" s="1283">
        <f t="shared" si="14"/>
        <v>0</v>
      </c>
      <c r="L26" s="1283">
        <f t="shared" si="14"/>
        <v>0</v>
      </c>
      <c r="M26" s="1283">
        <f t="shared" si="14"/>
        <v>1108250</v>
      </c>
      <c r="N26" s="1283">
        <f t="shared" si="14"/>
        <v>6481226</v>
      </c>
      <c r="O26" s="1309">
        <f t="shared" si="14"/>
        <v>88915847</v>
      </c>
    </row>
    <row r="27" spans="1:15" ht="21" customHeight="1">
      <c r="A27" s="1286"/>
      <c r="B27" s="1287"/>
      <c r="C27" s="1282" t="s">
        <v>1800</v>
      </c>
      <c r="D27" s="1283">
        <f t="shared" ref="D27:O27" si="15">SUM(D26-D25)</f>
        <v>-6179</v>
      </c>
      <c r="E27" s="1283">
        <f t="shared" si="15"/>
        <v>4977523</v>
      </c>
      <c r="F27" s="1283">
        <f t="shared" si="15"/>
        <v>967183</v>
      </c>
      <c r="G27" s="1283">
        <f t="shared" si="15"/>
        <v>0</v>
      </c>
      <c r="H27" s="1283">
        <f t="shared" si="15"/>
        <v>-1348090</v>
      </c>
      <c r="I27" s="1283">
        <f t="shared" si="15"/>
        <v>4596616</v>
      </c>
      <c r="J27" s="1283">
        <f t="shared" si="15"/>
        <v>0</v>
      </c>
      <c r="K27" s="1283">
        <f t="shared" si="15"/>
        <v>0</v>
      </c>
      <c r="L27" s="1283">
        <f t="shared" si="15"/>
        <v>0</v>
      </c>
      <c r="M27" s="1283">
        <f t="shared" si="15"/>
        <v>47900</v>
      </c>
      <c r="N27" s="1283">
        <f t="shared" si="15"/>
        <v>-59534</v>
      </c>
      <c r="O27" s="1309">
        <f t="shared" si="15"/>
        <v>4578803</v>
      </c>
    </row>
    <row r="28" spans="1:15" ht="21" customHeight="1">
      <c r="A28" s="1286"/>
      <c r="B28" s="1287"/>
      <c r="C28" s="1281" t="s">
        <v>1802</v>
      </c>
      <c r="D28" s="1304">
        <f t="shared" ref="D28:O28" si="16">SUM(D10+D19)</f>
        <v>70650</v>
      </c>
      <c r="E28" s="1304">
        <f t="shared" si="16"/>
        <v>83219476</v>
      </c>
      <c r="F28" s="1304">
        <f t="shared" si="16"/>
        <v>1909738</v>
      </c>
      <c r="G28" s="1304">
        <f t="shared" si="16"/>
        <v>0</v>
      </c>
      <c r="H28" s="1304">
        <f t="shared" si="16"/>
        <v>2356020</v>
      </c>
      <c r="I28" s="1304">
        <f t="shared" si="16"/>
        <v>87485234</v>
      </c>
      <c r="J28" s="1304">
        <f t="shared" si="16"/>
        <v>0</v>
      </c>
      <c r="K28" s="1304">
        <f t="shared" si="16"/>
        <v>0</v>
      </c>
      <c r="L28" s="1304">
        <f t="shared" si="16"/>
        <v>0</v>
      </c>
      <c r="M28" s="1304">
        <f t="shared" si="16"/>
        <v>1060350</v>
      </c>
      <c r="N28" s="1304">
        <f t="shared" si="16"/>
        <v>6540760</v>
      </c>
      <c r="O28" s="1304">
        <f t="shared" si="16"/>
        <v>95156994</v>
      </c>
    </row>
    <row r="29" spans="1:15" ht="21" customHeight="1">
      <c r="A29" s="1286"/>
      <c r="B29" s="1287"/>
      <c r="C29" s="1281" t="s">
        <v>1799</v>
      </c>
      <c r="D29" s="1304">
        <f t="shared" ref="D29:O29" si="17">SUM(D11+D20)</f>
        <v>63893</v>
      </c>
      <c r="E29" s="1304">
        <f t="shared" si="17"/>
        <v>88708761</v>
      </c>
      <c r="F29" s="1304">
        <f t="shared" si="17"/>
        <v>2869670</v>
      </c>
      <c r="G29" s="1304">
        <f t="shared" si="17"/>
        <v>0</v>
      </c>
      <c r="H29" s="1304">
        <f t="shared" si="17"/>
        <v>1009001</v>
      </c>
      <c r="I29" s="1304">
        <f t="shared" si="17"/>
        <v>92587432</v>
      </c>
      <c r="J29" s="1304">
        <f t="shared" si="17"/>
        <v>0</v>
      </c>
      <c r="K29" s="1304">
        <f t="shared" si="17"/>
        <v>0</v>
      </c>
      <c r="L29" s="1304">
        <f t="shared" si="17"/>
        <v>0</v>
      </c>
      <c r="M29" s="1304">
        <f t="shared" si="17"/>
        <v>1108250</v>
      </c>
      <c r="N29" s="1304">
        <f t="shared" si="17"/>
        <v>6481226</v>
      </c>
      <c r="O29" s="1304">
        <f t="shared" si="17"/>
        <v>100240801</v>
      </c>
    </row>
    <row r="30" spans="1:15" ht="21" customHeight="1" thickBot="1">
      <c r="A30" s="1286"/>
      <c r="B30" s="1287"/>
      <c r="C30" s="1282" t="s">
        <v>1804</v>
      </c>
      <c r="D30" s="1304">
        <f t="shared" ref="D30:O30" si="18">SUM(D29-D28)</f>
        <v>-6757</v>
      </c>
      <c r="E30" s="1304">
        <f t="shared" si="18"/>
        <v>5489285</v>
      </c>
      <c r="F30" s="1304">
        <f t="shared" si="18"/>
        <v>959932</v>
      </c>
      <c r="G30" s="1304">
        <f t="shared" si="18"/>
        <v>0</v>
      </c>
      <c r="H30" s="1304">
        <f t="shared" si="18"/>
        <v>-1347019</v>
      </c>
      <c r="I30" s="1304">
        <f t="shared" si="18"/>
        <v>5102198</v>
      </c>
      <c r="J30" s="1304">
        <f t="shared" si="18"/>
        <v>0</v>
      </c>
      <c r="K30" s="1304">
        <f t="shared" si="18"/>
        <v>0</v>
      </c>
      <c r="L30" s="1304">
        <f t="shared" si="18"/>
        <v>0</v>
      </c>
      <c r="M30" s="1304">
        <f t="shared" si="18"/>
        <v>47900</v>
      </c>
      <c r="N30" s="1304">
        <f t="shared" si="18"/>
        <v>-59534</v>
      </c>
      <c r="O30" s="1304">
        <f t="shared" si="18"/>
        <v>5083807</v>
      </c>
    </row>
    <row r="31" spans="1:15" ht="17.100000000000001" customHeight="1">
      <c r="A31" s="1290"/>
      <c r="B31" s="1279"/>
      <c r="C31" s="1280" t="s">
        <v>1798</v>
      </c>
      <c r="D31" s="1300"/>
      <c r="E31" s="1298">
        <v>30684</v>
      </c>
      <c r="F31" s="1298">
        <v>7480</v>
      </c>
      <c r="G31" s="1298"/>
      <c r="H31" s="1298">
        <v>95</v>
      </c>
      <c r="I31" s="1298">
        <f>SUM(E31:H31)</f>
        <v>38259</v>
      </c>
      <c r="J31" s="1298"/>
      <c r="K31" s="1298"/>
      <c r="L31" s="1298"/>
      <c r="M31" s="1298"/>
      <c r="N31" s="1298">
        <v>0</v>
      </c>
      <c r="O31" s="1299">
        <f>+D31+I31+N31</f>
        <v>38259</v>
      </c>
    </row>
    <row r="32" spans="1:15" ht="17.100000000000001" customHeight="1">
      <c r="A32" s="1456" t="s">
        <v>296</v>
      </c>
      <c r="B32" s="1465" t="s">
        <v>1809</v>
      </c>
      <c r="C32" s="1281" t="s">
        <v>1799</v>
      </c>
      <c r="D32" s="1300"/>
      <c r="E32" s="1298">
        <v>41961</v>
      </c>
      <c r="F32" s="1298">
        <v>6177</v>
      </c>
      <c r="G32" s="1298"/>
      <c r="H32" s="1298">
        <v>95</v>
      </c>
      <c r="I32" s="1298">
        <f>SUM(E32:H32)</f>
        <v>48233</v>
      </c>
      <c r="J32" s="1298"/>
      <c r="K32" s="1298"/>
      <c r="L32" s="1298"/>
      <c r="M32" s="1298"/>
      <c r="N32" s="1298">
        <v>0</v>
      </c>
      <c r="O32" s="1299">
        <f>+D32+I32+N32</f>
        <v>48233</v>
      </c>
    </row>
    <row r="33" spans="1:16" ht="17.100000000000001" customHeight="1">
      <c r="A33" s="1457"/>
      <c r="B33" s="1466"/>
      <c r="C33" s="1282" t="s">
        <v>1800</v>
      </c>
      <c r="D33" s="1300">
        <f t="shared" ref="D33:L33" si="19">+D32-D31</f>
        <v>0</v>
      </c>
      <c r="E33" s="1300">
        <f t="shared" si="19"/>
        <v>11277</v>
      </c>
      <c r="F33" s="1300">
        <f t="shared" si="19"/>
        <v>-1303</v>
      </c>
      <c r="G33" s="1300">
        <f t="shared" si="19"/>
        <v>0</v>
      </c>
      <c r="H33" s="1300">
        <f t="shared" si="19"/>
        <v>0</v>
      </c>
      <c r="I33" s="1300">
        <f t="shared" si="19"/>
        <v>9974</v>
      </c>
      <c r="J33" s="1300">
        <f t="shared" si="19"/>
        <v>0</v>
      </c>
      <c r="K33" s="1300">
        <f t="shared" si="19"/>
        <v>0</v>
      </c>
      <c r="L33" s="1300">
        <f t="shared" si="19"/>
        <v>0</v>
      </c>
      <c r="M33" s="1300"/>
      <c r="N33" s="1300">
        <f>+N32-N31</f>
        <v>0</v>
      </c>
      <c r="O33" s="1301">
        <f>+O32-O31</f>
        <v>9974</v>
      </c>
    </row>
    <row r="34" spans="1:16" ht="17.100000000000001" customHeight="1">
      <c r="A34" s="1457"/>
      <c r="B34" s="1466"/>
      <c r="C34" s="1281" t="s">
        <v>1801</v>
      </c>
      <c r="D34" s="1300">
        <v>0</v>
      </c>
      <c r="E34" s="1298">
        <v>12898592</v>
      </c>
      <c r="F34" s="1298">
        <v>12244</v>
      </c>
      <c r="G34" s="1298"/>
      <c r="H34" s="1298"/>
      <c r="I34" s="1298">
        <f>SUM(E34:H34)</f>
        <v>12910836</v>
      </c>
      <c r="J34" s="1298"/>
      <c r="K34" s="1298"/>
      <c r="L34" s="1298"/>
      <c r="M34" s="1298">
        <v>507736</v>
      </c>
      <c r="N34" s="1298">
        <v>204293</v>
      </c>
      <c r="O34" s="1299">
        <f>+D34+I34+N34+M34</f>
        <v>13622865</v>
      </c>
    </row>
    <row r="35" spans="1:16" ht="17.100000000000001" customHeight="1">
      <c r="A35" s="1457"/>
      <c r="B35" s="1466"/>
      <c r="C35" s="1281" t="s">
        <v>1799</v>
      </c>
      <c r="D35" s="1300"/>
      <c r="E35" s="1298">
        <v>12701698</v>
      </c>
      <c r="F35" s="1298">
        <v>9689</v>
      </c>
      <c r="G35" s="1298"/>
      <c r="H35" s="1298"/>
      <c r="I35" s="1298">
        <f>SUM(E35:H35)</f>
        <v>12711387</v>
      </c>
      <c r="J35" s="1298"/>
      <c r="K35" s="1298"/>
      <c r="L35" s="1298"/>
      <c r="M35" s="1298">
        <v>192827</v>
      </c>
      <c r="N35" s="1298">
        <v>200475</v>
      </c>
      <c r="O35" s="1299">
        <f>+D35+I35+N35+M35</f>
        <v>13104689</v>
      </c>
    </row>
    <row r="36" spans="1:16" ht="17.100000000000001" customHeight="1">
      <c r="A36" s="1457"/>
      <c r="B36" s="1466"/>
      <c r="C36" s="1282" t="s">
        <v>1800</v>
      </c>
      <c r="D36" s="1283">
        <f t="shared" ref="D36:O36" si="20">+D35-D34</f>
        <v>0</v>
      </c>
      <c r="E36" s="1283">
        <f t="shared" si="20"/>
        <v>-196894</v>
      </c>
      <c r="F36" s="1283">
        <f t="shared" si="20"/>
        <v>-2555</v>
      </c>
      <c r="G36" s="1283">
        <f t="shared" si="20"/>
        <v>0</v>
      </c>
      <c r="H36" s="1283">
        <f t="shared" si="20"/>
        <v>0</v>
      </c>
      <c r="I36" s="1283">
        <f t="shared" si="20"/>
        <v>-199449</v>
      </c>
      <c r="J36" s="1283">
        <f t="shared" si="20"/>
        <v>0</v>
      </c>
      <c r="K36" s="1283">
        <f t="shared" si="20"/>
        <v>0</v>
      </c>
      <c r="L36" s="1283">
        <f t="shared" si="20"/>
        <v>0</v>
      </c>
      <c r="M36" s="1283">
        <f t="shared" si="20"/>
        <v>-314909</v>
      </c>
      <c r="N36" s="1283">
        <f t="shared" si="20"/>
        <v>-3818</v>
      </c>
      <c r="O36" s="1284">
        <f t="shared" si="20"/>
        <v>-518176</v>
      </c>
    </row>
    <row r="37" spans="1:16" ht="17.100000000000001" customHeight="1">
      <c r="A37" s="1457"/>
      <c r="B37" s="1466"/>
      <c r="C37" s="1281" t="s">
        <v>1802</v>
      </c>
      <c r="D37" s="1285">
        <f t="shared" ref="D37:L37" si="21">+D31+D34</f>
        <v>0</v>
      </c>
      <c r="E37" s="1285">
        <f t="shared" si="21"/>
        <v>12929276</v>
      </c>
      <c r="F37" s="1285">
        <f t="shared" si="21"/>
        <v>19724</v>
      </c>
      <c r="G37" s="1285">
        <f t="shared" si="21"/>
        <v>0</v>
      </c>
      <c r="H37" s="1285">
        <f t="shared" si="21"/>
        <v>95</v>
      </c>
      <c r="I37" s="1285">
        <f t="shared" si="21"/>
        <v>12949095</v>
      </c>
      <c r="J37" s="1285">
        <f t="shared" si="21"/>
        <v>0</v>
      </c>
      <c r="K37" s="1285">
        <f t="shared" si="21"/>
        <v>0</v>
      </c>
      <c r="L37" s="1285">
        <f t="shared" si="21"/>
        <v>0</v>
      </c>
      <c r="M37" s="1285">
        <v>507736</v>
      </c>
      <c r="N37" s="1285">
        <f>+N31+N34</f>
        <v>204293</v>
      </c>
      <c r="O37" s="1303">
        <f>+O31+O34</f>
        <v>13661124</v>
      </c>
    </row>
    <row r="38" spans="1:16" ht="17.100000000000001" customHeight="1">
      <c r="A38" s="1458"/>
      <c r="B38" s="1467"/>
      <c r="C38" s="1281" t="s">
        <v>1803</v>
      </c>
      <c r="D38" s="1285">
        <f t="shared" ref="D38:L38" si="22">+D32+D35</f>
        <v>0</v>
      </c>
      <c r="E38" s="1285">
        <f t="shared" si="22"/>
        <v>12743659</v>
      </c>
      <c r="F38" s="1285">
        <f t="shared" si="22"/>
        <v>15866</v>
      </c>
      <c r="G38" s="1285">
        <f t="shared" si="22"/>
        <v>0</v>
      </c>
      <c r="H38" s="1285">
        <f t="shared" si="22"/>
        <v>95</v>
      </c>
      <c r="I38" s="1285">
        <f t="shared" si="22"/>
        <v>12759620</v>
      </c>
      <c r="J38" s="1285">
        <f t="shared" si="22"/>
        <v>0</v>
      </c>
      <c r="K38" s="1285">
        <f t="shared" si="22"/>
        <v>0</v>
      </c>
      <c r="L38" s="1285">
        <f t="shared" si="22"/>
        <v>0</v>
      </c>
      <c r="M38" s="1285">
        <v>192827</v>
      </c>
      <c r="N38" s="1285">
        <f>+N32+N35</f>
        <v>200475</v>
      </c>
      <c r="O38" s="1303">
        <f>+O32+O35</f>
        <v>13152922</v>
      </c>
    </row>
    <row r="39" spans="1:16" ht="17.100000000000001" customHeight="1" thickBot="1">
      <c r="A39" s="1288"/>
      <c r="B39" s="1289"/>
      <c r="C39" s="1282" t="s">
        <v>1804</v>
      </c>
      <c r="D39" s="1285">
        <f t="shared" ref="D39:O39" si="23">+D38-D37</f>
        <v>0</v>
      </c>
      <c r="E39" s="1285">
        <f t="shared" si="23"/>
        <v>-185617</v>
      </c>
      <c r="F39" s="1285">
        <f t="shared" si="23"/>
        <v>-3858</v>
      </c>
      <c r="G39" s="1285">
        <f t="shared" si="23"/>
        <v>0</v>
      </c>
      <c r="H39" s="1285">
        <f t="shared" si="23"/>
        <v>0</v>
      </c>
      <c r="I39" s="1285">
        <f t="shared" si="23"/>
        <v>-189475</v>
      </c>
      <c r="J39" s="1285">
        <f t="shared" si="23"/>
        <v>0</v>
      </c>
      <c r="K39" s="1285">
        <f t="shared" si="23"/>
        <v>0</v>
      </c>
      <c r="L39" s="1285">
        <f t="shared" si="23"/>
        <v>0</v>
      </c>
      <c r="M39" s="1285">
        <f t="shared" si="23"/>
        <v>-314909</v>
      </c>
      <c r="N39" s="1285">
        <f t="shared" si="23"/>
        <v>-3818</v>
      </c>
      <c r="O39" s="1303">
        <f t="shared" si="23"/>
        <v>-508202</v>
      </c>
    </row>
    <row r="40" spans="1:16" ht="17.100000000000001" customHeight="1">
      <c r="A40" s="1290"/>
      <c r="B40" s="1279"/>
      <c r="C40" s="1280" t="s">
        <v>1798</v>
      </c>
      <c r="D40" s="1300">
        <f t="shared" ref="D40:O40" si="24">+D4+D13+D31</f>
        <v>44643</v>
      </c>
      <c r="E40" s="1300">
        <f t="shared" si="24"/>
        <v>10320099</v>
      </c>
      <c r="F40" s="1300">
        <f t="shared" si="24"/>
        <v>480194</v>
      </c>
      <c r="G40" s="1300">
        <f t="shared" si="24"/>
        <v>0</v>
      </c>
      <c r="H40" s="1300">
        <f t="shared" si="24"/>
        <v>13273</v>
      </c>
      <c r="I40" s="1300">
        <f t="shared" si="24"/>
        <v>10813566</v>
      </c>
      <c r="J40" s="1300">
        <f t="shared" si="24"/>
        <v>0</v>
      </c>
      <c r="K40" s="1300">
        <f t="shared" si="24"/>
        <v>0</v>
      </c>
      <c r="L40" s="1300">
        <f t="shared" si="24"/>
        <v>0</v>
      </c>
      <c r="M40" s="1300">
        <f t="shared" si="24"/>
        <v>0</v>
      </c>
      <c r="N40" s="1300">
        <f t="shared" si="24"/>
        <v>0</v>
      </c>
      <c r="O40" s="1301">
        <f t="shared" si="24"/>
        <v>10858209</v>
      </c>
      <c r="P40" s="1302"/>
    </row>
    <row r="41" spans="1:16" ht="17.100000000000001" customHeight="1">
      <c r="A41" s="1461" t="s">
        <v>297</v>
      </c>
      <c r="B41" s="1462" t="s">
        <v>1810</v>
      </c>
      <c r="C41" s="1281" t="s">
        <v>1799</v>
      </c>
      <c r="D41" s="1300">
        <f t="shared" ref="D41:L41" si="25">+D5+D14+D32</f>
        <v>44065</v>
      </c>
      <c r="E41" s="1300">
        <f t="shared" si="25"/>
        <v>10843138</v>
      </c>
      <c r="F41" s="1300">
        <f t="shared" si="25"/>
        <v>471640</v>
      </c>
      <c r="G41" s="1300">
        <f t="shared" si="25"/>
        <v>0</v>
      </c>
      <c r="H41" s="1300">
        <f t="shared" si="25"/>
        <v>14344</v>
      </c>
      <c r="I41" s="1300">
        <f t="shared" si="25"/>
        <v>11329122</v>
      </c>
      <c r="J41" s="1300">
        <f t="shared" si="25"/>
        <v>0</v>
      </c>
      <c r="K41" s="1300">
        <f t="shared" si="25"/>
        <v>0</v>
      </c>
      <c r="L41" s="1300">
        <f t="shared" si="25"/>
        <v>0</v>
      </c>
      <c r="M41" s="1300"/>
      <c r="N41" s="1300">
        <f>+N5+N14+N32</f>
        <v>0</v>
      </c>
      <c r="O41" s="1301">
        <f>+O5+O14+O32</f>
        <v>11373187</v>
      </c>
      <c r="P41" s="1302"/>
    </row>
    <row r="42" spans="1:16" ht="17.100000000000001" customHeight="1">
      <c r="A42" s="1461"/>
      <c r="B42" s="1462"/>
      <c r="C42" s="1282" t="s">
        <v>1800</v>
      </c>
      <c r="D42" s="1300">
        <f t="shared" ref="D42:L42" si="26">+D41-D40</f>
        <v>-578</v>
      </c>
      <c r="E42" s="1300">
        <f t="shared" si="26"/>
        <v>523039</v>
      </c>
      <c r="F42" s="1300">
        <f t="shared" si="26"/>
        <v>-8554</v>
      </c>
      <c r="G42" s="1300">
        <f t="shared" si="26"/>
        <v>0</v>
      </c>
      <c r="H42" s="1300">
        <f t="shared" si="26"/>
        <v>1071</v>
      </c>
      <c r="I42" s="1300">
        <f t="shared" si="26"/>
        <v>515556</v>
      </c>
      <c r="J42" s="1300">
        <f t="shared" si="26"/>
        <v>0</v>
      </c>
      <c r="K42" s="1300">
        <f t="shared" si="26"/>
        <v>0</v>
      </c>
      <c r="L42" s="1300">
        <f t="shared" si="26"/>
        <v>0</v>
      </c>
      <c r="M42" s="1300"/>
      <c r="N42" s="1300">
        <f>+N41-N40</f>
        <v>0</v>
      </c>
      <c r="O42" s="1301">
        <f>+O41-O40</f>
        <v>514978</v>
      </c>
      <c r="P42" s="1302"/>
    </row>
    <row r="43" spans="1:16" ht="17.100000000000001" customHeight="1">
      <c r="A43" s="1461"/>
      <c r="B43" s="1462"/>
      <c r="C43" s="1281" t="s">
        <v>1801</v>
      </c>
      <c r="D43" s="1300">
        <f t="shared" ref="D43:O43" si="27">+D7+D16+D34</f>
        <v>26007</v>
      </c>
      <c r="E43" s="1300">
        <f t="shared" si="27"/>
        <v>85828653</v>
      </c>
      <c r="F43" s="1300">
        <f t="shared" si="27"/>
        <v>1449268</v>
      </c>
      <c r="G43" s="1300">
        <f t="shared" si="27"/>
        <v>0</v>
      </c>
      <c r="H43" s="1300">
        <f t="shared" si="27"/>
        <v>2342842</v>
      </c>
      <c r="I43" s="1300">
        <f t="shared" si="27"/>
        <v>89620763</v>
      </c>
      <c r="J43" s="1300">
        <f t="shared" si="27"/>
        <v>0</v>
      </c>
      <c r="K43" s="1300">
        <f t="shared" si="27"/>
        <v>0</v>
      </c>
      <c r="L43" s="1300">
        <f t="shared" si="27"/>
        <v>0</v>
      </c>
      <c r="M43" s="1300">
        <f t="shared" si="27"/>
        <v>1568086</v>
      </c>
      <c r="N43" s="1300">
        <f t="shared" si="27"/>
        <v>6745053</v>
      </c>
      <c r="O43" s="1301">
        <f t="shared" si="27"/>
        <v>97959909</v>
      </c>
      <c r="P43" s="1302"/>
    </row>
    <row r="44" spans="1:16" ht="17.100000000000001" customHeight="1">
      <c r="A44" s="1461"/>
      <c r="B44" s="1462"/>
      <c r="C44" s="1281" t="s">
        <v>1799</v>
      </c>
      <c r="D44" s="1300">
        <f t="shared" ref="D44:O44" si="28">+D8+D17+D35</f>
        <v>19828</v>
      </c>
      <c r="E44" s="1300">
        <f t="shared" si="28"/>
        <v>90609282</v>
      </c>
      <c r="F44" s="1300">
        <f t="shared" si="28"/>
        <v>2413896</v>
      </c>
      <c r="G44" s="1300">
        <f t="shared" si="28"/>
        <v>0</v>
      </c>
      <c r="H44" s="1300">
        <f t="shared" si="28"/>
        <v>994752</v>
      </c>
      <c r="I44" s="1300">
        <f t="shared" si="28"/>
        <v>94017930</v>
      </c>
      <c r="J44" s="1300">
        <f t="shared" si="28"/>
        <v>0</v>
      </c>
      <c r="K44" s="1300">
        <f t="shared" si="28"/>
        <v>0</v>
      </c>
      <c r="L44" s="1300">
        <f t="shared" si="28"/>
        <v>0</v>
      </c>
      <c r="M44" s="1300">
        <f t="shared" si="28"/>
        <v>1301077</v>
      </c>
      <c r="N44" s="1300">
        <f t="shared" si="28"/>
        <v>6681701</v>
      </c>
      <c r="O44" s="1301">
        <f t="shared" si="28"/>
        <v>102020536</v>
      </c>
      <c r="P44" s="1302"/>
    </row>
    <row r="45" spans="1:16" ht="17.100000000000001" customHeight="1">
      <c r="A45" s="1461"/>
      <c r="B45" s="1462"/>
      <c r="C45" s="1282" t="s">
        <v>1800</v>
      </c>
      <c r="D45" s="1291">
        <f t="shared" ref="D45:O45" si="29">+D44-D43</f>
        <v>-6179</v>
      </c>
      <c r="E45" s="1291">
        <f t="shared" si="29"/>
        <v>4780629</v>
      </c>
      <c r="F45" s="1291">
        <f t="shared" si="29"/>
        <v>964628</v>
      </c>
      <c r="G45" s="1291">
        <f t="shared" si="29"/>
        <v>0</v>
      </c>
      <c r="H45" s="1291">
        <f t="shared" si="29"/>
        <v>-1348090</v>
      </c>
      <c r="I45" s="1291">
        <f t="shared" si="29"/>
        <v>4397167</v>
      </c>
      <c r="J45" s="1291">
        <f t="shared" si="29"/>
        <v>0</v>
      </c>
      <c r="K45" s="1291">
        <f t="shared" si="29"/>
        <v>0</v>
      </c>
      <c r="L45" s="1291">
        <f t="shared" si="29"/>
        <v>0</v>
      </c>
      <c r="M45" s="1291">
        <f t="shared" si="29"/>
        <v>-267009</v>
      </c>
      <c r="N45" s="1291">
        <f t="shared" si="29"/>
        <v>-63352</v>
      </c>
      <c r="O45" s="1292">
        <f t="shared" si="29"/>
        <v>4060627</v>
      </c>
    </row>
    <row r="46" spans="1:16" ht="17.100000000000001" customHeight="1">
      <c r="A46" s="1461"/>
      <c r="B46" s="1462"/>
      <c r="C46" s="1281" t="s">
        <v>1802</v>
      </c>
      <c r="D46" s="1307">
        <f t="shared" ref="D46:O46" si="30">+D40+D43</f>
        <v>70650</v>
      </c>
      <c r="E46" s="1307">
        <f t="shared" si="30"/>
        <v>96148752</v>
      </c>
      <c r="F46" s="1307">
        <f t="shared" si="30"/>
        <v>1929462</v>
      </c>
      <c r="G46" s="1307">
        <f t="shared" si="30"/>
        <v>0</v>
      </c>
      <c r="H46" s="1307">
        <f t="shared" si="30"/>
        <v>2356115</v>
      </c>
      <c r="I46" s="1307">
        <f t="shared" si="30"/>
        <v>100434329</v>
      </c>
      <c r="J46" s="1307">
        <f t="shared" si="30"/>
        <v>0</v>
      </c>
      <c r="K46" s="1307">
        <f t="shared" si="30"/>
        <v>0</v>
      </c>
      <c r="L46" s="1307">
        <f t="shared" si="30"/>
        <v>0</v>
      </c>
      <c r="M46" s="1307">
        <f t="shared" si="30"/>
        <v>1568086</v>
      </c>
      <c r="N46" s="1307">
        <f t="shared" si="30"/>
        <v>6745053</v>
      </c>
      <c r="O46" s="1305">
        <f t="shared" si="30"/>
        <v>108818118</v>
      </c>
    </row>
    <row r="47" spans="1:16" ht="17.100000000000001" customHeight="1" thickBot="1">
      <c r="A47" s="1461"/>
      <c r="B47" s="1462"/>
      <c r="C47" s="1281" t="s">
        <v>1803</v>
      </c>
      <c r="D47" s="1307">
        <f t="shared" ref="D47:O47" si="31">+D41+D44</f>
        <v>63893</v>
      </c>
      <c r="E47" s="1307">
        <f t="shared" si="31"/>
        <v>101452420</v>
      </c>
      <c r="F47" s="1307">
        <f t="shared" si="31"/>
        <v>2885536</v>
      </c>
      <c r="G47" s="1307">
        <f t="shared" si="31"/>
        <v>0</v>
      </c>
      <c r="H47" s="1307">
        <f t="shared" si="31"/>
        <v>1009096</v>
      </c>
      <c r="I47" s="1307">
        <f t="shared" si="31"/>
        <v>105347052</v>
      </c>
      <c r="J47" s="1307">
        <f t="shared" si="31"/>
        <v>0</v>
      </c>
      <c r="K47" s="1307">
        <f t="shared" si="31"/>
        <v>0</v>
      </c>
      <c r="L47" s="1307">
        <f t="shared" si="31"/>
        <v>0</v>
      </c>
      <c r="M47" s="1307">
        <f t="shared" si="31"/>
        <v>1301077</v>
      </c>
      <c r="N47" s="1307">
        <f t="shared" si="31"/>
        <v>6681701</v>
      </c>
      <c r="O47" s="1305">
        <f t="shared" si="31"/>
        <v>113393723</v>
      </c>
    </row>
    <row r="48" spans="1:16" ht="17.100000000000001" customHeight="1" thickBot="1">
      <c r="A48" s="1288"/>
      <c r="B48" s="1289"/>
      <c r="C48" s="1282" t="s">
        <v>1804</v>
      </c>
      <c r="D48" s="1308">
        <f t="shared" ref="D48:O48" si="32">+D47-D46</f>
        <v>-6757</v>
      </c>
      <c r="E48" s="1306">
        <f t="shared" si="32"/>
        <v>5303668</v>
      </c>
      <c r="F48" s="1306">
        <f t="shared" si="32"/>
        <v>956074</v>
      </c>
      <c r="G48" s="1306">
        <f t="shared" si="32"/>
        <v>0</v>
      </c>
      <c r="H48" s="1306">
        <f t="shared" si="32"/>
        <v>-1347019</v>
      </c>
      <c r="I48" s="1306">
        <f t="shared" si="32"/>
        <v>4912723</v>
      </c>
      <c r="J48" s="1306">
        <f t="shared" si="32"/>
        <v>0</v>
      </c>
      <c r="K48" s="1306">
        <f t="shared" si="32"/>
        <v>0</v>
      </c>
      <c r="L48" s="1306">
        <f t="shared" si="32"/>
        <v>0</v>
      </c>
      <c r="M48" s="1306">
        <f t="shared" si="32"/>
        <v>-267009</v>
      </c>
      <c r="N48" s="1306">
        <f t="shared" si="32"/>
        <v>-63352</v>
      </c>
      <c r="O48" s="1306">
        <f t="shared" si="32"/>
        <v>4575605</v>
      </c>
    </row>
  </sheetData>
  <mergeCells count="11">
    <mergeCell ref="B32:B38"/>
    <mergeCell ref="O1:O2"/>
    <mergeCell ref="A3:C3"/>
    <mergeCell ref="A4:A10"/>
    <mergeCell ref="B4:B10"/>
    <mergeCell ref="A41:A47"/>
    <mergeCell ref="B41:B47"/>
    <mergeCell ref="B1:C2"/>
    <mergeCell ref="A14:A20"/>
    <mergeCell ref="B14:B20"/>
    <mergeCell ref="A32:A38"/>
  </mergeCells>
  <phoneticPr fontId="0" type="noConversion"/>
  <printOptions horizontalCentered="1" verticalCentered="1"/>
  <pageMargins left="0" right="0" top="0.31496062992125984" bottom="0" header="0.31496062992125984" footer="0.19685039370078741"/>
  <pageSetup paperSize="9" scale="49" orientation="landscape" horizontalDpi="300" verticalDpi="300" r:id="rId1"/>
  <headerFooter alignWithMargins="0">
    <oddHeader>&amp;C&amp;"Arial CE,Félkövér"&amp;12ZMJV Önkormányzata tulajdonában lévő vagyon 
forgalomképesség szerinti megoszlásban 2014. és 2015.XII.31-én &amp;R&amp;"Arial CE,Félkövér"
&amp;"Arial CE,Félkövér dőlt"12.a tábla 
Adatok: ezer Ft-ban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workbookViewId="0">
      <pane ySplit="3" topLeftCell="A4" activePane="bottomLeft" state="frozen"/>
      <selection pane="bottomLeft" activeCell="B24" sqref="B24:D24"/>
    </sheetView>
  </sheetViews>
  <sheetFormatPr defaultRowHeight="12.75"/>
  <cols>
    <col min="1" max="1" width="27.6640625" customWidth="1"/>
    <col min="2" max="2" width="14" customWidth="1"/>
    <col min="3" max="3" width="14.5" customWidth="1"/>
    <col min="4" max="4" width="14.1640625" customWidth="1"/>
    <col min="5" max="5" width="12.83203125" customWidth="1"/>
    <col min="6" max="6" width="13.1640625" customWidth="1"/>
    <col min="7" max="7" width="14.1640625" customWidth="1"/>
    <col min="8" max="8" width="14" customWidth="1"/>
    <col min="9" max="9" width="12.5" customWidth="1"/>
  </cols>
  <sheetData>
    <row r="1" spans="1:9" ht="15" customHeight="1">
      <c r="A1" s="1473" t="s">
        <v>2072</v>
      </c>
      <c r="B1" s="1475" t="s">
        <v>2073</v>
      </c>
      <c r="C1" s="1472" t="s">
        <v>2074</v>
      </c>
      <c r="D1" s="1472"/>
      <c r="E1" s="1472"/>
      <c r="F1" s="1472"/>
      <c r="G1" s="1472"/>
      <c r="H1" s="1475" t="s">
        <v>364</v>
      </c>
      <c r="I1" s="1470" t="s">
        <v>2075</v>
      </c>
    </row>
    <row r="2" spans="1:9" ht="20.100000000000001" customHeight="1">
      <c r="A2" s="1474"/>
      <c r="B2" s="1476"/>
      <c r="C2" s="1477" t="s">
        <v>490</v>
      </c>
      <c r="D2" s="1477" t="s">
        <v>358</v>
      </c>
      <c r="E2" s="1479" t="s">
        <v>2076</v>
      </c>
      <c r="F2" s="1468" t="s">
        <v>491</v>
      </c>
      <c r="G2" s="1477" t="s">
        <v>2077</v>
      </c>
      <c r="H2" s="1476"/>
      <c r="I2" s="1471"/>
    </row>
    <row r="3" spans="1:9" ht="34.5" customHeight="1">
      <c r="A3" s="1474"/>
      <c r="B3" s="1476"/>
      <c r="C3" s="1478"/>
      <c r="D3" s="1478"/>
      <c r="E3" s="1480"/>
      <c r="F3" s="1469"/>
      <c r="G3" s="1478"/>
      <c r="H3" s="1476"/>
      <c r="I3" s="1471"/>
    </row>
    <row r="4" spans="1:9" ht="15" customHeight="1">
      <c r="A4" s="871" t="s">
        <v>2273</v>
      </c>
      <c r="B4" s="801">
        <v>254328</v>
      </c>
      <c r="C4" s="872">
        <v>100</v>
      </c>
      <c r="D4" s="872">
        <v>137190</v>
      </c>
      <c r="E4" s="872"/>
      <c r="F4" s="872"/>
      <c r="G4" s="873">
        <f t="shared" ref="G4:G23" si="0">SUM(C4:F4)</f>
        <v>137290</v>
      </c>
      <c r="H4" s="801"/>
      <c r="I4" s="874">
        <f t="shared" ref="I4:I23" si="1">SUM(B4+G4+H4)</f>
        <v>391618</v>
      </c>
    </row>
    <row r="5" spans="1:9" ht="23.25" customHeight="1">
      <c r="A5" s="875" t="s">
        <v>2274</v>
      </c>
      <c r="B5" s="876">
        <v>154</v>
      </c>
      <c r="C5" s="876">
        <v>915</v>
      </c>
      <c r="D5" s="876">
        <v>36024</v>
      </c>
      <c r="E5" s="876"/>
      <c r="F5" s="876"/>
      <c r="G5" s="873">
        <f t="shared" si="0"/>
        <v>36939</v>
      </c>
      <c r="H5" s="877"/>
      <c r="I5" s="878">
        <f t="shared" si="1"/>
        <v>37093</v>
      </c>
    </row>
    <row r="6" spans="1:9" ht="14.1" customHeight="1">
      <c r="A6" s="875" t="s">
        <v>2078</v>
      </c>
      <c r="B6" s="876">
        <v>2722</v>
      </c>
      <c r="C6" s="876">
        <v>166</v>
      </c>
      <c r="D6" s="879">
        <v>67204</v>
      </c>
      <c r="E6" s="876"/>
      <c r="F6" s="877"/>
      <c r="G6" s="873">
        <f t="shared" si="0"/>
        <v>67370</v>
      </c>
      <c r="H6" s="877"/>
      <c r="I6" s="878">
        <f t="shared" si="1"/>
        <v>70092</v>
      </c>
    </row>
    <row r="7" spans="1:9" ht="14.1" customHeight="1">
      <c r="A7" s="875" t="s">
        <v>1931</v>
      </c>
      <c r="B7" s="876">
        <v>20166</v>
      </c>
      <c r="C7" s="876">
        <v>10544</v>
      </c>
      <c r="D7" s="879">
        <v>509560</v>
      </c>
      <c r="E7" s="876"/>
      <c r="F7" s="877"/>
      <c r="G7" s="873">
        <f t="shared" si="0"/>
        <v>520104</v>
      </c>
      <c r="H7" s="876"/>
      <c r="I7" s="878">
        <f t="shared" si="1"/>
        <v>540270</v>
      </c>
    </row>
    <row r="8" spans="1:9" ht="25.5" customHeight="1">
      <c r="A8" s="875" t="s">
        <v>2276</v>
      </c>
      <c r="B8" s="879"/>
      <c r="C8" s="879">
        <v>692</v>
      </c>
      <c r="D8" s="879">
        <v>21862</v>
      </c>
      <c r="E8" s="876"/>
      <c r="F8" s="877"/>
      <c r="G8" s="873">
        <f t="shared" si="0"/>
        <v>22554</v>
      </c>
      <c r="H8" s="877"/>
      <c r="I8" s="878">
        <f t="shared" si="1"/>
        <v>22554</v>
      </c>
    </row>
    <row r="9" spans="1:9" ht="24" customHeight="1">
      <c r="A9" s="875" t="s">
        <v>2277</v>
      </c>
      <c r="B9" s="876"/>
      <c r="C9" s="879">
        <v>600</v>
      </c>
      <c r="D9" s="879">
        <v>28498</v>
      </c>
      <c r="E9" s="876"/>
      <c r="F9" s="877"/>
      <c r="G9" s="873">
        <f t="shared" si="0"/>
        <v>29098</v>
      </c>
      <c r="H9" s="877"/>
      <c r="I9" s="878">
        <f t="shared" si="1"/>
        <v>29098</v>
      </c>
    </row>
    <row r="10" spans="1:9" ht="26.25" customHeight="1">
      <c r="A10" s="875" t="s">
        <v>2278</v>
      </c>
      <c r="B10" s="876">
        <v>149</v>
      </c>
      <c r="C10" s="876">
        <v>1487</v>
      </c>
      <c r="D10" s="879">
        <v>15437</v>
      </c>
      <c r="E10" s="876"/>
      <c r="F10" s="877"/>
      <c r="G10" s="873">
        <f t="shared" si="0"/>
        <v>16924</v>
      </c>
      <c r="H10" s="877"/>
      <c r="I10" s="878">
        <f t="shared" si="1"/>
        <v>17073</v>
      </c>
    </row>
    <row r="11" spans="1:9" ht="24" customHeight="1">
      <c r="A11" s="875" t="s">
        <v>2279</v>
      </c>
      <c r="B11" s="876"/>
      <c r="C11" s="876">
        <v>2265</v>
      </c>
      <c r="D11" s="879">
        <v>25319</v>
      </c>
      <c r="E11" s="876"/>
      <c r="F11" s="877"/>
      <c r="G11" s="873">
        <f t="shared" si="0"/>
        <v>27584</v>
      </c>
      <c r="H11" s="877"/>
      <c r="I11" s="878">
        <f t="shared" si="1"/>
        <v>27584</v>
      </c>
    </row>
    <row r="12" spans="1:9" ht="27" customHeight="1">
      <c r="A12" s="875" t="s">
        <v>378</v>
      </c>
      <c r="B12" s="879"/>
      <c r="C12" s="876">
        <v>109</v>
      </c>
      <c r="D12" s="879">
        <v>15599</v>
      </c>
      <c r="E12" s="876"/>
      <c r="F12" s="877"/>
      <c r="G12" s="873">
        <f t="shared" si="0"/>
        <v>15708</v>
      </c>
      <c r="H12" s="876"/>
      <c r="I12" s="878">
        <f t="shared" si="1"/>
        <v>15708</v>
      </c>
    </row>
    <row r="13" spans="1:9" ht="12" customHeight="1">
      <c r="A13" s="875" t="s">
        <v>487</v>
      </c>
      <c r="B13" s="879">
        <v>267</v>
      </c>
      <c r="C13" s="879">
        <v>1639</v>
      </c>
      <c r="D13" s="879">
        <v>63039</v>
      </c>
      <c r="E13" s="876"/>
      <c r="F13" s="877"/>
      <c r="G13" s="873">
        <f t="shared" si="0"/>
        <v>64678</v>
      </c>
      <c r="H13" s="876"/>
      <c r="I13" s="878">
        <f t="shared" si="1"/>
        <v>64945</v>
      </c>
    </row>
    <row r="14" spans="1:9" ht="12" customHeight="1">
      <c r="A14" s="875" t="s">
        <v>1935</v>
      </c>
      <c r="B14" s="879">
        <v>157</v>
      </c>
      <c r="C14" s="879"/>
      <c r="D14" s="879">
        <v>3992</v>
      </c>
      <c r="E14" s="876"/>
      <c r="F14" s="876"/>
      <c r="G14" s="873">
        <f t="shared" si="0"/>
        <v>3992</v>
      </c>
      <c r="H14" s="876"/>
      <c r="I14" s="878">
        <f t="shared" si="1"/>
        <v>4149</v>
      </c>
    </row>
    <row r="15" spans="1:9" ht="25.5" customHeight="1">
      <c r="A15" s="880" t="s">
        <v>2283</v>
      </c>
      <c r="B15" s="876">
        <v>15402</v>
      </c>
      <c r="C15" s="879"/>
      <c r="D15" s="879">
        <v>135779</v>
      </c>
      <c r="E15" s="876"/>
      <c r="F15" s="876"/>
      <c r="G15" s="873">
        <f t="shared" si="0"/>
        <v>135779</v>
      </c>
      <c r="H15" s="876"/>
      <c r="I15" s="878">
        <f t="shared" si="1"/>
        <v>151181</v>
      </c>
    </row>
    <row r="16" spans="1:9" ht="12" customHeight="1">
      <c r="A16" s="880" t="s">
        <v>2284</v>
      </c>
      <c r="B16" s="876">
        <v>11492</v>
      </c>
      <c r="C16" s="876">
        <v>1066</v>
      </c>
      <c r="D16" s="876">
        <v>134918</v>
      </c>
      <c r="E16" s="876"/>
      <c r="F16" s="876"/>
      <c r="G16" s="873">
        <f t="shared" si="0"/>
        <v>135984</v>
      </c>
      <c r="H16" s="876"/>
      <c r="I16" s="878">
        <f t="shared" si="1"/>
        <v>147476</v>
      </c>
    </row>
    <row r="17" spans="1:9" ht="17.25" customHeight="1">
      <c r="A17" s="880" t="s">
        <v>2285</v>
      </c>
      <c r="B17" s="876">
        <v>3960</v>
      </c>
      <c r="C17" s="876"/>
      <c r="D17" s="876">
        <v>82579</v>
      </c>
      <c r="E17" s="876"/>
      <c r="F17" s="876"/>
      <c r="G17" s="873">
        <f t="shared" si="0"/>
        <v>82579</v>
      </c>
      <c r="H17" s="876"/>
      <c r="I17" s="878">
        <f t="shared" si="1"/>
        <v>86539</v>
      </c>
    </row>
    <row r="18" spans="1:9" ht="16.5" customHeight="1">
      <c r="A18" s="880" t="s">
        <v>2286</v>
      </c>
      <c r="B18" s="876"/>
      <c r="C18" s="876"/>
      <c r="D18" s="876">
        <v>31046</v>
      </c>
      <c r="E18" s="876"/>
      <c r="F18" s="876"/>
      <c r="G18" s="873">
        <f t="shared" si="0"/>
        <v>31046</v>
      </c>
      <c r="H18" s="876"/>
      <c r="I18" s="878">
        <f t="shared" si="1"/>
        <v>31046</v>
      </c>
    </row>
    <row r="19" spans="1:9" ht="25.5" customHeight="1">
      <c r="A19" s="880" t="s">
        <v>2287</v>
      </c>
      <c r="B19" s="876">
        <v>42</v>
      </c>
      <c r="C19" s="876">
        <v>16500</v>
      </c>
      <c r="D19" s="876">
        <v>23938</v>
      </c>
      <c r="E19" s="876"/>
      <c r="F19" s="876"/>
      <c r="G19" s="873">
        <f t="shared" si="0"/>
        <v>40438</v>
      </c>
      <c r="H19" s="876"/>
      <c r="I19" s="878">
        <f t="shared" si="1"/>
        <v>40480</v>
      </c>
    </row>
    <row r="20" spans="1:9" ht="15.75" customHeight="1">
      <c r="A20" s="880" t="s">
        <v>2288</v>
      </c>
      <c r="B20" s="876">
        <v>253</v>
      </c>
      <c r="C20" s="876"/>
      <c r="D20" s="876">
        <v>3254</v>
      </c>
      <c r="E20" s="876"/>
      <c r="F20" s="876"/>
      <c r="G20" s="873">
        <f t="shared" si="0"/>
        <v>3254</v>
      </c>
      <c r="H20" s="876"/>
      <c r="I20" s="878">
        <f t="shared" si="1"/>
        <v>3507</v>
      </c>
    </row>
    <row r="21" spans="1:9" ht="27" customHeight="1">
      <c r="A21" s="811" t="s">
        <v>2289</v>
      </c>
      <c r="B21" s="879"/>
      <c r="C21" s="879"/>
      <c r="D21" s="879">
        <v>16</v>
      </c>
      <c r="E21" s="876"/>
      <c r="F21" s="876"/>
      <c r="G21" s="873">
        <f t="shared" si="0"/>
        <v>16</v>
      </c>
      <c r="H21" s="876"/>
      <c r="I21" s="878">
        <f t="shared" si="1"/>
        <v>16</v>
      </c>
    </row>
    <row r="22" spans="1:9" ht="27" customHeight="1">
      <c r="A22" s="881" t="s">
        <v>1949</v>
      </c>
      <c r="B22" s="882">
        <f>SUM(B4:B21)</f>
        <v>309092</v>
      </c>
      <c r="C22" s="882">
        <f>SUM(C4:C21)</f>
        <v>36083</v>
      </c>
      <c r="D22" s="882">
        <f>SUM(D4:D21)</f>
        <v>1335254</v>
      </c>
      <c r="E22" s="882">
        <f>SUM(E4:E21)</f>
        <v>0</v>
      </c>
      <c r="F22" s="882">
        <f>SUM(F4:F21)</f>
        <v>0</v>
      </c>
      <c r="G22" s="760">
        <f t="shared" si="0"/>
        <v>1371337</v>
      </c>
      <c r="H22" s="882">
        <f>SUM(H4:H21)</f>
        <v>0</v>
      </c>
      <c r="I22" s="883">
        <f t="shared" si="1"/>
        <v>1680429</v>
      </c>
    </row>
    <row r="23" spans="1:9" ht="15.75" customHeight="1">
      <c r="A23" s="884" t="s">
        <v>1938</v>
      </c>
      <c r="B23" s="885">
        <v>87514</v>
      </c>
      <c r="C23" s="885">
        <v>57748</v>
      </c>
      <c r="D23" s="885">
        <v>289253</v>
      </c>
      <c r="E23" s="886"/>
      <c r="F23" s="887"/>
      <c r="G23" s="888">
        <f t="shared" si="0"/>
        <v>347001</v>
      </c>
      <c r="H23" s="886">
        <v>9563</v>
      </c>
      <c r="I23" s="878">
        <f t="shared" si="1"/>
        <v>444078</v>
      </c>
    </row>
    <row r="24" spans="1:9" ht="15" customHeight="1">
      <c r="A24" s="881" t="s">
        <v>1731</v>
      </c>
      <c r="B24" s="882">
        <f t="shared" ref="B24:I24" si="2">SUM(B22:B23)</f>
        <v>396606</v>
      </c>
      <c r="C24" s="882">
        <f t="shared" si="2"/>
        <v>93831</v>
      </c>
      <c r="D24" s="882">
        <f t="shared" si="2"/>
        <v>1624507</v>
      </c>
      <c r="E24" s="882">
        <f t="shared" si="2"/>
        <v>0</v>
      </c>
      <c r="F24" s="882">
        <f t="shared" si="2"/>
        <v>0</v>
      </c>
      <c r="G24" s="882">
        <f t="shared" si="2"/>
        <v>1718338</v>
      </c>
      <c r="H24" s="882">
        <f t="shared" si="2"/>
        <v>9563</v>
      </c>
      <c r="I24" s="883">
        <f t="shared" si="2"/>
        <v>2124507</v>
      </c>
    </row>
  </sheetData>
  <mergeCells count="10">
    <mergeCell ref="F2:F3"/>
    <mergeCell ref="I1:I3"/>
    <mergeCell ref="C1:G1"/>
    <mergeCell ref="A1:A3"/>
    <mergeCell ref="B1:B3"/>
    <mergeCell ref="H1:H3"/>
    <mergeCell ref="D2:D3"/>
    <mergeCell ref="G2:G3"/>
    <mergeCell ref="C2:C3"/>
    <mergeCell ref="E2:E3"/>
  </mergeCells>
  <phoneticPr fontId="88" type="noConversion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92" orientation="landscape" r:id="rId1"/>
  <headerFooter alignWithMargins="0">
    <oddHeader>&amp;C&amp;"Times New Roman CE,Félkövér dőlt"Immateriális javak, tárgyi eszközök, koncesszióba, vagyonkezelésbe adott eszközök teljesen
 (0-ig) leírt állományának bruttó értéke 2015. XII.31-én&amp;R
&amp;"Times New Roman CE,Félkövér dőlt"12.b  tábla
Adatok :  ezer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I12" sqref="I12"/>
    </sheetView>
  </sheetViews>
  <sheetFormatPr defaultColWidth="23" defaultRowHeight="21" customHeight="1"/>
  <cols>
    <col min="1" max="1" width="33.1640625" style="906" customWidth="1"/>
    <col min="2" max="6" width="15.6640625" style="906" customWidth="1"/>
    <col min="7" max="8" width="15.6640625" style="889" customWidth="1"/>
    <col min="9" max="16384" width="23" style="889"/>
  </cols>
  <sheetData>
    <row r="1" spans="1:8" ht="17.25" customHeight="1">
      <c r="A1" s="1481" t="s">
        <v>2079</v>
      </c>
      <c r="B1" s="1483" t="s">
        <v>2080</v>
      </c>
      <c r="C1" s="1483"/>
      <c r="D1" s="1483"/>
      <c r="E1" s="1483" t="s">
        <v>2081</v>
      </c>
      <c r="F1" s="1483" t="s">
        <v>2082</v>
      </c>
      <c r="G1" s="1483" t="s">
        <v>2083</v>
      </c>
      <c r="H1" s="1485" t="s">
        <v>2084</v>
      </c>
    </row>
    <row r="2" spans="1:8" ht="47.25" customHeight="1" thickBot="1">
      <c r="A2" s="1482"/>
      <c r="B2" s="890" t="s">
        <v>2085</v>
      </c>
      <c r="C2" s="890" t="s">
        <v>2086</v>
      </c>
      <c r="D2" s="890" t="s">
        <v>2087</v>
      </c>
      <c r="E2" s="1484"/>
      <c r="F2" s="1484"/>
      <c r="G2" s="1484"/>
      <c r="H2" s="1486"/>
    </row>
    <row r="3" spans="1:8" ht="17.25" customHeight="1">
      <c r="A3" s="1089" t="s">
        <v>2273</v>
      </c>
      <c r="B3" s="891">
        <v>980800</v>
      </c>
      <c r="C3" s="891">
        <v>581066</v>
      </c>
      <c r="D3" s="891">
        <v>399734</v>
      </c>
      <c r="E3" s="891">
        <v>36982</v>
      </c>
      <c r="F3" s="891">
        <v>2561</v>
      </c>
      <c r="G3" s="892">
        <f t="shared" ref="G3:G23" si="0">D3/B3*100</f>
        <v>40.755913539967374</v>
      </c>
      <c r="H3" s="893">
        <f t="shared" ref="H3:H19" si="1">F3/E3*100</f>
        <v>6.9249905359364012</v>
      </c>
    </row>
    <row r="4" spans="1:8" ht="13.5" customHeight="1">
      <c r="A4" s="894" t="s">
        <v>2274</v>
      </c>
      <c r="B4" s="895">
        <v>852277</v>
      </c>
      <c r="C4" s="895">
        <v>129974</v>
      </c>
      <c r="D4" s="895">
        <v>722303</v>
      </c>
      <c r="E4" s="895">
        <v>31174</v>
      </c>
      <c r="F4" s="895">
        <v>8839</v>
      </c>
      <c r="G4" s="892">
        <f t="shared" si="0"/>
        <v>84.749793787700483</v>
      </c>
      <c r="H4" s="893">
        <f t="shared" si="1"/>
        <v>28.353756335407709</v>
      </c>
    </row>
    <row r="5" spans="1:8" ht="13.5" customHeight="1">
      <c r="A5" s="894" t="s">
        <v>2078</v>
      </c>
      <c r="B5" s="895">
        <v>776290</v>
      </c>
      <c r="C5" s="895">
        <v>185642</v>
      </c>
      <c r="D5" s="895">
        <v>590648</v>
      </c>
      <c r="E5" s="895">
        <v>44182</v>
      </c>
      <c r="F5" s="895">
        <v>7668</v>
      </c>
      <c r="G5" s="892">
        <f t="shared" si="0"/>
        <v>76.085998789112324</v>
      </c>
      <c r="H5" s="893">
        <f t="shared" si="1"/>
        <v>17.355484133810148</v>
      </c>
    </row>
    <row r="6" spans="1:8" ht="13.5" customHeight="1">
      <c r="A6" s="894" t="s">
        <v>1931</v>
      </c>
      <c r="B6" s="895">
        <v>5792544</v>
      </c>
      <c r="C6" s="895">
        <v>1427664</v>
      </c>
      <c r="D6" s="895">
        <v>4364880</v>
      </c>
      <c r="E6" s="895">
        <v>126035</v>
      </c>
      <c r="F6" s="895">
        <v>430325</v>
      </c>
      <c r="G6" s="892">
        <f t="shared" si="0"/>
        <v>75.353419844544987</v>
      </c>
      <c r="H6" s="893">
        <f t="shared" si="1"/>
        <v>341.43293529575118</v>
      </c>
    </row>
    <row r="7" spans="1:8" ht="13.5" customHeight="1">
      <c r="A7" s="894" t="s">
        <v>2276</v>
      </c>
      <c r="B7" s="895">
        <v>351327</v>
      </c>
      <c r="C7" s="895">
        <v>67642</v>
      </c>
      <c r="D7" s="895">
        <v>283685</v>
      </c>
      <c r="E7" s="895">
        <v>5385</v>
      </c>
      <c r="F7" s="895">
        <v>3737</v>
      </c>
      <c r="G7" s="892">
        <f t="shared" si="0"/>
        <v>80.746711752868407</v>
      </c>
      <c r="H7" s="893">
        <f t="shared" si="1"/>
        <v>69.396471680594246</v>
      </c>
    </row>
    <row r="8" spans="1:8" ht="13.5" customHeight="1">
      <c r="A8" s="894" t="s">
        <v>2277</v>
      </c>
      <c r="B8" s="895">
        <v>285498</v>
      </c>
      <c r="C8" s="895">
        <v>68580</v>
      </c>
      <c r="D8" s="895">
        <v>216918</v>
      </c>
      <c r="E8" s="895">
        <v>4571</v>
      </c>
      <c r="F8" s="895">
        <v>5630</v>
      </c>
      <c r="G8" s="892">
        <f t="shared" si="0"/>
        <v>75.978815963684511</v>
      </c>
      <c r="H8" s="893">
        <f t="shared" si="1"/>
        <v>123.16779698096695</v>
      </c>
    </row>
    <row r="9" spans="1:8" ht="13.5" customHeight="1">
      <c r="A9" s="894" t="s">
        <v>2278</v>
      </c>
      <c r="B9" s="895">
        <v>314594</v>
      </c>
      <c r="C9" s="895">
        <v>56179</v>
      </c>
      <c r="D9" s="895">
        <v>258415</v>
      </c>
      <c r="E9" s="895">
        <v>4203</v>
      </c>
      <c r="F9" s="895">
        <v>8202</v>
      </c>
      <c r="G9" s="892">
        <f t="shared" si="0"/>
        <v>82.14238033783225</v>
      </c>
      <c r="H9" s="893">
        <f t="shared" si="1"/>
        <v>195.14632405424697</v>
      </c>
    </row>
    <row r="10" spans="1:8" ht="13.5" customHeight="1">
      <c r="A10" s="894" t="s">
        <v>2279</v>
      </c>
      <c r="B10" s="895">
        <v>368310</v>
      </c>
      <c r="C10" s="895">
        <v>67822</v>
      </c>
      <c r="D10" s="895">
        <v>300488</v>
      </c>
      <c r="E10" s="895">
        <v>3871</v>
      </c>
      <c r="F10" s="895">
        <v>25868</v>
      </c>
      <c r="G10" s="892">
        <f t="shared" si="0"/>
        <v>81.585620808558019</v>
      </c>
      <c r="H10" s="893">
        <f t="shared" si="1"/>
        <v>668.25109790751742</v>
      </c>
    </row>
    <row r="11" spans="1:8" ht="13.5" customHeight="1">
      <c r="A11" s="885" t="s">
        <v>2068</v>
      </c>
      <c r="B11" s="895">
        <v>146747</v>
      </c>
      <c r="C11" s="895">
        <v>36228</v>
      </c>
      <c r="D11" s="895">
        <v>110519</v>
      </c>
      <c r="E11" s="895">
        <v>2083</v>
      </c>
      <c r="F11" s="895"/>
      <c r="G11" s="892">
        <f t="shared" si="0"/>
        <v>75.312612864317501</v>
      </c>
      <c r="H11" s="893">
        <f t="shared" si="1"/>
        <v>0</v>
      </c>
    </row>
    <row r="12" spans="1:8" ht="13.5" customHeight="1">
      <c r="A12" s="894" t="s">
        <v>487</v>
      </c>
      <c r="B12" s="895">
        <v>1184413</v>
      </c>
      <c r="C12" s="895">
        <v>287523</v>
      </c>
      <c r="D12" s="895">
        <v>896890</v>
      </c>
      <c r="E12" s="895">
        <v>17747</v>
      </c>
      <c r="F12" s="1091"/>
      <c r="G12" s="892">
        <f t="shared" si="0"/>
        <v>75.724430582913229</v>
      </c>
      <c r="H12" s="893">
        <f t="shared" si="1"/>
        <v>0</v>
      </c>
    </row>
    <row r="13" spans="1:8" ht="13.5" customHeight="1">
      <c r="A13" s="894" t="s">
        <v>1935</v>
      </c>
      <c r="B13" s="895">
        <v>4271</v>
      </c>
      <c r="C13" s="895">
        <v>4231</v>
      </c>
      <c r="D13" s="895">
        <v>40</v>
      </c>
      <c r="E13" s="895">
        <v>-7</v>
      </c>
      <c r="F13" s="895"/>
      <c r="G13" s="892">
        <f t="shared" si="0"/>
        <v>0.93654881760711783</v>
      </c>
      <c r="H13" s="893">
        <f t="shared" si="1"/>
        <v>0</v>
      </c>
    </row>
    <row r="14" spans="1:8" ht="13.5" customHeight="1">
      <c r="A14" s="896" t="s">
        <v>2283</v>
      </c>
      <c r="B14" s="895">
        <v>296467</v>
      </c>
      <c r="C14" s="895">
        <v>222632</v>
      </c>
      <c r="D14" s="895">
        <v>73835</v>
      </c>
      <c r="E14" s="895">
        <v>34092</v>
      </c>
      <c r="F14" s="895"/>
      <c r="G14" s="892">
        <f t="shared" si="0"/>
        <v>24.904964127542019</v>
      </c>
      <c r="H14" s="893">
        <f t="shared" si="1"/>
        <v>0</v>
      </c>
    </row>
    <row r="15" spans="1:8" ht="13.5" customHeight="1">
      <c r="A15" s="896" t="s">
        <v>2284</v>
      </c>
      <c r="B15" s="895">
        <v>660096</v>
      </c>
      <c r="C15" s="895">
        <v>241767</v>
      </c>
      <c r="D15" s="895">
        <v>418329</v>
      </c>
      <c r="E15" s="895">
        <v>-5789</v>
      </c>
      <c r="F15" s="895"/>
      <c r="G15" s="892">
        <f t="shared" si="0"/>
        <v>63.373963787085522</v>
      </c>
      <c r="H15" s="893">
        <f t="shared" si="1"/>
        <v>0</v>
      </c>
    </row>
    <row r="16" spans="1:8" ht="13.5" customHeight="1">
      <c r="A16" s="897" t="s">
        <v>2285</v>
      </c>
      <c r="B16" s="898">
        <v>738176</v>
      </c>
      <c r="C16" s="898">
        <v>303398</v>
      </c>
      <c r="D16" s="898">
        <v>434778</v>
      </c>
      <c r="E16" s="898">
        <v>10922</v>
      </c>
      <c r="F16" s="898"/>
      <c r="G16" s="892">
        <f t="shared" si="0"/>
        <v>58.898961765215887</v>
      </c>
      <c r="H16" s="893">
        <f t="shared" si="1"/>
        <v>0</v>
      </c>
    </row>
    <row r="17" spans="1:8" ht="13.5" customHeight="1">
      <c r="A17" s="896" t="s">
        <v>2286</v>
      </c>
      <c r="B17" s="898">
        <v>32350</v>
      </c>
      <c r="C17" s="898">
        <v>32193</v>
      </c>
      <c r="D17" s="898">
        <v>157</v>
      </c>
      <c r="E17" s="898">
        <v>545</v>
      </c>
      <c r="F17" s="898"/>
      <c r="G17" s="892">
        <f t="shared" si="0"/>
        <v>0.48531684698608962</v>
      </c>
      <c r="H17" s="893">
        <f t="shared" si="1"/>
        <v>0</v>
      </c>
    </row>
    <row r="18" spans="1:8" ht="13.5" customHeight="1">
      <c r="A18" s="896" t="s">
        <v>2088</v>
      </c>
      <c r="B18" s="898">
        <v>2189660</v>
      </c>
      <c r="C18" s="898">
        <v>422039</v>
      </c>
      <c r="D18" s="898">
        <v>1767621</v>
      </c>
      <c r="E18" s="898">
        <v>69284</v>
      </c>
      <c r="F18" s="898"/>
      <c r="G18" s="892">
        <f t="shared" si="0"/>
        <v>80.725820447010037</v>
      </c>
      <c r="H18" s="893">
        <f t="shared" si="1"/>
        <v>0</v>
      </c>
    </row>
    <row r="19" spans="1:8" ht="13.5" customHeight="1">
      <c r="A19" s="896" t="s">
        <v>2288</v>
      </c>
      <c r="B19" s="898">
        <v>603660</v>
      </c>
      <c r="C19" s="898">
        <v>69713</v>
      </c>
      <c r="D19" s="898">
        <v>533947</v>
      </c>
      <c r="E19" s="898">
        <v>12760</v>
      </c>
      <c r="F19" s="898">
        <v>2949</v>
      </c>
      <c r="G19" s="892">
        <f t="shared" si="0"/>
        <v>88.451611834476367</v>
      </c>
      <c r="H19" s="893">
        <f t="shared" si="1"/>
        <v>23.111285266457678</v>
      </c>
    </row>
    <row r="20" spans="1:8" ht="27.75" customHeight="1">
      <c r="A20" s="811" t="s">
        <v>2289</v>
      </c>
      <c r="B20" s="898">
        <v>16</v>
      </c>
      <c r="C20" s="898">
        <v>16</v>
      </c>
      <c r="D20" s="898"/>
      <c r="E20" s="898">
        <v>16</v>
      </c>
      <c r="F20" s="898"/>
      <c r="G20" s="892">
        <f t="shared" si="0"/>
        <v>0</v>
      </c>
      <c r="H20" s="893">
        <f>F20/E20*100</f>
        <v>0</v>
      </c>
    </row>
    <row r="21" spans="1:8" ht="13.5" customHeight="1">
      <c r="A21" s="899" t="s">
        <v>2069</v>
      </c>
      <c r="B21" s="900">
        <f>SUM(B3:B20)</f>
        <v>15577496</v>
      </c>
      <c r="C21" s="900">
        <f>SUM(C3:C20)</f>
        <v>4204309</v>
      </c>
      <c r="D21" s="900">
        <f>SUM(D3:D20)</f>
        <v>11373187</v>
      </c>
      <c r="E21" s="900">
        <f>SUM(E3:E20)</f>
        <v>398056</v>
      </c>
      <c r="F21" s="900">
        <f>SUM(F3:F20)</f>
        <v>495779</v>
      </c>
      <c r="G21" s="901">
        <f t="shared" si="0"/>
        <v>73.010367006353277</v>
      </c>
      <c r="H21" s="902">
        <f>F21/E21*100</f>
        <v>124.5500633076753</v>
      </c>
    </row>
    <row r="22" spans="1:8" ht="13.5" customHeight="1">
      <c r="A22" s="1090" t="s">
        <v>1938</v>
      </c>
      <c r="B22" s="903">
        <v>115496202</v>
      </c>
      <c r="C22" s="903">
        <v>14776743</v>
      </c>
      <c r="D22" s="903">
        <v>100719459</v>
      </c>
      <c r="E22" s="903">
        <v>1340038</v>
      </c>
      <c r="F22" s="1253">
        <v>1166925</v>
      </c>
      <c r="G22" s="904">
        <f t="shared" si="0"/>
        <v>87.205862405761195</v>
      </c>
      <c r="H22" s="905">
        <f>F22/E22*100</f>
        <v>87.081485748911604</v>
      </c>
    </row>
    <row r="23" spans="1:8" ht="13.5" customHeight="1">
      <c r="A23" s="899" t="s">
        <v>1731</v>
      </c>
      <c r="B23" s="900">
        <f>SUM(B21:B22)</f>
        <v>131073698</v>
      </c>
      <c r="C23" s="900">
        <f>SUM(C21:C22)</f>
        <v>18981052</v>
      </c>
      <c r="D23" s="900">
        <f>SUM(D21:D22)</f>
        <v>112092646</v>
      </c>
      <c r="E23" s="900">
        <f>SUM(E21:E22)</f>
        <v>1738094</v>
      </c>
      <c r="F23" s="900">
        <f>SUM(F21:F22)</f>
        <v>1662704</v>
      </c>
      <c r="G23" s="901">
        <f t="shared" si="0"/>
        <v>85.518794167232542</v>
      </c>
      <c r="H23" s="902">
        <f>F23/E23*100</f>
        <v>95.662490060951825</v>
      </c>
    </row>
    <row r="24" spans="1:8" ht="21" customHeight="1">
      <c r="B24" s="907"/>
      <c r="C24" s="907"/>
      <c r="D24" s="907"/>
      <c r="E24" s="907"/>
      <c r="F24" s="907"/>
    </row>
  </sheetData>
  <mergeCells count="6">
    <mergeCell ref="A1:A2"/>
    <mergeCell ref="G1:G2"/>
    <mergeCell ref="H1:H2"/>
    <mergeCell ref="B1:D1"/>
    <mergeCell ref="E1:E2"/>
    <mergeCell ref="F1:F2"/>
  </mergeCells>
  <phoneticPr fontId="108" type="noConversion"/>
  <printOptions horizontalCentered="1" verticalCentered="1"/>
  <pageMargins left="0.59055118110236227" right="0.59055118110236227" top="0.94488188976377963" bottom="0.62992125984251968" header="0.51181102362204722" footer="0.51181102362204722"/>
  <pageSetup paperSize="9" scale="95" orientation="landscape" r:id="rId1"/>
  <headerFooter alignWithMargins="0">
    <oddHeader>&amp;CNemzeti vagyonba tartozó befektetett eszközök értékcsökkenése, 
elhasználódott eszközök  pótlására fordított kiadások és az eszközök elhasználódási foka  2015. évben
&amp;R&amp;"Times New Roman CE,Félkövér dőlt"12.c  tábla
Adatok: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T23"/>
  <sheetViews>
    <sheetView workbookViewId="0">
      <selection activeCell="P21" sqref="P21"/>
    </sheetView>
  </sheetViews>
  <sheetFormatPr defaultRowHeight="12.75"/>
  <cols>
    <col min="1" max="1" width="32.33203125" customWidth="1"/>
    <col min="2" max="2" width="6.1640625" customWidth="1"/>
    <col min="3" max="3" width="7.33203125" customWidth="1"/>
    <col min="4" max="4" width="6.1640625" customWidth="1"/>
    <col min="5" max="5" width="5.33203125" customWidth="1"/>
    <col min="6" max="6" width="6.6640625" customWidth="1"/>
    <col min="7" max="7" width="5.1640625" customWidth="1"/>
    <col min="8" max="8" width="8" customWidth="1"/>
    <col min="9" max="9" width="6" customWidth="1"/>
    <col min="10" max="10" width="6.5" customWidth="1"/>
    <col min="11" max="11" width="5" customWidth="1"/>
    <col min="12" max="12" width="6.33203125" customWidth="1"/>
    <col min="13" max="13" width="9.1640625" customWidth="1"/>
    <col min="14" max="14" width="6.83203125" customWidth="1"/>
    <col min="15" max="15" width="8.5" customWidth="1"/>
    <col min="16" max="16" width="8.1640625" customWidth="1"/>
    <col min="17" max="17" width="9" customWidth="1"/>
    <col min="18" max="18" width="10" customWidth="1"/>
  </cols>
  <sheetData>
    <row r="1" spans="1:20" ht="146.25" customHeight="1">
      <c r="A1" s="1489" t="s">
        <v>2272</v>
      </c>
      <c r="B1" s="1487" t="s">
        <v>2089</v>
      </c>
      <c r="C1" s="1491"/>
      <c r="D1" s="1487" t="s">
        <v>2090</v>
      </c>
      <c r="E1" s="1491"/>
      <c r="F1" s="1487" t="s">
        <v>2091</v>
      </c>
      <c r="G1" s="1491"/>
      <c r="H1" s="1487" t="s">
        <v>2092</v>
      </c>
      <c r="I1" s="1491"/>
      <c r="J1" s="1487" t="s">
        <v>2093</v>
      </c>
      <c r="K1" s="1491"/>
      <c r="L1" s="1487" t="s">
        <v>563</v>
      </c>
      <c r="M1" s="1488"/>
      <c r="N1" s="1487" t="s">
        <v>564</v>
      </c>
      <c r="O1" s="1488"/>
      <c r="P1" s="1487" t="s">
        <v>565</v>
      </c>
      <c r="Q1" s="1488"/>
      <c r="R1" s="908" t="s">
        <v>2075</v>
      </c>
      <c r="S1" s="909"/>
      <c r="T1" s="910"/>
    </row>
    <row r="2" spans="1:20" ht="31.5" customHeight="1">
      <c r="A2" s="1490"/>
      <c r="B2" s="911" t="s">
        <v>566</v>
      </c>
      <c r="C2" s="911" t="s">
        <v>567</v>
      </c>
      <c r="D2" s="911" t="s">
        <v>566</v>
      </c>
      <c r="E2" s="911" t="s">
        <v>567</v>
      </c>
      <c r="F2" s="911" t="s">
        <v>566</v>
      </c>
      <c r="G2" s="911" t="s">
        <v>567</v>
      </c>
      <c r="H2" s="911" t="s">
        <v>566</v>
      </c>
      <c r="I2" s="911" t="s">
        <v>567</v>
      </c>
      <c r="J2" s="911" t="s">
        <v>566</v>
      </c>
      <c r="K2" s="911" t="s">
        <v>567</v>
      </c>
      <c r="L2" s="911" t="s">
        <v>566</v>
      </c>
      <c r="M2" s="911" t="s">
        <v>567</v>
      </c>
      <c r="N2" s="911" t="s">
        <v>566</v>
      </c>
      <c r="O2" s="911" t="s">
        <v>567</v>
      </c>
      <c r="P2" s="911" t="s">
        <v>566</v>
      </c>
      <c r="Q2" s="911" t="s">
        <v>567</v>
      </c>
      <c r="R2" s="911" t="s">
        <v>567</v>
      </c>
      <c r="S2" s="909"/>
      <c r="T2" s="910"/>
    </row>
    <row r="3" spans="1:20">
      <c r="A3" s="1252" t="s">
        <v>2273</v>
      </c>
      <c r="B3" s="912">
        <v>32</v>
      </c>
      <c r="C3" s="913">
        <v>2408</v>
      </c>
      <c r="D3" s="913"/>
      <c r="E3" s="913"/>
      <c r="F3" s="913"/>
      <c r="G3" s="913"/>
      <c r="H3" s="913"/>
      <c r="I3" s="913"/>
      <c r="J3" s="913"/>
      <c r="K3" s="913"/>
      <c r="L3" s="914">
        <v>124</v>
      </c>
      <c r="M3" s="913">
        <v>70951</v>
      </c>
      <c r="N3" s="914">
        <v>3667</v>
      </c>
      <c r="O3" s="913">
        <v>22280</v>
      </c>
      <c r="P3" s="914"/>
      <c r="Q3" s="913"/>
      <c r="R3" s="913">
        <f t="shared" ref="R3:R20" si="0">SUM(C3+E3+G3+I3+K3+M3+O3+Q3)</f>
        <v>95639</v>
      </c>
    </row>
    <row r="4" spans="1:20">
      <c r="A4" s="915" t="s">
        <v>2274</v>
      </c>
      <c r="B4" s="916"/>
      <c r="C4" s="913"/>
      <c r="D4" s="913"/>
      <c r="E4" s="913"/>
      <c r="F4" s="913"/>
      <c r="G4" s="913"/>
      <c r="H4" s="913"/>
      <c r="I4" s="913"/>
      <c r="J4" s="913"/>
      <c r="K4" s="913"/>
      <c r="L4" s="914">
        <v>60</v>
      </c>
      <c r="M4" s="913">
        <v>12914</v>
      </c>
      <c r="N4" s="914">
        <v>3265</v>
      </c>
      <c r="O4" s="913">
        <v>23111</v>
      </c>
      <c r="P4" s="914"/>
      <c r="Q4" s="913"/>
      <c r="R4" s="913">
        <f t="shared" si="0"/>
        <v>36025</v>
      </c>
    </row>
    <row r="5" spans="1:20">
      <c r="A5" s="915" t="s">
        <v>2078</v>
      </c>
      <c r="B5" s="916"/>
      <c r="C5" s="913"/>
      <c r="D5" s="913"/>
      <c r="E5" s="913"/>
      <c r="F5" s="913"/>
      <c r="G5" s="913"/>
      <c r="H5" s="913"/>
      <c r="I5" s="913"/>
      <c r="J5" s="913"/>
      <c r="K5" s="913"/>
      <c r="L5" s="914">
        <v>296</v>
      </c>
      <c r="M5" s="913">
        <v>32146</v>
      </c>
      <c r="N5" s="914">
        <v>4177</v>
      </c>
      <c r="O5" s="913">
        <v>35059</v>
      </c>
      <c r="P5" s="914"/>
      <c r="Q5" s="913"/>
      <c r="R5" s="913">
        <f t="shared" si="0"/>
        <v>67205</v>
      </c>
    </row>
    <row r="6" spans="1:20">
      <c r="A6" s="915" t="s">
        <v>1931</v>
      </c>
      <c r="B6" s="916"/>
      <c r="C6" s="913"/>
      <c r="D6" s="913"/>
      <c r="E6" s="913"/>
      <c r="F6" s="913"/>
      <c r="G6" s="913"/>
      <c r="H6" s="913"/>
      <c r="I6" s="913"/>
      <c r="J6" s="913"/>
      <c r="K6" s="913"/>
      <c r="L6" s="914">
        <v>2780</v>
      </c>
      <c r="M6" s="913">
        <v>429255</v>
      </c>
      <c r="N6" s="914">
        <v>58049</v>
      </c>
      <c r="O6" s="913">
        <v>80305</v>
      </c>
      <c r="P6" s="914">
        <v>310823</v>
      </c>
      <c r="Q6" s="913">
        <v>3711715</v>
      </c>
      <c r="R6" s="913">
        <f t="shared" si="0"/>
        <v>4221275</v>
      </c>
    </row>
    <row r="7" spans="1:20">
      <c r="A7" s="915" t="s">
        <v>2276</v>
      </c>
      <c r="B7" s="916"/>
      <c r="C7" s="913"/>
      <c r="D7" s="913"/>
      <c r="E7" s="913"/>
      <c r="F7" s="913"/>
      <c r="G7" s="913"/>
      <c r="H7" s="913"/>
      <c r="I7" s="913"/>
      <c r="J7" s="913"/>
      <c r="K7" s="913"/>
      <c r="L7" s="914">
        <v>57</v>
      </c>
      <c r="M7" s="913">
        <v>21862</v>
      </c>
      <c r="N7" s="914">
        <v>10</v>
      </c>
      <c r="O7" s="913">
        <v>251</v>
      </c>
      <c r="P7" s="914"/>
      <c r="Q7" s="913"/>
      <c r="R7" s="913">
        <f t="shared" si="0"/>
        <v>22113</v>
      </c>
    </row>
    <row r="8" spans="1:20">
      <c r="A8" s="915" t="s">
        <v>2277</v>
      </c>
      <c r="B8" s="916">
        <v>2</v>
      </c>
      <c r="C8" s="913">
        <v>56</v>
      </c>
      <c r="D8" s="913"/>
      <c r="E8" s="913"/>
      <c r="F8" s="913"/>
      <c r="G8" s="913"/>
      <c r="H8" s="913"/>
      <c r="I8" s="913"/>
      <c r="J8" s="913"/>
      <c r="K8" s="913"/>
      <c r="L8" s="914">
        <v>45</v>
      </c>
      <c r="M8" s="913">
        <v>28498</v>
      </c>
      <c r="N8" s="914">
        <v>16</v>
      </c>
      <c r="O8" s="913">
        <v>533</v>
      </c>
      <c r="P8" s="914"/>
      <c r="Q8" s="913"/>
      <c r="R8" s="913">
        <f t="shared" si="0"/>
        <v>29087</v>
      </c>
    </row>
    <row r="9" spans="1:20">
      <c r="A9" s="915" t="s">
        <v>2278</v>
      </c>
      <c r="B9" s="916"/>
      <c r="C9" s="913"/>
      <c r="D9" s="913"/>
      <c r="E9" s="913"/>
      <c r="F9" s="913"/>
      <c r="G9" s="913"/>
      <c r="H9" s="913"/>
      <c r="I9" s="913"/>
      <c r="J9" s="913"/>
      <c r="K9" s="913"/>
      <c r="L9" s="914">
        <v>65</v>
      </c>
      <c r="M9" s="913">
        <v>15437</v>
      </c>
      <c r="N9" s="914">
        <v>8</v>
      </c>
      <c r="O9" s="913">
        <v>141</v>
      </c>
      <c r="P9" s="914"/>
      <c r="Q9" s="913"/>
      <c r="R9" s="913">
        <f t="shared" si="0"/>
        <v>15578</v>
      </c>
    </row>
    <row r="10" spans="1:20">
      <c r="A10" s="915" t="s">
        <v>2279</v>
      </c>
      <c r="B10" s="916"/>
      <c r="C10" s="913"/>
      <c r="D10" s="913"/>
      <c r="E10" s="913"/>
      <c r="F10" s="913"/>
      <c r="G10" s="913"/>
      <c r="H10" s="913"/>
      <c r="I10" s="913"/>
      <c r="J10" s="913"/>
      <c r="K10" s="913"/>
      <c r="L10" s="914">
        <v>43</v>
      </c>
      <c r="M10" s="913">
        <v>25319</v>
      </c>
      <c r="N10" s="914">
        <v>23</v>
      </c>
      <c r="O10" s="913">
        <v>571</v>
      </c>
      <c r="P10" s="914"/>
      <c r="Q10" s="913"/>
      <c r="R10" s="913">
        <f t="shared" si="0"/>
        <v>25890</v>
      </c>
    </row>
    <row r="11" spans="1:20">
      <c r="A11" s="917" t="s">
        <v>2068</v>
      </c>
      <c r="B11" s="918"/>
      <c r="C11" s="913"/>
      <c r="D11" s="913"/>
      <c r="E11" s="913"/>
      <c r="F11" s="913"/>
      <c r="G11" s="913"/>
      <c r="H11" s="913"/>
      <c r="I11" s="913"/>
      <c r="J11" s="913"/>
      <c r="K11" s="913"/>
      <c r="L11" s="914">
        <v>128</v>
      </c>
      <c r="M11" s="913">
        <v>11029</v>
      </c>
      <c r="N11" s="914">
        <v>711</v>
      </c>
      <c r="O11" s="913">
        <v>2120</v>
      </c>
      <c r="P11" s="914"/>
      <c r="Q11" s="913"/>
      <c r="R11" s="913">
        <f t="shared" si="0"/>
        <v>13149</v>
      </c>
    </row>
    <row r="12" spans="1:20">
      <c r="A12" s="915" t="s">
        <v>487</v>
      </c>
      <c r="B12" s="916"/>
      <c r="C12" s="913"/>
      <c r="D12" s="913"/>
      <c r="E12" s="913"/>
      <c r="F12" s="913"/>
      <c r="G12" s="913"/>
      <c r="H12" s="913"/>
      <c r="I12" s="913"/>
      <c r="J12" s="913"/>
      <c r="K12" s="913"/>
      <c r="L12" s="914">
        <v>532</v>
      </c>
      <c r="M12" s="913">
        <v>64945</v>
      </c>
      <c r="N12" s="914">
        <v>1244</v>
      </c>
      <c r="O12" s="913">
        <v>3760</v>
      </c>
      <c r="P12" s="914"/>
      <c r="Q12" s="913"/>
      <c r="R12" s="913">
        <f t="shared" si="0"/>
        <v>68705</v>
      </c>
    </row>
    <row r="13" spans="1:20">
      <c r="A13" s="915" t="s">
        <v>1935</v>
      </c>
      <c r="B13" s="916"/>
      <c r="C13" s="913"/>
      <c r="D13" s="913"/>
      <c r="E13" s="913"/>
      <c r="F13" s="913"/>
      <c r="G13" s="913"/>
      <c r="H13" s="913"/>
      <c r="I13" s="913"/>
      <c r="J13" s="913"/>
      <c r="K13" s="913"/>
      <c r="L13" s="914">
        <v>38</v>
      </c>
      <c r="M13" s="913">
        <v>4196</v>
      </c>
      <c r="N13" s="914">
        <v>197</v>
      </c>
      <c r="O13" s="913">
        <v>2664</v>
      </c>
      <c r="P13" s="914"/>
      <c r="Q13" s="913"/>
      <c r="R13" s="913">
        <f t="shared" si="0"/>
        <v>6860</v>
      </c>
    </row>
    <row r="14" spans="1:20">
      <c r="A14" s="919" t="s">
        <v>2283</v>
      </c>
      <c r="B14" s="920"/>
      <c r="C14" s="913"/>
      <c r="D14" s="913"/>
      <c r="E14" s="913"/>
      <c r="F14" s="913"/>
      <c r="G14" s="913"/>
      <c r="H14" s="913"/>
      <c r="I14" s="913"/>
      <c r="J14" s="913"/>
      <c r="K14" s="913"/>
      <c r="L14" s="914">
        <v>1145</v>
      </c>
      <c r="M14" s="913">
        <v>151181</v>
      </c>
      <c r="N14" s="914">
        <v>780</v>
      </c>
      <c r="O14" s="913">
        <v>65910</v>
      </c>
      <c r="P14" s="914"/>
      <c r="Q14" s="913"/>
      <c r="R14" s="913">
        <f t="shared" si="0"/>
        <v>217091</v>
      </c>
    </row>
    <row r="15" spans="1:20">
      <c r="A15" s="919" t="s">
        <v>2284</v>
      </c>
      <c r="B15" s="921"/>
      <c r="C15" s="913"/>
      <c r="D15" s="913"/>
      <c r="E15" s="913"/>
      <c r="F15" s="914">
        <v>98959</v>
      </c>
      <c r="G15" s="913"/>
      <c r="H15" s="914">
        <v>266593</v>
      </c>
      <c r="I15" s="913"/>
      <c r="J15" s="913"/>
      <c r="K15" s="913"/>
      <c r="L15" s="914">
        <v>350</v>
      </c>
      <c r="M15" s="913">
        <v>135577</v>
      </c>
      <c r="N15" s="914">
        <v>2858</v>
      </c>
      <c r="O15" s="913">
        <v>16315</v>
      </c>
      <c r="P15" s="914"/>
      <c r="Q15" s="913"/>
      <c r="R15" s="913">
        <f t="shared" si="0"/>
        <v>151892</v>
      </c>
    </row>
    <row r="16" spans="1:20">
      <c r="A16" s="922" t="s">
        <v>2285</v>
      </c>
      <c r="B16" s="923">
        <v>1</v>
      </c>
      <c r="C16" s="913">
        <v>1580</v>
      </c>
      <c r="D16" s="913"/>
      <c r="E16" s="913"/>
      <c r="F16" s="913"/>
      <c r="G16" s="913"/>
      <c r="H16" s="913"/>
      <c r="I16" s="913"/>
      <c r="J16" s="913"/>
      <c r="K16" s="913"/>
      <c r="L16" s="914">
        <v>408</v>
      </c>
      <c r="M16" s="913">
        <v>82579</v>
      </c>
      <c r="N16" s="914">
        <v>28</v>
      </c>
      <c r="O16" s="913">
        <v>1772</v>
      </c>
      <c r="P16" s="914"/>
      <c r="Q16" s="913"/>
      <c r="R16" s="913">
        <f t="shared" si="0"/>
        <v>85931</v>
      </c>
    </row>
    <row r="17" spans="1:18">
      <c r="A17" s="924" t="s">
        <v>2286</v>
      </c>
      <c r="B17" s="920"/>
      <c r="C17" s="913"/>
      <c r="D17" s="913"/>
      <c r="E17" s="913"/>
      <c r="F17" s="913"/>
      <c r="G17" s="913"/>
      <c r="H17" s="913"/>
      <c r="I17" s="913"/>
      <c r="J17" s="913"/>
      <c r="K17" s="913"/>
      <c r="L17" s="914">
        <v>27</v>
      </c>
      <c r="M17" s="913">
        <v>31046</v>
      </c>
      <c r="N17" s="914">
        <v>7</v>
      </c>
      <c r="O17" s="913">
        <v>679</v>
      </c>
      <c r="P17" s="914"/>
      <c r="Q17" s="913"/>
      <c r="R17" s="913">
        <f t="shared" si="0"/>
        <v>31725</v>
      </c>
    </row>
    <row r="18" spans="1:18">
      <c r="A18" s="924" t="s">
        <v>2088</v>
      </c>
      <c r="B18" s="920"/>
      <c r="C18" s="913"/>
      <c r="D18" s="913"/>
      <c r="E18" s="913"/>
      <c r="F18" s="913"/>
      <c r="G18" s="913"/>
      <c r="H18" s="913"/>
      <c r="I18" s="913"/>
      <c r="J18" s="913"/>
      <c r="K18" s="913"/>
      <c r="L18" s="914">
        <v>31</v>
      </c>
      <c r="M18" s="913">
        <v>40480</v>
      </c>
      <c r="N18" s="914">
        <v>2130</v>
      </c>
      <c r="O18" s="913">
        <v>4987</v>
      </c>
      <c r="P18" s="914"/>
      <c r="Q18" s="913"/>
      <c r="R18" s="913">
        <f t="shared" si="0"/>
        <v>45467</v>
      </c>
    </row>
    <row r="19" spans="1:18">
      <c r="A19" s="924" t="s">
        <v>2288</v>
      </c>
      <c r="B19" s="920"/>
      <c r="C19" s="913"/>
      <c r="D19" s="913"/>
      <c r="E19" s="913"/>
      <c r="F19" s="913"/>
      <c r="G19" s="913"/>
      <c r="H19" s="913"/>
      <c r="I19" s="913"/>
      <c r="J19" s="913"/>
      <c r="K19" s="913"/>
      <c r="L19" s="914">
        <v>38</v>
      </c>
      <c r="M19" s="913">
        <v>3507</v>
      </c>
      <c r="N19" s="914">
        <v>15</v>
      </c>
      <c r="O19" s="913">
        <v>907</v>
      </c>
      <c r="P19" s="914"/>
      <c r="Q19" s="913"/>
      <c r="R19" s="913">
        <f t="shared" si="0"/>
        <v>4414</v>
      </c>
    </row>
    <row r="20" spans="1:18" ht="25.5">
      <c r="A20" s="811" t="s">
        <v>2289</v>
      </c>
      <c r="B20" s="920"/>
      <c r="C20" s="913"/>
      <c r="D20" s="913"/>
      <c r="E20" s="913"/>
      <c r="F20" s="913"/>
      <c r="G20" s="913"/>
      <c r="H20" s="913"/>
      <c r="I20" s="913"/>
      <c r="J20" s="913"/>
      <c r="K20" s="913"/>
      <c r="L20" s="914"/>
      <c r="M20" s="913"/>
      <c r="N20" s="914">
        <v>1</v>
      </c>
      <c r="O20" s="913">
        <v>16</v>
      </c>
      <c r="P20" s="914"/>
      <c r="Q20" s="913"/>
      <c r="R20" s="913">
        <f t="shared" si="0"/>
        <v>16</v>
      </c>
    </row>
    <row r="21" spans="1:18">
      <c r="A21" s="868" t="s">
        <v>2069</v>
      </c>
      <c r="B21" s="925"/>
      <c r="C21" s="926">
        <f>SUM(C3:C20)</f>
        <v>4044</v>
      </c>
      <c r="D21" s="926"/>
      <c r="E21" s="926">
        <f>SUM(E3:E20)</f>
        <v>0</v>
      </c>
      <c r="F21" s="926"/>
      <c r="G21" s="926">
        <f>SUM(G3:G20)</f>
        <v>0</v>
      </c>
      <c r="H21" s="926"/>
      <c r="I21" s="926">
        <f>SUM(I3:I20)</f>
        <v>0</v>
      </c>
      <c r="J21" s="926"/>
      <c r="K21" s="926">
        <f>SUM(K3:K20)</f>
        <v>0</v>
      </c>
      <c r="L21" s="927"/>
      <c r="M21" s="926">
        <f>SUM(M3:M20)</f>
        <v>1160922</v>
      </c>
      <c r="N21" s="927"/>
      <c r="O21" s="926">
        <f>SUM(O3:O20)</f>
        <v>261381</v>
      </c>
      <c r="P21" s="926"/>
      <c r="Q21" s="926">
        <f>SUM(Q3:Q20)</f>
        <v>3711715</v>
      </c>
      <c r="R21" s="926">
        <f>SUM(R3:R20)</f>
        <v>5138062</v>
      </c>
    </row>
    <row r="22" spans="1:18">
      <c r="A22" s="919" t="s">
        <v>1938</v>
      </c>
      <c r="B22" s="921">
        <v>160</v>
      </c>
      <c r="C22" s="913">
        <v>135976</v>
      </c>
      <c r="D22" s="913"/>
      <c r="E22" s="913"/>
      <c r="F22" s="913"/>
      <c r="G22" s="913"/>
      <c r="H22" s="913"/>
      <c r="I22" s="913"/>
      <c r="J22" s="913"/>
      <c r="K22" s="913"/>
      <c r="L22" s="914">
        <v>984</v>
      </c>
      <c r="M22" s="913">
        <v>600189</v>
      </c>
      <c r="N22" s="914">
        <v>13037</v>
      </c>
      <c r="O22" s="913">
        <v>50816</v>
      </c>
      <c r="P22" s="914"/>
      <c r="Q22" s="913"/>
      <c r="R22" s="913">
        <f>SUM(C22+E22+G22+I22+K22+M22+O22+Q22)</f>
        <v>786981</v>
      </c>
    </row>
    <row r="23" spans="1:18">
      <c r="A23" s="868" t="s">
        <v>1731</v>
      </c>
      <c r="B23" s="925"/>
      <c r="C23" s="926">
        <f>SUM(C21:C22)</f>
        <v>140020</v>
      </c>
      <c r="D23" s="926"/>
      <c r="E23" s="926">
        <f>SUM(E21:E22)</f>
        <v>0</v>
      </c>
      <c r="F23" s="926"/>
      <c r="G23" s="926">
        <f>SUM(G21:G22)</f>
        <v>0</v>
      </c>
      <c r="H23" s="926"/>
      <c r="I23" s="926">
        <f>SUM(I21:I22)</f>
        <v>0</v>
      </c>
      <c r="J23" s="926"/>
      <c r="K23" s="926">
        <f>SUM(K21:K22)</f>
        <v>0</v>
      </c>
      <c r="L23" s="927"/>
      <c r="M23" s="926">
        <f>SUM(M21:M22)</f>
        <v>1761111</v>
      </c>
      <c r="N23" s="927"/>
      <c r="O23" s="926">
        <f>SUM(O21:O22)</f>
        <v>312197</v>
      </c>
      <c r="P23" s="926">
        <f>SUM(P21:P22)</f>
        <v>0</v>
      </c>
      <c r="Q23" s="926">
        <f>SUM(Q21:Q22)</f>
        <v>3711715</v>
      </c>
      <c r="R23" s="926">
        <f>SUM(R21:R22)</f>
        <v>5925043</v>
      </c>
    </row>
  </sheetData>
  <mergeCells count="9">
    <mergeCell ref="L1:M1"/>
    <mergeCell ref="N1:O1"/>
    <mergeCell ref="P1:Q1"/>
    <mergeCell ref="A1:A2"/>
    <mergeCell ref="B1:C1"/>
    <mergeCell ref="D1:E1"/>
    <mergeCell ref="F1:G1"/>
    <mergeCell ref="H1:I1"/>
    <mergeCell ref="J1:K1"/>
  </mergeCells>
  <phoneticPr fontId="88" type="noConversion"/>
  <pageMargins left="0.39370078740157483" right="0.39370078740157483" top="0.98425196850393704" bottom="0.59055118110236227" header="0.51181102362204722" footer="0.51181102362204722"/>
  <pageSetup paperSize="9" orientation="landscape" r:id="rId1"/>
  <headerFooter alignWithMargins="0">
    <oddHeader>&amp;C&amp;"Times New Roman CE,Félkövér dőlt"Zalaegerszeg MJV mérlegben nem szereplő eszközei 2015. évben&amp;R&amp;"Times New Roman CE,Félkövér dőlt"12.d tábla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L53"/>
  <sheetViews>
    <sheetView zoomScaleNormal="90" workbookViewId="0">
      <selection activeCell="C14" sqref="C14"/>
    </sheetView>
  </sheetViews>
  <sheetFormatPr defaultRowHeight="12.75"/>
  <cols>
    <col min="1" max="1" width="7.83203125" style="939" customWidth="1"/>
    <col min="2" max="2" width="39" style="940" customWidth="1"/>
    <col min="3" max="3" width="14.83203125" style="940" customWidth="1"/>
    <col min="4" max="4" width="14.6640625" style="940" customWidth="1"/>
    <col min="5" max="6" width="17.6640625" style="969" customWidth="1"/>
    <col min="7" max="8" width="17.6640625" style="970" customWidth="1"/>
    <col min="9" max="10" width="14.1640625" style="939" customWidth="1"/>
    <col min="11" max="11" width="13.83203125" style="939" customWidth="1"/>
    <col min="12" max="12" width="16.6640625" style="939" customWidth="1"/>
    <col min="13" max="16384" width="9.33203125" style="940"/>
  </cols>
  <sheetData>
    <row r="1" spans="1:11" s="929" customFormat="1" ht="15.95" customHeight="1">
      <c r="A1" s="1502" t="s">
        <v>2294</v>
      </c>
      <c r="B1" s="1497" t="s">
        <v>1921</v>
      </c>
      <c r="C1" s="1513" t="s">
        <v>2322</v>
      </c>
      <c r="D1" s="1505" t="s">
        <v>568</v>
      </c>
      <c r="E1" s="1505" t="s">
        <v>569</v>
      </c>
      <c r="F1" s="1506"/>
      <c r="G1" s="1505" t="s">
        <v>1437</v>
      </c>
      <c r="H1" s="1506"/>
      <c r="I1" s="928"/>
    </row>
    <row r="2" spans="1:11" s="929" customFormat="1" ht="14.1" customHeight="1">
      <c r="A2" s="1503"/>
      <c r="B2" s="1498"/>
      <c r="C2" s="1514"/>
      <c r="D2" s="1495"/>
      <c r="E2" s="1495" t="s">
        <v>570</v>
      </c>
      <c r="F2" s="1495" t="s">
        <v>571</v>
      </c>
      <c r="G2" s="1495" t="s">
        <v>570</v>
      </c>
      <c r="H2" s="1495" t="s">
        <v>571</v>
      </c>
      <c r="I2" s="930"/>
    </row>
    <row r="3" spans="1:11" s="928" customFormat="1" ht="22.5" customHeight="1">
      <c r="A3" s="1504"/>
      <c r="B3" s="1499"/>
      <c r="C3" s="1515"/>
      <c r="D3" s="1507"/>
      <c r="E3" s="1496"/>
      <c r="F3" s="1496"/>
      <c r="G3" s="1496"/>
      <c r="H3" s="1496"/>
      <c r="I3" s="931"/>
      <c r="J3" s="932"/>
      <c r="K3" s="932"/>
    </row>
    <row r="4" spans="1:11" s="928" customFormat="1" ht="14.45" customHeight="1">
      <c r="A4" s="1510" t="s">
        <v>572</v>
      </c>
      <c r="B4" s="1511"/>
      <c r="C4" s="1511"/>
      <c r="D4" s="1511"/>
      <c r="E4" s="1511"/>
      <c r="F4" s="1511"/>
      <c r="G4" s="1511"/>
      <c r="H4" s="1512"/>
      <c r="I4" s="931"/>
      <c r="J4" s="932"/>
      <c r="K4" s="932"/>
    </row>
    <row r="5" spans="1:11" ht="14.45" customHeight="1">
      <c r="A5" s="933"/>
      <c r="B5" s="934" t="s">
        <v>573</v>
      </c>
      <c r="C5" s="934"/>
      <c r="D5" s="935"/>
      <c r="E5" s="936"/>
      <c r="F5" s="936"/>
      <c r="G5" s="936"/>
      <c r="H5" s="936"/>
      <c r="I5" s="937"/>
      <c r="J5" s="938"/>
      <c r="K5" s="938"/>
    </row>
    <row r="6" spans="1:11" ht="14.45" customHeight="1">
      <c r="A6" s="941" t="s">
        <v>232</v>
      </c>
      <c r="B6" s="942" t="s">
        <v>574</v>
      </c>
      <c r="C6" s="943" t="s">
        <v>551</v>
      </c>
      <c r="D6" s="944" t="s">
        <v>552</v>
      </c>
      <c r="E6" s="945">
        <v>94470000</v>
      </c>
      <c r="F6" s="945">
        <v>94470000</v>
      </c>
      <c r="G6" s="945">
        <v>94470000</v>
      </c>
      <c r="H6" s="945">
        <v>94470000</v>
      </c>
      <c r="I6" s="946"/>
      <c r="J6" s="938"/>
      <c r="K6" s="938"/>
    </row>
    <row r="7" spans="1:11" ht="14.45" customHeight="1">
      <c r="A7" s="941" t="s">
        <v>294</v>
      </c>
      <c r="B7" s="942" t="s">
        <v>553</v>
      </c>
      <c r="C7" s="943" t="s">
        <v>551</v>
      </c>
      <c r="D7" s="944" t="s">
        <v>552</v>
      </c>
      <c r="E7" s="945">
        <v>95000000</v>
      </c>
      <c r="F7" s="945">
        <v>95000000</v>
      </c>
      <c r="G7" s="945">
        <v>95000000</v>
      </c>
      <c r="H7" s="945">
        <v>95000000</v>
      </c>
      <c r="I7" s="947"/>
      <c r="J7" s="938"/>
      <c r="K7" s="938"/>
    </row>
    <row r="8" spans="1:11" ht="14.45" customHeight="1">
      <c r="A8" s="941" t="s">
        <v>296</v>
      </c>
      <c r="B8" s="942" t="s">
        <v>554</v>
      </c>
      <c r="C8" s="943" t="s">
        <v>551</v>
      </c>
      <c r="D8" s="944" t="s">
        <v>552</v>
      </c>
      <c r="E8" s="945">
        <v>3000000</v>
      </c>
      <c r="F8" s="948">
        <v>3000000</v>
      </c>
      <c r="G8" s="948">
        <v>3000000</v>
      </c>
      <c r="H8" s="948">
        <v>3000000</v>
      </c>
      <c r="I8" s="947"/>
      <c r="J8" s="938"/>
      <c r="K8" s="938"/>
    </row>
    <row r="9" spans="1:11" ht="14.45" customHeight="1">
      <c r="A9" s="941" t="s">
        <v>297</v>
      </c>
      <c r="B9" s="942" t="s">
        <v>555</v>
      </c>
      <c r="C9" s="943" t="s">
        <v>551</v>
      </c>
      <c r="D9" s="944" t="s">
        <v>552</v>
      </c>
      <c r="E9" s="948">
        <v>210000000</v>
      </c>
      <c r="F9" s="948">
        <v>210000000</v>
      </c>
      <c r="G9" s="948">
        <v>210000000</v>
      </c>
      <c r="H9" s="948">
        <v>210000000</v>
      </c>
      <c r="I9" s="947"/>
      <c r="J9" s="938"/>
      <c r="K9" s="938"/>
    </row>
    <row r="10" spans="1:11" ht="14.45" customHeight="1">
      <c r="A10" s="941" t="s">
        <v>298</v>
      </c>
      <c r="B10" s="949" t="s">
        <v>556</v>
      </c>
      <c r="C10" s="943" t="s">
        <v>551</v>
      </c>
      <c r="D10" s="950" t="s">
        <v>552</v>
      </c>
      <c r="E10" s="951">
        <v>3000000</v>
      </c>
      <c r="F10" s="951">
        <v>3000000</v>
      </c>
      <c r="G10" s="951">
        <v>3000000</v>
      </c>
      <c r="H10" s="951">
        <v>3000000</v>
      </c>
      <c r="I10" s="947"/>
      <c r="J10" s="938"/>
      <c r="K10" s="938"/>
    </row>
    <row r="11" spans="1:11" ht="14.45" customHeight="1">
      <c r="A11" s="952"/>
      <c r="B11" s="934" t="s">
        <v>557</v>
      </c>
      <c r="C11" s="943"/>
      <c r="D11" s="944"/>
      <c r="E11" s="945"/>
      <c r="F11" s="945"/>
      <c r="G11" s="945"/>
      <c r="H11" s="945"/>
      <c r="I11" s="947"/>
      <c r="J11" s="938"/>
      <c r="K11" s="938"/>
    </row>
    <row r="12" spans="1:11" ht="14.45" customHeight="1">
      <c r="A12" s="952" t="s">
        <v>299</v>
      </c>
      <c r="B12" s="949" t="s">
        <v>558</v>
      </c>
      <c r="C12" s="943" t="s">
        <v>559</v>
      </c>
      <c r="D12" s="944" t="s">
        <v>552</v>
      </c>
      <c r="E12" s="945">
        <v>398800000</v>
      </c>
      <c r="F12" s="945">
        <v>381430000</v>
      </c>
      <c r="G12" s="945">
        <v>396700000</v>
      </c>
      <c r="H12" s="945">
        <v>379330000</v>
      </c>
      <c r="I12" s="947"/>
      <c r="J12" s="938"/>
      <c r="K12" s="938"/>
    </row>
    <row r="13" spans="1:11" ht="14.45" customHeight="1">
      <c r="A13" s="952"/>
      <c r="B13" s="934" t="s">
        <v>560</v>
      </c>
      <c r="C13" s="943"/>
      <c r="D13" s="944"/>
      <c r="E13" s="945"/>
      <c r="F13" s="945"/>
      <c r="G13" s="945"/>
      <c r="H13" s="945"/>
      <c r="I13" s="947"/>
      <c r="J13" s="938"/>
      <c r="K13" s="938"/>
    </row>
    <row r="14" spans="1:11" ht="14.45" customHeight="1">
      <c r="A14" s="941" t="s">
        <v>561</v>
      </c>
      <c r="B14" s="949" t="s">
        <v>562</v>
      </c>
      <c r="C14" s="943" t="s">
        <v>1784</v>
      </c>
      <c r="D14" s="944" t="s">
        <v>552</v>
      </c>
      <c r="E14" s="953">
        <v>273000000</v>
      </c>
      <c r="F14" s="953">
        <v>273450000</v>
      </c>
      <c r="G14" s="953">
        <v>323000000</v>
      </c>
      <c r="H14" s="953">
        <v>323450000</v>
      </c>
      <c r="I14" s="947"/>
      <c r="J14" s="938"/>
      <c r="K14" s="938"/>
    </row>
    <row r="15" spans="1:11" ht="14.45" customHeight="1">
      <c r="A15" s="1492" t="s">
        <v>2075</v>
      </c>
      <c r="B15" s="1494"/>
      <c r="C15" s="943"/>
      <c r="D15" s="944"/>
      <c r="E15" s="955">
        <f>SUM(E6:E14)</f>
        <v>1077270000</v>
      </c>
      <c r="F15" s="955">
        <f>SUM(F6:F14)</f>
        <v>1060350000</v>
      </c>
      <c r="G15" s="955">
        <f>SUM(G6:G14)</f>
        <v>1125170000</v>
      </c>
      <c r="H15" s="955">
        <f>SUM(H6:H14)</f>
        <v>1108250000</v>
      </c>
      <c r="I15" s="947"/>
      <c r="J15" s="938"/>
      <c r="K15" s="938"/>
    </row>
    <row r="16" spans="1:11" ht="14.45" customHeight="1">
      <c r="A16" s="1492" t="s">
        <v>2146</v>
      </c>
      <c r="B16" s="1493"/>
      <c r="C16" s="1493"/>
      <c r="D16" s="1493"/>
      <c r="E16" s="1493"/>
      <c r="F16" s="1493"/>
      <c r="G16" s="1493"/>
      <c r="H16" s="1494"/>
      <c r="I16" s="947"/>
      <c r="J16" s="938"/>
      <c r="K16" s="938"/>
    </row>
    <row r="17" spans="1:11" ht="14.45" customHeight="1">
      <c r="A17" s="954"/>
      <c r="B17" s="934" t="s">
        <v>573</v>
      </c>
      <c r="C17" s="943"/>
      <c r="D17" s="944"/>
      <c r="E17" s="956"/>
      <c r="F17" s="956"/>
      <c r="G17" s="956"/>
      <c r="H17" s="956"/>
      <c r="I17" s="947"/>
      <c r="J17" s="938"/>
      <c r="K17" s="938"/>
    </row>
    <row r="18" spans="1:11" ht="14.45" customHeight="1">
      <c r="A18" s="957" t="s">
        <v>1913</v>
      </c>
      <c r="B18" s="942" t="s">
        <v>2147</v>
      </c>
      <c r="C18" s="943" t="s">
        <v>551</v>
      </c>
      <c r="D18" s="944" t="s">
        <v>552</v>
      </c>
      <c r="E18" s="945">
        <v>500000</v>
      </c>
      <c r="F18" s="945">
        <v>500000</v>
      </c>
      <c r="G18" s="945">
        <v>500000</v>
      </c>
      <c r="H18" s="945">
        <v>500000</v>
      </c>
      <c r="I18" s="947"/>
      <c r="J18" s="938"/>
      <c r="K18" s="938"/>
    </row>
    <row r="19" spans="1:11" ht="14.45" customHeight="1">
      <c r="A19" s="957" t="s">
        <v>1915</v>
      </c>
      <c r="B19" s="949" t="s">
        <v>2148</v>
      </c>
      <c r="C19" s="943" t="s">
        <v>551</v>
      </c>
      <c r="D19" s="950" t="s">
        <v>552</v>
      </c>
      <c r="E19" s="951">
        <v>41420000</v>
      </c>
      <c r="F19" s="951">
        <v>114720000</v>
      </c>
      <c r="G19" s="951">
        <v>41420000</v>
      </c>
      <c r="H19" s="951">
        <v>114720000</v>
      </c>
      <c r="I19" s="947"/>
      <c r="J19" s="938"/>
      <c r="K19" s="938"/>
    </row>
    <row r="20" spans="1:11" ht="14.45" customHeight="1">
      <c r="A20" s="957" t="s">
        <v>2149</v>
      </c>
      <c r="B20" s="949" t="s">
        <v>2150</v>
      </c>
      <c r="C20" s="943" t="s">
        <v>551</v>
      </c>
      <c r="D20" s="950" t="s">
        <v>552</v>
      </c>
      <c r="E20" s="951">
        <v>500000</v>
      </c>
      <c r="F20" s="951">
        <v>500000</v>
      </c>
      <c r="G20" s="951">
        <v>500000</v>
      </c>
      <c r="H20" s="951">
        <v>500000</v>
      </c>
      <c r="I20" s="947"/>
      <c r="J20" s="938"/>
      <c r="K20" s="938"/>
    </row>
    <row r="21" spans="1:11" ht="14.45" customHeight="1">
      <c r="A21" s="957" t="s">
        <v>2151</v>
      </c>
      <c r="B21" s="958" t="s">
        <v>2154</v>
      </c>
      <c r="C21" s="943" t="s">
        <v>551</v>
      </c>
      <c r="D21" s="950" t="s">
        <v>552</v>
      </c>
      <c r="E21" s="956">
        <v>3000000</v>
      </c>
      <c r="F21" s="956">
        <v>50000000</v>
      </c>
      <c r="G21" s="956">
        <v>3000000</v>
      </c>
      <c r="H21" s="956">
        <v>50000000</v>
      </c>
      <c r="I21" s="947"/>
      <c r="J21" s="938"/>
      <c r="K21" s="938"/>
    </row>
    <row r="22" spans="1:11" ht="14.45" customHeight="1">
      <c r="A22" s="957"/>
      <c r="B22" s="959" t="s">
        <v>557</v>
      </c>
      <c r="C22" s="943"/>
      <c r="D22" s="944"/>
      <c r="E22" s="956"/>
      <c r="F22" s="956"/>
      <c r="G22" s="956"/>
      <c r="H22" s="956"/>
      <c r="I22" s="947"/>
      <c r="J22" s="938"/>
      <c r="K22" s="938"/>
    </row>
    <row r="23" spans="1:11" ht="14.45" customHeight="1">
      <c r="A23" s="957" t="s">
        <v>2153</v>
      </c>
      <c r="B23" s="942" t="s">
        <v>2156</v>
      </c>
      <c r="C23" s="943" t="s">
        <v>2321</v>
      </c>
      <c r="D23" s="944" t="s">
        <v>552</v>
      </c>
      <c r="E23" s="948">
        <v>830000</v>
      </c>
      <c r="F23" s="948">
        <v>28000000</v>
      </c>
      <c r="G23" s="948">
        <v>830000</v>
      </c>
      <c r="H23" s="948">
        <v>1691000</v>
      </c>
      <c r="I23" s="947"/>
      <c r="J23" s="938"/>
      <c r="K23" s="938"/>
    </row>
    <row r="24" spans="1:11" ht="14.45" customHeight="1">
      <c r="A24" s="957"/>
      <c r="B24" s="959" t="s">
        <v>560</v>
      </c>
      <c r="C24" s="943"/>
      <c r="D24" s="944"/>
      <c r="E24" s="956"/>
      <c r="F24" s="956"/>
      <c r="G24" s="956"/>
      <c r="H24" s="956"/>
      <c r="I24" s="947"/>
      <c r="J24" s="938"/>
      <c r="K24" s="938"/>
    </row>
    <row r="25" spans="1:11" ht="14.45" customHeight="1">
      <c r="A25" s="957" t="s">
        <v>2155</v>
      </c>
      <c r="B25" s="958" t="s">
        <v>2158</v>
      </c>
      <c r="C25" s="943" t="s">
        <v>2159</v>
      </c>
      <c r="D25" s="944" t="s">
        <v>2160</v>
      </c>
      <c r="E25" s="956">
        <v>260000</v>
      </c>
      <c r="F25" s="956">
        <v>260000</v>
      </c>
      <c r="G25" s="956">
        <v>1560000</v>
      </c>
      <c r="H25" s="956">
        <v>1560000</v>
      </c>
      <c r="I25" s="947"/>
      <c r="J25" s="938"/>
      <c r="K25" s="938"/>
    </row>
    <row r="26" spans="1:11" ht="14.45" customHeight="1">
      <c r="A26" s="941"/>
      <c r="B26" s="959" t="s">
        <v>2161</v>
      </c>
      <c r="C26" s="943"/>
      <c r="D26" s="944"/>
      <c r="E26" s="956"/>
      <c r="F26" s="945"/>
      <c r="G26" s="956"/>
      <c r="H26" s="945"/>
      <c r="I26" s="947"/>
      <c r="J26" s="938"/>
      <c r="K26" s="938"/>
    </row>
    <row r="27" spans="1:11" ht="24.75" customHeight="1">
      <c r="A27" s="960" t="s">
        <v>2157</v>
      </c>
      <c r="B27" s="942" t="s">
        <v>2163</v>
      </c>
      <c r="C27" s="943" t="s">
        <v>2164</v>
      </c>
      <c r="D27" s="944" t="s">
        <v>2165</v>
      </c>
      <c r="E27" s="956">
        <v>600000</v>
      </c>
      <c r="F27" s="945">
        <v>600000</v>
      </c>
      <c r="G27" s="956">
        <v>600000</v>
      </c>
      <c r="H27" s="945">
        <v>600000</v>
      </c>
      <c r="I27" s="947"/>
      <c r="J27" s="938"/>
      <c r="K27" s="938"/>
    </row>
    <row r="28" spans="1:11" ht="14.45" customHeight="1">
      <c r="A28" s="960" t="s">
        <v>2162</v>
      </c>
      <c r="B28" s="942" t="s">
        <v>2166</v>
      </c>
      <c r="C28" s="943" t="s">
        <v>2167</v>
      </c>
      <c r="D28" s="944" t="s">
        <v>552</v>
      </c>
      <c r="E28" s="945">
        <v>1650</v>
      </c>
      <c r="F28" s="945">
        <v>1650</v>
      </c>
      <c r="G28" s="945">
        <v>1650</v>
      </c>
      <c r="H28" s="945">
        <v>1650</v>
      </c>
      <c r="I28" s="947"/>
      <c r="J28" s="938"/>
      <c r="K28" s="938"/>
    </row>
    <row r="29" spans="1:11" ht="14.45" customHeight="1">
      <c r="A29" s="960" t="s">
        <v>110</v>
      </c>
      <c r="B29" s="961" t="s">
        <v>2169</v>
      </c>
      <c r="C29" s="943" t="s">
        <v>765</v>
      </c>
      <c r="D29" s="944" t="s">
        <v>2165</v>
      </c>
      <c r="E29" s="956">
        <v>23154000</v>
      </c>
      <c r="F29" s="956">
        <v>23154000</v>
      </c>
      <c r="G29" s="956">
        <v>23254000</v>
      </c>
      <c r="H29" s="956">
        <v>23254000</v>
      </c>
      <c r="I29" s="947"/>
      <c r="J29" s="938"/>
      <c r="K29" s="938"/>
    </row>
    <row r="30" spans="1:11" ht="14.45" customHeight="1">
      <c r="A30" s="1072" t="s">
        <v>2168</v>
      </c>
      <c r="B30" s="942" t="s">
        <v>2152</v>
      </c>
      <c r="C30" s="943" t="s">
        <v>2320</v>
      </c>
      <c r="D30" s="950" t="s">
        <v>552</v>
      </c>
      <c r="E30" s="951">
        <v>200000000</v>
      </c>
      <c r="F30" s="951">
        <v>290000000</v>
      </c>
      <c r="G30" s="951"/>
      <c r="H30" s="951"/>
      <c r="I30" s="947"/>
      <c r="J30" s="938"/>
      <c r="K30" s="938"/>
    </row>
    <row r="31" spans="1:11" ht="14.45" customHeight="1">
      <c r="A31" s="1508" t="s">
        <v>2075</v>
      </c>
      <c r="B31" s="1509"/>
      <c r="C31" s="962"/>
      <c r="D31" s="963"/>
      <c r="E31" s="955">
        <f>SUM(E18:E30)</f>
        <v>270265650</v>
      </c>
      <c r="F31" s="955">
        <f>SUM(F18:F30)</f>
        <v>507735650</v>
      </c>
      <c r="G31" s="955">
        <f>SUM(G18:G30)</f>
        <v>71665650</v>
      </c>
      <c r="H31" s="955">
        <f>SUM(H18:H30)</f>
        <v>192826650</v>
      </c>
      <c r="I31" s="947"/>
      <c r="J31" s="938"/>
      <c r="K31" s="938"/>
    </row>
    <row r="32" spans="1:11" s="929" customFormat="1" ht="14.45" customHeight="1">
      <c r="A32" s="964"/>
      <c r="B32" s="1500" t="s">
        <v>2171</v>
      </c>
      <c r="C32" s="1500"/>
      <c r="D32" s="1501"/>
      <c r="E32" s="965">
        <f>SUM(E15+E31)</f>
        <v>1347535650</v>
      </c>
      <c r="F32" s="965">
        <f>SUM(F15+F31)</f>
        <v>1568085650</v>
      </c>
      <c r="G32" s="965">
        <f>SUM(G15+G31)</f>
        <v>1196835650</v>
      </c>
      <c r="H32" s="965">
        <f>SUM(H15+H31)</f>
        <v>1301076650</v>
      </c>
      <c r="I32" s="966"/>
    </row>
    <row r="33" spans="1:12" s="967" customFormat="1" ht="32.1" customHeight="1">
      <c r="A33" s="931"/>
      <c r="D33" s="937"/>
      <c r="E33" s="968"/>
      <c r="F33" s="968"/>
      <c r="G33" s="968"/>
      <c r="H33" s="968"/>
      <c r="I33" s="968"/>
      <c r="J33" s="968"/>
      <c r="K33" s="968"/>
      <c r="L33" s="931"/>
    </row>
    <row r="34" spans="1:12" s="967" customFormat="1" ht="17.25" customHeight="1">
      <c r="A34" s="931"/>
      <c r="D34" s="937"/>
      <c r="E34" s="968"/>
      <c r="F34" s="968"/>
      <c r="G34" s="968"/>
      <c r="H34" s="968"/>
      <c r="I34" s="968"/>
      <c r="J34" s="968"/>
      <c r="K34" s="968"/>
      <c r="L34" s="931"/>
    </row>
    <row r="35" spans="1:12" ht="17.25" customHeight="1"/>
    <row r="36" spans="1:12" ht="17.25" customHeight="1"/>
    <row r="37" spans="1:12" ht="15" customHeight="1"/>
    <row r="38" spans="1:12" ht="15" customHeight="1"/>
    <row r="39" spans="1:12" ht="15" customHeight="1"/>
    <row r="40" spans="1:12" ht="15" customHeight="1"/>
    <row r="41" spans="1:12" ht="15" customHeight="1"/>
    <row r="42" spans="1:12" ht="15" customHeight="1"/>
    <row r="43" spans="1:12" ht="15" customHeight="1"/>
    <row r="44" spans="1:12" ht="15" customHeight="1"/>
    <row r="45" spans="1:12" ht="15" customHeight="1"/>
    <row r="46" spans="1:12" ht="15" customHeight="1"/>
    <row r="47" spans="1:12" ht="15" customHeight="1"/>
    <row r="48" spans="1:12" ht="15" customHeight="1"/>
    <row r="49" ht="15" customHeight="1"/>
    <row r="50" ht="15" customHeight="1"/>
    <row r="51" ht="15" customHeight="1"/>
    <row r="52" ht="15" customHeight="1"/>
    <row r="53" ht="15" customHeight="1"/>
  </sheetData>
  <mergeCells count="15">
    <mergeCell ref="H2:H3"/>
    <mergeCell ref="A31:B31"/>
    <mergeCell ref="A4:H4"/>
    <mergeCell ref="C1:C3"/>
    <mergeCell ref="A15:B15"/>
    <mergeCell ref="A16:H16"/>
    <mergeCell ref="F2:F3"/>
    <mergeCell ref="G2:G3"/>
    <mergeCell ref="B1:B3"/>
    <mergeCell ref="E2:E3"/>
    <mergeCell ref="B32:D32"/>
    <mergeCell ref="A1:A3"/>
    <mergeCell ref="E1:F1"/>
    <mergeCell ref="G1:H1"/>
    <mergeCell ref="D1:D3"/>
  </mergeCells>
  <phoneticPr fontId="88" type="noConversion"/>
  <printOptions horizontalCentered="1" verticalCentered="1"/>
  <pageMargins left="0.35433070866141736" right="0.35433070866141736" top="0.94488188976377963" bottom="0.19685039370078741" header="0.35433070866141736" footer="0.11811023622047245"/>
  <pageSetup paperSize="9" orientation="landscape" horizontalDpi="300" verticalDpi="300" r:id="rId1"/>
  <headerFooter alignWithMargins="0">
    <oddHeader>&amp;CAz önkormányzat tulajdonában lévő részesedések
2014. és 2015. december 31-i állományáról
a tulajdoni részesedés aránya alapján&amp;R13. tábla
Adatok: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H11" sqref="H11"/>
    </sheetView>
  </sheetViews>
  <sheetFormatPr defaultColWidth="10.6640625" defaultRowHeight="12.75"/>
  <cols>
    <col min="1" max="1" width="9" style="975" customWidth="1"/>
    <col min="2" max="2" width="43.33203125" style="975" customWidth="1"/>
    <col min="3" max="3" width="10.6640625" style="975" customWidth="1"/>
    <col min="4" max="4" width="10.5" style="975" customWidth="1"/>
    <col min="5" max="5" width="13.33203125" style="975" customWidth="1"/>
    <col min="6" max="6" width="9.6640625" style="975" customWidth="1"/>
    <col min="7" max="16384" width="10.6640625" style="975"/>
  </cols>
  <sheetData>
    <row r="1" spans="1:7" ht="76.5" customHeight="1" thickBot="1">
      <c r="A1" s="971" t="s">
        <v>2172</v>
      </c>
      <c r="B1" s="972" t="s">
        <v>1921</v>
      </c>
      <c r="C1" s="973" t="s">
        <v>1438</v>
      </c>
      <c r="D1" s="974" t="s">
        <v>1439</v>
      </c>
      <c r="E1" s="974" t="s">
        <v>1440</v>
      </c>
      <c r="F1" s="974" t="s">
        <v>2173</v>
      </c>
    </row>
    <row r="2" spans="1:7">
      <c r="A2" s="699" t="s">
        <v>232</v>
      </c>
      <c r="B2" s="648" t="s">
        <v>85</v>
      </c>
      <c r="C2" s="1048">
        <v>4</v>
      </c>
      <c r="D2" s="1048">
        <v>4</v>
      </c>
      <c r="E2" s="1071">
        <v>4</v>
      </c>
      <c r="F2" s="976">
        <f>E2/D2*100</f>
        <v>100</v>
      </c>
    </row>
    <row r="3" spans="1:7">
      <c r="A3" s="699" t="s">
        <v>294</v>
      </c>
      <c r="B3" s="977" t="s">
        <v>2273</v>
      </c>
      <c r="C3" s="976">
        <v>177</v>
      </c>
      <c r="D3" s="976">
        <v>178</v>
      </c>
      <c r="E3" s="976">
        <v>173</v>
      </c>
      <c r="F3" s="976">
        <f t="shared" ref="F3:F20" si="0">E3/D3*100</f>
        <v>97.19101123595506</v>
      </c>
    </row>
    <row r="4" spans="1:7">
      <c r="A4" s="699" t="s">
        <v>296</v>
      </c>
      <c r="B4" s="977" t="s">
        <v>1931</v>
      </c>
      <c r="C4" s="976">
        <v>178</v>
      </c>
      <c r="D4" s="976">
        <v>178</v>
      </c>
      <c r="E4" s="976">
        <v>178</v>
      </c>
      <c r="F4" s="976">
        <f t="shared" si="0"/>
        <v>100</v>
      </c>
      <c r="G4" s="978"/>
    </row>
    <row r="5" spans="1:7">
      <c r="A5" s="699" t="s">
        <v>297</v>
      </c>
      <c r="B5" s="648" t="s">
        <v>2274</v>
      </c>
      <c r="C5" s="976">
        <v>122.5</v>
      </c>
      <c r="D5" s="976">
        <v>122.5</v>
      </c>
      <c r="E5" s="976">
        <v>123</v>
      </c>
      <c r="F5" s="976">
        <f t="shared" si="0"/>
        <v>100.40816326530613</v>
      </c>
    </row>
    <row r="6" spans="1:7">
      <c r="A6" s="699" t="s">
        <v>298</v>
      </c>
      <c r="B6" s="648" t="s">
        <v>2174</v>
      </c>
      <c r="C6" s="976">
        <v>56.5</v>
      </c>
      <c r="D6" s="976">
        <v>56.5</v>
      </c>
      <c r="E6" s="976">
        <v>56</v>
      </c>
      <c r="F6" s="976">
        <f t="shared" si="0"/>
        <v>99.115044247787608</v>
      </c>
    </row>
    <row r="7" spans="1:7">
      <c r="A7" s="699" t="s">
        <v>299</v>
      </c>
      <c r="B7" s="648" t="s">
        <v>2175</v>
      </c>
      <c r="C7" s="976">
        <v>72.5</v>
      </c>
      <c r="D7" s="976">
        <v>72.5</v>
      </c>
      <c r="E7" s="976">
        <v>73</v>
      </c>
      <c r="F7" s="976">
        <f t="shared" si="0"/>
        <v>100.68965517241379</v>
      </c>
    </row>
    <row r="8" spans="1:7">
      <c r="A8" s="699" t="s">
        <v>561</v>
      </c>
      <c r="B8" s="648" t="s">
        <v>581</v>
      </c>
      <c r="C8" s="976">
        <v>67</v>
      </c>
      <c r="D8" s="976">
        <v>67</v>
      </c>
      <c r="E8" s="976">
        <v>67</v>
      </c>
      <c r="F8" s="976">
        <f t="shared" si="0"/>
        <v>100</v>
      </c>
    </row>
    <row r="9" spans="1:7">
      <c r="A9" s="699" t="s">
        <v>1913</v>
      </c>
      <c r="B9" s="648" t="s">
        <v>2278</v>
      </c>
      <c r="C9" s="976">
        <v>69</v>
      </c>
      <c r="D9" s="976">
        <v>69</v>
      </c>
      <c r="E9" s="976">
        <v>69</v>
      </c>
      <c r="F9" s="976">
        <f t="shared" si="0"/>
        <v>100</v>
      </c>
    </row>
    <row r="10" spans="1:7">
      <c r="A10" s="699" t="s">
        <v>1915</v>
      </c>
      <c r="B10" s="648" t="s">
        <v>2279</v>
      </c>
      <c r="C10" s="976">
        <v>67.5</v>
      </c>
      <c r="D10" s="976">
        <v>67.5</v>
      </c>
      <c r="E10" s="976">
        <v>67</v>
      </c>
      <c r="F10" s="976">
        <f t="shared" si="0"/>
        <v>99.259259259259252</v>
      </c>
    </row>
    <row r="11" spans="1:7" ht="25.5">
      <c r="A11" s="699" t="s">
        <v>2149</v>
      </c>
      <c r="B11" s="646" t="s">
        <v>582</v>
      </c>
      <c r="C11" s="976">
        <v>29</v>
      </c>
      <c r="D11" s="976">
        <v>24</v>
      </c>
      <c r="E11" s="979">
        <v>26</v>
      </c>
      <c r="F11" s="976">
        <f t="shared" si="0"/>
        <v>108.33333333333333</v>
      </c>
    </row>
    <row r="12" spans="1:7">
      <c r="A12" s="699" t="s">
        <v>2151</v>
      </c>
      <c r="B12" s="649" t="s">
        <v>1947</v>
      </c>
      <c r="C12" s="976">
        <v>48</v>
      </c>
      <c r="D12" s="976">
        <v>34</v>
      </c>
      <c r="E12" s="979">
        <v>40</v>
      </c>
      <c r="F12" s="976">
        <f t="shared" si="0"/>
        <v>117.64705882352942</v>
      </c>
    </row>
    <row r="13" spans="1:7" ht="25.5">
      <c r="A13" s="699" t="s">
        <v>2153</v>
      </c>
      <c r="B13" s="646" t="s">
        <v>2282</v>
      </c>
      <c r="C13" s="976">
        <v>3</v>
      </c>
      <c r="D13" s="976">
        <v>4</v>
      </c>
      <c r="E13" s="979">
        <v>4</v>
      </c>
      <c r="F13" s="976">
        <f t="shared" si="0"/>
        <v>100</v>
      </c>
    </row>
    <row r="14" spans="1:7">
      <c r="A14" s="699" t="s">
        <v>2155</v>
      </c>
      <c r="B14" s="812" t="s">
        <v>2283</v>
      </c>
      <c r="C14" s="976">
        <v>50</v>
      </c>
      <c r="D14" s="976">
        <v>50</v>
      </c>
      <c r="E14" s="979">
        <v>50</v>
      </c>
      <c r="F14" s="976">
        <f t="shared" si="0"/>
        <v>100</v>
      </c>
    </row>
    <row r="15" spans="1:7">
      <c r="A15" s="699" t="s">
        <v>2157</v>
      </c>
      <c r="B15" s="812" t="s">
        <v>2284</v>
      </c>
      <c r="C15" s="976">
        <v>62</v>
      </c>
      <c r="D15" s="976">
        <v>58</v>
      </c>
      <c r="E15" s="979">
        <v>45</v>
      </c>
      <c r="F15" s="976">
        <f t="shared" si="0"/>
        <v>77.58620689655173</v>
      </c>
      <c r="G15" s="978"/>
    </row>
    <row r="16" spans="1:7">
      <c r="A16" s="699" t="s">
        <v>2162</v>
      </c>
      <c r="B16" s="812" t="s">
        <v>1948</v>
      </c>
      <c r="C16" s="976">
        <v>127</v>
      </c>
      <c r="D16" s="976">
        <v>127</v>
      </c>
      <c r="E16" s="979">
        <v>127</v>
      </c>
      <c r="F16" s="976">
        <f t="shared" si="0"/>
        <v>100</v>
      </c>
    </row>
    <row r="17" spans="1:6">
      <c r="A17" s="699" t="s">
        <v>110</v>
      </c>
      <c r="B17" s="812" t="s">
        <v>2286</v>
      </c>
      <c r="C17" s="976">
        <v>18</v>
      </c>
      <c r="D17" s="976">
        <v>18</v>
      </c>
      <c r="E17" s="979">
        <v>17</v>
      </c>
      <c r="F17" s="976">
        <f t="shared" si="0"/>
        <v>94.444444444444443</v>
      </c>
    </row>
    <row r="18" spans="1:6">
      <c r="A18" s="699" t="s">
        <v>2168</v>
      </c>
      <c r="B18" s="812" t="s">
        <v>2287</v>
      </c>
      <c r="C18" s="976">
        <v>21</v>
      </c>
      <c r="D18" s="976">
        <v>22</v>
      </c>
      <c r="E18" s="979">
        <v>22</v>
      </c>
      <c r="F18" s="976">
        <f t="shared" si="0"/>
        <v>100</v>
      </c>
    </row>
    <row r="19" spans="1:6">
      <c r="A19" s="699" t="s">
        <v>2170</v>
      </c>
      <c r="B19" s="812" t="s">
        <v>2288</v>
      </c>
      <c r="C19" s="976">
        <v>11</v>
      </c>
      <c r="D19" s="976">
        <v>11</v>
      </c>
      <c r="E19" s="979">
        <v>11</v>
      </c>
      <c r="F19" s="976">
        <f t="shared" si="0"/>
        <v>100</v>
      </c>
    </row>
    <row r="20" spans="1:6">
      <c r="A20" s="699" t="s">
        <v>1441</v>
      </c>
      <c r="B20" s="811" t="s">
        <v>2289</v>
      </c>
      <c r="C20" s="976"/>
      <c r="D20" s="979">
        <v>13</v>
      </c>
      <c r="E20" s="979">
        <v>13</v>
      </c>
      <c r="F20" s="976">
        <f t="shared" si="0"/>
        <v>100</v>
      </c>
    </row>
    <row r="21" spans="1:6" ht="15">
      <c r="A21" s="980"/>
      <c r="B21" s="981" t="s">
        <v>1949</v>
      </c>
      <c r="C21" s="982">
        <f>SUM(C3:C20)</f>
        <v>1179</v>
      </c>
      <c r="D21" s="982">
        <f>SUM(D3:D20)</f>
        <v>1172</v>
      </c>
      <c r="E21" s="982">
        <f>SUM(E3:E20)</f>
        <v>1161</v>
      </c>
      <c r="F21" s="983">
        <f>E21/D21*100</f>
        <v>99.061433447098977</v>
      </c>
    </row>
    <row r="22" spans="1:6" s="987" customFormat="1" ht="15">
      <c r="A22" s="984"/>
      <c r="B22" s="985" t="s">
        <v>2071</v>
      </c>
      <c r="C22" s="986">
        <f>SUM(C2+C21)</f>
        <v>1183</v>
      </c>
      <c r="D22" s="986">
        <f>SUM(D2+D21)</f>
        <v>1176</v>
      </c>
      <c r="E22" s="986">
        <f>SUM(E2+E21)</f>
        <v>1165</v>
      </c>
      <c r="F22" s="983">
        <f>E22/D22*100</f>
        <v>99.064625850340136</v>
      </c>
    </row>
    <row r="24" spans="1:6">
      <c r="B24" s="988"/>
    </row>
    <row r="25" spans="1:6">
      <c r="B25" s="989"/>
    </row>
    <row r="31" spans="1:6">
      <c r="B31" s="990"/>
    </row>
    <row r="32" spans="1:6">
      <c r="B32" s="991"/>
    </row>
    <row r="33" spans="2:2">
      <c r="B33" s="992"/>
    </row>
    <row r="34" spans="2:2">
      <c r="B34" s="991"/>
    </row>
    <row r="35" spans="2:2">
      <c r="B35" s="993"/>
    </row>
    <row r="36" spans="2:2">
      <c r="B36" s="993"/>
    </row>
    <row r="37" spans="2:2">
      <c r="B37" s="993"/>
    </row>
    <row r="38" spans="2:2">
      <c r="B38" s="993"/>
    </row>
    <row r="39" spans="2:2">
      <c r="B39" s="993"/>
    </row>
    <row r="40" spans="2:2">
      <c r="B40" s="993"/>
    </row>
  </sheetData>
  <phoneticPr fontId="108" type="noConversion"/>
  <pageMargins left="0.39370078740157483" right="0.39370078740157483" top="3.1496062992125986" bottom="0.98425196850393704" header="1.4960629921259843" footer="0.51181102362204722"/>
  <pageSetup paperSize="9" orientation="portrait" r:id="rId1"/>
  <headerFooter alignWithMargins="0">
    <oddHeader>&amp;CZALAEGERSZEG MEGYEI JOGÚ VÁROS ÖNKORMÁNYZATA ÉS AZ ÁLTALA IRÁNYÍTOTT KÖLTSÉGVETÉSI SZERVEK 
LÉTSZÁMKERETE ÉS A TÉNYLEGES LÉTSZÁM ALAKULÁSA 2015. ÉVBEN&amp;R&amp;"Times New Roman CE,Félkövér dőlt"
14.  tábla
Adatok: főben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A4" sqref="A4"/>
    </sheetView>
  </sheetViews>
  <sheetFormatPr defaultRowHeight="12.75"/>
  <cols>
    <col min="1" max="1" width="54.83203125" customWidth="1"/>
    <col min="2" max="2" width="17.33203125" customWidth="1"/>
    <col min="3" max="3" width="16" customWidth="1"/>
  </cols>
  <sheetData>
    <row r="1" spans="1:3" ht="67.5">
      <c r="A1" s="994" t="s">
        <v>583</v>
      </c>
      <c r="B1" s="660" t="s">
        <v>1442</v>
      </c>
    </row>
    <row r="2" spans="1:3" ht="24.95" customHeight="1">
      <c r="A2" s="870" t="s">
        <v>584</v>
      </c>
      <c r="B2" s="888"/>
      <c r="C2" s="995"/>
    </row>
    <row r="3" spans="1:3" ht="24.95" customHeight="1">
      <c r="A3" s="870" t="s">
        <v>585</v>
      </c>
      <c r="B3" s="888">
        <v>400</v>
      </c>
      <c r="C3" s="995"/>
    </row>
    <row r="4" spans="1:3" ht="24.95" customHeight="1">
      <c r="A4" s="870" t="s">
        <v>1891</v>
      </c>
      <c r="B4" s="888">
        <v>74040</v>
      </c>
      <c r="C4" s="995"/>
    </row>
    <row r="5" spans="1:3" ht="24.95" customHeight="1">
      <c r="A5" s="755" t="s">
        <v>586</v>
      </c>
      <c r="B5" s="888">
        <v>57036</v>
      </c>
      <c r="C5" s="995"/>
    </row>
    <row r="6" spans="1:3" ht="24.95" customHeight="1">
      <c r="A6" s="870" t="s">
        <v>587</v>
      </c>
      <c r="B6" s="752"/>
      <c r="C6" s="995"/>
    </row>
    <row r="7" spans="1:3" ht="14.1" customHeight="1">
      <c r="A7" s="759" t="s">
        <v>2075</v>
      </c>
      <c r="B7" s="760">
        <f>SUM(B2:B6)</f>
        <v>131476</v>
      </c>
    </row>
    <row r="8" spans="1:3" ht="14.1" customHeight="1">
      <c r="B8" s="996"/>
    </row>
    <row r="9" spans="1:3" ht="14.1" customHeight="1"/>
    <row r="10" spans="1:3" ht="14.1" customHeight="1"/>
    <row r="11" spans="1:3" ht="60" customHeight="1">
      <c r="A11" s="994" t="s">
        <v>588</v>
      </c>
      <c r="B11" s="660" t="s">
        <v>589</v>
      </c>
      <c r="C11" s="660" t="s">
        <v>590</v>
      </c>
    </row>
    <row r="12" spans="1:3" ht="15.95" customHeight="1">
      <c r="A12" s="751" t="s">
        <v>1505</v>
      </c>
      <c r="B12" s="888">
        <v>12</v>
      </c>
      <c r="C12" s="888">
        <v>51104</v>
      </c>
    </row>
    <row r="13" spans="1:3" ht="15.95" customHeight="1">
      <c r="A13" s="751" t="s">
        <v>591</v>
      </c>
      <c r="B13" s="888">
        <v>107</v>
      </c>
      <c r="C13" s="888"/>
    </row>
    <row r="14" spans="1:3" ht="15.95" customHeight="1">
      <c r="A14" s="751" t="s">
        <v>592</v>
      </c>
      <c r="B14" s="888">
        <v>8161</v>
      </c>
      <c r="C14" s="888"/>
    </row>
    <row r="15" spans="1:3" ht="15.95" customHeight="1">
      <c r="A15" s="751" t="s">
        <v>1506</v>
      </c>
      <c r="B15" s="888"/>
      <c r="C15" s="888">
        <v>12268</v>
      </c>
    </row>
    <row r="16" spans="1:3" ht="15.95" customHeight="1">
      <c r="A16" s="751" t="s">
        <v>593</v>
      </c>
      <c r="B16" s="888">
        <v>2388</v>
      </c>
      <c r="C16" s="888"/>
    </row>
    <row r="17" spans="1:3" ht="15.95" customHeight="1">
      <c r="A17" s="759" t="s">
        <v>2075</v>
      </c>
      <c r="B17" s="760">
        <f>SUM(B12:B16)</f>
        <v>10668</v>
      </c>
      <c r="C17" s="760">
        <f>SUM(C12:C16)</f>
        <v>63372</v>
      </c>
    </row>
    <row r="19" spans="1:3">
      <c r="A19" t="s">
        <v>1443</v>
      </c>
    </row>
  </sheetData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110" orientation="portrait" r:id="rId1"/>
  <headerFooter alignWithMargins="0">
    <oddHeader>&amp;C&amp;"Times New Roman CE,Félkövér dőlt"KÖZVETETT TÁMOGATÁSOK JOGCÍMEI ÉS ÖSSZEGEI&amp;R&amp;"Times New Roman CE,Félkövér dőlt"
15.  tábla
Adatok :ezerFt-ban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L18"/>
  <sheetViews>
    <sheetView topLeftCell="A4" workbookViewId="0">
      <selection activeCell="A6" sqref="A6:B6"/>
    </sheetView>
  </sheetViews>
  <sheetFormatPr defaultColWidth="10.6640625" defaultRowHeight="12.75"/>
  <cols>
    <col min="1" max="1" width="10.6640625" style="997" customWidth="1"/>
    <col min="2" max="2" width="26.83203125" style="997" customWidth="1"/>
    <col min="3" max="3" width="9.83203125" style="997" customWidth="1"/>
    <col min="4" max="4" width="7" style="997" customWidth="1"/>
    <col min="5" max="5" width="10.5" style="997" customWidth="1"/>
    <col min="6" max="6" width="11.33203125" style="997" customWidth="1"/>
    <col min="7" max="7" width="10.5" style="997" customWidth="1"/>
    <col min="8" max="8" width="11.5" style="997" customWidth="1"/>
    <col min="9" max="9" width="12.1640625" style="997" customWidth="1"/>
    <col min="10" max="10" width="11" style="997" customWidth="1"/>
    <col min="11" max="11" width="10.5" style="997" customWidth="1"/>
    <col min="12" max="12" width="14.6640625" style="997" customWidth="1"/>
    <col min="13" max="16384" width="10.6640625" style="997"/>
  </cols>
  <sheetData>
    <row r="1" spans="1:12" ht="13.5">
      <c r="A1" s="1516" t="s">
        <v>1451</v>
      </c>
      <c r="B1" s="1516"/>
      <c r="C1" s="1516"/>
      <c r="D1" s="1516"/>
      <c r="E1" s="1516"/>
      <c r="F1" s="1516"/>
      <c r="G1" s="1516"/>
      <c r="H1" s="1516"/>
      <c r="I1" s="1516"/>
      <c r="J1" s="1516"/>
      <c r="K1" s="1516"/>
      <c r="L1" s="1516"/>
    </row>
    <row r="2" spans="1:12" ht="12.75" customHeight="1">
      <c r="A2" s="1529" t="s">
        <v>1921</v>
      </c>
      <c r="B2" s="1530"/>
      <c r="C2" s="1529" t="s">
        <v>594</v>
      </c>
      <c r="D2" s="1531" t="s">
        <v>596</v>
      </c>
      <c r="E2" s="1531" t="s">
        <v>597</v>
      </c>
      <c r="F2" s="1529" t="s">
        <v>1452</v>
      </c>
      <c r="G2" s="1529"/>
      <c r="H2" s="1529"/>
      <c r="I2" s="1531" t="s">
        <v>1448</v>
      </c>
      <c r="J2" s="1531" t="s">
        <v>1449</v>
      </c>
      <c r="K2" s="1531" t="s">
        <v>1450</v>
      </c>
      <c r="L2" s="1539" t="s">
        <v>595</v>
      </c>
    </row>
    <row r="3" spans="1:12" ht="51" customHeight="1">
      <c r="A3" s="1530"/>
      <c r="B3" s="1530"/>
      <c r="C3" s="1549"/>
      <c r="D3" s="1532"/>
      <c r="E3" s="1532"/>
      <c r="F3" s="1263" t="s">
        <v>598</v>
      </c>
      <c r="G3" s="1263" t="s">
        <v>1446</v>
      </c>
      <c r="H3" s="1263" t="s">
        <v>1447</v>
      </c>
      <c r="I3" s="1532"/>
      <c r="J3" s="1532"/>
      <c r="K3" s="1532"/>
      <c r="L3" s="1530"/>
    </row>
    <row r="4" spans="1:12" ht="26.25" customHeight="1">
      <c r="A4" s="1554" t="s">
        <v>1444</v>
      </c>
      <c r="B4" s="1520"/>
      <c r="C4" s="1264" t="s">
        <v>599</v>
      </c>
      <c r="D4" s="1264" t="s">
        <v>601</v>
      </c>
      <c r="E4" s="1265">
        <v>300000</v>
      </c>
      <c r="F4" s="1254">
        <v>95874</v>
      </c>
      <c r="G4" s="1254">
        <v>95874</v>
      </c>
      <c r="H4" s="1254">
        <v>0</v>
      </c>
      <c r="I4" s="1254">
        <v>0</v>
      </c>
      <c r="J4" s="1254">
        <v>0</v>
      </c>
      <c r="K4" s="1266">
        <v>4147</v>
      </c>
      <c r="L4" s="1266">
        <v>91727</v>
      </c>
    </row>
    <row r="5" spans="1:12" ht="14.25" customHeight="1">
      <c r="A5" s="1555" t="s">
        <v>1445</v>
      </c>
      <c r="B5" s="1556"/>
      <c r="C5" s="1264" t="s">
        <v>599</v>
      </c>
      <c r="D5" s="1264" t="s">
        <v>600</v>
      </c>
      <c r="E5" s="1265">
        <v>173892</v>
      </c>
      <c r="F5" s="1266">
        <v>0</v>
      </c>
      <c r="G5" s="1266">
        <v>0</v>
      </c>
      <c r="H5" s="1254">
        <v>0</v>
      </c>
      <c r="I5" s="1266">
        <v>0</v>
      </c>
      <c r="J5" s="1266">
        <v>0</v>
      </c>
      <c r="K5" s="1266">
        <v>0</v>
      </c>
      <c r="L5" s="1266">
        <v>0</v>
      </c>
    </row>
    <row r="6" spans="1:12" ht="18.75" customHeight="1">
      <c r="A6" s="1519" t="s">
        <v>507</v>
      </c>
      <c r="B6" s="1520"/>
      <c r="C6" s="1267"/>
      <c r="D6" s="1268"/>
      <c r="E6" s="1269">
        <f t="shared" ref="E6:L6" si="0">SUM(E4:E5)</f>
        <v>473892</v>
      </c>
      <c r="F6" s="1269">
        <f t="shared" si="0"/>
        <v>95874</v>
      </c>
      <c r="G6" s="1269">
        <f t="shared" si="0"/>
        <v>95874</v>
      </c>
      <c r="H6" s="1269">
        <f t="shared" si="0"/>
        <v>0</v>
      </c>
      <c r="I6" s="1269">
        <f t="shared" si="0"/>
        <v>0</v>
      </c>
      <c r="J6" s="1269">
        <f t="shared" si="0"/>
        <v>0</v>
      </c>
      <c r="K6" s="1269">
        <f t="shared" si="0"/>
        <v>4147</v>
      </c>
      <c r="L6" s="1269">
        <f t="shared" si="0"/>
        <v>91727</v>
      </c>
    </row>
    <row r="7" spans="1:12">
      <c r="A7" s="998"/>
      <c r="B7" s="999"/>
      <c r="C7" s="1000"/>
      <c r="D7" s="1001"/>
      <c r="E7" s="1001"/>
      <c r="F7" s="1002"/>
      <c r="G7" s="1002"/>
      <c r="H7" s="1002"/>
      <c r="I7" s="1002"/>
      <c r="J7" s="1002"/>
      <c r="K7" s="1002"/>
      <c r="L7" s="1002"/>
    </row>
    <row r="8" spans="1:12" ht="13.5" thickBot="1">
      <c r="A8" s="1262"/>
      <c r="B8" s="1521" t="s">
        <v>603</v>
      </c>
      <c r="C8" s="1522"/>
      <c r="D8" s="1522"/>
      <c r="E8" s="1522"/>
      <c r="F8" s="1522"/>
      <c r="G8" s="1522"/>
      <c r="H8" s="1522"/>
      <c r="I8" s="1522"/>
      <c r="J8" s="1522"/>
      <c r="K8" s="1002"/>
      <c r="L8" s="1002"/>
    </row>
    <row r="9" spans="1:12">
      <c r="A9" s="1523" t="s">
        <v>1921</v>
      </c>
      <c r="B9" s="1524"/>
      <c r="C9" s="1536" t="s">
        <v>604</v>
      </c>
      <c r="D9" s="1524"/>
      <c r="E9" s="1533" t="s">
        <v>1507</v>
      </c>
      <c r="F9" s="1536" t="s">
        <v>605</v>
      </c>
      <c r="G9" s="1542" t="s">
        <v>606</v>
      </c>
      <c r="H9" s="1543"/>
      <c r="I9" s="1543"/>
      <c r="J9" s="1544"/>
      <c r="K9" s="1003"/>
      <c r="L9" s="1003"/>
    </row>
    <row r="10" spans="1:12">
      <c r="A10" s="1525"/>
      <c r="B10" s="1526"/>
      <c r="C10" s="1557"/>
      <c r="D10" s="1526"/>
      <c r="E10" s="1534"/>
      <c r="F10" s="1537"/>
      <c r="G10" s="1540" t="s">
        <v>602</v>
      </c>
      <c r="H10" s="1540" t="s">
        <v>607</v>
      </c>
      <c r="I10" s="1540" t="s">
        <v>1508</v>
      </c>
      <c r="J10" s="1517" t="s">
        <v>608</v>
      </c>
      <c r="K10" s="1004"/>
      <c r="L10" s="1004"/>
    </row>
    <row r="11" spans="1:12" ht="21" customHeight="1" thickBot="1">
      <c r="A11" s="1527"/>
      <c r="B11" s="1528"/>
      <c r="C11" s="1558"/>
      <c r="D11" s="1528"/>
      <c r="E11" s="1535"/>
      <c r="F11" s="1538"/>
      <c r="G11" s="1541"/>
      <c r="H11" s="1541"/>
      <c r="I11" s="1541"/>
      <c r="J11" s="1518"/>
      <c r="K11" s="1004"/>
      <c r="L11" s="1004"/>
    </row>
    <row r="12" spans="1:12" ht="34.5" customHeight="1">
      <c r="A12" s="1561" t="s">
        <v>1773</v>
      </c>
      <c r="B12" s="1562"/>
      <c r="C12" s="1563" t="s">
        <v>1774</v>
      </c>
      <c r="D12" s="1564"/>
      <c r="E12" s="1254">
        <v>12976</v>
      </c>
      <c r="F12" s="1255" t="s">
        <v>1775</v>
      </c>
      <c r="G12" s="1254">
        <v>4743</v>
      </c>
      <c r="H12" s="1254">
        <v>4743</v>
      </c>
      <c r="I12" s="1254">
        <v>3490</v>
      </c>
      <c r="J12" s="1256">
        <v>0</v>
      </c>
      <c r="K12" s="1004"/>
      <c r="L12" s="1004"/>
    </row>
    <row r="13" spans="1:12" ht="39" customHeight="1">
      <c r="A13" s="1559" t="s">
        <v>1776</v>
      </c>
      <c r="B13" s="1560"/>
      <c r="C13" s="1545" t="s">
        <v>1777</v>
      </c>
      <c r="D13" s="1546"/>
      <c r="E13" s="1254">
        <v>225931</v>
      </c>
      <c r="F13" s="1255" t="s">
        <v>1778</v>
      </c>
      <c r="G13" s="1254">
        <v>36635</v>
      </c>
      <c r="H13" s="1254">
        <v>36635</v>
      </c>
      <c r="I13" s="1254">
        <v>36635</v>
      </c>
      <c r="J13" s="1256">
        <v>116026</v>
      </c>
      <c r="K13" s="1004"/>
      <c r="L13" s="1004"/>
    </row>
    <row r="14" spans="1:12" ht="36" customHeight="1">
      <c r="A14" s="1547" t="s">
        <v>610</v>
      </c>
      <c r="B14" s="1548"/>
      <c r="C14" s="1545" t="s">
        <v>1779</v>
      </c>
      <c r="D14" s="1546"/>
      <c r="E14" s="1257">
        <v>57894</v>
      </c>
      <c r="F14" s="1258" t="s">
        <v>1780</v>
      </c>
      <c r="G14" s="1257">
        <v>8904</v>
      </c>
      <c r="H14" s="1257">
        <v>8904</v>
      </c>
      <c r="I14" s="1257">
        <v>8904</v>
      </c>
      <c r="J14" s="1259">
        <v>31182</v>
      </c>
      <c r="K14" s="1004"/>
      <c r="L14" s="1004" t="s">
        <v>609</v>
      </c>
    </row>
    <row r="15" spans="1:12" ht="45.75" customHeight="1">
      <c r="A15" s="1552" t="s">
        <v>225</v>
      </c>
      <c r="B15" s="1553"/>
      <c r="C15" s="1550" t="s">
        <v>226</v>
      </c>
      <c r="D15" s="1551"/>
      <c r="E15" s="269">
        <v>362000</v>
      </c>
      <c r="F15" s="1319" t="s">
        <v>227</v>
      </c>
      <c r="G15" s="269"/>
      <c r="H15" s="269">
        <v>362000</v>
      </c>
      <c r="I15" s="269"/>
      <c r="J15" s="1320">
        <f>(E15-G15-H15-I15)</f>
        <v>0</v>
      </c>
      <c r="K15" s="1004"/>
      <c r="L15" s="1004"/>
    </row>
    <row r="16" spans="1:12" ht="39" customHeight="1">
      <c r="A16" s="1547" t="s">
        <v>320</v>
      </c>
      <c r="B16" s="1548"/>
      <c r="C16" s="1545" t="s">
        <v>611</v>
      </c>
      <c r="D16" s="1546"/>
      <c r="E16" s="1257">
        <v>750000</v>
      </c>
      <c r="F16" s="1258" t="s">
        <v>1781</v>
      </c>
      <c r="G16" s="1257">
        <v>93750</v>
      </c>
      <c r="H16" s="1257">
        <v>93750</v>
      </c>
      <c r="I16" s="1257">
        <v>93750</v>
      </c>
      <c r="J16" s="1259">
        <v>468750</v>
      </c>
      <c r="K16" s="1005"/>
      <c r="L16" s="1005"/>
    </row>
    <row r="17" spans="1:12" ht="34.5" customHeight="1">
      <c r="A17" s="1568" t="s">
        <v>1782</v>
      </c>
      <c r="B17" s="1569"/>
      <c r="C17" s="1545" t="s">
        <v>612</v>
      </c>
      <c r="D17" s="1546"/>
      <c r="E17" s="1257">
        <v>240000</v>
      </c>
      <c r="F17" s="1258" t="s">
        <v>1783</v>
      </c>
      <c r="G17" s="1257">
        <v>27000</v>
      </c>
      <c r="H17" s="1257">
        <v>27000</v>
      </c>
      <c r="I17" s="1257">
        <v>27000</v>
      </c>
      <c r="J17" s="1259">
        <v>159000</v>
      </c>
      <c r="K17" s="1005"/>
      <c r="L17" s="1005"/>
    </row>
    <row r="18" spans="1:12" ht="22.5" customHeight="1" thickBot="1">
      <c r="A18" s="1565" t="s">
        <v>2195</v>
      </c>
      <c r="B18" s="1566"/>
      <c r="C18" s="1567"/>
      <c r="D18" s="1566"/>
      <c r="E18" s="1260">
        <f>SUM(E12:E17)</f>
        <v>1648801</v>
      </c>
      <c r="F18" s="1260"/>
      <c r="G18" s="1260">
        <f>SUM(G12:G17)</f>
        <v>171032</v>
      </c>
      <c r="H18" s="1260">
        <f>SUM(H12:H17)</f>
        <v>533032</v>
      </c>
      <c r="I18" s="1260">
        <f>SUM(I12:I17)</f>
        <v>169779</v>
      </c>
      <c r="J18" s="1261">
        <f>SUM(J12:J17)</f>
        <v>774958</v>
      </c>
      <c r="K18" s="1005"/>
      <c r="L18" s="1005"/>
    </row>
  </sheetData>
  <mergeCells count="37">
    <mergeCell ref="A13:B13"/>
    <mergeCell ref="A12:B12"/>
    <mergeCell ref="C12:D12"/>
    <mergeCell ref="A18:B18"/>
    <mergeCell ref="C18:D18"/>
    <mergeCell ref="C17:D17"/>
    <mergeCell ref="A17:B17"/>
    <mergeCell ref="C16:D16"/>
    <mergeCell ref="A16:B16"/>
    <mergeCell ref="C13:D13"/>
    <mergeCell ref="C2:C3"/>
    <mergeCell ref="C15:D15"/>
    <mergeCell ref="A15:B15"/>
    <mergeCell ref="A14:B14"/>
    <mergeCell ref="C14:D14"/>
    <mergeCell ref="A4:B4"/>
    <mergeCell ref="A5:B5"/>
    <mergeCell ref="E9:E11"/>
    <mergeCell ref="F9:F11"/>
    <mergeCell ref="L2:L3"/>
    <mergeCell ref="D2:D3"/>
    <mergeCell ref="E2:E3"/>
    <mergeCell ref="H10:H11"/>
    <mergeCell ref="I10:I11"/>
    <mergeCell ref="G9:J9"/>
    <mergeCell ref="G10:G11"/>
    <mergeCell ref="C9:D11"/>
    <mergeCell ref="A1:L1"/>
    <mergeCell ref="J10:J11"/>
    <mergeCell ref="A6:B6"/>
    <mergeCell ref="B8:J8"/>
    <mergeCell ref="A9:B11"/>
    <mergeCell ref="A2:B3"/>
    <mergeCell ref="K2:K3"/>
    <mergeCell ref="I2:I3"/>
    <mergeCell ref="J2:J3"/>
    <mergeCell ref="F2:H2"/>
  </mergeCells>
  <phoneticPr fontId="108" type="noConversion"/>
  <pageMargins left="0.19685039370078741" right="0.19685039370078741" top="0.78740157480314965" bottom="0.59055118110236227" header="0.31496062992125984" footer="0.11811023622047245"/>
  <pageSetup paperSize="9" orientation="landscape" horizontalDpi="300" verticalDpi="300" r:id="rId1"/>
  <headerFooter alignWithMargins="0">
    <oddHeader>&amp;C&amp;"Times New Roman CE,Félkövér dőlt"&amp;12 Zalaegerszeg Megyei Jogú Város Önkormányzatának több éves kihatással járó kötelezettségei&amp;R&amp;"Times New Roman CE,Félkövér dőlt"16. tábla
Adatok: ezer Ft-ban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T38"/>
  <sheetViews>
    <sheetView zoomScale="85" zoomScaleNormal="85" workbookViewId="0">
      <pane ySplit="4" topLeftCell="A5" activePane="bottomLeft" state="frozen"/>
      <selection pane="bottomLeft" activeCell="Q21" sqref="Q21"/>
    </sheetView>
  </sheetViews>
  <sheetFormatPr defaultColWidth="10.6640625" defaultRowHeight="12.75"/>
  <cols>
    <col min="1" max="1" width="4" style="1007" customWidth="1"/>
    <col min="2" max="2" width="23.6640625" style="1007" customWidth="1"/>
    <col min="3" max="3" width="10.1640625" style="1007" customWidth="1"/>
    <col min="4" max="4" width="9.1640625" style="1007" customWidth="1"/>
    <col min="5" max="5" width="11.6640625" style="1007" customWidth="1"/>
    <col min="6" max="6" width="12" style="1007" customWidth="1"/>
    <col min="7" max="7" width="10" style="1007" customWidth="1"/>
    <col min="8" max="8" width="12" style="1007" customWidth="1"/>
    <col min="9" max="9" width="11.1640625" style="1007" customWidth="1"/>
    <col min="10" max="11" width="11.33203125" style="1007" customWidth="1"/>
    <col min="12" max="12" width="10.5" style="1007" customWidth="1"/>
    <col min="13" max="13" width="9.6640625" style="1007" customWidth="1"/>
    <col min="14" max="15" width="10" style="1007" customWidth="1"/>
    <col min="16" max="17" width="11.5" style="1007" customWidth="1"/>
    <col min="18" max="19" width="11.1640625" style="1007" customWidth="1"/>
    <col min="20" max="20" width="12.1640625" style="1007" customWidth="1"/>
    <col min="21" max="16384" width="10.6640625" style="1007"/>
  </cols>
  <sheetData>
    <row r="1" spans="1:20" ht="21.75" customHeight="1">
      <c r="A1" s="1577" t="s">
        <v>2294</v>
      </c>
      <c r="B1" s="1570" t="s">
        <v>2231</v>
      </c>
      <c r="C1" s="1570" t="s">
        <v>429</v>
      </c>
      <c r="D1" s="1400"/>
      <c r="E1" s="1400"/>
      <c r="F1" s="1400"/>
      <c r="G1" s="1400"/>
      <c r="H1" s="1400"/>
      <c r="I1" s="1578" t="s">
        <v>430</v>
      </c>
      <c r="J1" s="1474"/>
      <c r="K1" s="1474"/>
      <c r="L1" s="1474"/>
      <c r="M1" s="1474"/>
      <c r="N1" s="1474"/>
      <c r="O1" s="1474"/>
      <c r="P1" s="1474"/>
      <c r="Q1" s="1474"/>
      <c r="R1" s="1474"/>
      <c r="S1" s="1474"/>
      <c r="T1" s="1474"/>
    </row>
    <row r="2" spans="1:20" ht="17.25" customHeight="1">
      <c r="A2" s="1577"/>
      <c r="B2" s="1570"/>
      <c r="C2" s="1570" t="s">
        <v>2232</v>
      </c>
      <c r="D2" s="1400"/>
      <c r="E2" s="1400"/>
      <c r="F2" s="1400"/>
      <c r="G2" s="1570" t="s">
        <v>2233</v>
      </c>
      <c r="H2" s="1577" t="s">
        <v>2234</v>
      </c>
      <c r="I2" s="1575" t="s">
        <v>2235</v>
      </c>
      <c r="J2" s="1576"/>
      <c r="K2" s="1576"/>
      <c r="L2" s="1572" t="s">
        <v>2236</v>
      </c>
      <c r="M2" s="1573"/>
      <c r="N2" s="1573"/>
      <c r="O2" s="1573"/>
      <c r="P2" s="1573"/>
      <c r="Q2" s="1573"/>
      <c r="R2" s="1573"/>
      <c r="S2" s="1573"/>
      <c r="T2" s="1573"/>
    </row>
    <row r="3" spans="1:20" ht="48" customHeight="1">
      <c r="A3" s="1577"/>
      <c r="B3" s="1570"/>
      <c r="C3" s="1570" t="s">
        <v>2237</v>
      </c>
      <c r="D3" s="1570" t="s">
        <v>2238</v>
      </c>
      <c r="E3" s="1570" t="s">
        <v>2239</v>
      </c>
      <c r="F3" s="1570" t="s">
        <v>2240</v>
      </c>
      <c r="G3" s="1400"/>
      <c r="H3" s="1392"/>
      <c r="I3" s="1414" t="s">
        <v>427</v>
      </c>
      <c r="J3" s="1570" t="s">
        <v>1620</v>
      </c>
      <c r="K3" s="1574" t="s">
        <v>2241</v>
      </c>
      <c r="L3" s="1570" t="s">
        <v>2237</v>
      </c>
      <c r="M3" s="1392"/>
      <c r="N3" s="1392"/>
      <c r="O3" s="1414" t="s">
        <v>2242</v>
      </c>
      <c r="P3" s="1414"/>
      <c r="Q3" s="1414"/>
      <c r="R3" s="1570" t="s">
        <v>2243</v>
      </c>
      <c r="S3" s="1579"/>
      <c r="T3" s="1579"/>
    </row>
    <row r="4" spans="1:20" ht="39" customHeight="1">
      <c r="A4" s="1577"/>
      <c r="B4" s="1570"/>
      <c r="C4" s="1570"/>
      <c r="D4" s="1400"/>
      <c r="E4" s="1570"/>
      <c r="F4" s="1571"/>
      <c r="G4" s="1400"/>
      <c r="H4" s="1392"/>
      <c r="I4" s="1414"/>
      <c r="J4" s="1392"/>
      <c r="K4" s="1414"/>
      <c r="L4" s="650" t="s">
        <v>428</v>
      </c>
      <c r="M4" s="1008" t="s">
        <v>1620</v>
      </c>
      <c r="N4" s="660" t="s">
        <v>2244</v>
      </c>
      <c r="O4" s="650" t="s">
        <v>428</v>
      </c>
      <c r="P4" s="1008" t="s">
        <v>1620</v>
      </c>
      <c r="Q4" s="660" t="s">
        <v>2244</v>
      </c>
      <c r="R4" s="650" t="s">
        <v>428</v>
      </c>
      <c r="S4" s="650" t="s">
        <v>1621</v>
      </c>
      <c r="T4" s="1006" t="s">
        <v>2244</v>
      </c>
    </row>
    <row r="5" spans="1:20" ht="21" customHeight="1">
      <c r="B5" s="1009" t="s">
        <v>2245</v>
      </c>
      <c r="C5" s="1010"/>
      <c r="D5" s="1010"/>
      <c r="E5" s="1010"/>
      <c r="F5" s="1010"/>
      <c r="G5" s="1010"/>
      <c r="H5" s="1011"/>
      <c r="I5" s="1010"/>
      <c r="J5" s="1010"/>
      <c r="K5" s="1012"/>
      <c r="L5" s="1010"/>
      <c r="M5" s="1013"/>
      <c r="N5" s="1013"/>
      <c r="O5" s="1013"/>
      <c r="P5" s="1013"/>
      <c r="Q5" s="1014"/>
      <c r="R5" s="1013"/>
      <c r="S5" s="1010"/>
      <c r="T5" s="1015"/>
    </row>
    <row r="6" spans="1:20" ht="131.25" customHeight="1">
      <c r="A6" s="1016">
        <v>1</v>
      </c>
      <c r="B6" s="1017" t="s">
        <v>2250</v>
      </c>
      <c r="C6" s="1018">
        <v>12995</v>
      </c>
      <c r="D6" s="1019"/>
      <c r="E6" s="1019">
        <v>246905</v>
      </c>
      <c r="F6" s="1020">
        <f>SUM(C6:E6)</f>
        <v>259900</v>
      </c>
      <c r="G6" s="1018">
        <v>66710</v>
      </c>
      <c r="H6" s="1021">
        <f>SUM(F6:G6)</f>
        <v>326610</v>
      </c>
      <c r="I6" s="1025">
        <v>6164</v>
      </c>
      <c r="J6" s="1025">
        <v>313788</v>
      </c>
      <c r="K6" s="1022">
        <f>SUM(I6:J6)</f>
        <v>319952</v>
      </c>
      <c r="L6" s="1025">
        <v>1585</v>
      </c>
      <c r="M6" s="1027">
        <v>12355</v>
      </c>
      <c r="N6" s="1022">
        <f>SUM(L6:M6)</f>
        <v>13940</v>
      </c>
      <c r="O6" s="1019"/>
      <c r="P6" s="1027">
        <v>66710</v>
      </c>
      <c r="Q6" s="1022">
        <f>SUM(O6:P6)</f>
        <v>66710</v>
      </c>
      <c r="R6" s="1019">
        <v>4579</v>
      </c>
      <c r="S6" s="1019">
        <v>234723</v>
      </c>
      <c r="T6" s="1022">
        <f>SUM(R6:S6)</f>
        <v>239302</v>
      </c>
    </row>
    <row r="7" spans="1:20" ht="97.5" customHeight="1">
      <c r="A7" s="1016">
        <v>2</v>
      </c>
      <c r="B7" s="1017" t="s">
        <v>2249</v>
      </c>
      <c r="C7" s="1018"/>
      <c r="D7" s="1019"/>
      <c r="E7" s="1019">
        <v>758846</v>
      </c>
      <c r="F7" s="1020">
        <f>SUM(C7:E7)</f>
        <v>758846</v>
      </c>
      <c r="G7" s="1018">
        <v>5153</v>
      </c>
      <c r="H7" s="1021">
        <f>SUM(F7:G7)</f>
        <v>763999</v>
      </c>
      <c r="I7" s="1025">
        <v>501649</v>
      </c>
      <c r="J7" s="1026">
        <v>207729</v>
      </c>
      <c r="K7" s="1022">
        <f>SUM(I7:J7)</f>
        <v>709378</v>
      </c>
      <c r="L7" s="1025">
        <v>5153</v>
      </c>
      <c r="M7" s="1018"/>
      <c r="N7" s="1022">
        <f>SUM(L7:M7)</f>
        <v>5153</v>
      </c>
      <c r="O7" s="1019"/>
      <c r="P7" s="1018"/>
      <c r="Q7" s="1022">
        <f>SUM(O7:P7)</f>
        <v>0</v>
      </c>
      <c r="R7" s="1019">
        <v>496496</v>
      </c>
      <c r="S7" s="1019">
        <v>207729</v>
      </c>
      <c r="T7" s="1022">
        <f>SUM(R7:S7)</f>
        <v>704225</v>
      </c>
    </row>
    <row r="8" spans="1:20" ht="72.75" customHeight="1">
      <c r="A8" s="1016">
        <v>3</v>
      </c>
      <c r="B8" s="1023" t="s">
        <v>2251</v>
      </c>
      <c r="C8" s="1027"/>
      <c r="D8" s="1024">
        <v>86648</v>
      </c>
      <c r="E8" s="1024">
        <v>491005</v>
      </c>
      <c r="F8" s="1020">
        <f>SUM(C8:E8)</f>
        <v>577653</v>
      </c>
      <c r="G8" s="1027"/>
      <c r="H8" s="1021">
        <f>SUM(F8:G8)</f>
        <v>577653</v>
      </c>
      <c r="I8" s="1025">
        <v>9906</v>
      </c>
      <c r="J8" s="1025">
        <v>565964</v>
      </c>
      <c r="K8" s="1022">
        <f>SUM(I8:J8)</f>
        <v>575870</v>
      </c>
      <c r="L8" s="1025"/>
      <c r="M8" s="1027">
        <v>86380</v>
      </c>
      <c r="N8" s="1022">
        <f>SUM(L8:M8)</f>
        <v>86380</v>
      </c>
      <c r="O8" s="1019">
        <v>9906</v>
      </c>
      <c r="P8" s="1018">
        <v>-9906</v>
      </c>
      <c r="Q8" s="1022">
        <f>SUM(O8:P8)</f>
        <v>0</v>
      </c>
      <c r="R8" s="1019"/>
      <c r="S8" s="1019">
        <v>489490</v>
      </c>
      <c r="T8" s="1022">
        <f>SUM(R8:S8)</f>
        <v>489490</v>
      </c>
    </row>
    <row r="9" spans="1:20" ht="71.25" customHeight="1">
      <c r="A9" s="1016">
        <v>4</v>
      </c>
      <c r="B9" s="1023" t="s">
        <v>2252</v>
      </c>
      <c r="C9" s="1027"/>
      <c r="D9" s="1024">
        <v>87244</v>
      </c>
      <c r="E9" s="1024">
        <v>494387</v>
      </c>
      <c r="F9" s="1020">
        <f>SUM(C9:E9)</f>
        <v>581631</v>
      </c>
      <c r="G9" s="1027"/>
      <c r="H9" s="1021">
        <f>SUM(F9:G9)</f>
        <v>581631</v>
      </c>
      <c r="I9" s="1025">
        <v>9906</v>
      </c>
      <c r="J9" s="1025">
        <v>570582</v>
      </c>
      <c r="K9" s="1022">
        <f>SUM(I9:J9)</f>
        <v>580488</v>
      </c>
      <c r="L9" s="1025"/>
      <c r="M9" s="1027">
        <v>87073</v>
      </c>
      <c r="N9" s="1022">
        <f>SUM(L9:M9)</f>
        <v>87073</v>
      </c>
      <c r="O9" s="1019">
        <v>9906</v>
      </c>
      <c r="P9" s="1018">
        <v>-9906</v>
      </c>
      <c r="Q9" s="1022">
        <f>SUM(O9:P9)</f>
        <v>0</v>
      </c>
      <c r="R9" s="1019"/>
      <c r="S9" s="1019">
        <v>493415</v>
      </c>
      <c r="T9" s="1022">
        <f>SUM(R9:S9)</f>
        <v>493415</v>
      </c>
    </row>
    <row r="10" spans="1:20" ht="81.75" customHeight="1">
      <c r="A10" s="1016">
        <v>5</v>
      </c>
      <c r="B10" s="1023" t="s">
        <v>2253</v>
      </c>
      <c r="C10" s="1027"/>
      <c r="D10" s="1024"/>
      <c r="E10" s="1024">
        <v>261239</v>
      </c>
      <c r="F10" s="1020">
        <f>SUM(C10:E10)</f>
        <v>261239</v>
      </c>
      <c r="G10" s="1024">
        <v>80</v>
      </c>
      <c r="H10" s="1021">
        <f>SUM(F10:G10)</f>
        <v>261319</v>
      </c>
      <c r="I10" s="1024">
        <v>40162</v>
      </c>
      <c r="J10" s="1024">
        <v>216082</v>
      </c>
      <c r="K10" s="1022">
        <f>SUM(I10:J10)</f>
        <v>256244</v>
      </c>
      <c r="L10" s="1024">
        <v>80</v>
      </c>
      <c r="M10" s="1024"/>
      <c r="N10" s="1022">
        <f>SUM(L10:M10)</f>
        <v>80</v>
      </c>
      <c r="O10" s="1024"/>
      <c r="P10" s="1024"/>
      <c r="Q10" s="1022">
        <f>SUM(O10:P10)</f>
        <v>0</v>
      </c>
      <c r="R10" s="1024">
        <v>40082</v>
      </c>
      <c r="S10" s="1024">
        <v>216082</v>
      </c>
      <c r="T10" s="1022">
        <f>SUM(R10:S10)</f>
        <v>256164</v>
      </c>
    </row>
    <row r="11" spans="1:20" ht="90.75" customHeight="1">
      <c r="A11" s="1016">
        <v>6</v>
      </c>
      <c r="B11" s="1023" t="s">
        <v>1622</v>
      </c>
      <c r="C11" s="1018"/>
      <c r="D11" s="1019"/>
      <c r="E11" s="1019">
        <v>342265</v>
      </c>
      <c r="F11" s="1020">
        <f t="shared" ref="F11:F22" si="0">SUM(C11:E11)</f>
        <v>342265</v>
      </c>
      <c r="G11" s="1019"/>
      <c r="H11" s="1021">
        <f t="shared" ref="H11:H22" si="1">SUM(F11:G11)</f>
        <v>342265</v>
      </c>
      <c r="I11" s="1019">
        <v>49149</v>
      </c>
      <c r="J11" s="1019">
        <v>286571</v>
      </c>
      <c r="K11" s="1022">
        <f t="shared" ref="K11:K22" si="2">SUM(I11:J11)</f>
        <v>335720</v>
      </c>
      <c r="L11" s="1019"/>
      <c r="M11" s="1019"/>
      <c r="N11" s="1022">
        <f t="shared" ref="N11:N22" si="3">SUM(L11:M11)</f>
        <v>0</v>
      </c>
      <c r="O11" s="1019"/>
      <c r="P11" s="1019"/>
      <c r="Q11" s="1022">
        <f t="shared" ref="Q11:Q22" si="4">SUM(O11:P11)</f>
        <v>0</v>
      </c>
      <c r="R11" s="1019">
        <v>49149</v>
      </c>
      <c r="S11" s="1019">
        <v>286571</v>
      </c>
      <c r="T11" s="1022">
        <f t="shared" ref="T11:T22" si="5">SUM(R11:S11)</f>
        <v>335720</v>
      </c>
    </row>
    <row r="12" spans="1:20" ht="90.75" customHeight="1">
      <c r="A12" s="1016">
        <v>7</v>
      </c>
      <c r="B12" s="1017" t="s">
        <v>1623</v>
      </c>
      <c r="C12" s="1018"/>
      <c r="D12" s="1019"/>
      <c r="E12" s="1019">
        <v>599168</v>
      </c>
      <c r="F12" s="1020">
        <f t="shared" si="0"/>
        <v>599168</v>
      </c>
      <c r="G12" s="1019">
        <v>2346</v>
      </c>
      <c r="H12" s="1021">
        <f t="shared" si="1"/>
        <v>601514</v>
      </c>
      <c r="I12" s="1019">
        <v>113270</v>
      </c>
      <c r="J12" s="1019">
        <v>194642</v>
      </c>
      <c r="K12" s="1022">
        <f t="shared" si="2"/>
        <v>307912</v>
      </c>
      <c r="L12" s="1019"/>
      <c r="M12" s="1019">
        <v>2346</v>
      </c>
      <c r="N12" s="1022">
        <f t="shared" si="3"/>
        <v>2346</v>
      </c>
      <c r="O12" s="1019">
        <v>10878</v>
      </c>
      <c r="P12" s="1019">
        <v>-10878</v>
      </c>
      <c r="Q12" s="1022">
        <f t="shared" si="4"/>
        <v>0</v>
      </c>
      <c r="R12" s="1019">
        <v>102392</v>
      </c>
      <c r="S12" s="1019">
        <v>203174</v>
      </c>
      <c r="T12" s="1022">
        <f t="shared" si="5"/>
        <v>305566</v>
      </c>
    </row>
    <row r="13" spans="1:20" ht="105.75" customHeight="1">
      <c r="A13" s="1016">
        <v>8</v>
      </c>
      <c r="B13" s="1017" t="s">
        <v>1624</v>
      </c>
      <c r="C13" s="1018"/>
      <c r="D13" s="1019"/>
      <c r="E13" s="1019">
        <v>725000</v>
      </c>
      <c r="F13" s="1020">
        <f t="shared" si="0"/>
        <v>725000</v>
      </c>
      <c r="G13" s="1019">
        <v>24821</v>
      </c>
      <c r="H13" s="1021">
        <f t="shared" si="1"/>
        <v>749821</v>
      </c>
      <c r="I13" s="1240">
        <v>293236</v>
      </c>
      <c r="J13" s="1024">
        <v>384215</v>
      </c>
      <c r="K13" s="1022">
        <f t="shared" si="2"/>
        <v>677451</v>
      </c>
      <c r="L13" s="1019"/>
      <c r="M13" s="1024"/>
      <c r="N13" s="1022">
        <f t="shared" si="3"/>
        <v>0</v>
      </c>
      <c r="O13" s="1019">
        <v>-88358</v>
      </c>
      <c r="P13" s="1019">
        <v>93818</v>
      </c>
      <c r="Q13" s="1022">
        <f t="shared" si="4"/>
        <v>5460</v>
      </c>
      <c r="R13" s="1019">
        <v>381594</v>
      </c>
      <c r="S13" s="1019">
        <v>290397</v>
      </c>
      <c r="T13" s="1022">
        <f t="shared" si="5"/>
        <v>671991</v>
      </c>
    </row>
    <row r="14" spans="1:20" ht="105.75" customHeight="1">
      <c r="A14" s="1016">
        <v>9</v>
      </c>
      <c r="B14" s="1017" t="s">
        <v>1625</v>
      </c>
      <c r="C14" s="1018"/>
      <c r="D14" s="1019"/>
      <c r="E14" s="1019">
        <v>410499</v>
      </c>
      <c r="F14" s="1020">
        <f t="shared" si="0"/>
        <v>410499</v>
      </c>
      <c r="G14" s="1019">
        <v>20691</v>
      </c>
      <c r="H14" s="1021">
        <f t="shared" si="1"/>
        <v>431190</v>
      </c>
      <c r="I14" s="1019">
        <v>219826</v>
      </c>
      <c r="J14" s="1019">
        <v>219860</v>
      </c>
      <c r="K14" s="1022">
        <f t="shared" si="2"/>
        <v>439686</v>
      </c>
      <c r="L14" s="1019"/>
      <c r="M14" s="1019">
        <v>20691</v>
      </c>
      <c r="N14" s="1022">
        <f t="shared" si="3"/>
        <v>20691</v>
      </c>
      <c r="O14" s="1019">
        <v>-74018</v>
      </c>
      <c r="P14" s="1019">
        <v>74018</v>
      </c>
      <c r="Q14" s="1022">
        <f t="shared" si="4"/>
        <v>0</v>
      </c>
      <c r="R14" s="1019">
        <v>293844</v>
      </c>
      <c r="S14" s="1019">
        <v>125151</v>
      </c>
      <c r="T14" s="1022">
        <f t="shared" si="5"/>
        <v>418995</v>
      </c>
    </row>
    <row r="15" spans="1:20" ht="112.5" customHeight="1">
      <c r="A15" s="1016">
        <v>10</v>
      </c>
      <c r="B15" s="1017" t="s">
        <v>1626</v>
      </c>
      <c r="C15" s="1018">
        <v>548482</v>
      </c>
      <c r="D15" s="1019">
        <v>48539</v>
      </c>
      <c r="E15" s="1019">
        <v>900843</v>
      </c>
      <c r="F15" s="1020">
        <f t="shared" si="0"/>
        <v>1497864</v>
      </c>
      <c r="G15" s="1019">
        <v>118932</v>
      </c>
      <c r="H15" s="1021">
        <f t="shared" si="1"/>
        <v>1616796</v>
      </c>
      <c r="I15" s="1019">
        <v>1254128</v>
      </c>
      <c r="J15" s="1024">
        <v>32380</v>
      </c>
      <c r="K15" s="1022">
        <f t="shared" si="2"/>
        <v>1286508</v>
      </c>
      <c r="L15" s="1019">
        <v>429839</v>
      </c>
      <c r="M15" s="1024">
        <v>60860</v>
      </c>
      <c r="N15" s="1022">
        <f t="shared" si="3"/>
        <v>490699</v>
      </c>
      <c r="O15" s="1019">
        <v>23104</v>
      </c>
      <c r="P15" s="1019">
        <v>-23104</v>
      </c>
      <c r="Q15" s="1022">
        <f t="shared" si="4"/>
        <v>0</v>
      </c>
      <c r="R15" s="1019">
        <v>801185</v>
      </c>
      <c r="S15" s="1019">
        <v>17728</v>
      </c>
      <c r="T15" s="1022">
        <f t="shared" si="5"/>
        <v>818913</v>
      </c>
    </row>
    <row r="16" spans="1:20" ht="124.5" customHeight="1">
      <c r="A16" s="1016">
        <v>11</v>
      </c>
      <c r="B16" s="1241" t="s">
        <v>1627</v>
      </c>
      <c r="C16" s="1027"/>
      <c r="D16" s="1024"/>
      <c r="E16" s="1024">
        <v>305063</v>
      </c>
      <c r="F16" s="1020">
        <f t="shared" si="0"/>
        <v>305063</v>
      </c>
      <c r="G16" s="1027">
        <v>0</v>
      </c>
      <c r="H16" s="1021">
        <f t="shared" si="1"/>
        <v>305063</v>
      </c>
      <c r="I16" s="1025">
        <v>248508</v>
      </c>
      <c r="J16" s="1025">
        <v>26051</v>
      </c>
      <c r="K16" s="1022">
        <f t="shared" si="2"/>
        <v>274559</v>
      </c>
      <c r="L16" s="1025"/>
      <c r="M16" s="1027"/>
      <c r="N16" s="1022">
        <f t="shared" si="3"/>
        <v>0</v>
      </c>
      <c r="O16" s="1027">
        <v>-18501</v>
      </c>
      <c r="P16" s="1027">
        <v>18501</v>
      </c>
      <c r="Q16" s="1022">
        <f t="shared" si="4"/>
        <v>0</v>
      </c>
      <c r="R16" s="1024">
        <v>267009</v>
      </c>
      <c r="S16" s="1024">
        <v>7550</v>
      </c>
      <c r="T16" s="1022">
        <f t="shared" si="5"/>
        <v>274559</v>
      </c>
    </row>
    <row r="17" spans="1:20" ht="73.5" customHeight="1">
      <c r="A17" s="1016">
        <v>12</v>
      </c>
      <c r="B17" s="1241" t="s">
        <v>1628</v>
      </c>
      <c r="C17" s="1027"/>
      <c r="D17" s="1024"/>
      <c r="E17" s="1024">
        <v>35000</v>
      </c>
      <c r="F17" s="1020">
        <f t="shared" si="0"/>
        <v>35000</v>
      </c>
      <c r="G17" s="1027"/>
      <c r="H17" s="1021">
        <f t="shared" si="1"/>
        <v>35000</v>
      </c>
      <c r="I17" s="1025">
        <v>31096</v>
      </c>
      <c r="J17" s="1025"/>
      <c r="K17" s="1022">
        <f t="shared" si="2"/>
        <v>31096</v>
      </c>
      <c r="L17" s="1025"/>
      <c r="M17" s="1027"/>
      <c r="N17" s="1022">
        <f t="shared" si="3"/>
        <v>0</v>
      </c>
      <c r="O17" s="1027"/>
      <c r="P17" s="1027"/>
      <c r="Q17" s="1022">
        <f t="shared" si="4"/>
        <v>0</v>
      </c>
      <c r="R17" s="1024">
        <v>29536</v>
      </c>
      <c r="S17" s="1024">
        <v>1560</v>
      </c>
      <c r="T17" s="1022">
        <f t="shared" si="5"/>
        <v>31096</v>
      </c>
    </row>
    <row r="18" spans="1:20" ht="48" customHeight="1">
      <c r="A18" s="1016">
        <v>13</v>
      </c>
      <c r="B18" s="1017" t="s">
        <v>425</v>
      </c>
      <c r="C18" s="1018"/>
      <c r="D18" s="1019"/>
      <c r="E18" s="1019">
        <v>60000</v>
      </c>
      <c r="F18" s="1020">
        <f t="shared" si="0"/>
        <v>60000</v>
      </c>
      <c r="G18" s="1019">
        <v>80</v>
      </c>
      <c r="H18" s="1021">
        <f t="shared" si="1"/>
        <v>60080</v>
      </c>
      <c r="I18" s="1019"/>
      <c r="J18" s="1019">
        <v>59658</v>
      </c>
      <c r="K18" s="1022">
        <f t="shared" si="2"/>
        <v>59658</v>
      </c>
      <c r="L18" s="1019"/>
      <c r="M18" s="1019">
        <v>80</v>
      </c>
      <c r="N18" s="1022">
        <f t="shared" si="3"/>
        <v>80</v>
      </c>
      <c r="O18" s="1019"/>
      <c r="P18" s="1019">
        <v>2578</v>
      </c>
      <c r="Q18" s="1022">
        <f t="shared" si="4"/>
        <v>2578</v>
      </c>
      <c r="R18" s="1019"/>
      <c r="S18" s="1019">
        <v>57000</v>
      </c>
      <c r="T18" s="1022">
        <f t="shared" si="5"/>
        <v>57000</v>
      </c>
    </row>
    <row r="19" spans="1:20" ht="86.25" customHeight="1">
      <c r="A19" s="1016">
        <v>14</v>
      </c>
      <c r="B19" s="1017" t="s">
        <v>1629</v>
      </c>
      <c r="C19" s="1018"/>
      <c r="D19" s="1019"/>
      <c r="E19" s="1019">
        <v>149299</v>
      </c>
      <c r="F19" s="1020">
        <f t="shared" si="0"/>
        <v>149299</v>
      </c>
      <c r="G19" s="1018"/>
      <c r="H19" s="1021">
        <f t="shared" si="1"/>
        <v>149299</v>
      </c>
      <c r="I19" s="1025"/>
      <c r="J19" s="1026">
        <v>149299</v>
      </c>
      <c r="K19" s="1022">
        <f t="shared" si="2"/>
        <v>149299</v>
      </c>
      <c r="L19" s="1025"/>
      <c r="M19" s="1018"/>
      <c r="N19" s="1022">
        <f t="shared" si="3"/>
        <v>0</v>
      </c>
      <c r="O19" s="1019"/>
      <c r="P19" s="1018"/>
      <c r="Q19" s="1022">
        <f t="shared" si="4"/>
        <v>0</v>
      </c>
      <c r="R19" s="1019"/>
      <c r="S19" s="1019">
        <v>149299</v>
      </c>
      <c r="T19" s="1022">
        <f t="shared" si="5"/>
        <v>149299</v>
      </c>
    </row>
    <row r="20" spans="1:20" ht="95.25" customHeight="1">
      <c r="A20" s="1016">
        <v>15</v>
      </c>
      <c r="B20" s="1017" t="s">
        <v>1630</v>
      </c>
      <c r="C20" s="1018"/>
      <c r="D20" s="1019"/>
      <c r="E20" s="1019">
        <v>149999</v>
      </c>
      <c r="F20" s="1020">
        <f t="shared" si="0"/>
        <v>149999</v>
      </c>
      <c r="G20" s="1018">
        <v>33805</v>
      </c>
      <c r="H20" s="1021">
        <f t="shared" si="1"/>
        <v>183804</v>
      </c>
      <c r="I20" s="1025"/>
      <c r="J20" s="1025">
        <v>183804</v>
      </c>
      <c r="K20" s="1022">
        <f t="shared" si="2"/>
        <v>183804</v>
      </c>
      <c r="L20" s="1025"/>
      <c r="M20" s="1027">
        <v>33805</v>
      </c>
      <c r="N20" s="1022">
        <f t="shared" si="3"/>
        <v>33805</v>
      </c>
      <c r="O20" s="1019"/>
      <c r="P20" s="1027"/>
      <c r="Q20" s="1022">
        <f t="shared" si="4"/>
        <v>0</v>
      </c>
      <c r="R20" s="1019"/>
      <c r="S20" s="1019">
        <v>149999</v>
      </c>
      <c r="T20" s="1022">
        <f t="shared" si="5"/>
        <v>149999</v>
      </c>
    </row>
    <row r="21" spans="1:20" ht="69.75" customHeight="1">
      <c r="A21" s="1016">
        <v>16</v>
      </c>
      <c r="B21" s="1023" t="s">
        <v>424</v>
      </c>
      <c r="C21" s="1027"/>
      <c r="D21" s="1024"/>
      <c r="E21" s="1024">
        <v>28874</v>
      </c>
      <c r="F21" s="1020">
        <f t="shared" si="0"/>
        <v>28874</v>
      </c>
      <c r="G21" s="1027"/>
      <c r="H21" s="1021">
        <f t="shared" si="1"/>
        <v>28874</v>
      </c>
      <c r="I21" s="1025">
        <v>590</v>
      </c>
      <c r="J21" s="1025">
        <v>28284</v>
      </c>
      <c r="K21" s="1022">
        <f t="shared" si="2"/>
        <v>28874</v>
      </c>
      <c r="L21" s="1025"/>
      <c r="M21" s="1027"/>
      <c r="N21" s="1022">
        <f t="shared" si="3"/>
        <v>0</v>
      </c>
      <c r="O21" s="1019">
        <v>590</v>
      </c>
      <c r="P21" s="1018">
        <v>-590</v>
      </c>
      <c r="Q21" s="1022">
        <f t="shared" si="4"/>
        <v>0</v>
      </c>
      <c r="R21" s="1019"/>
      <c r="S21" s="1019">
        <v>28874</v>
      </c>
      <c r="T21" s="1022">
        <f t="shared" si="5"/>
        <v>28874</v>
      </c>
    </row>
    <row r="22" spans="1:20" ht="46.5" customHeight="1">
      <c r="A22" s="1016">
        <v>17</v>
      </c>
      <c r="B22" s="1023" t="s">
        <v>423</v>
      </c>
      <c r="C22" s="1027"/>
      <c r="D22" s="1024"/>
      <c r="E22" s="1024">
        <v>29240</v>
      </c>
      <c r="F22" s="1020">
        <f t="shared" si="0"/>
        <v>29240</v>
      </c>
      <c r="G22" s="1027"/>
      <c r="H22" s="1021">
        <f t="shared" si="1"/>
        <v>29240</v>
      </c>
      <c r="I22" s="1025">
        <v>25</v>
      </c>
      <c r="J22" s="1025">
        <v>28385</v>
      </c>
      <c r="K22" s="1022">
        <f t="shared" si="2"/>
        <v>28410</v>
      </c>
      <c r="L22" s="1025"/>
      <c r="M22" s="1027"/>
      <c r="N22" s="1022">
        <f t="shared" si="3"/>
        <v>0</v>
      </c>
      <c r="O22" s="1019"/>
      <c r="P22" s="1018"/>
      <c r="Q22" s="1022">
        <f t="shared" si="4"/>
        <v>0</v>
      </c>
      <c r="R22" s="1019"/>
      <c r="S22" s="1019">
        <v>28410</v>
      </c>
      <c r="T22" s="1022">
        <f t="shared" si="5"/>
        <v>28410</v>
      </c>
    </row>
    <row r="23" spans="1:20" ht="23.25" customHeight="1">
      <c r="A23" s="1028"/>
      <c r="B23" s="1029" t="s">
        <v>2075</v>
      </c>
      <c r="C23" s="1030">
        <f t="shared" ref="C23:T23" si="6">SUM(C6:C22)</f>
        <v>561477</v>
      </c>
      <c r="D23" s="1030">
        <f t="shared" si="6"/>
        <v>222431</v>
      </c>
      <c r="E23" s="1030">
        <f t="shared" si="6"/>
        <v>5987632</v>
      </c>
      <c r="F23" s="1030">
        <f t="shared" si="6"/>
        <v>6771540</v>
      </c>
      <c r="G23" s="1030">
        <f t="shared" si="6"/>
        <v>272618</v>
      </c>
      <c r="H23" s="1030">
        <f t="shared" si="6"/>
        <v>7044158</v>
      </c>
      <c r="I23" s="1030">
        <f t="shared" si="6"/>
        <v>2777615</v>
      </c>
      <c r="J23" s="1030">
        <f t="shared" si="6"/>
        <v>3467294</v>
      </c>
      <c r="K23" s="1030">
        <f t="shared" si="6"/>
        <v>6244909</v>
      </c>
      <c r="L23" s="1030">
        <f t="shared" si="6"/>
        <v>436657</v>
      </c>
      <c r="M23" s="1030">
        <f t="shared" si="6"/>
        <v>303590</v>
      </c>
      <c r="N23" s="1030">
        <f t="shared" si="6"/>
        <v>740247</v>
      </c>
      <c r="O23" s="1030">
        <f t="shared" si="6"/>
        <v>-126493</v>
      </c>
      <c r="P23" s="1030">
        <f t="shared" si="6"/>
        <v>201241</v>
      </c>
      <c r="Q23" s="1030">
        <f t="shared" si="6"/>
        <v>74748</v>
      </c>
      <c r="R23" s="1030">
        <f t="shared" si="6"/>
        <v>2465866</v>
      </c>
      <c r="S23" s="1030">
        <f t="shared" si="6"/>
        <v>2987152</v>
      </c>
      <c r="T23" s="1030">
        <f t="shared" si="6"/>
        <v>5453018</v>
      </c>
    </row>
    <row r="24" spans="1:20" ht="23.25" customHeight="1">
      <c r="A24" s="1031"/>
      <c r="B24" s="1032"/>
      <c r="C24" s="1033"/>
      <c r="D24" s="1033"/>
      <c r="E24" s="1033"/>
      <c r="F24" s="1033"/>
      <c r="G24" s="1033"/>
      <c r="H24" s="1034"/>
      <c r="I24" s="1033"/>
      <c r="J24" s="1033"/>
      <c r="K24" s="1033"/>
      <c r="L24" s="1033"/>
      <c r="M24" s="1033"/>
      <c r="N24" s="1033"/>
      <c r="O24" s="1033"/>
      <c r="P24" s="1033"/>
      <c r="Q24" s="1033"/>
      <c r="R24" s="1033"/>
      <c r="S24" s="1033"/>
      <c r="T24" s="1033"/>
    </row>
    <row r="25" spans="1:20" ht="19.5" customHeight="1">
      <c r="B25" s="1035" t="s">
        <v>2246</v>
      </c>
      <c r="C25" s="1036"/>
      <c r="D25" s="1037"/>
      <c r="E25" s="1037"/>
      <c r="F25" s="1037"/>
      <c r="G25" s="1037"/>
      <c r="H25" s="1037"/>
      <c r="I25" s="1037"/>
      <c r="J25" s="1037"/>
      <c r="K25" s="1037"/>
      <c r="L25" s="1037"/>
      <c r="M25" s="1037"/>
      <c r="N25" s="1037"/>
      <c r="O25" s="1037"/>
      <c r="P25" s="1037"/>
      <c r="Q25" s="1037"/>
      <c r="R25" s="1037"/>
      <c r="S25" s="1037"/>
      <c r="T25" s="1038"/>
    </row>
    <row r="26" spans="1:20" ht="51.75" customHeight="1">
      <c r="A26" s="1039">
        <v>18</v>
      </c>
      <c r="B26" s="1242" t="s">
        <v>1631</v>
      </c>
      <c r="C26" s="1243"/>
      <c r="D26" s="1243"/>
      <c r="E26" s="1243">
        <v>10620</v>
      </c>
      <c r="F26" s="1243">
        <f t="shared" ref="F26:F33" si="7">SUM(C26:E26)</f>
        <v>10620</v>
      </c>
      <c r="G26" s="1243"/>
      <c r="H26" s="1021">
        <f t="shared" ref="H26:H33" si="8">SUM(F26:G26)</f>
        <v>10620</v>
      </c>
      <c r="I26" s="1243">
        <v>5568</v>
      </c>
      <c r="J26" s="1243"/>
      <c r="K26" s="1244">
        <f t="shared" ref="K26:K33" si="9">SUM(I26:J26)</f>
        <v>5568</v>
      </c>
      <c r="L26" s="1243"/>
      <c r="M26" s="1243"/>
      <c r="N26" s="1244">
        <f t="shared" ref="N26:N33" si="10">SUM(L26:M26)</f>
        <v>0</v>
      </c>
      <c r="O26" s="1243">
        <v>2913</v>
      </c>
      <c r="P26" s="1243">
        <v>-5765</v>
      </c>
      <c r="Q26" s="1244">
        <f t="shared" ref="Q26:Q33" si="11">SUM(O26:P26)</f>
        <v>-2852</v>
      </c>
      <c r="R26" s="1243">
        <v>2655</v>
      </c>
      <c r="S26" s="1243">
        <v>5765</v>
      </c>
      <c r="T26" s="1244">
        <f t="shared" ref="T26:T33" si="12">SUM(R26:S26)</f>
        <v>8420</v>
      </c>
    </row>
    <row r="27" spans="1:20" ht="54" customHeight="1">
      <c r="A27" s="1245">
        <v>19</v>
      </c>
      <c r="B27" s="1242" t="s">
        <v>1632</v>
      </c>
      <c r="C27" s="1243"/>
      <c r="D27" s="1243"/>
      <c r="E27" s="1243">
        <v>28014</v>
      </c>
      <c r="F27" s="1243">
        <f t="shared" si="7"/>
        <v>28014</v>
      </c>
      <c r="G27" s="1243"/>
      <c r="H27" s="1021">
        <f t="shared" si="8"/>
        <v>28014</v>
      </c>
      <c r="I27" s="1243">
        <v>26321</v>
      </c>
      <c r="J27" s="1243">
        <v>1693</v>
      </c>
      <c r="K27" s="1244">
        <f t="shared" si="9"/>
        <v>28014</v>
      </c>
      <c r="L27" s="1243"/>
      <c r="M27" s="1243"/>
      <c r="N27" s="1244">
        <f t="shared" si="10"/>
        <v>0</v>
      </c>
      <c r="O27" s="1243">
        <v>-292</v>
      </c>
      <c r="P27" s="1243">
        <v>712</v>
      </c>
      <c r="Q27" s="1244">
        <f t="shared" si="11"/>
        <v>420</v>
      </c>
      <c r="R27" s="1243">
        <v>26613</v>
      </c>
      <c r="S27" s="1243">
        <v>981</v>
      </c>
      <c r="T27" s="1244">
        <f t="shared" si="12"/>
        <v>27594</v>
      </c>
    </row>
    <row r="28" spans="1:20" ht="73.5" customHeight="1">
      <c r="A28" s="1039">
        <v>20</v>
      </c>
      <c r="B28" s="1242" t="s">
        <v>1633</v>
      </c>
      <c r="C28" s="1243"/>
      <c r="D28" s="1243"/>
      <c r="E28" s="1243">
        <v>11838</v>
      </c>
      <c r="F28" s="1243">
        <f t="shared" si="7"/>
        <v>11838</v>
      </c>
      <c r="G28" s="1243"/>
      <c r="H28" s="1021">
        <f t="shared" si="8"/>
        <v>11838</v>
      </c>
      <c r="I28" s="1243">
        <v>5545</v>
      </c>
      <c r="J28" s="1243">
        <v>6293</v>
      </c>
      <c r="K28" s="1244">
        <f t="shared" si="9"/>
        <v>11838</v>
      </c>
      <c r="L28" s="1243"/>
      <c r="M28" s="1243"/>
      <c r="N28" s="1244">
        <f t="shared" si="10"/>
        <v>0</v>
      </c>
      <c r="O28" s="1243">
        <v>-621</v>
      </c>
      <c r="P28" s="1243"/>
      <c r="Q28" s="1244">
        <f t="shared" si="11"/>
        <v>-621</v>
      </c>
      <c r="R28" s="1243">
        <v>6166</v>
      </c>
      <c r="S28" s="1243">
        <v>4987</v>
      </c>
      <c r="T28" s="1244">
        <f t="shared" si="12"/>
        <v>11153</v>
      </c>
    </row>
    <row r="29" spans="1:20" ht="99.75" customHeight="1">
      <c r="A29" s="1245">
        <v>21</v>
      </c>
      <c r="B29" s="1242" t="s">
        <v>1634</v>
      </c>
      <c r="C29" s="1243"/>
      <c r="D29" s="1243"/>
      <c r="E29" s="1243">
        <v>38478</v>
      </c>
      <c r="F29" s="1243">
        <f t="shared" si="7"/>
        <v>38478</v>
      </c>
      <c r="G29" s="1243"/>
      <c r="H29" s="1021">
        <f t="shared" si="8"/>
        <v>38478</v>
      </c>
      <c r="I29" s="1243"/>
      <c r="J29" s="1243">
        <v>38291</v>
      </c>
      <c r="K29" s="1244">
        <f t="shared" si="9"/>
        <v>38291</v>
      </c>
      <c r="L29" s="1243"/>
      <c r="M29" s="1243"/>
      <c r="N29" s="1244">
        <f t="shared" si="10"/>
        <v>0</v>
      </c>
      <c r="O29" s="1243"/>
      <c r="P29" s="1243"/>
      <c r="Q29" s="1244">
        <f t="shared" si="11"/>
        <v>0</v>
      </c>
      <c r="R29" s="1243"/>
      <c r="S29" s="1243">
        <v>38478</v>
      </c>
      <c r="T29" s="1244">
        <f t="shared" si="12"/>
        <v>38478</v>
      </c>
    </row>
    <row r="30" spans="1:20" ht="140.25" customHeight="1">
      <c r="A30" s="1039">
        <v>22</v>
      </c>
      <c r="B30" s="1246" t="s">
        <v>1635</v>
      </c>
      <c r="C30" s="1247"/>
      <c r="D30" s="1247"/>
      <c r="E30" s="1247">
        <v>765</v>
      </c>
      <c r="F30" s="1247">
        <f t="shared" si="7"/>
        <v>765</v>
      </c>
      <c r="G30" s="1247"/>
      <c r="H30" s="1021">
        <f t="shared" si="8"/>
        <v>765</v>
      </c>
      <c r="I30" s="1247">
        <v>231</v>
      </c>
      <c r="J30" s="1247"/>
      <c r="K30" s="1022">
        <f t="shared" si="9"/>
        <v>231</v>
      </c>
      <c r="L30" s="1247"/>
      <c r="M30" s="1247"/>
      <c r="N30" s="1022">
        <f t="shared" si="10"/>
        <v>0</v>
      </c>
      <c r="O30" s="1247">
        <v>-193</v>
      </c>
      <c r="P30" s="1247">
        <v>-264</v>
      </c>
      <c r="Q30" s="1022">
        <f t="shared" si="11"/>
        <v>-457</v>
      </c>
      <c r="R30" s="1247">
        <v>424</v>
      </c>
      <c r="S30" s="1247">
        <v>264</v>
      </c>
      <c r="T30" s="1022">
        <f t="shared" si="12"/>
        <v>688</v>
      </c>
    </row>
    <row r="31" spans="1:20" ht="84.75" customHeight="1">
      <c r="A31" s="1245">
        <v>23</v>
      </c>
      <c r="B31" s="1246" t="s">
        <v>1636</v>
      </c>
      <c r="C31" s="1243"/>
      <c r="D31" s="1243"/>
      <c r="E31" s="1243">
        <v>9817</v>
      </c>
      <c r="F31" s="1243">
        <f t="shared" si="7"/>
        <v>9817</v>
      </c>
      <c r="G31" s="1243"/>
      <c r="H31" s="1021">
        <f t="shared" si="8"/>
        <v>9817</v>
      </c>
      <c r="I31" s="1243">
        <v>9739</v>
      </c>
      <c r="J31" s="1247"/>
      <c r="K31" s="1244">
        <f t="shared" si="9"/>
        <v>9739</v>
      </c>
      <c r="L31" s="1247"/>
      <c r="M31" s="1247"/>
      <c r="N31" s="1244">
        <f t="shared" si="10"/>
        <v>0</v>
      </c>
      <c r="O31" s="1247">
        <v>413</v>
      </c>
      <c r="P31" s="1247">
        <v>-367</v>
      </c>
      <c r="Q31" s="1244">
        <f t="shared" si="11"/>
        <v>46</v>
      </c>
      <c r="R31" s="1247">
        <v>9326</v>
      </c>
      <c r="S31" s="1247">
        <v>367</v>
      </c>
      <c r="T31" s="1244">
        <f t="shared" si="12"/>
        <v>9693</v>
      </c>
    </row>
    <row r="32" spans="1:20" ht="67.5" customHeight="1">
      <c r="A32" s="1039">
        <v>24</v>
      </c>
      <c r="B32" s="1246" t="s">
        <v>1637</v>
      </c>
      <c r="C32" s="1243"/>
      <c r="D32" s="1243"/>
      <c r="E32" s="1243">
        <v>15135</v>
      </c>
      <c r="F32" s="1243">
        <f t="shared" si="7"/>
        <v>15135</v>
      </c>
      <c r="G32" s="1243"/>
      <c r="H32" s="1021">
        <f t="shared" si="8"/>
        <v>15135</v>
      </c>
      <c r="I32" s="1243">
        <v>10449</v>
      </c>
      <c r="J32" s="1247">
        <v>4686</v>
      </c>
      <c r="K32" s="1244">
        <f t="shared" si="9"/>
        <v>15135</v>
      </c>
      <c r="L32" s="1247"/>
      <c r="M32" s="1247"/>
      <c r="N32" s="1244">
        <f t="shared" si="10"/>
        <v>0</v>
      </c>
      <c r="O32" s="1247">
        <v>-2245</v>
      </c>
      <c r="P32" s="1247">
        <v>2245</v>
      </c>
      <c r="Q32" s="1244">
        <f t="shared" si="11"/>
        <v>0</v>
      </c>
      <c r="R32" s="1247">
        <v>12694</v>
      </c>
      <c r="S32" s="1247">
        <v>2441</v>
      </c>
      <c r="T32" s="1244">
        <f t="shared" si="12"/>
        <v>15135</v>
      </c>
    </row>
    <row r="33" spans="1:20" ht="79.5" customHeight="1">
      <c r="A33" s="1245">
        <v>25</v>
      </c>
      <c r="B33" s="1246" t="s">
        <v>1638</v>
      </c>
      <c r="C33" s="1243"/>
      <c r="D33" s="1243"/>
      <c r="E33" s="1243">
        <v>27869</v>
      </c>
      <c r="F33" s="1243">
        <f t="shared" si="7"/>
        <v>27869</v>
      </c>
      <c r="G33" s="1243"/>
      <c r="H33" s="1021">
        <f t="shared" si="8"/>
        <v>27869</v>
      </c>
      <c r="I33" s="1243">
        <v>23694</v>
      </c>
      <c r="J33" s="1247">
        <v>4175</v>
      </c>
      <c r="K33" s="1244">
        <f t="shared" si="9"/>
        <v>27869</v>
      </c>
      <c r="L33" s="1247"/>
      <c r="M33" s="1247"/>
      <c r="N33" s="1244">
        <f t="shared" si="10"/>
        <v>0</v>
      </c>
      <c r="O33" s="1247">
        <v>-1586</v>
      </c>
      <c r="P33" s="1247">
        <v>1586</v>
      </c>
      <c r="Q33" s="1244">
        <f t="shared" si="11"/>
        <v>0</v>
      </c>
      <c r="R33" s="1247">
        <v>25280</v>
      </c>
      <c r="S33" s="1247">
        <v>2589</v>
      </c>
      <c r="T33" s="1244">
        <f t="shared" si="12"/>
        <v>27869</v>
      </c>
    </row>
    <row r="34" spans="1:20" ht="27" customHeight="1">
      <c r="A34" s="1040"/>
      <c r="B34" s="1041" t="s">
        <v>2247</v>
      </c>
      <c r="C34" s="1030">
        <f t="shared" ref="C34:T34" si="13">SUM(C26:C33)</f>
        <v>0</v>
      </c>
      <c r="D34" s="1030">
        <f t="shared" si="13"/>
        <v>0</v>
      </c>
      <c r="E34" s="1030">
        <f t="shared" si="13"/>
        <v>142536</v>
      </c>
      <c r="F34" s="1030">
        <f t="shared" si="13"/>
        <v>142536</v>
      </c>
      <c r="G34" s="1030">
        <f t="shared" si="13"/>
        <v>0</v>
      </c>
      <c r="H34" s="1030">
        <f t="shared" si="13"/>
        <v>142536</v>
      </c>
      <c r="I34" s="1030">
        <f t="shared" si="13"/>
        <v>81547</v>
      </c>
      <c r="J34" s="1030">
        <f t="shared" si="13"/>
        <v>55138</v>
      </c>
      <c r="K34" s="1030">
        <f t="shared" si="13"/>
        <v>136685</v>
      </c>
      <c r="L34" s="1030">
        <f t="shared" si="13"/>
        <v>0</v>
      </c>
      <c r="M34" s="1030">
        <f t="shared" si="13"/>
        <v>0</v>
      </c>
      <c r="N34" s="1030">
        <f t="shared" si="13"/>
        <v>0</v>
      </c>
      <c r="O34" s="1030">
        <f t="shared" si="13"/>
        <v>-1611</v>
      </c>
      <c r="P34" s="1030">
        <f t="shared" si="13"/>
        <v>-1853</v>
      </c>
      <c r="Q34" s="1030">
        <f t="shared" si="13"/>
        <v>-3464</v>
      </c>
      <c r="R34" s="1030">
        <f t="shared" si="13"/>
        <v>83158</v>
      </c>
      <c r="S34" s="1030">
        <f t="shared" si="13"/>
        <v>55872</v>
      </c>
      <c r="T34" s="1030">
        <f t="shared" si="13"/>
        <v>139030</v>
      </c>
    </row>
    <row r="35" spans="1:20" ht="30" customHeight="1">
      <c r="A35" s="1040"/>
      <c r="B35" s="1042" t="s">
        <v>2071</v>
      </c>
      <c r="C35" s="1043">
        <f t="shared" ref="C35:T35" si="14">SUM(C23+C34)</f>
        <v>561477</v>
      </c>
      <c r="D35" s="1043">
        <f t="shared" si="14"/>
        <v>222431</v>
      </c>
      <c r="E35" s="1043">
        <f t="shared" si="14"/>
        <v>6130168</v>
      </c>
      <c r="F35" s="1043">
        <f t="shared" si="14"/>
        <v>6914076</v>
      </c>
      <c r="G35" s="1043">
        <f t="shared" si="14"/>
        <v>272618</v>
      </c>
      <c r="H35" s="1043">
        <f t="shared" si="14"/>
        <v>7186694</v>
      </c>
      <c r="I35" s="1043">
        <f t="shared" si="14"/>
        <v>2859162</v>
      </c>
      <c r="J35" s="1043">
        <f t="shared" si="14"/>
        <v>3522432</v>
      </c>
      <c r="K35" s="1043">
        <f t="shared" si="14"/>
        <v>6381594</v>
      </c>
      <c r="L35" s="1043">
        <f t="shared" si="14"/>
        <v>436657</v>
      </c>
      <c r="M35" s="1043">
        <f t="shared" si="14"/>
        <v>303590</v>
      </c>
      <c r="N35" s="1043">
        <f t="shared" si="14"/>
        <v>740247</v>
      </c>
      <c r="O35" s="1043">
        <f t="shared" si="14"/>
        <v>-128104</v>
      </c>
      <c r="P35" s="1043">
        <f t="shared" si="14"/>
        <v>199388</v>
      </c>
      <c r="Q35" s="1043">
        <f t="shared" si="14"/>
        <v>71284</v>
      </c>
      <c r="R35" s="1043">
        <f t="shared" si="14"/>
        <v>2549024</v>
      </c>
      <c r="S35" s="1043">
        <f t="shared" si="14"/>
        <v>3043024</v>
      </c>
      <c r="T35" s="1043">
        <f t="shared" si="14"/>
        <v>5592048</v>
      </c>
    </row>
    <row r="36" spans="1:20">
      <c r="C36" s="1044"/>
      <c r="D36" s="1044"/>
      <c r="E36" s="1044"/>
      <c r="F36" s="1044"/>
      <c r="G36" s="1044"/>
      <c r="H36" s="1044"/>
      <c r="I36" s="1044"/>
      <c r="J36" s="1044"/>
      <c r="K36" s="1044"/>
      <c r="L36" s="1044"/>
      <c r="M36" s="1044"/>
      <c r="N36" s="1044"/>
      <c r="O36" s="1044"/>
      <c r="P36" s="1044"/>
      <c r="Q36" s="1044"/>
      <c r="R36" s="1044"/>
      <c r="S36" s="1044"/>
      <c r="T36" s="1044"/>
    </row>
    <row r="37" spans="1:20">
      <c r="B37" s="1323" t="s">
        <v>2248</v>
      </c>
      <c r="C37" s="1324"/>
      <c r="D37" s="1324"/>
      <c r="E37" s="1324"/>
      <c r="F37" s="1324"/>
      <c r="G37" s="1324"/>
      <c r="H37" s="1324"/>
      <c r="I37" s="1324"/>
      <c r="J37" s="1324"/>
      <c r="K37" s="1324"/>
    </row>
    <row r="38" spans="1:20">
      <c r="B38" s="1324" t="s">
        <v>426</v>
      </c>
      <c r="C38" s="1324"/>
      <c r="D38" s="1324"/>
      <c r="E38" s="1324"/>
      <c r="F38" s="1324"/>
      <c r="G38" s="1324"/>
      <c r="H38" s="1324"/>
      <c r="I38" s="1324"/>
      <c r="J38" s="1324"/>
      <c r="K38" s="1324"/>
    </row>
  </sheetData>
  <mergeCells count="19">
    <mergeCell ref="K3:K4"/>
    <mergeCell ref="I2:K2"/>
    <mergeCell ref="A1:A4"/>
    <mergeCell ref="I1:T1"/>
    <mergeCell ref="R3:T3"/>
    <mergeCell ref="C3:C4"/>
    <mergeCell ref="B1:B4"/>
    <mergeCell ref="G2:G4"/>
    <mergeCell ref="H2:H4"/>
    <mergeCell ref="C1:H1"/>
    <mergeCell ref="C2:F2"/>
    <mergeCell ref="L3:N3"/>
    <mergeCell ref="O3:Q3"/>
    <mergeCell ref="E3:E4"/>
    <mergeCell ref="D3:D4"/>
    <mergeCell ref="F3:F4"/>
    <mergeCell ref="I3:I4"/>
    <mergeCell ref="L2:T2"/>
    <mergeCell ref="J3:J4"/>
  </mergeCells>
  <phoneticPr fontId="5" type="noConversion"/>
  <printOptions horizontalCentered="1"/>
  <pageMargins left="0.35433070866141736" right="0.31496062992125984" top="0.62992125984251968" bottom="0.59055118110236227" header="0.31496062992125984" footer="0.51181102362204722"/>
  <pageSetup paperSize="9" scale="70" orientation="landscape" horizontalDpi="300" verticalDpi="300" r:id="rId1"/>
  <headerFooter alignWithMargins="0">
    <oddHeader>&amp;C&amp;12Az Európai uniós támogatással megvalósuló programok tervezett költségei, finanszírozási forrásai és teljesítési adatai 2015. évben
&amp;R&amp;"Times New Roman CE,Félkövér dőlt"17. tábla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5"/>
  <sheetViews>
    <sheetView workbookViewId="0">
      <pane ySplit="2" topLeftCell="A12" activePane="bottomLeft" state="frozen"/>
      <selection pane="bottomLeft" activeCell="N5" sqref="N5"/>
    </sheetView>
  </sheetViews>
  <sheetFormatPr defaultRowHeight="12.75"/>
  <cols>
    <col min="1" max="1" width="19.5" style="772" customWidth="1"/>
    <col min="2" max="2" width="10.5" style="772" customWidth="1"/>
    <col min="3" max="3" width="8.6640625" style="772" customWidth="1"/>
    <col min="4" max="4" width="9.83203125" style="772" customWidth="1"/>
    <col min="5" max="5" width="10.6640625" style="772" customWidth="1"/>
    <col min="6" max="6" width="10.33203125" style="772" customWidth="1"/>
    <col min="7" max="7" width="11.1640625" style="772" customWidth="1"/>
    <col min="8" max="8" width="10.1640625" style="772" customWidth="1"/>
    <col min="9" max="9" width="12" style="772" customWidth="1"/>
    <col min="10" max="11" width="9.83203125" style="772" customWidth="1"/>
    <col min="12" max="12" width="9.33203125" style="772"/>
    <col min="13" max="13" width="10.83203125" style="772" customWidth="1"/>
    <col min="14" max="14" width="9.33203125" style="772"/>
    <col min="15" max="15" width="11.1640625" style="772" customWidth="1"/>
    <col min="16" max="16" width="10.6640625" style="772" customWidth="1"/>
    <col min="17" max="17" width="10.83203125" style="772" customWidth="1"/>
    <col min="18" max="16384" width="9.33203125" style="772"/>
  </cols>
  <sheetData>
    <row r="1" spans="1:17" ht="12.75" customHeight="1">
      <c r="A1" s="1580" t="s">
        <v>1921</v>
      </c>
      <c r="B1" s="821" t="s">
        <v>474</v>
      </c>
      <c r="C1" s="821" t="s">
        <v>767</v>
      </c>
      <c r="D1" s="821" t="s">
        <v>768</v>
      </c>
      <c r="E1" s="821" t="s">
        <v>769</v>
      </c>
      <c r="F1" s="821" t="s">
        <v>770</v>
      </c>
      <c r="G1" s="821" t="s">
        <v>771</v>
      </c>
      <c r="H1" s="821" t="s">
        <v>772</v>
      </c>
      <c r="I1" s="820" t="s">
        <v>348</v>
      </c>
      <c r="J1" s="821" t="s">
        <v>773</v>
      </c>
      <c r="K1" s="821" t="s">
        <v>774</v>
      </c>
      <c r="L1" s="820" t="s">
        <v>646</v>
      </c>
      <c r="M1" s="820" t="s">
        <v>351</v>
      </c>
      <c r="N1" s="821" t="s">
        <v>775</v>
      </c>
      <c r="O1" s="821" t="s">
        <v>776</v>
      </c>
      <c r="P1" s="820" t="s">
        <v>352</v>
      </c>
      <c r="Q1" s="820" t="s">
        <v>353</v>
      </c>
    </row>
    <row r="2" spans="1:17" ht="105" customHeight="1">
      <c r="A2" s="1401"/>
      <c r="B2" s="1045" t="s">
        <v>777</v>
      </c>
      <c r="C2" s="1045" t="s">
        <v>778</v>
      </c>
      <c r="D2" s="1045" t="s">
        <v>779</v>
      </c>
      <c r="E2" s="1045" t="s">
        <v>780</v>
      </c>
      <c r="F2" s="1045" t="s">
        <v>781</v>
      </c>
      <c r="G2" s="1045" t="s">
        <v>782</v>
      </c>
      <c r="H2" s="1045" t="s">
        <v>783</v>
      </c>
      <c r="I2" s="823" t="s">
        <v>784</v>
      </c>
      <c r="J2" s="1045" t="s">
        <v>785</v>
      </c>
      <c r="K2" s="1045" t="s">
        <v>786</v>
      </c>
      <c r="L2" s="823" t="s">
        <v>787</v>
      </c>
      <c r="M2" s="823" t="s">
        <v>788</v>
      </c>
      <c r="N2" s="1045" t="s">
        <v>789</v>
      </c>
      <c r="O2" s="1045" t="s">
        <v>790</v>
      </c>
      <c r="P2" s="823" t="s">
        <v>791</v>
      </c>
      <c r="Q2" s="826" t="s">
        <v>792</v>
      </c>
    </row>
    <row r="3" spans="1:17" ht="17.25" customHeight="1">
      <c r="A3" s="827" t="s">
        <v>2273</v>
      </c>
      <c r="B3" s="828">
        <v>18201</v>
      </c>
      <c r="C3" s="828"/>
      <c r="D3" s="828">
        <v>1067573</v>
      </c>
      <c r="E3" s="828">
        <v>133507</v>
      </c>
      <c r="F3" s="828">
        <v>992123</v>
      </c>
      <c r="G3" s="828">
        <v>43510</v>
      </c>
      <c r="H3" s="828">
        <v>31622</v>
      </c>
      <c r="I3" s="1046">
        <f t="shared" ref="I3:I20" si="0">SUM(B3+C3+D3-E3-F3-G3-H3)</f>
        <v>-114988</v>
      </c>
      <c r="J3" s="829">
        <v>358</v>
      </c>
      <c r="K3" s="828"/>
      <c r="L3" s="1046">
        <f t="shared" ref="L3:L20" si="1">SUM(J3-K3)</f>
        <v>358</v>
      </c>
      <c r="M3" s="1047">
        <f t="shared" ref="M3:M20" si="2">SUM(L3,I3)</f>
        <v>-114630</v>
      </c>
      <c r="N3" s="828">
        <v>1097</v>
      </c>
      <c r="O3" s="828">
        <v>-179</v>
      </c>
      <c r="P3" s="1046">
        <f t="shared" ref="P3:P20" si="3">SUM(N3-O3)</f>
        <v>1276</v>
      </c>
      <c r="Q3" s="1046">
        <f>SUM(M3+P3)</f>
        <v>-113354</v>
      </c>
    </row>
    <row r="4" spans="1:17" ht="16.5" customHeight="1">
      <c r="A4" s="831" t="s">
        <v>373</v>
      </c>
      <c r="B4" s="829">
        <v>78928</v>
      </c>
      <c r="C4" s="829"/>
      <c r="D4" s="829">
        <v>331487</v>
      </c>
      <c r="E4" s="829">
        <v>82005</v>
      </c>
      <c r="F4" s="829">
        <v>309856</v>
      </c>
      <c r="G4" s="829">
        <v>32548</v>
      </c>
      <c r="H4" s="828">
        <v>8596</v>
      </c>
      <c r="I4" s="1046">
        <f t="shared" si="0"/>
        <v>-22590</v>
      </c>
      <c r="J4" s="829">
        <v>20</v>
      </c>
      <c r="K4" s="828"/>
      <c r="L4" s="1046">
        <f t="shared" si="1"/>
        <v>20</v>
      </c>
      <c r="M4" s="1047">
        <f t="shared" si="2"/>
        <v>-22570</v>
      </c>
      <c r="N4" s="828">
        <v>22596</v>
      </c>
      <c r="O4" s="829">
        <v>1296</v>
      </c>
      <c r="P4" s="1046">
        <f t="shared" si="3"/>
        <v>21300</v>
      </c>
      <c r="Q4" s="1046">
        <f t="shared" ref="Q4:Q20" si="4">SUM(M4+P4)</f>
        <v>-1270</v>
      </c>
    </row>
    <row r="5" spans="1:17" ht="24.95" customHeight="1">
      <c r="A5" s="831" t="s">
        <v>374</v>
      </c>
      <c r="B5" s="829">
        <v>1474</v>
      </c>
      <c r="C5" s="829"/>
      <c r="D5" s="829">
        <v>350154</v>
      </c>
      <c r="E5" s="829">
        <v>119633</v>
      </c>
      <c r="F5" s="829">
        <v>186059</v>
      </c>
      <c r="G5" s="829">
        <v>49523</v>
      </c>
      <c r="H5" s="828">
        <v>5627</v>
      </c>
      <c r="I5" s="1046">
        <f t="shared" si="0"/>
        <v>-9214</v>
      </c>
      <c r="J5" s="829">
        <v>433</v>
      </c>
      <c r="K5" s="828"/>
      <c r="L5" s="1046">
        <f t="shared" si="1"/>
        <v>433</v>
      </c>
      <c r="M5" s="1047">
        <f t="shared" si="2"/>
        <v>-8781</v>
      </c>
      <c r="N5" s="828">
        <v>29312</v>
      </c>
      <c r="O5" s="829"/>
      <c r="P5" s="1046">
        <f t="shared" si="3"/>
        <v>29312</v>
      </c>
      <c r="Q5" s="1046">
        <f t="shared" si="4"/>
        <v>20531</v>
      </c>
    </row>
    <row r="6" spans="1:17" ht="15" customHeight="1">
      <c r="A6" s="827" t="s">
        <v>1931</v>
      </c>
      <c r="B6" s="829">
        <v>285243</v>
      </c>
      <c r="C6" s="829"/>
      <c r="D6" s="829">
        <v>789696</v>
      </c>
      <c r="E6" s="829">
        <v>739924</v>
      </c>
      <c r="F6" s="829">
        <v>421473</v>
      </c>
      <c r="G6" s="829">
        <v>132648</v>
      </c>
      <c r="H6" s="828">
        <v>50157</v>
      </c>
      <c r="I6" s="1046">
        <f t="shared" si="0"/>
        <v>-269263</v>
      </c>
      <c r="J6" s="829">
        <v>191</v>
      </c>
      <c r="K6" s="828"/>
      <c r="L6" s="1046">
        <f t="shared" si="1"/>
        <v>191</v>
      </c>
      <c r="M6" s="1047">
        <f t="shared" si="2"/>
        <v>-269072</v>
      </c>
      <c r="N6" s="828">
        <v>66836</v>
      </c>
      <c r="O6" s="829">
        <v>9699</v>
      </c>
      <c r="P6" s="1046">
        <f t="shared" si="3"/>
        <v>57137</v>
      </c>
      <c r="Q6" s="1046">
        <f t="shared" si="4"/>
        <v>-211935</v>
      </c>
    </row>
    <row r="7" spans="1:17" ht="24.95" customHeight="1">
      <c r="A7" s="831" t="s">
        <v>375</v>
      </c>
      <c r="B7" s="829">
        <v>20006</v>
      </c>
      <c r="C7" s="829"/>
      <c r="D7" s="829">
        <v>290853</v>
      </c>
      <c r="E7" s="829">
        <v>61498</v>
      </c>
      <c r="F7" s="829">
        <v>241643</v>
      </c>
      <c r="G7" s="829">
        <v>5386</v>
      </c>
      <c r="H7" s="828">
        <v>6306</v>
      </c>
      <c r="I7" s="1046">
        <f t="shared" si="0"/>
        <v>-3974</v>
      </c>
      <c r="J7" s="829">
        <v>10</v>
      </c>
      <c r="K7" s="828"/>
      <c r="L7" s="1046">
        <f t="shared" si="1"/>
        <v>10</v>
      </c>
      <c r="M7" s="1047">
        <f t="shared" si="2"/>
        <v>-3964</v>
      </c>
      <c r="N7" s="828">
        <v>161</v>
      </c>
      <c r="O7" s="829"/>
      <c r="P7" s="1046">
        <f t="shared" si="3"/>
        <v>161</v>
      </c>
      <c r="Q7" s="1046">
        <f t="shared" si="4"/>
        <v>-3803</v>
      </c>
    </row>
    <row r="8" spans="1:17" ht="24.95" customHeight="1">
      <c r="A8" s="831" t="s">
        <v>376</v>
      </c>
      <c r="B8" s="829">
        <v>17316</v>
      </c>
      <c r="C8" s="829"/>
      <c r="D8" s="829">
        <v>255901</v>
      </c>
      <c r="E8" s="829">
        <v>54860</v>
      </c>
      <c r="F8" s="829">
        <v>215052</v>
      </c>
      <c r="G8" s="829">
        <v>4631</v>
      </c>
      <c r="H8" s="828">
        <v>5674</v>
      </c>
      <c r="I8" s="1046">
        <f t="shared" si="0"/>
        <v>-7000</v>
      </c>
      <c r="J8" s="829">
        <v>4</v>
      </c>
      <c r="K8" s="828"/>
      <c r="L8" s="1046">
        <f t="shared" si="1"/>
        <v>4</v>
      </c>
      <c r="M8" s="1047">
        <f t="shared" si="2"/>
        <v>-6996</v>
      </c>
      <c r="N8" s="828">
        <v>334</v>
      </c>
      <c r="O8" s="829"/>
      <c r="P8" s="1046">
        <f t="shared" si="3"/>
        <v>334</v>
      </c>
      <c r="Q8" s="1046">
        <f t="shared" si="4"/>
        <v>-6662</v>
      </c>
    </row>
    <row r="9" spans="1:17" ht="24.95" customHeight="1">
      <c r="A9" s="831" t="s">
        <v>2278</v>
      </c>
      <c r="B9" s="829">
        <v>14265</v>
      </c>
      <c r="C9" s="829"/>
      <c r="D9" s="829">
        <v>271272</v>
      </c>
      <c r="E9" s="829">
        <v>48346</v>
      </c>
      <c r="F9" s="829">
        <v>231019</v>
      </c>
      <c r="G9" s="829">
        <v>4202</v>
      </c>
      <c r="H9" s="828">
        <v>5828</v>
      </c>
      <c r="I9" s="1046">
        <f t="shared" si="0"/>
        <v>-3858</v>
      </c>
      <c r="J9" s="829">
        <v>14</v>
      </c>
      <c r="K9" s="828"/>
      <c r="L9" s="1046">
        <f t="shared" si="1"/>
        <v>14</v>
      </c>
      <c r="M9" s="1047">
        <f t="shared" si="2"/>
        <v>-3844</v>
      </c>
      <c r="N9" s="828">
        <v>78</v>
      </c>
      <c r="O9" s="829"/>
      <c r="P9" s="1046">
        <f t="shared" si="3"/>
        <v>78</v>
      </c>
      <c r="Q9" s="1046">
        <f t="shared" si="4"/>
        <v>-3766</v>
      </c>
    </row>
    <row r="10" spans="1:17" ht="24.95" customHeight="1">
      <c r="A10" s="831" t="s">
        <v>377</v>
      </c>
      <c r="B10" s="829">
        <v>13590</v>
      </c>
      <c r="C10" s="829"/>
      <c r="D10" s="829">
        <v>267371</v>
      </c>
      <c r="E10" s="829">
        <v>48974</v>
      </c>
      <c r="F10" s="829">
        <v>218838</v>
      </c>
      <c r="G10" s="829">
        <v>3871</v>
      </c>
      <c r="H10" s="828">
        <v>7671</v>
      </c>
      <c r="I10" s="1046">
        <f t="shared" si="0"/>
        <v>1607</v>
      </c>
      <c r="J10" s="829">
        <v>2</v>
      </c>
      <c r="K10" s="828"/>
      <c r="L10" s="1046">
        <f t="shared" si="1"/>
        <v>2</v>
      </c>
      <c r="M10" s="1047">
        <f t="shared" si="2"/>
        <v>1609</v>
      </c>
      <c r="N10" s="828">
        <v>803</v>
      </c>
      <c r="O10" s="829"/>
      <c r="P10" s="1046">
        <f t="shared" si="3"/>
        <v>803</v>
      </c>
      <c r="Q10" s="1046">
        <f t="shared" si="4"/>
        <v>2412</v>
      </c>
    </row>
    <row r="11" spans="1:17" ht="24.95" customHeight="1">
      <c r="A11" s="831" t="s">
        <v>378</v>
      </c>
      <c r="B11" s="829">
        <v>3443</v>
      </c>
      <c r="C11" s="829"/>
      <c r="D11" s="829">
        <v>99898</v>
      </c>
      <c r="E11" s="829">
        <v>27325</v>
      </c>
      <c r="F11" s="829">
        <v>70633</v>
      </c>
      <c r="G11" s="829">
        <v>4399</v>
      </c>
      <c r="H11" s="828">
        <v>10578</v>
      </c>
      <c r="I11" s="1046">
        <f t="shared" si="0"/>
        <v>-9594</v>
      </c>
      <c r="J11" s="829">
        <v>48</v>
      </c>
      <c r="K11" s="828"/>
      <c r="L11" s="1046">
        <f t="shared" si="1"/>
        <v>48</v>
      </c>
      <c r="M11" s="1047">
        <f t="shared" si="2"/>
        <v>-9546</v>
      </c>
      <c r="N11" s="828">
        <v>164</v>
      </c>
      <c r="O11" s="829">
        <v>1856</v>
      </c>
      <c r="P11" s="1046">
        <f t="shared" si="3"/>
        <v>-1692</v>
      </c>
      <c r="Q11" s="1046">
        <f t="shared" si="4"/>
        <v>-11238</v>
      </c>
    </row>
    <row r="12" spans="1:17" ht="23.25" customHeight="1">
      <c r="A12" s="514" t="s">
        <v>2281</v>
      </c>
      <c r="B12" s="829">
        <v>36361</v>
      </c>
      <c r="C12" s="829"/>
      <c r="D12" s="829">
        <v>155503</v>
      </c>
      <c r="E12" s="829">
        <v>76580</v>
      </c>
      <c r="F12" s="829">
        <v>98360</v>
      </c>
      <c r="G12" s="829">
        <v>24950</v>
      </c>
      <c r="H12" s="828">
        <v>33956</v>
      </c>
      <c r="I12" s="1046">
        <f t="shared" si="0"/>
        <v>-41982</v>
      </c>
      <c r="J12" s="829">
        <v>12</v>
      </c>
      <c r="K12" s="828"/>
      <c r="L12" s="1046">
        <f t="shared" si="1"/>
        <v>12</v>
      </c>
      <c r="M12" s="1047">
        <f t="shared" si="2"/>
        <v>-41970</v>
      </c>
      <c r="N12" s="828">
        <v>36269</v>
      </c>
      <c r="O12" s="829"/>
      <c r="P12" s="1046">
        <f t="shared" si="3"/>
        <v>36269</v>
      </c>
      <c r="Q12" s="1046">
        <f t="shared" si="4"/>
        <v>-5701</v>
      </c>
    </row>
    <row r="13" spans="1:17" ht="15" customHeight="1">
      <c r="A13" s="831" t="s">
        <v>379</v>
      </c>
      <c r="B13" s="829">
        <v>1954</v>
      </c>
      <c r="C13" s="829"/>
      <c r="D13" s="829">
        <v>15492</v>
      </c>
      <c r="E13" s="829">
        <v>4264</v>
      </c>
      <c r="F13" s="829">
        <v>11818</v>
      </c>
      <c r="G13" s="829">
        <v>292</v>
      </c>
      <c r="H13" s="828">
        <v>941</v>
      </c>
      <c r="I13" s="1046">
        <f t="shared" si="0"/>
        <v>131</v>
      </c>
      <c r="J13" s="829">
        <v>3</v>
      </c>
      <c r="K13" s="828"/>
      <c r="L13" s="1046">
        <f t="shared" si="1"/>
        <v>3</v>
      </c>
      <c r="M13" s="1047">
        <f t="shared" si="2"/>
        <v>134</v>
      </c>
      <c r="N13" s="828"/>
      <c r="O13" s="829"/>
      <c r="P13" s="1046">
        <f t="shared" si="3"/>
        <v>0</v>
      </c>
      <c r="Q13" s="1046">
        <f t="shared" si="4"/>
        <v>134</v>
      </c>
    </row>
    <row r="14" spans="1:17" ht="23.25" customHeight="1">
      <c r="A14" s="832" t="s">
        <v>2283</v>
      </c>
      <c r="B14" s="829">
        <v>3979</v>
      </c>
      <c r="C14" s="829"/>
      <c r="D14" s="829">
        <v>352278</v>
      </c>
      <c r="E14" s="829">
        <v>139339</v>
      </c>
      <c r="F14" s="829">
        <v>155817</v>
      </c>
      <c r="G14" s="829">
        <v>34093</v>
      </c>
      <c r="H14" s="828">
        <v>51281</v>
      </c>
      <c r="I14" s="1046">
        <f t="shared" si="0"/>
        <v>-24273</v>
      </c>
      <c r="J14" s="829">
        <v>601</v>
      </c>
      <c r="K14" s="828"/>
      <c r="L14" s="1046">
        <f t="shared" si="1"/>
        <v>601</v>
      </c>
      <c r="M14" s="1047">
        <f t="shared" si="2"/>
        <v>-23672</v>
      </c>
      <c r="N14" s="828">
        <v>926</v>
      </c>
      <c r="O14" s="829"/>
      <c r="P14" s="1046">
        <f t="shared" si="3"/>
        <v>926</v>
      </c>
      <c r="Q14" s="1046">
        <f t="shared" si="4"/>
        <v>-22746</v>
      </c>
    </row>
    <row r="15" spans="1:17" ht="15" customHeight="1">
      <c r="A15" s="833" t="s">
        <v>2284</v>
      </c>
      <c r="B15" s="829">
        <v>63685</v>
      </c>
      <c r="C15" s="829">
        <v>-2223</v>
      </c>
      <c r="D15" s="829">
        <v>116466</v>
      </c>
      <c r="E15" s="829">
        <v>50950</v>
      </c>
      <c r="F15" s="829">
        <v>147928</v>
      </c>
      <c r="G15" s="829">
        <v>16112</v>
      </c>
      <c r="H15" s="828">
        <v>6673</v>
      </c>
      <c r="I15" s="1046">
        <f t="shared" si="0"/>
        <v>-43735</v>
      </c>
      <c r="J15" s="829">
        <v>1019</v>
      </c>
      <c r="K15" s="828"/>
      <c r="L15" s="1046">
        <f t="shared" si="1"/>
        <v>1019</v>
      </c>
      <c r="M15" s="1047">
        <f t="shared" si="2"/>
        <v>-42716</v>
      </c>
      <c r="N15" s="828">
        <v>2066</v>
      </c>
      <c r="O15" s="829"/>
      <c r="P15" s="1046">
        <f t="shared" si="3"/>
        <v>2066</v>
      </c>
      <c r="Q15" s="1046">
        <f t="shared" si="4"/>
        <v>-40650</v>
      </c>
    </row>
    <row r="16" spans="1:17" ht="14.1" customHeight="1">
      <c r="A16" s="833" t="s">
        <v>1948</v>
      </c>
      <c r="B16" s="829">
        <v>103851</v>
      </c>
      <c r="C16" s="829"/>
      <c r="D16" s="829">
        <v>434892</v>
      </c>
      <c r="E16" s="829">
        <v>170018</v>
      </c>
      <c r="F16" s="829">
        <v>365697</v>
      </c>
      <c r="G16" s="829">
        <v>12622</v>
      </c>
      <c r="H16" s="828">
        <v>4030</v>
      </c>
      <c r="I16" s="1046">
        <f t="shared" si="0"/>
        <v>-13624</v>
      </c>
      <c r="J16" s="829">
        <v>34</v>
      </c>
      <c r="K16" s="828"/>
      <c r="L16" s="1046">
        <f t="shared" si="1"/>
        <v>34</v>
      </c>
      <c r="M16" s="1047">
        <f t="shared" si="2"/>
        <v>-13590</v>
      </c>
      <c r="N16" s="828">
        <v>158</v>
      </c>
      <c r="O16" s="829"/>
      <c r="P16" s="1046">
        <f t="shared" si="3"/>
        <v>158</v>
      </c>
      <c r="Q16" s="1046">
        <f t="shared" si="4"/>
        <v>-13432</v>
      </c>
    </row>
    <row r="17" spans="1:17" ht="14.1" customHeight="1">
      <c r="A17" s="833" t="s">
        <v>2286</v>
      </c>
      <c r="B17" s="829">
        <v>12875</v>
      </c>
      <c r="C17" s="829"/>
      <c r="D17" s="829">
        <v>85326</v>
      </c>
      <c r="E17" s="829">
        <v>40991</v>
      </c>
      <c r="F17" s="829">
        <v>55406</v>
      </c>
      <c r="G17" s="829">
        <v>545</v>
      </c>
      <c r="H17" s="828"/>
      <c r="I17" s="1046">
        <f t="shared" si="0"/>
        <v>1259</v>
      </c>
      <c r="J17" s="829">
        <v>36</v>
      </c>
      <c r="K17" s="828"/>
      <c r="L17" s="1046">
        <f t="shared" si="1"/>
        <v>36</v>
      </c>
      <c r="M17" s="1047">
        <f t="shared" si="2"/>
        <v>1295</v>
      </c>
      <c r="N17" s="828"/>
      <c r="O17" s="829"/>
      <c r="P17" s="1046">
        <f t="shared" si="3"/>
        <v>0</v>
      </c>
      <c r="Q17" s="1046">
        <f t="shared" si="4"/>
        <v>1295</v>
      </c>
    </row>
    <row r="18" spans="1:17" ht="18.75" customHeight="1">
      <c r="A18" s="832" t="s">
        <v>380</v>
      </c>
      <c r="B18" s="829">
        <v>12412</v>
      </c>
      <c r="C18" s="829"/>
      <c r="D18" s="829">
        <v>79065</v>
      </c>
      <c r="E18" s="829">
        <v>29447</v>
      </c>
      <c r="F18" s="829">
        <v>56526</v>
      </c>
      <c r="G18" s="829">
        <v>24420</v>
      </c>
      <c r="H18" s="828">
        <v>45729</v>
      </c>
      <c r="I18" s="1046">
        <f t="shared" si="0"/>
        <v>-64645</v>
      </c>
      <c r="J18" s="829">
        <v>82</v>
      </c>
      <c r="K18" s="828"/>
      <c r="L18" s="1046">
        <f t="shared" si="1"/>
        <v>82</v>
      </c>
      <c r="M18" s="1047">
        <f t="shared" si="2"/>
        <v>-64563</v>
      </c>
      <c r="N18" s="828">
        <v>6021</v>
      </c>
      <c r="O18" s="829"/>
      <c r="P18" s="1046">
        <f t="shared" si="3"/>
        <v>6021</v>
      </c>
      <c r="Q18" s="1046">
        <f t="shared" si="4"/>
        <v>-58542</v>
      </c>
    </row>
    <row r="19" spans="1:17" ht="18.75" customHeight="1">
      <c r="A19" s="833" t="s">
        <v>2288</v>
      </c>
      <c r="B19" s="829">
        <v>80055</v>
      </c>
      <c r="C19" s="829"/>
      <c r="D19" s="829">
        <v>348</v>
      </c>
      <c r="E19" s="829">
        <v>41647</v>
      </c>
      <c r="F19" s="829">
        <v>37809</v>
      </c>
      <c r="G19" s="829">
        <v>12760</v>
      </c>
      <c r="H19" s="828">
        <v>300</v>
      </c>
      <c r="I19" s="1046">
        <f t="shared" si="0"/>
        <v>-12113</v>
      </c>
      <c r="J19" s="829">
        <v>93</v>
      </c>
      <c r="K19" s="828"/>
      <c r="L19" s="1046">
        <f t="shared" si="1"/>
        <v>93</v>
      </c>
      <c r="M19" s="1047">
        <f t="shared" si="2"/>
        <v>-12020</v>
      </c>
      <c r="N19" s="828">
        <v>908</v>
      </c>
      <c r="O19" s="829"/>
      <c r="P19" s="1046">
        <f t="shared" si="3"/>
        <v>908</v>
      </c>
      <c r="Q19" s="1046">
        <f t="shared" si="4"/>
        <v>-11112</v>
      </c>
    </row>
    <row r="20" spans="1:17" ht="40.5" customHeight="1">
      <c r="A20" s="811" t="s">
        <v>2289</v>
      </c>
      <c r="B20" s="829"/>
      <c r="C20" s="829"/>
      <c r="D20" s="829">
        <v>29525</v>
      </c>
      <c r="E20" s="829">
        <v>1589</v>
      </c>
      <c r="F20" s="829">
        <v>29814</v>
      </c>
      <c r="G20" s="829">
        <v>16</v>
      </c>
      <c r="H20" s="828">
        <v>398</v>
      </c>
      <c r="I20" s="1046">
        <f t="shared" si="0"/>
        <v>-2292</v>
      </c>
      <c r="J20" s="829">
        <v>1</v>
      </c>
      <c r="K20" s="828"/>
      <c r="L20" s="1046">
        <f t="shared" si="1"/>
        <v>1</v>
      </c>
      <c r="M20" s="1047">
        <f t="shared" si="2"/>
        <v>-2291</v>
      </c>
      <c r="N20" s="828"/>
      <c r="O20" s="829">
        <v>30</v>
      </c>
      <c r="P20" s="1046">
        <f t="shared" si="3"/>
        <v>-30</v>
      </c>
      <c r="Q20" s="1046">
        <f t="shared" si="4"/>
        <v>-2321</v>
      </c>
    </row>
    <row r="21" spans="1:17" ht="27" customHeight="1">
      <c r="A21" s="834" t="s">
        <v>1949</v>
      </c>
      <c r="B21" s="835">
        <f t="shared" ref="B21:Q21" si="5">SUM(B3:B20)</f>
        <v>767638</v>
      </c>
      <c r="C21" s="835">
        <f t="shared" si="5"/>
        <v>-2223</v>
      </c>
      <c r="D21" s="835">
        <f t="shared" si="5"/>
        <v>4993100</v>
      </c>
      <c r="E21" s="835">
        <f t="shared" si="5"/>
        <v>1870897</v>
      </c>
      <c r="F21" s="835">
        <f t="shared" si="5"/>
        <v>3845871</v>
      </c>
      <c r="G21" s="835">
        <f t="shared" si="5"/>
        <v>406528</v>
      </c>
      <c r="H21" s="835">
        <f t="shared" si="5"/>
        <v>275367</v>
      </c>
      <c r="I21" s="835">
        <f t="shared" si="5"/>
        <v>-640148</v>
      </c>
      <c r="J21" s="835">
        <f t="shared" si="5"/>
        <v>2961</v>
      </c>
      <c r="K21" s="835">
        <f t="shared" si="5"/>
        <v>0</v>
      </c>
      <c r="L21" s="835">
        <f t="shared" si="5"/>
        <v>2961</v>
      </c>
      <c r="M21" s="835">
        <f t="shared" si="5"/>
        <v>-637187</v>
      </c>
      <c r="N21" s="835">
        <f t="shared" si="5"/>
        <v>167729</v>
      </c>
      <c r="O21" s="835">
        <f t="shared" si="5"/>
        <v>12702</v>
      </c>
      <c r="P21" s="835">
        <f t="shared" si="5"/>
        <v>155027</v>
      </c>
      <c r="Q21" s="835">
        <f t="shared" si="5"/>
        <v>-482160</v>
      </c>
    </row>
    <row r="22" spans="1:17" ht="19.5" customHeight="1">
      <c r="A22" s="836" t="s">
        <v>1938</v>
      </c>
      <c r="B22" s="828">
        <v>6428981</v>
      </c>
      <c r="C22" s="828">
        <v>652</v>
      </c>
      <c r="D22" s="828">
        <v>4109885</v>
      </c>
      <c r="E22" s="828">
        <v>1818131</v>
      </c>
      <c r="F22" s="828">
        <v>183973</v>
      </c>
      <c r="G22" s="828">
        <v>1347395</v>
      </c>
      <c r="H22" s="828">
        <v>8471164</v>
      </c>
      <c r="I22" s="1046">
        <f>SUM(B22+C22+D22-E22-F22-G22-H22)</f>
        <v>-1281145</v>
      </c>
      <c r="J22" s="828">
        <v>54392</v>
      </c>
      <c r="K22" s="828">
        <v>135857</v>
      </c>
      <c r="L22" s="1046">
        <f>SUM(J22-K22)</f>
        <v>-81465</v>
      </c>
      <c r="M22" s="1047">
        <f>SUM(L22,I22)</f>
        <v>-1362610</v>
      </c>
      <c r="N22" s="828">
        <v>2151896</v>
      </c>
      <c r="O22" s="828">
        <v>149086</v>
      </c>
      <c r="P22" s="1046">
        <f>SUM(N22-O22)</f>
        <v>2002810</v>
      </c>
      <c r="Q22" s="1046">
        <f>SUM(M22+P22)</f>
        <v>640200</v>
      </c>
    </row>
    <row r="23" spans="1:17" ht="18" customHeight="1">
      <c r="A23" s="837" t="s">
        <v>381</v>
      </c>
      <c r="B23" s="835">
        <f t="shared" ref="B23:Q23" si="6">SUM(B21:B22)</f>
        <v>7196619</v>
      </c>
      <c r="C23" s="835">
        <f t="shared" si="6"/>
        <v>-1571</v>
      </c>
      <c r="D23" s="835">
        <f t="shared" si="6"/>
        <v>9102985</v>
      </c>
      <c r="E23" s="835">
        <f t="shared" si="6"/>
        <v>3689028</v>
      </c>
      <c r="F23" s="835">
        <f t="shared" si="6"/>
        <v>4029844</v>
      </c>
      <c r="G23" s="835">
        <f t="shared" si="6"/>
        <v>1753923</v>
      </c>
      <c r="H23" s="835">
        <f t="shared" si="6"/>
        <v>8746531</v>
      </c>
      <c r="I23" s="835">
        <f t="shared" si="6"/>
        <v>-1921293</v>
      </c>
      <c r="J23" s="835">
        <f t="shared" si="6"/>
        <v>57353</v>
      </c>
      <c r="K23" s="835">
        <f t="shared" si="6"/>
        <v>135857</v>
      </c>
      <c r="L23" s="835">
        <f t="shared" si="6"/>
        <v>-78504</v>
      </c>
      <c r="M23" s="835">
        <f t="shared" si="6"/>
        <v>-1999797</v>
      </c>
      <c r="N23" s="835">
        <f t="shared" si="6"/>
        <v>2319625</v>
      </c>
      <c r="O23" s="835">
        <f t="shared" si="6"/>
        <v>161788</v>
      </c>
      <c r="P23" s="835">
        <f t="shared" si="6"/>
        <v>2157837</v>
      </c>
      <c r="Q23" s="835">
        <f t="shared" si="6"/>
        <v>158040</v>
      </c>
    </row>
    <row r="24" spans="1:17">
      <c r="A24" s="838"/>
      <c r="B24" s="838"/>
      <c r="C24" s="838"/>
      <c r="D24" s="838"/>
      <c r="E24" s="838"/>
      <c r="F24" s="838"/>
      <c r="G24" s="838"/>
      <c r="H24" s="838"/>
      <c r="I24" s="838"/>
      <c r="J24" s="838"/>
      <c r="K24" s="838"/>
      <c r="L24" s="838"/>
      <c r="M24" s="838"/>
      <c r="N24" s="838"/>
      <c r="O24" s="838"/>
      <c r="P24" s="838"/>
      <c r="Q24" s="838"/>
    </row>
    <row r="25" spans="1:17">
      <c r="A25" s="838"/>
      <c r="B25" s="838"/>
      <c r="C25" s="838"/>
      <c r="D25" s="838"/>
      <c r="E25" s="838"/>
      <c r="F25" s="838"/>
      <c r="G25" s="838"/>
      <c r="H25" s="838"/>
      <c r="I25" s="838"/>
      <c r="J25" s="838"/>
      <c r="K25" s="838"/>
      <c r="L25" s="838"/>
      <c r="M25" s="838"/>
      <c r="N25" s="838"/>
      <c r="O25" s="838"/>
      <c r="P25" s="838"/>
      <c r="Q25" s="838"/>
    </row>
    <row r="26" spans="1:17">
      <c r="A26" s="838"/>
      <c r="B26" s="838"/>
      <c r="C26" s="838"/>
      <c r="D26" s="838"/>
      <c r="E26" s="838"/>
      <c r="F26" s="838"/>
      <c r="G26" s="838"/>
      <c r="H26" s="838"/>
      <c r="I26" s="838"/>
      <c r="J26" s="838"/>
      <c r="K26" s="838"/>
      <c r="L26" s="838"/>
      <c r="M26" s="838"/>
      <c r="N26" s="838"/>
      <c r="O26" s="838"/>
      <c r="P26" s="838"/>
      <c r="Q26" s="838"/>
    </row>
    <row r="27" spans="1:17">
      <c r="A27" s="838"/>
      <c r="B27" s="838"/>
      <c r="C27" s="838"/>
      <c r="D27" s="838"/>
      <c r="E27" s="838"/>
      <c r="F27" s="838"/>
      <c r="G27" s="838"/>
      <c r="H27" s="838"/>
      <c r="I27" s="838"/>
      <c r="J27" s="838"/>
      <c r="K27" s="838"/>
      <c r="L27" s="838"/>
      <c r="M27" s="838"/>
      <c r="N27" s="838"/>
      <c r="O27" s="838"/>
      <c r="P27" s="838"/>
      <c r="Q27" s="838"/>
    </row>
    <row r="28" spans="1:17">
      <c r="A28" s="838"/>
      <c r="B28" s="838"/>
      <c r="C28" s="838"/>
      <c r="D28" s="838"/>
      <c r="E28" s="838"/>
      <c r="F28" s="838"/>
      <c r="G28" s="838"/>
      <c r="H28" s="838"/>
      <c r="I28" s="838"/>
      <c r="J28" s="838"/>
      <c r="K28" s="838"/>
      <c r="L28" s="838"/>
      <c r="M28" s="838"/>
      <c r="N28" s="838"/>
      <c r="O28" s="838"/>
      <c r="P28" s="838"/>
      <c r="Q28" s="838"/>
    </row>
    <row r="29" spans="1:17">
      <c r="A29" s="838"/>
      <c r="B29" s="838"/>
      <c r="C29" s="838"/>
      <c r="D29" s="838"/>
      <c r="E29" s="838"/>
      <c r="F29" s="838"/>
      <c r="G29" s="838"/>
      <c r="H29" s="838"/>
      <c r="I29" s="838"/>
      <c r="J29" s="838"/>
      <c r="K29" s="838"/>
      <c r="L29" s="838"/>
      <c r="M29" s="838"/>
      <c r="N29" s="838"/>
      <c r="O29" s="838"/>
      <c r="P29" s="838"/>
      <c r="Q29" s="838"/>
    </row>
    <row r="30" spans="1:17">
      <c r="A30" s="838"/>
      <c r="B30" s="838"/>
      <c r="C30" s="838"/>
      <c r="D30" s="838"/>
      <c r="E30" s="838"/>
      <c r="F30" s="838"/>
      <c r="G30" s="838"/>
      <c r="H30" s="838"/>
      <c r="I30" s="838"/>
      <c r="J30" s="838"/>
      <c r="K30" s="838"/>
      <c r="L30" s="838"/>
      <c r="M30" s="838"/>
      <c r="N30" s="838"/>
      <c r="O30" s="838"/>
      <c r="P30" s="838"/>
      <c r="Q30" s="838"/>
    </row>
    <row r="31" spans="1:17">
      <c r="A31" s="838"/>
      <c r="B31" s="838"/>
      <c r="C31" s="838"/>
      <c r="D31" s="838"/>
      <c r="E31" s="838"/>
      <c r="F31" s="838"/>
      <c r="G31" s="838"/>
      <c r="H31" s="838"/>
      <c r="I31" s="838"/>
      <c r="J31" s="838"/>
      <c r="K31" s="838"/>
      <c r="L31" s="838"/>
      <c r="M31" s="838"/>
      <c r="N31" s="838"/>
      <c r="O31" s="838"/>
      <c r="P31" s="838"/>
      <c r="Q31" s="838"/>
    </row>
    <row r="32" spans="1:17">
      <c r="A32" s="838"/>
      <c r="B32" s="838"/>
      <c r="C32" s="838"/>
      <c r="D32" s="838"/>
      <c r="E32" s="838"/>
      <c r="F32" s="838"/>
      <c r="G32" s="838"/>
      <c r="H32" s="838"/>
      <c r="I32" s="838"/>
      <c r="J32" s="838"/>
      <c r="K32" s="838"/>
      <c r="L32" s="838"/>
      <c r="M32" s="838"/>
      <c r="N32" s="838"/>
      <c r="O32" s="838"/>
      <c r="P32" s="838"/>
      <c r="Q32" s="838"/>
    </row>
    <row r="33" spans="1:17">
      <c r="A33" s="838"/>
      <c r="B33" s="838"/>
      <c r="C33" s="838"/>
      <c r="D33" s="838"/>
      <c r="E33" s="838"/>
      <c r="F33" s="838"/>
      <c r="G33" s="838"/>
      <c r="H33" s="838"/>
      <c r="I33" s="838"/>
      <c r="J33" s="838"/>
      <c r="K33" s="838"/>
      <c r="L33" s="838"/>
      <c r="M33" s="838"/>
      <c r="N33" s="838"/>
      <c r="O33" s="838"/>
      <c r="P33" s="838"/>
      <c r="Q33" s="838"/>
    </row>
    <row r="34" spans="1:17">
      <c r="A34" s="838"/>
      <c r="B34" s="838"/>
      <c r="C34" s="838"/>
      <c r="D34" s="838"/>
      <c r="E34" s="838"/>
      <c r="F34" s="838"/>
      <c r="G34" s="838"/>
      <c r="H34" s="838"/>
      <c r="I34" s="838"/>
      <c r="J34" s="838"/>
      <c r="K34" s="838"/>
      <c r="L34" s="838"/>
      <c r="M34" s="838"/>
      <c r="N34" s="838"/>
      <c r="O34" s="838"/>
      <c r="P34" s="838"/>
      <c r="Q34" s="838"/>
    </row>
    <row r="35" spans="1:17">
      <c r="A35" s="838"/>
      <c r="B35" s="838"/>
      <c r="C35" s="838"/>
      <c r="D35" s="838"/>
      <c r="E35" s="838"/>
      <c r="F35" s="838"/>
      <c r="G35" s="838"/>
      <c r="H35" s="838"/>
      <c r="I35" s="838"/>
      <c r="J35" s="838"/>
      <c r="K35" s="838"/>
      <c r="L35" s="838"/>
      <c r="M35" s="838"/>
      <c r="N35" s="838"/>
      <c r="O35" s="838"/>
      <c r="P35" s="838"/>
      <c r="Q35" s="838"/>
    </row>
  </sheetData>
  <mergeCells count="1">
    <mergeCell ref="A1:A2"/>
  </mergeCells>
  <phoneticPr fontId="88" type="noConversion"/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5" orientation="landscape" r:id="rId1"/>
  <headerFooter alignWithMargins="0">
    <oddHeader>&amp;C&amp;"Times New Roman,Félkövér dőlt"ZALAEGERSZEG MEGYEI JOGÚ VÁROS ÖNKORMÁNYZATÁNAK EREDMÉNYKIMUTATÁSA&amp;R&amp;"Times New Roman,Félkövér dőlt"18. tábla
Adatok: ezer Ft-ban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:AG860"/>
  <sheetViews>
    <sheetView tabSelected="1" topLeftCell="A765" workbookViewId="0">
      <selection activeCell="M808" sqref="M808"/>
    </sheetView>
  </sheetViews>
  <sheetFormatPr defaultColWidth="10.6640625" defaultRowHeight="14.25"/>
  <cols>
    <col min="1" max="1" width="41.83203125" style="1094" customWidth="1"/>
    <col min="2" max="2" width="15.33203125" style="1094" bestFit="1" customWidth="1"/>
    <col min="3" max="3" width="15.33203125" style="1094" customWidth="1"/>
    <col min="4" max="4" width="12.5" style="1229" customWidth="1"/>
    <col min="5" max="5" width="12.33203125" style="1229" customWidth="1"/>
    <col min="6" max="7" width="12" style="1232" customWidth="1"/>
    <col min="8" max="8" width="10.1640625" style="1094" hidden="1" customWidth="1"/>
    <col min="9" max="9" width="14.6640625" style="1094" customWidth="1"/>
    <col min="10" max="10" width="8.83203125" style="1094" hidden="1" customWidth="1"/>
    <col min="11" max="11" width="15.83203125" style="1094" customWidth="1"/>
    <col min="12" max="12" width="10.6640625" style="1094" customWidth="1"/>
    <col min="13" max="13" width="17.6640625" style="1095" customWidth="1"/>
    <col min="14" max="14" width="17.33203125" style="1094" customWidth="1"/>
    <col min="15" max="15" width="21" style="1095" customWidth="1"/>
    <col min="16" max="16" width="17.5" style="1094" customWidth="1"/>
    <col min="17" max="16384" width="10.6640625" style="1094"/>
  </cols>
  <sheetData>
    <row r="1" spans="1:11" ht="73.5" customHeight="1">
      <c r="A1" s="1092" t="s">
        <v>793</v>
      </c>
      <c r="B1" s="1093" t="s">
        <v>794</v>
      </c>
      <c r="C1" s="1093" t="s">
        <v>795</v>
      </c>
      <c r="D1" s="1093" t="s">
        <v>796</v>
      </c>
      <c r="E1" s="1093" t="s">
        <v>797</v>
      </c>
      <c r="F1" s="1093" t="s">
        <v>798</v>
      </c>
      <c r="G1" s="1093" t="s">
        <v>1362</v>
      </c>
      <c r="H1" s="1093" t="s">
        <v>799</v>
      </c>
      <c r="I1" s="1093" t="s">
        <v>800</v>
      </c>
      <c r="J1" s="1093" t="s">
        <v>801</v>
      </c>
      <c r="K1" s="1093" t="s">
        <v>2244</v>
      </c>
    </row>
    <row r="2" spans="1:11" ht="18" customHeight="1">
      <c r="A2" s="1592" t="s">
        <v>86</v>
      </c>
      <c r="B2" s="1593"/>
      <c r="C2" s="1593"/>
      <c r="D2" s="1593"/>
      <c r="E2" s="1593"/>
      <c r="F2" s="1593"/>
      <c r="G2" s="1593"/>
      <c r="H2" s="1593"/>
      <c r="I2" s="1593"/>
      <c r="J2" s="1593"/>
      <c r="K2" s="1594"/>
    </row>
    <row r="3" spans="1:11" ht="18" hidden="1" customHeight="1">
      <c r="A3" s="1096" t="s">
        <v>374</v>
      </c>
      <c r="B3" s="1097"/>
      <c r="C3" s="1097"/>
      <c r="D3" s="1097"/>
      <c r="E3" s="1097"/>
      <c r="F3" s="1097"/>
      <c r="G3" s="1098"/>
      <c r="H3" s="1097"/>
      <c r="I3" s="1097"/>
      <c r="J3" s="1097"/>
      <c r="K3" s="1098">
        <f>SUM(B3:J3)</f>
        <v>0</v>
      </c>
    </row>
    <row r="4" spans="1:11" ht="18" customHeight="1">
      <c r="A4" s="1186" t="s">
        <v>373</v>
      </c>
      <c r="B4" s="1099">
        <v>100</v>
      </c>
      <c r="C4" s="1100"/>
      <c r="D4" s="1100"/>
      <c r="E4" s="1100"/>
      <c r="F4" s="1100"/>
      <c r="G4" s="1100"/>
      <c r="H4" s="1100"/>
      <c r="I4" s="1099"/>
      <c r="J4" s="1101"/>
      <c r="K4" s="1099">
        <f>SUM(B4:J4)</f>
        <v>100</v>
      </c>
    </row>
    <row r="5" spans="1:11" ht="15.95" hidden="1" customHeight="1">
      <c r="A5" s="1102" t="s">
        <v>2068</v>
      </c>
      <c r="B5" s="1103">
        <v>100000</v>
      </c>
      <c r="C5" s="1103">
        <v>100000</v>
      </c>
      <c r="D5" s="1104">
        <v>50000</v>
      </c>
      <c r="E5" s="1104"/>
      <c r="F5" s="1104"/>
      <c r="G5" s="1104">
        <v>50000</v>
      </c>
      <c r="H5" s="1104"/>
      <c r="I5" s="1104">
        <v>500000</v>
      </c>
      <c r="J5" s="1104"/>
      <c r="K5" s="1104">
        <f>SUM(B5:I5)</f>
        <v>800000</v>
      </c>
    </row>
    <row r="6" spans="1:11" ht="15.95" hidden="1" customHeight="1">
      <c r="A6" s="1102" t="s">
        <v>2068</v>
      </c>
      <c r="B6" s="1103"/>
      <c r="C6" s="1103">
        <v>50000</v>
      </c>
      <c r="D6" s="1104">
        <v>50000</v>
      </c>
      <c r="E6" s="1104"/>
      <c r="F6" s="1104"/>
      <c r="G6" s="1104">
        <v>100000</v>
      </c>
      <c r="H6" s="1104"/>
      <c r="I6" s="1104">
        <v>35000</v>
      </c>
      <c r="J6" s="1104"/>
      <c r="K6" s="1104">
        <f t="shared" ref="K6:K24" si="0">SUM(B6:J6)</f>
        <v>235000</v>
      </c>
    </row>
    <row r="7" spans="1:11" ht="15.95" hidden="1" customHeight="1">
      <c r="A7" s="1102" t="s">
        <v>2068</v>
      </c>
      <c r="B7" s="1103"/>
      <c r="C7" s="1103">
        <v>30000</v>
      </c>
      <c r="D7" s="1104">
        <v>50000</v>
      </c>
      <c r="E7" s="1104"/>
      <c r="F7" s="1104"/>
      <c r="G7" s="1104">
        <v>50000</v>
      </c>
      <c r="H7" s="1104"/>
      <c r="I7" s="1104">
        <v>100000</v>
      </c>
      <c r="J7" s="1104"/>
      <c r="K7" s="1104">
        <f t="shared" si="0"/>
        <v>230000</v>
      </c>
    </row>
    <row r="8" spans="1:11" ht="15.95" hidden="1" customHeight="1">
      <c r="A8" s="1102" t="s">
        <v>2068</v>
      </c>
      <c r="B8" s="1103"/>
      <c r="C8" s="1103">
        <v>60000</v>
      </c>
      <c r="D8" s="1104">
        <v>100000</v>
      </c>
      <c r="E8" s="1104"/>
      <c r="F8" s="1104"/>
      <c r="G8" s="1104">
        <v>500000</v>
      </c>
      <c r="H8" s="1104"/>
      <c r="I8" s="1104">
        <v>200000</v>
      </c>
      <c r="J8" s="1104"/>
      <c r="K8" s="1104">
        <f t="shared" si="0"/>
        <v>860000</v>
      </c>
    </row>
    <row r="9" spans="1:11" ht="15.95" hidden="1" customHeight="1">
      <c r="A9" s="1102" t="s">
        <v>2068</v>
      </c>
      <c r="B9" s="1103"/>
      <c r="C9" s="1103">
        <v>25000</v>
      </c>
      <c r="D9" s="1104">
        <v>50000</v>
      </c>
      <c r="E9" s="1104"/>
      <c r="F9" s="1104"/>
      <c r="G9" s="1104"/>
      <c r="H9" s="1104"/>
      <c r="I9" s="1104">
        <v>160000</v>
      </c>
      <c r="J9" s="1104"/>
      <c r="K9" s="1104">
        <f t="shared" si="0"/>
        <v>235000</v>
      </c>
    </row>
    <row r="10" spans="1:11" ht="15.95" hidden="1" customHeight="1">
      <c r="A10" s="1102" t="s">
        <v>2068</v>
      </c>
      <c r="B10" s="1103"/>
      <c r="C10" s="1103">
        <v>50000</v>
      </c>
      <c r="D10" s="1104">
        <v>100000</v>
      </c>
      <c r="E10" s="1104"/>
      <c r="F10" s="1104"/>
      <c r="G10" s="1104"/>
      <c r="H10" s="1104"/>
      <c r="I10" s="1104">
        <v>60000</v>
      </c>
      <c r="J10" s="1104"/>
      <c r="K10" s="1104">
        <f t="shared" si="0"/>
        <v>210000</v>
      </c>
    </row>
    <row r="11" spans="1:11" ht="15.95" hidden="1" customHeight="1">
      <c r="A11" s="1102" t="s">
        <v>2068</v>
      </c>
      <c r="B11" s="1103"/>
      <c r="C11" s="1103">
        <v>30000</v>
      </c>
      <c r="D11" s="1104">
        <v>80000</v>
      </c>
      <c r="E11" s="1104"/>
      <c r="F11" s="1104"/>
      <c r="G11" s="1104"/>
      <c r="H11" s="1104"/>
      <c r="I11" s="1104">
        <v>490000</v>
      </c>
      <c r="J11" s="1104"/>
      <c r="K11" s="1104">
        <f t="shared" si="0"/>
        <v>600000</v>
      </c>
    </row>
    <row r="12" spans="1:11" ht="15.95" hidden="1" customHeight="1">
      <c r="A12" s="1102" t="s">
        <v>2068</v>
      </c>
      <c r="B12" s="1103"/>
      <c r="C12" s="1103">
        <v>50000</v>
      </c>
      <c r="D12" s="1104"/>
      <c r="E12" s="1104"/>
      <c r="F12" s="1104"/>
      <c r="G12" s="1104"/>
      <c r="H12" s="1104"/>
      <c r="I12" s="1104">
        <v>490000</v>
      </c>
      <c r="J12" s="1104"/>
      <c r="K12" s="1104">
        <f t="shared" si="0"/>
        <v>540000</v>
      </c>
    </row>
    <row r="13" spans="1:11" ht="15.95" hidden="1" customHeight="1">
      <c r="A13" s="1102" t="s">
        <v>2068</v>
      </c>
      <c r="B13" s="1103"/>
      <c r="C13" s="1103">
        <v>1900000</v>
      </c>
      <c r="D13" s="1104"/>
      <c r="E13" s="1104"/>
      <c r="F13" s="1104"/>
      <c r="G13" s="1104"/>
      <c r="H13" s="1104"/>
      <c r="I13" s="1104">
        <v>340000</v>
      </c>
      <c r="J13" s="1104"/>
      <c r="K13" s="1104">
        <f t="shared" si="0"/>
        <v>2240000</v>
      </c>
    </row>
    <row r="14" spans="1:11" ht="15.95" hidden="1" customHeight="1">
      <c r="A14" s="1102" t="s">
        <v>2068</v>
      </c>
      <c r="B14" s="1103"/>
      <c r="C14" s="1103"/>
      <c r="D14" s="1104"/>
      <c r="E14" s="1104"/>
      <c r="F14" s="1104"/>
      <c r="G14" s="1104"/>
      <c r="H14" s="1104"/>
      <c r="I14" s="1104">
        <v>163000</v>
      </c>
      <c r="J14" s="1104"/>
      <c r="K14" s="1104">
        <f t="shared" si="0"/>
        <v>163000</v>
      </c>
    </row>
    <row r="15" spans="1:11" ht="15.95" hidden="1" customHeight="1">
      <c r="A15" s="1102" t="s">
        <v>2068</v>
      </c>
      <c r="B15" s="1103"/>
      <c r="C15" s="1103"/>
      <c r="D15" s="1104"/>
      <c r="E15" s="1104"/>
      <c r="F15" s="1104"/>
      <c r="G15" s="1104"/>
      <c r="H15" s="1104"/>
      <c r="I15" s="1104">
        <v>1200000</v>
      </c>
      <c r="J15" s="1104"/>
      <c r="K15" s="1104">
        <f t="shared" si="0"/>
        <v>1200000</v>
      </c>
    </row>
    <row r="16" spans="1:11" ht="15.95" hidden="1" customHeight="1">
      <c r="A16" s="1102" t="s">
        <v>2068</v>
      </c>
      <c r="B16" s="1103"/>
      <c r="C16" s="1103"/>
      <c r="D16" s="1104"/>
      <c r="E16" s="1104"/>
      <c r="F16" s="1104"/>
      <c r="G16" s="1104"/>
      <c r="H16" s="1104"/>
      <c r="I16" s="1104">
        <v>620000</v>
      </c>
      <c r="J16" s="1104"/>
      <c r="K16" s="1104">
        <f t="shared" si="0"/>
        <v>620000</v>
      </c>
    </row>
    <row r="17" spans="1:11" ht="15.95" hidden="1" customHeight="1">
      <c r="A17" s="1102" t="s">
        <v>2068</v>
      </c>
      <c r="B17" s="1103"/>
      <c r="C17" s="1103"/>
      <c r="D17" s="1104"/>
      <c r="E17" s="1104"/>
      <c r="F17" s="1104"/>
      <c r="G17" s="1104"/>
      <c r="H17" s="1104"/>
      <c r="I17" s="1104"/>
      <c r="J17" s="1104"/>
      <c r="K17" s="1104">
        <f t="shared" si="0"/>
        <v>0</v>
      </c>
    </row>
    <row r="18" spans="1:11" ht="15.95" hidden="1" customHeight="1">
      <c r="A18" s="1102" t="s">
        <v>2068</v>
      </c>
      <c r="B18" s="1103"/>
      <c r="C18" s="1103"/>
      <c r="D18" s="1104"/>
      <c r="E18" s="1104"/>
      <c r="F18" s="1104"/>
      <c r="G18" s="1104"/>
      <c r="H18" s="1104"/>
      <c r="I18" s="1104"/>
      <c r="J18" s="1104"/>
      <c r="K18" s="1104">
        <f t="shared" si="0"/>
        <v>0</v>
      </c>
    </row>
    <row r="19" spans="1:11" ht="15.95" hidden="1" customHeight="1">
      <c r="A19" s="1102" t="s">
        <v>2068</v>
      </c>
      <c r="B19" s="1103"/>
      <c r="C19" s="1103"/>
      <c r="D19" s="1104"/>
      <c r="E19" s="1104"/>
      <c r="F19" s="1104"/>
      <c r="G19" s="1104"/>
      <c r="H19" s="1104"/>
      <c r="I19" s="1104"/>
      <c r="J19" s="1104"/>
      <c r="K19" s="1104">
        <f t="shared" si="0"/>
        <v>0</v>
      </c>
    </row>
    <row r="20" spans="1:11" ht="15.95" hidden="1" customHeight="1">
      <c r="A20" s="1102" t="s">
        <v>2068</v>
      </c>
      <c r="B20" s="1103"/>
      <c r="C20" s="1103"/>
      <c r="D20" s="1104"/>
      <c r="E20" s="1104"/>
      <c r="F20" s="1104"/>
      <c r="G20" s="1104"/>
      <c r="H20" s="1104"/>
      <c r="I20" s="1104"/>
      <c r="J20" s="1104"/>
      <c r="K20" s="1104">
        <f t="shared" si="0"/>
        <v>0</v>
      </c>
    </row>
    <row r="21" spans="1:11" ht="15.95" hidden="1" customHeight="1">
      <c r="A21" s="1102" t="s">
        <v>2068</v>
      </c>
      <c r="B21" s="1103"/>
      <c r="C21" s="1103"/>
      <c r="D21" s="1104"/>
      <c r="E21" s="1104"/>
      <c r="F21" s="1104"/>
      <c r="G21" s="1104"/>
      <c r="H21" s="1104"/>
      <c r="I21" s="1104"/>
      <c r="J21" s="1104"/>
      <c r="K21" s="1104">
        <f t="shared" si="0"/>
        <v>0</v>
      </c>
    </row>
    <row r="22" spans="1:11" ht="15.95" hidden="1" customHeight="1">
      <c r="A22" s="1102" t="s">
        <v>2068</v>
      </c>
      <c r="B22" s="1103"/>
      <c r="C22" s="1103"/>
      <c r="D22" s="1104"/>
      <c r="E22" s="1104"/>
      <c r="F22" s="1104"/>
      <c r="G22" s="1104"/>
      <c r="H22" s="1104"/>
      <c r="I22" s="1104"/>
      <c r="J22" s="1104"/>
      <c r="K22" s="1104">
        <f t="shared" si="0"/>
        <v>0</v>
      </c>
    </row>
    <row r="23" spans="1:11" ht="15.95" hidden="1" customHeight="1">
      <c r="A23" s="1102" t="s">
        <v>2068</v>
      </c>
      <c r="B23" s="1103"/>
      <c r="C23" s="1103"/>
      <c r="D23" s="1104"/>
      <c r="E23" s="1104"/>
      <c r="F23" s="1104"/>
      <c r="G23" s="1104"/>
      <c r="H23" s="1104"/>
      <c r="I23" s="1104"/>
      <c r="J23" s="1104"/>
      <c r="K23" s="1104">
        <f t="shared" si="0"/>
        <v>0</v>
      </c>
    </row>
    <row r="24" spans="1:11" ht="15.95" hidden="1" customHeight="1">
      <c r="A24" s="1102" t="s">
        <v>2068</v>
      </c>
      <c r="B24" s="1103"/>
      <c r="C24" s="1103"/>
      <c r="D24" s="1104"/>
      <c r="E24" s="1104"/>
      <c r="F24" s="1104"/>
      <c r="G24" s="1104"/>
      <c r="H24" s="1104"/>
      <c r="I24" s="1104"/>
      <c r="J24" s="1104"/>
      <c r="K24" s="1104">
        <f t="shared" si="0"/>
        <v>0</v>
      </c>
    </row>
    <row r="25" spans="1:11" ht="15.95" hidden="1" customHeight="1">
      <c r="A25" s="1102" t="s">
        <v>2068</v>
      </c>
      <c r="B25" s="1103"/>
      <c r="C25" s="1103"/>
      <c r="D25" s="1104"/>
      <c r="E25" s="1104"/>
      <c r="F25" s="1104"/>
      <c r="G25" s="1104"/>
      <c r="H25" s="1104"/>
      <c r="I25" s="1104"/>
      <c r="J25" s="1104"/>
      <c r="K25" s="1104"/>
    </row>
    <row r="26" spans="1:11" ht="15.95" hidden="1" customHeight="1">
      <c r="A26" s="1102" t="s">
        <v>2068</v>
      </c>
      <c r="B26" s="1103"/>
      <c r="C26" s="1103"/>
      <c r="D26" s="1104"/>
      <c r="E26" s="1104"/>
      <c r="F26" s="1104"/>
      <c r="G26" s="1104"/>
      <c r="H26" s="1104"/>
      <c r="I26" s="1104"/>
      <c r="J26" s="1104"/>
      <c r="K26" s="1104"/>
    </row>
    <row r="27" spans="1:11" ht="15.95" customHeight="1">
      <c r="A27" s="1105" t="s">
        <v>802</v>
      </c>
      <c r="B27" s="1103">
        <v>100</v>
      </c>
      <c r="C27" s="1103">
        <v>2295</v>
      </c>
      <c r="D27" s="1103">
        <v>480</v>
      </c>
      <c r="E27" s="1103"/>
      <c r="F27" s="1103"/>
      <c r="G27" s="1103">
        <v>700</v>
      </c>
      <c r="H27" s="1103">
        <f>SUM(H5:H26)</f>
        <v>0</v>
      </c>
      <c r="I27" s="1103">
        <v>4358</v>
      </c>
      <c r="J27" s="1103">
        <f>SUM(J5:J26)</f>
        <v>0</v>
      </c>
      <c r="K27" s="1103">
        <f t="shared" ref="K27:K58" si="1">SUM(B27:J27)</f>
        <v>7933</v>
      </c>
    </row>
    <row r="28" spans="1:11" ht="15.95" hidden="1" customHeight="1">
      <c r="A28" s="1106" t="s">
        <v>803</v>
      </c>
      <c r="B28" s="1104">
        <v>100000</v>
      </c>
      <c r="C28" s="1104">
        <v>100000</v>
      </c>
      <c r="D28" s="1104">
        <v>100000</v>
      </c>
      <c r="E28" s="1104"/>
      <c r="F28" s="1104"/>
      <c r="G28" s="1104">
        <v>100000</v>
      </c>
      <c r="H28" s="1104"/>
      <c r="I28" s="1104">
        <v>500000</v>
      </c>
      <c r="J28" s="1104"/>
      <c r="K28" s="1103">
        <f t="shared" si="1"/>
        <v>900000</v>
      </c>
    </row>
    <row r="29" spans="1:11" ht="15.95" hidden="1" customHeight="1">
      <c r="A29" s="1106" t="s">
        <v>803</v>
      </c>
      <c r="B29" s="1104">
        <v>100000</v>
      </c>
      <c r="C29" s="1104">
        <v>100000</v>
      </c>
      <c r="D29" s="1104"/>
      <c r="E29" s="1104"/>
      <c r="F29" s="1104"/>
      <c r="G29" s="1104">
        <v>100000</v>
      </c>
      <c r="H29" s="1104"/>
      <c r="I29" s="1104">
        <v>40000</v>
      </c>
      <c r="J29" s="1104"/>
      <c r="K29" s="1103">
        <f t="shared" si="1"/>
        <v>340000</v>
      </c>
    </row>
    <row r="30" spans="1:11" ht="15.95" hidden="1" customHeight="1">
      <c r="A30" s="1106" t="s">
        <v>803</v>
      </c>
      <c r="B30" s="1104">
        <v>150000</v>
      </c>
      <c r="C30" s="1104">
        <v>100000</v>
      </c>
      <c r="D30" s="1104">
        <v>75000</v>
      </c>
      <c r="E30" s="1104"/>
      <c r="F30" s="1104"/>
      <c r="G30" s="1104">
        <v>100000</v>
      </c>
      <c r="H30" s="1104"/>
      <c r="I30" s="1104">
        <v>350000</v>
      </c>
      <c r="J30" s="1104"/>
      <c r="K30" s="1103">
        <f t="shared" si="1"/>
        <v>775000</v>
      </c>
    </row>
    <row r="31" spans="1:11" ht="15.95" hidden="1" customHeight="1">
      <c r="A31" s="1106" t="s">
        <v>803</v>
      </c>
      <c r="B31" s="1104"/>
      <c r="C31" s="1104">
        <v>100000</v>
      </c>
      <c r="D31" s="1104">
        <v>100000</v>
      </c>
      <c r="E31" s="1104"/>
      <c r="F31" s="1104"/>
      <c r="G31" s="1104">
        <v>100000</v>
      </c>
      <c r="H31" s="1104"/>
      <c r="I31" s="1104">
        <v>390000</v>
      </c>
      <c r="J31" s="1104"/>
      <c r="K31" s="1103">
        <f t="shared" si="1"/>
        <v>690000</v>
      </c>
    </row>
    <row r="32" spans="1:11" ht="15.95" hidden="1" customHeight="1">
      <c r="A32" s="1106" t="s">
        <v>803</v>
      </c>
      <c r="B32" s="1104"/>
      <c r="C32" s="1104">
        <v>50000</v>
      </c>
      <c r="D32" s="1104"/>
      <c r="E32" s="1104"/>
      <c r="F32" s="1104"/>
      <c r="G32" s="1104">
        <v>100000</v>
      </c>
      <c r="H32" s="1104"/>
      <c r="I32" s="1104">
        <v>600000</v>
      </c>
      <c r="J32" s="1104"/>
      <c r="K32" s="1103">
        <f t="shared" si="1"/>
        <v>750000</v>
      </c>
    </row>
    <row r="33" spans="1:11" ht="15.95" hidden="1" customHeight="1">
      <c r="A33" s="1106" t="s">
        <v>803</v>
      </c>
      <c r="B33" s="1104"/>
      <c r="C33" s="1104"/>
      <c r="D33" s="1104"/>
      <c r="E33" s="1104"/>
      <c r="F33" s="1104"/>
      <c r="G33" s="1104">
        <v>100000</v>
      </c>
      <c r="H33" s="1104"/>
      <c r="I33" s="1104">
        <v>40000</v>
      </c>
      <c r="J33" s="1104"/>
      <c r="K33" s="1103">
        <f t="shared" si="1"/>
        <v>140000</v>
      </c>
    </row>
    <row r="34" spans="1:11" ht="15.95" hidden="1" customHeight="1">
      <c r="A34" s="1106" t="s">
        <v>803</v>
      </c>
      <c r="B34" s="1104"/>
      <c r="C34" s="1104">
        <v>75000</v>
      </c>
      <c r="D34" s="1104"/>
      <c r="E34" s="1104"/>
      <c r="F34" s="1104"/>
      <c r="G34" s="1104">
        <v>100000</v>
      </c>
      <c r="H34" s="1104"/>
      <c r="I34" s="1104">
        <v>50000</v>
      </c>
      <c r="J34" s="1104"/>
      <c r="K34" s="1103">
        <f t="shared" si="1"/>
        <v>225000</v>
      </c>
    </row>
    <row r="35" spans="1:11" ht="15.95" hidden="1" customHeight="1">
      <c r="A35" s="1106" t="s">
        <v>803</v>
      </c>
      <c r="B35" s="1104"/>
      <c r="C35" s="1104">
        <v>70000</v>
      </c>
      <c r="D35" s="1104"/>
      <c r="E35" s="1104"/>
      <c r="F35" s="1104"/>
      <c r="G35" s="1104"/>
      <c r="H35" s="1104"/>
      <c r="I35" s="1104">
        <v>400000</v>
      </c>
      <c r="J35" s="1104"/>
      <c r="K35" s="1103">
        <f t="shared" si="1"/>
        <v>470000</v>
      </c>
    </row>
    <row r="36" spans="1:11" ht="15.95" hidden="1" customHeight="1">
      <c r="A36" s="1106" t="s">
        <v>803</v>
      </c>
      <c r="B36" s="1104"/>
      <c r="C36" s="1104">
        <v>100000</v>
      </c>
      <c r="D36" s="1104"/>
      <c r="E36" s="1104"/>
      <c r="F36" s="1104"/>
      <c r="G36" s="1104"/>
      <c r="H36" s="1104"/>
      <c r="I36" s="1104">
        <v>50000</v>
      </c>
      <c r="J36" s="1104"/>
      <c r="K36" s="1103">
        <f t="shared" si="1"/>
        <v>150000</v>
      </c>
    </row>
    <row r="37" spans="1:11" ht="15.95" hidden="1" customHeight="1">
      <c r="A37" s="1106" t="s">
        <v>803</v>
      </c>
      <c r="B37" s="1104"/>
      <c r="C37" s="1104"/>
      <c r="D37" s="1104"/>
      <c r="E37" s="1104"/>
      <c r="F37" s="1104"/>
      <c r="G37" s="1104"/>
      <c r="H37" s="1104"/>
      <c r="I37" s="1104">
        <v>50000</v>
      </c>
      <c r="J37" s="1104"/>
      <c r="K37" s="1103">
        <f t="shared" si="1"/>
        <v>50000</v>
      </c>
    </row>
    <row r="38" spans="1:11" ht="15.95" hidden="1" customHeight="1">
      <c r="A38" s="1106" t="s">
        <v>803</v>
      </c>
      <c r="B38" s="1104"/>
      <c r="C38" s="1104"/>
      <c r="D38" s="1104"/>
      <c r="E38" s="1104"/>
      <c r="F38" s="1104"/>
      <c r="G38" s="1104"/>
      <c r="H38" s="1104"/>
      <c r="I38" s="1104">
        <v>130000</v>
      </c>
      <c r="J38" s="1104"/>
      <c r="K38" s="1103">
        <f t="shared" si="1"/>
        <v>130000</v>
      </c>
    </row>
    <row r="39" spans="1:11" ht="15.95" hidden="1" customHeight="1">
      <c r="A39" s="1106" t="s">
        <v>803</v>
      </c>
      <c r="B39" s="1104"/>
      <c r="C39" s="1104"/>
      <c r="D39" s="1104"/>
      <c r="E39" s="1104"/>
      <c r="F39" s="1104"/>
      <c r="G39" s="1104"/>
      <c r="H39" s="1104"/>
      <c r="I39" s="1104">
        <v>10000</v>
      </c>
      <c r="J39" s="1104"/>
      <c r="K39" s="1103">
        <f t="shared" si="1"/>
        <v>10000</v>
      </c>
    </row>
    <row r="40" spans="1:11" ht="15.95" hidden="1" customHeight="1">
      <c r="A40" s="1106" t="s">
        <v>803</v>
      </c>
      <c r="B40" s="1104"/>
      <c r="C40" s="1104">
        <v>75000</v>
      </c>
      <c r="D40" s="1104"/>
      <c r="E40" s="1104"/>
      <c r="F40" s="1104"/>
      <c r="G40" s="1104"/>
      <c r="H40" s="1104"/>
      <c r="I40" s="1104"/>
      <c r="J40" s="1104"/>
      <c r="K40" s="1103">
        <f t="shared" si="1"/>
        <v>75000</v>
      </c>
    </row>
    <row r="41" spans="1:11" ht="15.95" hidden="1" customHeight="1">
      <c r="A41" s="1106" t="s">
        <v>803</v>
      </c>
      <c r="B41" s="1104"/>
      <c r="C41" s="1104"/>
      <c r="D41" s="1104"/>
      <c r="E41" s="1104"/>
      <c r="F41" s="1104"/>
      <c r="G41" s="1104"/>
      <c r="H41" s="1104"/>
      <c r="I41" s="1104"/>
      <c r="J41" s="1104"/>
      <c r="K41" s="1103">
        <f t="shared" si="1"/>
        <v>0</v>
      </c>
    </row>
    <row r="42" spans="1:11" ht="15.95" hidden="1" customHeight="1">
      <c r="A42" s="1106" t="s">
        <v>803</v>
      </c>
      <c r="B42" s="1104"/>
      <c r="C42" s="1104"/>
      <c r="D42" s="1104"/>
      <c r="E42" s="1104"/>
      <c r="F42" s="1104"/>
      <c r="G42" s="1104"/>
      <c r="H42" s="1104"/>
      <c r="I42" s="1104"/>
      <c r="J42" s="1104"/>
      <c r="K42" s="1103">
        <f t="shared" si="1"/>
        <v>0</v>
      </c>
    </row>
    <row r="43" spans="1:11" ht="15.95" hidden="1" customHeight="1">
      <c r="A43" s="1106" t="s">
        <v>803</v>
      </c>
      <c r="B43" s="1104"/>
      <c r="C43" s="1104"/>
      <c r="D43" s="1104"/>
      <c r="E43" s="1104"/>
      <c r="F43" s="1104"/>
      <c r="G43" s="1104"/>
      <c r="H43" s="1104"/>
      <c r="I43" s="1104"/>
      <c r="J43" s="1104"/>
      <c r="K43" s="1103">
        <f t="shared" si="1"/>
        <v>0</v>
      </c>
    </row>
    <row r="44" spans="1:11" ht="15.95" hidden="1" customHeight="1">
      <c r="A44" s="1106" t="s">
        <v>803</v>
      </c>
      <c r="B44" s="1104"/>
      <c r="C44" s="1104"/>
      <c r="D44" s="1104"/>
      <c r="E44" s="1104"/>
      <c r="F44" s="1104"/>
      <c r="G44" s="1104"/>
      <c r="H44" s="1104"/>
      <c r="I44" s="1104"/>
      <c r="J44" s="1104"/>
      <c r="K44" s="1103">
        <f t="shared" si="1"/>
        <v>0</v>
      </c>
    </row>
    <row r="45" spans="1:11" ht="15.95" hidden="1" customHeight="1">
      <c r="A45" s="1106" t="s">
        <v>803</v>
      </c>
      <c r="B45" s="1104"/>
      <c r="C45" s="1104"/>
      <c r="D45" s="1104"/>
      <c r="E45" s="1104"/>
      <c r="F45" s="1104"/>
      <c r="G45" s="1104"/>
      <c r="H45" s="1104"/>
      <c r="I45" s="1104"/>
      <c r="J45" s="1104"/>
      <c r="K45" s="1103">
        <f t="shared" si="1"/>
        <v>0</v>
      </c>
    </row>
    <row r="46" spans="1:11" ht="15.95" hidden="1" customHeight="1">
      <c r="A46" s="1106" t="s">
        <v>803</v>
      </c>
      <c r="B46" s="1104"/>
      <c r="C46" s="1104"/>
      <c r="D46" s="1104"/>
      <c r="E46" s="1104"/>
      <c r="F46" s="1104"/>
      <c r="G46" s="1104"/>
      <c r="H46" s="1104"/>
      <c r="I46" s="1104"/>
      <c r="J46" s="1104"/>
      <c r="K46" s="1103">
        <f t="shared" si="1"/>
        <v>0</v>
      </c>
    </row>
    <row r="47" spans="1:11" ht="15.95" customHeight="1">
      <c r="A47" s="1107" t="s">
        <v>1363</v>
      </c>
      <c r="B47" s="1104">
        <v>350</v>
      </c>
      <c r="C47" s="1104">
        <v>770</v>
      </c>
      <c r="D47" s="1104">
        <v>275</v>
      </c>
      <c r="E47" s="1104"/>
      <c r="F47" s="1104"/>
      <c r="G47" s="1104">
        <v>700</v>
      </c>
      <c r="H47" s="1104">
        <f>SUM(H28:H46)</f>
        <v>0</v>
      </c>
      <c r="I47" s="1104">
        <v>2610</v>
      </c>
      <c r="J47" s="1104">
        <f>SUM(J28:J46)</f>
        <v>0</v>
      </c>
      <c r="K47" s="1103">
        <f t="shared" si="1"/>
        <v>4705</v>
      </c>
    </row>
    <row r="48" spans="1:11" ht="15.95" customHeight="1">
      <c r="A48" s="1107" t="s">
        <v>1932</v>
      </c>
      <c r="B48" s="1104"/>
      <c r="C48" s="1104"/>
      <c r="D48" s="1104">
        <v>180</v>
      </c>
      <c r="E48" s="1104"/>
      <c r="F48" s="1104"/>
      <c r="G48" s="1104"/>
      <c r="H48" s="1104"/>
      <c r="I48" s="1104"/>
      <c r="J48" s="1104"/>
      <c r="K48" s="1103">
        <f t="shared" si="1"/>
        <v>180</v>
      </c>
    </row>
    <row r="49" spans="1:11" ht="15.95" hidden="1" customHeight="1">
      <c r="A49" s="1107" t="s">
        <v>1933</v>
      </c>
      <c r="B49" s="1104"/>
      <c r="C49" s="1104">
        <v>75000</v>
      </c>
      <c r="D49" s="1104"/>
      <c r="E49" s="1104"/>
      <c r="F49" s="1104"/>
      <c r="G49" s="1104"/>
      <c r="H49" s="1104"/>
      <c r="I49" s="1104">
        <v>70000</v>
      </c>
      <c r="J49" s="1104"/>
      <c r="K49" s="1103">
        <f t="shared" si="1"/>
        <v>145000</v>
      </c>
    </row>
    <row r="50" spans="1:11" ht="15.95" hidden="1" customHeight="1">
      <c r="A50" s="1107" t="s">
        <v>1933</v>
      </c>
      <c r="B50" s="1104"/>
      <c r="C50" s="1104">
        <v>57000</v>
      </c>
      <c r="D50" s="1104"/>
      <c r="E50" s="1104"/>
      <c r="F50" s="1104"/>
      <c r="G50" s="1104"/>
      <c r="H50" s="1104"/>
      <c r="I50" s="1104"/>
      <c r="J50" s="1104"/>
      <c r="K50" s="1103">
        <f t="shared" si="1"/>
        <v>57000</v>
      </c>
    </row>
    <row r="51" spans="1:11" ht="15.95" customHeight="1">
      <c r="A51" s="1107" t="s">
        <v>804</v>
      </c>
      <c r="B51" s="1104"/>
      <c r="C51" s="1104">
        <v>132</v>
      </c>
      <c r="D51" s="1104"/>
      <c r="E51" s="1104"/>
      <c r="F51" s="1104"/>
      <c r="G51" s="1104"/>
      <c r="H51" s="1104">
        <f>SUM(H49:H50)</f>
        <v>0</v>
      </c>
      <c r="I51" s="1104">
        <v>70</v>
      </c>
      <c r="J51" s="1104"/>
      <c r="K51" s="1103">
        <f t="shared" si="1"/>
        <v>202</v>
      </c>
    </row>
    <row r="52" spans="1:11" ht="15.95" hidden="1" customHeight="1">
      <c r="A52" s="1107" t="s">
        <v>2279</v>
      </c>
      <c r="B52" s="1104"/>
      <c r="C52" s="1104">
        <v>60000</v>
      </c>
      <c r="D52" s="1104"/>
      <c r="E52" s="1104">
        <v>100000</v>
      </c>
      <c r="F52" s="1104"/>
      <c r="G52" s="1104"/>
      <c r="H52" s="1104"/>
      <c r="I52" s="1104"/>
      <c r="J52" s="1104"/>
      <c r="K52" s="1103">
        <f t="shared" si="1"/>
        <v>160000</v>
      </c>
    </row>
    <row r="53" spans="1:11" ht="15.95" hidden="1" customHeight="1">
      <c r="A53" s="1107" t="s">
        <v>2279</v>
      </c>
      <c r="B53" s="1104"/>
      <c r="C53" s="1104">
        <v>60000</v>
      </c>
      <c r="D53" s="1104"/>
      <c r="E53" s="1104">
        <v>80000</v>
      </c>
      <c r="F53" s="1104"/>
      <c r="G53" s="1104"/>
      <c r="H53" s="1104"/>
      <c r="I53" s="1104"/>
      <c r="J53" s="1104"/>
      <c r="K53" s="1103">
        <f t="shared" si="1"/>
        <v>140000</v>
      </c>
    </row>
    <row r="54" spans="1:11" ht="15.95" hidden="1" customHeight="1">
      <c r="A54" s="1107" t="s">
        <v>2279</v>
      </c>
      <c r="B54" s="1104"/>
      <c r="C54" s="1104">
        <v>25000</v>
      </c>
      <c r="D54" s="1104"/>
      <c r="E54" s="1104"/>
      <c r="F54" s="1104"/>
      <c r="G54" s="1104"/>
      <c r="H54" s="1104"/>
      <c r="I54" s="1104"/>
      <c r="J54" s="1104"/>
      <c r="K54" s="1103">
        <f t="shared" si="1"/>
        <v>25000</v>
      </c>
    </row>
    <row r="55" spans="1:11" ht="15.95" customHeight="1">
      <c r="A55" s="1107" t="s">
        <v>2279</v>
      </c>
      <c r="B55" s="1104"/>
      <c r="C55" s="1104">
        <v>145</v>
      </c>
      <c r="D55" s="1104"/>
      <c r="E55" s="1104">
        <v>180</v>
      </c>
      <c r="F55" s="1104"/>
      <c r="G55" s="1104"/>
      <c r="H55" s="1104">
        <f>SUM(H52:H54)</f>
        <v>0</v>
      </c>
      <c r="I55" s="1104"/>
      <c r="J55" s="1104"/>
      <c r="K55" s="1103">
        <f t="shared" si="1"/>
        <v>325</v>
      </c>
    </row>
    <row r="56" spans="1:11" ht="15.95" hidden="1" customHeight="1">
      <c r="A56" s="1107" t="s">
        <v>2278</v>
      </c>
      <c r="B56" s="1104"/>
      <c r="C56" s="1104">
        <v>60000</v>
      </c>
      <c r="D56" s="1104"/>
      <c r="E56" s="1104"/>
      <c r="F56" s="1104"/>
      <c r="G56" s="1104"/>
      <c r="H56" s="1104"/>
      <c r="I56" s="1104"/>
      <c r="J56" s="1104"/>
      <c r="K56" s="1103">
        <f t="shared" si="1"/>
        <v>60000</v>
      </c>
    </row>
    <row r="57" spans="1:11" ht="15.95" hidden="1" customHeight="1">
      <c r="A57" s="1107"/>
      <c r="B57" s="1104"/>
      <c r="C57" s="1104"/>
      <c r="D57" s="1104"/>
      <c r="E57" s="1104"/>
      <c r="F57" s="1104"/>
      <c r="G57" s="1104"/>
      <c r="H57" s="1104"/>
      <c r="I57" s="1104"/>
      <c r="J57" s="1104"/>
      <c r="K57" s="1103">
        <f t="shared" si="1"/>
        <v>0</v>
      </c>
    </row>
    <row r="58" spans="1:11" ht="15.95" customHeight="1">
      <c r="A58" s="1107" t="s">
        <v>2278</v>
      </c>
      <c r="B58" s="1104"/>
      <c r="C58" s="1104">
        <v>60</v>
      </c>
      <c r="D58" s="1104"/>
      <c r="E58" s="1104"/>
      <c r="F58" s="1104"/>
      <c r="G58" s="1104"/>
      <c r="H58" s="1104">
        <f>SUM(H56:H57)</f>
        <v>0</v>
      </c>
      <c r="I58" s="1104"/>
      <c r="J58" s="1104"/>
      <c r="K58" s="1103">
        <f t="shared" si="1"/>
        <v>60</v>
      </c>
    </row>
    <row r="59" spans="1:11" ht="15" hidden="1" customHeight="1">
      <c r="A59" s="1106" t="s">
        <v>805</v>
      </c>
      <c r="B59" s="1104"/>
      <c r="C59" s="1104">
        <v>50000</v>
      </c>
      <c r="D59" s="1104"/>
      <c r="E59" s="1104"/>
      <c r="F59" s="1104"/>
      <c r="G59" s="1104"/>
      <c r="H59" s="1104"/>
      <c r="I59" s="1104"/>
      <c r="J59" s="1104"/>
      <c r="K59" s="1103">
        <f t="shared" ref="K59:K90" si="2">SUM(B59:J59)</f>
        <v>50000</v>
      </c>
    </row>
    <row r="60" spans="1:11" ht="15" hidden="1" customHeight="1">
      <c r="A60" s="1106" t="s">
        <v>805</v>
      </c>
      <c r="B60" s="1104"/>
      <c r="C60" s="1104"/>
      <c r="D60" s="1104"/>
      <c r="E60" s="1104"/>
      <c r="F60" s="1104"/>
      <c r="G60" s="1104"/>
      <c r="H60" s="1104"/>
      <c r="I60" s="1104"/>
      <c r="J60" s="1104"/>
      <c r="K60" s="1103">
        <f t="shared" si="2"/>
        <v>0</v>
      </c>
    </row>
    <row r="61" spans="1:11" ht="15" hidden="1" customHeight="1">
      <c r="A61" s="1106" t="s">
        <v>805</v>
      </c>
      <c r="B61" s="1104"/>
      <c r="C61" s="1104"/>
      <c r="D61" s="1104"/>
      <c r="E61" s="1104"/>
      <c r="F61" s="1104"/>
      <c r="G61" s="1104"/>
      <c r="H61" s="1104"/>
      <c r="I61" s="1104"/>
      <c r="J61" s="1104"/>
      <c r="K61" s="1103">
        <f t="shared" si="2"/>
        <v>0</v>
      </c>
    </row>
    <row r="62" spans="1:11" ht="15" hidden="1" customHeight="1">
      <c r="A62" s="1106" t="s">
        <v>805</v>
      </c>
      <c r="B62" s="1104"/>
      <c r="C62" s="1104"/>
      <c r="D62" s="1104"/>
      <c r="E62" s="1104"/>
      <c r="F62" s="1104"/>
      <c r="G62" s="1104"/>
      <c r="H62" s="1104"/>
      <c r="I62" s="1104"/>
      <c r="J62" s="1104"/>
      <c r="K62" s="1103">
        <f t="shared" si="2"/>
        <v>0</v>
      </c>
    </row>
    <row r="63" spans="1:11" ht="15" customHeight="1">
      <c r="A63" s="1107" t="s">
        <v>1364</v>
      </c>
      <c r="B63" s="1104"/>
      <c r="C63" s="1104">
        <v>50</v>
      </c>
      <c r="D63" s="1104"/>
      <c r="E63" s="1104"/>
      <c r="F63" s="1104"/>
      <c r="G63" s="1104"/>
      <c r="H63" s="1104">
        <f>SUM(H59:H62)</f>
        <v>0</v>
      </c>
      <c r="I63" s="1104"/>
      <c r="J63" s="1104">
        <f>SUM(J59:J62)</f>
        <v>0</v>
      </c>
      <c r="K63" s="1103">
        <f t="shared" si="2"/>
        <v>50</v>
      </c>
    </row>
    <row r="64" spans="1:11" ht="15.95" hidden="1" customHeight="1">
      <c r="A64" s="1102" t="s">
        <v>487</v>
      </c>
      <c r="B64" s="1103">
        <v>40000</v>
      </c>
      <c r="C64" s="1103">
        <v>100000</v>
      </c>
      <c r="D64" s="1104"/>
      <c r="E64" s="1104"/>
      <c r="F64" s="1104"/>
      <c r="G64" s="1104">
        <v>100000</v>
      </c>
      <c r="H64" s="1104"/>
      <c r="I64" s="1104">
        <v>720000</v>
      </c>
      <c r="J64" s="1104"/>
      <c r="K64" s="1103">
        <f t="shared" si="2"/>
        <v>960000</v>
      </c>
    </row>
    <row r="65" spans="1:11" ht="15.95" hidden="1" customHeight="1">
      <c r="A65" s="1102" t="s">
        <v>487</v>
      </c>
      <c r="B65" s="1103"/>
      <c r="C65" s="1103">
        <v>100000</v>
      </c>
      <c r="D65" s="1104"/>
      <c r="E65" s="1104"/>
      <c r="F65" s="1104"/>
      <c r="G65" s="1104">
        <v>100000</v>
      </c>
      <c r="H65" s="1104"/>
      <c r="I65" s="1104">
        <v>1800000</v>
      </c>
      <c r="J65" s="1104"/>
      <c r="K65" s="1103">
        <f t="shared" si="2"/>
        <v>2000000</v>
      </c>
    </row>
    <row r="66" spans="1:11" ht="15.95" hidden="1" customHeight="1">
      <c r="A66" s="1102" t="s">
        <v>487</v>
      </c>
      <c r="B66" s="1103"/>
      <c r="C66" s="1103">
        <v>100000</v>
      </c>
      <c r="D66" s="1104"/>
      <c r="E66" s="1104"/>
      <c r="F66" s="1104"/>
      <c r="G66" s="1104">
        <v>50000</v>
      </c>
      <c r="H66" s="1104"/>
      <c r="I66" s="1104">
        <v>1300000</v>
      </c>
      <c r="J66" s="1104"/>
      <c r="K66" s="1103">
        <f t="shared" si="2"/>
        <v>1450000</v>
      </c>
    </row>
    <row r="67" spans="1:11" ht="15.95" hidden="1" customHeight="1">
      <c r="A67" s="1102" t="s">
        <v>487</v>
      </c>
      <c r="B67" s="1103"/>
      <c r="C67" s="1103">
        <v>139800</v>
      </c>
      <c r="D67" s="1104"/>
      <c r="E67" s="1104"/>
      <c r="F67" s="1104"/>
      <c r="G67" s="1104"/>
      <c r="H67" s="1104"/>
      <c r="I67" s="1104">
        <v>508000</v>
      </c>
      <c r="J67" s="1104"/>
      <c r="K67" s="1103">
        <f t="shared" si="2"/>
        <v>647800</v>
      </c>
    </row>
    <row r="68" spans="1:11" ht="15.95" hidden="1" customHeight="1">
      <c r="A68" s="1102" t="s">
        <v>487</v>
      </c>
      <c r="B68" s="1103"/>
      <c r="C68" s="1103">
        <v>45519</v>
      </c>
      <c r="D68" s="1104"/>
      <c r="E68" s="1104"/>
      <c r="F68" s="1104"/>
      <c r="G68" s="1104"/>
      <c r="H68" s="1104"/>
      <c r="I68" s="1104">
        <v>500000</v>
      </c>
      <c r="J68" s="1104"/>
      <c r="K68" s="1103">
        <f t="shared" si="2"/>
        <v>545519</v>
      </c>
    </row>
    <row r="69" spans="1:11" ht="15.95" hidden="1" customHeight="1">
      <c r="A69" s="1102" t="s">
        <v>487</v>
      </c>
      <c r="B69" s="1103"/>
      <c r="C69" s="1103">
        <v>50000</v>
      </c>
      <c r="D69" s="1104"/>
      <c r="E69" s="1104"/>
      <c r="F69" s="1104"/>
      <c r="G69" s="1104"/>
      <c r="H69" s="1104"/>
      <c r="I69" s="1104">
        <v>50000</v>
      </c>
      <c r="J69" s="1104"/>
      <c r="K69" s="1103">
        <f t="shared" si="2"/>
        <v>100000</v>
      </c>
    </row>
    <row r="70" spans="1:11" ht="15.95" hidden="1" customHeight="1">
      <c r="A70" s="1102" t="s">
        <v>487</v>
      </c>
      <c r="B70" s="1103"/>
      <c r="C70" s="1103">
        <v>30000</v>
      </c>
      <c r="D70" s="1104"/>
      <c r="E70" s="1104"/>
      <c r="F70" s="1104"/>
      <c r="G70" s="1104"/>
      <c r="H70" s="1104"/>
      <c r="I70" s="1104">
        <v>70000</v>
      </c>
      <c r="J70" s="1104"/>
      <c r="K70" s="1103">
        <f t="shared" si="2"/>
        <v>100000</v>
      </c>
    </row>
    <row r="71" spans="1:11" ht="15.95" hidden="1" customHeight="1">
      <c r="A71" s="1102" t="s">
        <v>487</v>
      </c>
      <c r="B71" s="1103"/>
      <c r="C71" s="1103">
        <v>50000</v>
      </c>
      <c r="D71" s="1104"/>
      <c r="E71" s="1104"/>
      <c r="F71" s="1104"/>
      <c r="G71" s="1104"/>
      <c r="H71" s="1104"/>
      <c r="I71" s="1104"/>
      <c r="J71" s="1104"/>
      <c r="K71" s="1103">
        <f t="shared" si="2"/>
        <v>50000</v>
      </c>
    </row>
    <row r="72" spans="1:11" ht="15.95" hidden="1" customHeight="1">
      <c r="A72" s="1102" t="s">
        <v>1365</v>
      </c>
      <c r="B72" s="1103"/>
      <c r="C72" s="1103">
        <v>80000</v>
      </c>
      <c r="D72" s="1104"/>
      <c r="E72" s="1104"/>
      <c r="F72" s="1104"/>
      <c r="G72" s="1104"/>
      <c r="H72" s="1104"/>
      <c r="I72" s="1104"/>
      <c r="J72" s="1104"/>
      <c r="K72" s="1103">
        <f t="shared" si="2"/>
        <v>80000</v>
      </c>
    </row>
    <row r="73" spans="1:11" ht="15.95" hidden="1" customHeight="1">
      <c r="A73" s="1102" t="s">
        <v>1365</v>
      </c>
      <c r="B73" s="1103"/>
      <c r="C73" s="1103">
        <v>150000</v>
      </c>
      <c r="D73" s="1104"/>
      <c r="E73" s="1104"/>
      <c r="F73" s="1104"/>
      <c r="G73" s="1104"/>
      <c r="H73" s="1104"/>
      <c r="I73" s="1104"/>
      <c r="J73" s="1104"/>
      <c r="K73" s="1103">
        <f t="shared" si="2"/>
        <v>150000</v>
      </c>
    </row>
    <row r="74" spans="1:11" ht="15.95" hidden="1" customHeight="1">
      <c r="A74" s="1102" t="s">
        <v>1365</v>
      </c>
      <c r="B74" s="1103"/>
      <c r="C74" s="1103">
        <v>200000</v>
      </c>
      <c r="D74" s="1104"/>
      <c r="E74" s="1104"/>
      <c r="F74" s="1104"/>
      <c r="G74" s="1104"/>
      <c r="H74" s="1104"/>
      <c r="I74" s="1104"/>
      <c r="J74" s="1104"/>
      <c r="K74" s="1103">
        <f t="shared" si="2"/>
        <v>200000</v>
      </c>
    </row>
    <row r="75" spans="1:11" ht="15.95" hidden="1" customHeight="1">
      <c r="A75" s="1102" t="s">
        <v>487</v>
      </c>
      <c r="B75" s="1103"/>
      <c r="C75" s="1103"/>
      <c r="D75" s="1104"/>
      <c r="E75" s="1104"/>
      <c r="F75" s="1104"/>
      <c r="G75" s="1104"/>
      <c r="H75" s="1104"/>
      <c r="I75" s="1104"/>
      <c r="J75" s="1104"/>
      <c r="K75" s="1103">
        <f t="shared" si="2"/>
        <v>0</v>
      </c>
    </row>
    <row r="76" spans="1:11" ht="15.95" hidden="1" customHeight="1">
      <c r="A76" s="1102" t="s">
        <v>487</v>
      </c>
      <c r="B76" s="1103"/>
      <c r="C76" s="1103"/>
      <c r="D76" s="1104"/>
      <c r="E76" s="1104"/>
      <c r="F76" s="1104"/>
      <c r="G76" s="1104"/>
      <c r="H76" s="1104"/>
      <c r="I76" s="1104"/>
      <c r="J76" s="1104"/>
      <c r="K76" s="1103">
        <f t="shared" si="2"/>
        <v>0</v>
      </c>
    </row>
    <row r="77" spans="1:11" ht="15.95" hidden="1" customHeight="1">
      <c r="A77" s="1102" t="s">
        <v>487</v>
      </c>
      <c r="B77" s="1103"/>
      <c r="C77" s="1103"/>
      <c r="D77" s="1104"/>
      <c r="E77" s="1104"/>
      <c r="F77" s="1104"/>
      <c r="G77" s="1104"/>
      <c r="H77" s="1104"/>
      <c r="I77" s="1104"/>
      <c r="J77" s="1104"/>
      <c r="K77" s="1103">
        <f t="shared" si="2"/>
        <v>0</v>
      </c>
    </row>
    <row r="78" spans="1:11" ht="15.95" hidden="1" customHeight="1">
      <c r="A78" s="1102" t="s">
        <v>487</v>
      </c>
      <c r="B78" s="1103"/>
      <c r="C78" s="1103"/>
      <c r="D78" s="1104"/>
      <c r="E78" s="1104"/>
      <c r="F78" s="1104"/>
      <c r="G78" s="1104"/>
      <c r="H78" s="1104"/>
      <c r="I78" s="1104"/>
      <c r="J78" s="1104"/>
      <c r="K78" s="1103">
        <f t="shared" si="2"/>
        <v>0</v>
      </c>
    </row>
    <row r="79" spans="1:11" ht="15.95" hidden="1" customHeight="1">
      <c r="A79" s="1102" t="s">
        <v>487</v>
      </c>
      <c r="B79" s="1103"/>
      <c r="C79" s="1103"/>
      <c r="D79" s="1104"/>
      <c r="E79" s="1104"/>
      <c r="F79" s="1104"/>
      <c r="G79" s="1104"/>
      <c r="H79" s="1104"/>
      <c r="I79" s="1104"/>
      <c r="J79" s="1104"/>
      <c r="K79" s="1103">
        <f t="shared" si="2"/>
        <v>0</v>
      </c>
    </row>
    <row r="80" spans="1:11" ht="15.95" customHeight="1">
      <c r="A80" s="1105" t="s">
        <v>806</v>
      </c>
      <c r="B80" s="1103">
        <v>40</v>
      </c>
      <c r="C80" s="1103">
        <v>1045</v>
      </c>
      <c r="D80" s="1103"/>
      <c r="E80" s="1103"/>
      <c r="F80" s="1103"/>
      <c r="G80" s="1103">
        <v>250</v>
      </c>
      <c r="H80" s="1103">
        <f>SUM(H64:H79)</f>
        <v>0</v>
      </c>
      <c r="I80" s="1103">
        <v>4948</v>
      </c>
      <c r="J80" s="1103">
        <f>SUM(J64:J79)</f>
        <v>0</v>
      </c>
      <c r="K80" s="1103">
        <f t="shared" si="2"/>
        <v>6283</v>
      </c>
    </row>
    <row r="81" spans="1:11" ht="15" hidden="1" customHeight="1">
      <c r="A81" s="1108" t="s">
        <v>807</v>
      </c>
      <c r="B81" s="1103"/>
      <c r="C81" s="1103">
        <v>50000</v>
      </c>
      <c r="D81" s="1104"/>
      <c r="E81" s="1104"/>
      <c r="F81" s="1104"/>
      <c r="G81" s="1104">
        <v>50000</v>
      </c>
      <c r="H81" s="1104"/>
      <c r="I81" s="1104">
        <v>500000</v>
      </c>
      <c r="J81" s="1104"/>
      <c r="K81" s="1103">
        <f t="shared" si="2"/>
        <v>600000</v>
      </c>
    </row>
    <row r="82" spans="1:11" ht="15" hidden="1" customHeight="1">
      <c r="A82" s="1108" t="s">
        <v>807</v>
      </c>
      <c r="B82" s="1103"/>
      <c r="C82" s="1103">
        <v>50000</v>
      </c>
      <c r="D82" s="1104"/>
      <c r="E82" s="1104"/>
      <c r="F82" s="1104"/>
      <c r="G82" s="1104">
        <v>250000</v>
      </c>
      <c r="H82" s="1104"/>
      <c r="I82" s="1104">
        <v>2000000</v>
      </c>
      <c r="J82" s="1104"/>
      <c r="K82" s="1103">
        <f t="shared" si="2"/>
        <v>2300000</v>
      </c>
    </row>
    <row r="83" spans="1:11" ht="15" hidden="1" customHeight="1">
      <c r="A83" s="1108" t="s">
        <v>807</v>
      </c>
      <c r="B83" s="1103"/>
      <c r="C83" s="1103">
        <v>150000</v>
      </c>
      <c r="D83" s="1104"/>
      <c r="E83" s="1104"/>
      <c r="F83" s="1104"/>
      <c r="G83" s="1104"/>
      <c r="H83" s="1104"/>
      <c r="I83" s="1104">
        <v>50000</v>
      </c>
      <c r="J83" s="1104"/>
      <c r="K83" s="1103">
        <f t="shared" si="2"/>
        <v>200000</v>
      </c>
    </row>
    <row r="84" spans="1:11" ht="15" hidden="1" customHeight="1">
      <c r="A84" s="1108" t="s">
        <v>807</v>
      </c>
      <c r="B84" s="1103"/>
      <c r="C84" s="1103">
        <v>30000</v>
      </c>
      <c r="D84" s="1104"/>
      <c r="E84" s="1104"/>
      <c r="F84" s="1104"/>
      <c r="G84" s="1104"/>
      <c r="H84" s="1104"/>
      <c r="I84" s="1104">
        <v>75000</v>
      </c>
      <c r="J84" s="1104"/>
      <c r="K84" s="1103">
        <f t="shared" si="2"/>
        <v>105000</v>
      </c>
    </row>
    <row r="85" spans="1:11" ht="15" hidden="1" customHeight="1">
      <c r="A85" s="1108" t="s">
        <v>1366</v>
      </c>
      <c r="B85" s="1103"/>
      <c r="C85" s="1103">
        <v>360000</v>
      </c>
      <c r="D85" s="1104"/>
      <c r="E85" s="1104"/>
      <c r="F85" s="1104"/>
      <c r="G85" s="1104"/>
      <c r="H85" s="1104"/>
      <c r="I85" s="1104"/>
      <c r="J85" s="1104"/>
      <c r="K85" s="1103">
        <f t="shared" si="2"/>
        <v>360000</v>
      </c>
    </row>
    <row r="86" spans="1:11" ht="15" hidden="1" customHeight="1">
      <c r="A86" s="1108" t="s">
        <v>1367</v>
      </c>
      <c r="B86" s="1103"/>
      <c r="C86" s="1103">
        <v>540000</v>
      </c>
      <c r="D86" s="1104"/>
      <c r="E86" s="1104"/>
      <c r="F86" s="1104"/>
      <c r="G86" s="1104"/>
      <c r="H86" s="1104"/>
      <c r="I86" s="1104"/>
      <c r="J86" s="1104"/>
      <c r="K86" s="1103">
        <f t="shared" si="2"/>
        <v>540000</v>
      </c>
    </row>
    <row r="87" spans="1:11" ht="15" customHeight="1">
      <c r="A87" s="1108" t="s">
        <v>808</v>
      </c>
      <c r="B87" s="1103"/>
      <c r="C87" s="1103">
        <v>1180</v>
      </c>
      <c r="D87" s="1103"/>
      <c r="E87" s="1103"/>
      <c r="F87" s="1103"/>
      <c r="G87" s="1103">
        <v>300</v>
      </c>
      <c r="H87" s="1103">
        <f>SUM(H81:H86)</f>
        <v>0</v>
      </c>
      <c r="I87" s="1103">
        <v>2625</v>
      </c>
      <c r="J87" s="1103">
        <f>SUM(J81:J86)</f>
        <v>0</v>
      </c>
      <c r="K87" s="1103">
        <f t="shared" si="2"/>
        <v>4105</v>
      </c>
    </row>
    <row r="88" spans="1:11" ht="15" hidden="1" customHeight="1">
      <c r="A88" s="1108" t="s">
        <v>809</v>
      </c>
      <c r="B88" s="1103"/>
      <c r="C88" s="1103"/>
      <c r="D88" s="1104"/>
      <c r="E88" s="1104"/>
      <c r="F88" s="1104"/>
      <c r="G88" s="1104"/>
      <c r="H88" s="1104"/>
      <c r="I88" s="1104"/>
      <c r="J88" s="1104"/>
      <c r="K88" s="1103">
        <f t="shared" si="2"/>
        <v>0</v>
      </c>
    </row>
    <row r="89" spans="1:11" ht="15" hidden="1" customHeight="1">
      <c r="A89" s="1108" t="s">
        <v>2283</v>
      </c>
      <c r="B89" s="1103"/>
      <c r="C89" s="1103">
        <v>35000</v>
      </c>
      <c r="D89" s="1104"/>
      <c r="E89" s="1104"/>
      <c r="F89" s="1104"/>
      <c r="G89" s="1104"/>
      <c r="H89" s="1104"/>
      <c r="I89" s="1104">
        <v>15000000</v>
      </c>
      <c r="J89" s="1104"/>
      <c r="K89" s="1103">
        <f t="shared" si="2"/>
        <v>15035000</v>
      </c>
    </row>
    <row r="90" spans="1:11" ht="27" customHeight="1">
      <c r="A90" s="1108" t="s">
        <v>2283</v>
      </c>
      <c r="B90" s="1103"/>
      <c r="C90" s="1103">
        <v>35</v>
      </c>
      <c r="D90" s="1103"/>
      <c r="E90" s="1103"/>
      <c r="F90" s="1103"/>
      <c r="G90" s="1103"/>
      <c r="H90" s="1103">
        <f>SUM(H89)</f>
        <v>0</v>
      </c>
      <c r="I90" s="1103">
        <v>15000</v>
      </c>
      <c r="J90" s="1104"/>
      <c r="K90" s="1103">
        <f t="shared" si="2"/>
        <v>15035</v>
      </c>
    </row>
    <row r="91" spans="1:11" ht="15" customHeight="1">
      <c r="A91" s="1108" t="s">
        <v>1368</v>
      </c>
      <c r="B91" s="1103"/>
      <c r="C91" s="1103"/>
      <c r="D91" s="1103"/>
      <c r="E91" s="1103"/>
      <c r="F91" s="1103"/>
      <c r="G91" s="1103"/>
      <c r="H91" s="1103"/>
      <c r="I91" s="1103">
        <v>648</v>
      </c>
      <c r="J91" s="1104"/>
      <c r="K91" s="1103">
        <f>SUM(B91:J91)</f>
        <v>648</v>
      </c>
    </row>
    <row r="92" spans="1:11" ht="28.5" customHeight="1">
      <c r="A92" s="1108" t="s">
        <v>2287</v>
      </c>
      <c r="B92" s="1103"/>
      <c r="C92" s="1103"/>
      <c r="D92" s="1103"/>
      <c r="E92" s="1103"/>
      <c r="F92" s="1103"/>
      <c r="G92" s="1103"/>
      <c r="H92" s="1103"/>
      <c r="I92" s="1103">
        <v>372</v>
      </c>
      <c r="J92" s="1104"/>
      <c r="K92" s="1103">
        <f>SUM(B92:J92)</f>
        <v>372</v>
      </c>
    </row>
    <row r="93" spans="1:11" ht="15" customHeight="1">
      <c r="A93" s="1108" t="s">
        <v>1369</v>
      </c>
      <c r="B93" s="1103"/>
      <c r="C93" s="1103"/>
      <c r="D93" s="1103"/>
      <c r="E93" s="1103"/>
      <c r="F93" s="1103"/>
      <c r="G93" s="1103"/>
      <c r="H93" s="1103"/>
      <c r="I93" s="1103">
        <v>1600</v>
      </c>
      <c r="J93" s="1104"/>
      <c r="K93" s="1103">
        <f>SUM(B93:J93)</f>
        <v>1600</v>
      </c>
    </row>
    <row r="94" spans="1:11" ht="27" customHeight="1">
      <c r="A94" s="1109" t="s">
        <v>1949</v>
      </c>
      <c r="B94" s="1110">
        <f>B27+B47+B63+B80+B87+B88+B3+B4+B48+B51+B55+B90</f>
        <v>590</v>
      </c>
      <c r="C94" s="1110">
        <f t="shared" ref="C94:H94" si="3">C3+C4+C27+C47+C48+C51+C55+C58+C63+C80+C87+C88+C90</f>
        <v>5712</v>
      </c>
      <c r="D94" s="1110">
        <f t="shared" si="3"/>
        <v>935</v>
      </c>
      <c r="E94" s="1110">
        <f t="shared" si="3"/>
        <v>180</v>
      </c>
      <c r="F94" s="1110">
        <f t="shared" si="3"/>
        <v>0</v>
      </c>
      <c r="G94" s="1110">
        <f t="shared" si="3"/>
        <v>1950</v>
      </c>
      <c r="H94" s="1110">
        <f t="shared" si="3"/>
        <v>0</v>
      </c>
      <c r="I94" s="1110">
        <f>I3+I4+I27+I47+I48+I51+I55+I58+I63+I80+I87+I88+I90+I91+I92+I93</f>
        <v>32231</v>
      </c>
      <c r="J94" s="1110">
        <f>J27+J47+J63+J80+J87+J88+J3+J4+J48+J51+J55+J90</f>
        <v>0</v>
      </c>
      <c r="K94" s="1110">
        <f>K3+K4+K27+K47+K48+K51+K55+K58+K63+K80+K87+K88+K90+K91+K92+K93</f>
        <v>41598</v>
      </c>
    </row>
    <row r="95" spans="1:11" ht="15" customHeight="1">
      <c r="A95" s="1111" t="s">
        <v>85</v>
      </c>
      <c r="B95" s="1112"/>
      <c r="C95" s="1112"/>
      <c r="D95" s="1113"/>
      <c r="E95" s="1113"/>
      <c r="F95" s="1114"/>
      <c r="G95" s="1114"/>
      <c r="H95" s="1115"/>
      <c r="I95" s="1115"/>
      <c r="J95" s="1115"/>
      <c r="K95" s="1116"/>
    </row>
    <row r="96" spans="1:11" ht="15" customHeight="1">
      <c r="A96" s="1117" t="s">
        <v>1370</v>
      </c>
      <c r="B96" s="1118"/>
      <c r="C96" s="1118"/>
      <c r="D96" s="1119"/>
      <c r="E96" s="1119"/>
      <c r="F96" s="1120"/>
      <c r="G96" s="1120"/>
      <c r="H96" s="1121"/>
      <c r="I96" s="1104">
        <v>2500</v>
      </c>
      <c r="J96" s="1121"/>
      <c r="K96" s="1104">
        <f>SUM(B96:I96)</f>
        <v>2500</v>
      </c>
    </row>
    <row r="97" spans="1:11" ht="15" customHeight="1">
      <c r="A97" s="1125" t="s">
        <v>1731</v>
      </c>
      <c r="B97" s="1126"/>
      <c r="C97" s="1126"/>
      <c r="D97" s="1126"/>
      <c r="E97" s="1126"/>
      <c r="F97" s="1126"/>
      <c r="G97" s="1126"/>
      <c r="H97" s="1126" t="e">
        <f>SUM(#REF!)</f>
        <v>#REF!</v>
      </c>
      <c r="I97" s="1110">
        <f>SUM(I96:I96)</f>
        <v>2500</v>
      </c>
      <c r="J97" s="1110">
        <f>SUM(J96:J96)</f>
        <v>0</v>
      </c>
      <c r="K97" s="1110">
        <f>SUM(K96:K96)</f>
        <v>2500</v>
      </c>
    </row>
    <row r="98" spans="1:11" ht="21" customHeight="1">
      <c r="A98" s="1592" t="s">
        <v>810</v>
      </c>
      <c r="B98" s="1595"/>
      <c r="C98" s="1595"/>
      <c r="D98" s="1595"/>
      <c r="E98" s="1595"/>
      <c r="F98" s="1595"/>
      <c r="G98" s="1595"/>
      <c r="H98" s="1595"/>
      <c r="I98" s="1595"/>
      <c r="J98" s="1595"/>
      <c r="K98" s="1596"/>
    </row>
    <row r="99" spans="1:11" ht="21" hidden="1" customHeight="1">
      <c r="A99" s="1127" t="s">
        <v>811</v>
      </c>
      <c r="B99" s="1128"/>
      <c r="C99" s="1129">
        <v>100000</v>
      </c>
      <c r="D99" s="1130"/>
      <c r="E99" s="1130"/>
      <c r="F99" s="1131"/>
      <c r="G99" s="1131"/>
      <c r="H99" s="1128"/>
      <c r="I99" s="1132"/>
      <c r="J99" s="1132"/>
      <c r="K99" s="1132">
        <f>SUM(B99:J99)</f>
        <v>100000</v>
      </c>
    </row>
    <row r="100" spans="1:11" ht="21" hidden="1" customHeight="1">
      <c r="A100" s="1127" t="s">
        <v>811</v>
      </c>
      <c r="B100" s="1128"/>
      <c r="C100" s="1129">
        <v>100000</v>
      </c>
      <c r="D100" s="1130"/>
      <c r="E100" s="1130"/>
      <c r="F100" s="1131"/>
      <c r="G100" s="1131"/>
      <c r="H100" s="1128"/>
      <c r="I100" s="1132"/>
      <c r="J100" s="1132"/>
      <c r="K100" s="1132">
        <f>SUM(B100:J100)</f>
        <v>100000</v>
      </c>
    </row>
    <row r="101" spans="1:11" ht="21" hidden="1" customHeight="1">
      <c r="A101" s="1127" t="s">
        <v>1371</v>
      </c>
      <c r="B101" s="1128"/>
      <c r="C101" s="1133">
        <v>120000</v>
      </c>
      <c r="D101" s="1130"/>
      <c r="E101" s="1130"/>
      <c r="F101" s="1131"/>
      <c r="G101" s="1131"/>
      <c r="H101" s="1128"/>
      <c r="I101" s="1132"/>
      <c r="J101" s="1132"/>
      <c r="K101" s="1132">
        <f>SUM(B101:J101)</f>
        <v>120000</v>
      </c>
    </row>
    <row r="102" spans="1:11" ht="21" hidden="1" customHeight="1">
      <c r="A102" s="1127" t="s">
        <v>811</v>
      </c>
      <c r="B102" s="1128"/>
      <c r="C102" s="1132"/>
      <c r="D102" s="1130"/>
      <c r="E102" s="1130"/>
      <c r="F102" s="1131"/>
      <c r="G102" s="1131"/>
      <c r="H102" s="1128"/>
      <c r="I102" s="1132"/>
      <c r="J102" s="1132"/>
      <c r="K102" s="1132">
        <f>SUM(B102:J102)</f>
        <v>0</v>
      </c>
    </row>
    <row r="103" spans="1:11" ht="21" customHeight="1">
      <c r="A103" s="1186" t="s">
        <v>812</v>
      </c>
      <c r="B103" s="1134"/>
      <c r="C103" s="1135">
        <v>320</v>
      </c>
      <c r="D103" s="1135"/>
      <c r="E103" s="1135"/>
      <c r="F103" s="1135"/>
      <c r="G103" s="1135">
        <v>50</v>
      </c>
      <c r="H103" s="1135">
        <f>SUM(H99:H102)</f>
        <v>0</v>
      </c>
      <c r="I103" s="1135"/>
      <c r="J103" s="1135">
        <f>SUM(J99:J102)</f>
        <v>0</v>
      </c>
      <c r="K103" s="1135">
        <v>370</v>
      </c>
    </row>
    <row r="104" spans="1:11" ht="21" customHeight="1">
      <c r="A104" s="1186" t="s">
        <v>1372</v>
      </c>
      <c r="B104" s="1134"/>
      <c r="C104" s="1135"/>
      <c r="D104" s="1135"/>
      <c r="E104" s="1135"/>
      <c r="F104" s="1135"/>
      <c r="G104" s="1135"/>
      <c r="H104" s="1135"/>
      <c r="I104" s="1135">
        <v>604</v>
      </c>
      <c r="J104" s="1135"/>
      <c r="K104" s="1135">
        <f>SUM(B104:I104)</f>
        <v>604</v>
      </c>
    </row>
    <row r="105" spans="1:11" ht="30.75" customHeight="1">
      <c r="A105" s="1186" t="s">
        <v>813</v>
      </c>
      <c r="B105" s="1134"/>
      <c r="C105" s="1135">
        <v>65</v>
      </c>
      <c r="D105" s="1135">
        <v>100</v>
      </c>
      <c r="E105" s="1135"/>
      <c r="F105" s="1135"/>
      <c r="G105" s="1135"/>
      <c r="H105" s="1135"/>
      <c r="I105" s="1135"/>
      <c r="J105" s="1135"/>
      <c r="K105" s="1135">
        <f>SUM(B105:J105)</f>
        <v>165</v>
      </c>
    </row>
    <row r="106" spans="1:11" ht="15" customHeight="1">
      <c r="A106" s="1136" t="s">
        <v>1373</v>
      </c>
      <c r="B106" s="1137"/>
      <c r="C106" s="1137">
        <v>40</v>
      </c>
      <c r="D106" s="1137"/>
      <c r="E106" s="1137"/>
      <c r="F106" s="1137"/>
      <c r="G106" s="1137">
        <v>100</v>
      </c>
      <c r="H106" s="1137">
        <v>100000</v>
      </c>
      <c r="I106" s="1137"/>
      <c r="J106" s="1137"/>
      <c r="K106" s="1135">
        <v>140</v>
      </c>
    </row>
    <row r="107" spans="1:11" ht="15" hidden="1" customHeight="1">
      <c r="A107" s="1136" t="s">
        <v>814</v>
      </c>
      <c r="B107" s="1137"/>
      <c r="C107" s="1137"/>
      <c r="D107" s="1137"/>
      <c r="E107" s="1137"/>
      <c r="F107" s="1137"/>
      <c r="G107" s="1137"/>
      <c r="H107" s="1137"/>
      <c r="I107" s="1137"/>
      <c r="J107" s="1137"/>
      <c r="K107" s="1135">
        <f>SUM(C107:I107)</f>
        <v>0</v>
      </c>
    </row>
    <row r="108" spans="1:11" ht="15" hidden="1" customHeight="1">
      <c r="A108" s="1136" t="s">
        <v>814</v>
      </c>
      <c r="B108" s="1137"/>
      <c r="C108" s="1137"/>
      <c r="D108" s="1137"/>
      <c r="E108" s="1137"/>
      <c r="F108" s="1137"/>
      <c r="G108" s="1137"/>
      <c r="H108" s="1137"/>
      <c r="I108" s="1137"/>
      <c r="J108" s="1137"/>
      <c r="K108" s="1135">
        <f>SUM(C108:I108)</f>
        <v>0</v>
      </c>
    </row>
    <row r="109" spans="1:11" ht="15" hidden="1" customHeight="1">
      <c r="A109" s="1136" t="s">
        <v>814</v>
      </c>
      <c r="B109" s="1137"/>
      <c r="C109" s="1137">
        <v>0</v>
      </c>
      <c r="D109" s="1137"/>
      <c r="E109" s="1137"/>
      <c r="F109" s="1137"/>
      <c r="G109" s="1137"/>
      <c r="H109" s="1137"/>
      <c r="I109" s="1137"/>
      <c r="J109" s="1137"/>
      <c r="K109" s="1135">
        <f t="shared" ref="K109:K119" si="4">SUM(B109:J109)</f>
        <v>0</v>
      </c>
    </row>
    <row r="110" spans="1:11" ht="15" customHeight="1">
      <c r="A110" s="1136" t="s">
        <v>815</v>
      </c>
      <c r="B110" s="1137"/>
      <c r="C110" s="1137">
        <v>120</v>
      </c>
      <c r="D110" s="1137"/>
      <c r="E110" s="1137"/>
      <c r="F110" s="1137"/>
      <c r="G110" s="1137"/>
      <c r="H110" s="1137"/>
      <c r="I110" s="1137"/>
      <c r="J110" s="1137"/>
      <c r="K110" s="1135">
        <f t="shared" si="4"/>
        <v>120</v>
      </c>
    </row>
    <row r="111" spans="1:11" ht="15" hidden="1" customHeight="1">
      <c r="A111" s="1138" t="s">
        <v>816</v>
      </c>
      <c r="B111" s="1137"/>
      <c r="C111" s="1137">
        <v>300000</v>
      </c>
      <c r="D111" s="1137"/>
      <c r="E111" s="1137"/>
      <c r="F111" s="1137"/>
      <c r="G111" s="1137"/>
      <c r="H111" s="1137"/>
      <c r="I111" s="1137"/>
      <c r="J111" s="1137"/>
      <c r="K111" s="1137">
        <f t="shared" si="4"/>
        <v>300000</v>
      </c>
    </row>
    <row r="112" spans="1:11" ht="15" hidden="1" customHeight="1">
      <c r="A112" s="1138" t="s">
        <v>816</v>
      </c>
      <c r="B112" s="1137"/>
      <c r="C112" s="1137">
        <v>75000</v>
      </c>
      <c r="D112" s="1137"/>
      <c r="E112" s="1137"/>
      <c r="F112" s="1137"/>
      <c r="G112" s="1137"/>
      <c r="H112" s="1137"/>
      <c r="I112" s="1137"/>
      <c r="J112" s="1137"/>
      <c r="K112" s="1137">
        <f t="shared" si="4"/>
        <v>75000</v>
      </c>
    </row>
    <row r="113" spans="1:11" ht="15" hidden="1" customHeight="1">
      <c r="A113" s="1138" t="s">
        <v>816</v>
      </c>
      <c r="B113" s="1137"/>
      <c r="C113" s="1137">
        <v>75000</v>
      </c>
      <c r="D113" s="1137"/>
      <c r="E113" s="1137"/>
      <c r="F113" s="1137"/>
      <c r="G113" s="1137"/>
      <c r="H113" s="1137"/>
      <c r="I113" s="1137"/>
      <c r="J113" s="1137"/>
      <c r="K113" s="1137">
        <f t="shared" si="4"/>
        <v>75000</v>
      </c>
    </row>
    <row r="114" spans="1:11" ht="15" hidden="1" customHeight="1">
      <c r="A114" s="1138" t="s">
        <v>816</v>
      </c>
      <c r="B114" s="1137"/>
      <c r="C114" s="1137">
        <v>75000</v>
      </c>
      <c r="D114" s="1137"/>
      <c r="E114" s="1137"/>
      <c r="F114" s="1137"/>
      <c r="G114" s="1137"/>
      <c r="H114" s="1137"/>
      <c r="I114" s="1137"/>
      <c r="J114" s="1137"/>
      <c r="K114" s="1137">
        <f t="shared" si="4"/>
        <v>75000</v>
      </c>
    </row>
    <row r="115" spans="1:11" ht="15" hidden="1" customHeight="1">
      <c r="A115" s="1138" t="s">
        <v>816</v>
      </c>
      <c r="B115" s="1137"/>
      <c r="C115" s="1137">
        <v>75000</v>
      </c>
      <c r="D115" s="1137"/>
      <c r="E115" s="1137"/>
      <c r="F115" s="1137"/>
      <c r="G115" s="1137"/>
      <c r="H115" s="1137"/>
      <c r="I115" s="1137"/>
      <c r="J115" s="1137"/>
      <c r="K115" s="1137">
        <f t="shared" si="4"/>
        <v>75000</v>
      </c>
    </row>
    <row r="116" spans="1:11" ht="15" hidden="1" customHeight="1">
      <c r="A116" s="1138" t="s">
        <v>816</v>
      </c>
      <c r="B116" s="1137"/>
      <c r="C116" s="1137">
        <v>75000</v>
      </c>
      <c r="D116" s="1137"/>
      <c r="E116" s="1137"/>
      <c r="F116" s="1137"/>
      <c r="G116" s="1137"/>
      <c r="H116" s="1137"/>
      <c r="I116" s="1137"/>
      <c r="J116" s="1137"/>
      <c r="K116" s="1137">
        <f t="shared" si="4"/>
        <v>75000</v>
      </c>
    </row>
    <row r="117" spans="1:11" ht="15" hidden="1" customHeight="1">
      <c r="A117" s="1138" t="s">
        <v>816</v>
      </c>
      <c r="B117" s="1137"/>
      <c r="C117" s="1137">
        <v>75000</v>
      </c>
      <c r="D117" s="1137"/>
      <c r="E117" s="1137"/>
      <c r="F117" s="1137"/>
      <c r="G117" s="1137"/>
      <c r="H117" s="1137"/>
      <c r="I117" s="1137"/>
      <c r="J117" s="1137"/>
      <c r="K117" s="1137">
        <f t="shared" si="4"/>
        <v>75000</v>
      </c>
    </row>
    <row r="118" spans="1:11" ht="15" hidden="1" customHeight="1">
      <c r="A118" s="1138" t="s">
        <v>816</v>
      </c>
      <c r="B118" s="1137"/>
      <c r="C118" s="1137">
        <v>75000</v>
      </c>
      <c r="D118" s="1137"/>
      <c r="E118" s="1137"/>
      <c r="F118" s="1137"/>
      <c r="G118" s="1137"/>
      <c r="H118" s="1137"/>
      <c r="I118" s="1137"/>
      <c r="J118" s="1137"/>
      <c r="K118" s="1137">
        <f t="shared" si="4"/>
        <v>75000</v>
      </c>
    </row>
    <row r="119" spans="1:11" ht="15" hidden="1" customHeight="1">
      <c r="A119" s="1138" t="s">
        <v>816</v>
      </c>
      <c r="B119" s="1137"/>
      <c r="C119" s="1137">
        <v>75000</v>
      </c>
      <c r="D119" s="1137"/>
      <c r="E119" s="1137"/>
      <c r="F119" s="1137"/>
      <c r="G119" s="1137"/>
      <c r="H119" s="1137"/>
      <c r="I119" s="1137"/>
      <c r="J119" s="1137"/>
      <c r="K119" s="1137">
        <f t="shared" si="4"/>
        <v>75000</v>
      </c>
    </row>
    <row r="120" spans="1:11" ht="15" customHeight="1">
      <c r="A120" s="1139" t="s">
        <v>1374</v>
      </c>
      <c r="B120" s="1137"/>
      <c r="C120" s="1137">
        <v>900</v>
      </c>
      <c r="D120" s="1137"/>
      <c r="E120" s="1137"/>
      <c r="F120" s="1137"/>
      <c r="G120" s="1137"/>
      <c r="H120" s="1137">
        <f>SUM(H111:H119)</f>
        <v>0</v>
      </c>
      <c r="I120" s="1137"/>
      <c r="J120" s="1137">
        <f>SUM(J111:J119)</f>
        <v>0</v>
      </c>
      <c r="K120" s="1137">
        <v>900</v>
      </c>
    </row>
    <row r="121" spans="1:11" ht="15" hidden="1" customHeight="1">
      <c r="A121" s="1139" t="s">
        <v>817</v>
      </c>
      <c r="B121" s="1137"/>
      <c r="C121" s="1137">
        <v>250000</v>
      </c>
      <c r="D121" s="1137"/>
      <c r="E121" s="1137"/>
      <c r="F121" s="1137"/>
      <c r="G121" s="1137"/>
      <c r="H121" s="1137"/>
      <c r="I121" s="1137">
        <v>240000</v>
      </c>
      <c r="J121" s="1137"/>
      <c r="K121" s="1137">
        <f t="shared" ref="K121:K129" si="5">SUM(B121:J121)</f>
        <v>490000</v>
      </c>
    </row>
    <row r="122" spans="1:11" ht="15" hidden="1" customHeight="1">
      <c r="A122" s="1139" t="s">
        <v>817</v>
      </c>
      <c r="B122" s="1137"/>
      <c r="C122" s="1137"/>
      <c r="D122" s="1137"/>
      <c r="E122" s="1137"/>
      <c r="F122" s="1137"/>
      <c r="G122" s="1137"/>
      <c r="H122" s="1137"/>
      <c r="I122" s="1137"/>
      <c r="J122" s="1137"/>
      <c r="K122" s="1137">
        <f t="shared" si="5"/>
        <v>0</v>
      </c>
    </row>
    <row r="123" spans="1:11" ht="15" hidden="1" customHeight="1">
      <c r="A123" s="1139" t="s">
        <v>817</v>
      </c>
      <c r="B123" s="1137"/>
      <c r="C123" s="1137"/>
      <c r="D123" s="1137"/>
      <c r="E123" s="1137"/>
      <c r="F123" s="1137"/>
      <c r="G123" s="1137"/>
      <c r="H123" s="1137"/>
      <c r="I123" s="1137"/>
      <c r="J123" s="1137"/>
      <c r="K123" s="1137">
        <f t="shared" si="5"/>
        <v>0</v>
      </c>
    </row>
    <row r="124" spans="1:11" ht="15" hidden="1" customHeight="1">
      <c r="A124" s="1139" t="s">
        <v>817</v>
      </c>
      <c r="B124" s="1137"/>
      <c r="C124" s="1137"/>
      <c r="D124" s="1137"/>
      <c r="E124" s="1137"/>
      <c r="F124" s="1137"/>
      <c r="G124" s="1137"/>
      <c r="H124" s="1137"/>
      <c r="I124" s="1137"/>
      <c r="J124" s="1137"/>
      <c r="K124" s="1137">
        <f t="shared" si="5"/>
        <v>0</v>
      </c>
    </row>
    <row r="125" spans="1:11" ht="15" hidden="1" customHeight="1">
      <c r="A125" s="1139" t="s">
        <v>817</v>
      </c>
      <c r="B125" s="1137"/>
      <c r="C125" s="1137"/>
      <c r="D125" s="1137"/>
      <c r="E125" s="1137"/>
      <c r="F125" s="1137"/>
      <c r="G125" s="1137"/>
      <c r="H125" s="1137"/>
      <c r="I125" s="1137"/>
      <c r="J125" s="1137"/>
      <c r="K125" s="1137">
        <f t="shared" si="5"/>
        <v>0</v>
      </c>
    </row>
    <row r="126" spans="1:11" ht="15" hidden="1" customHeight="1">
      <c r="A126" s="1139" t="s">
        <v>817</v>
      </c>
      <c r="B126" s="1137"/>
      <c r="C126" s="1137"/>
      <c r="D126" s="1137"/>
      <c r="E126" s="1137"/>
      <c r="F126" s="1137"/>
      <c r="G126" s="1137"/>
      <c r="H126" s="1137"/>
      <c r="I126" s="1137"/>
      <c r="J126" s="1137"/>
      <c r="K126" s="1137">
        <f t="shared" si="5"/>
        <v>0</v>
      </c>
    </row>
    <row r="127" spans="1:11" ht="15" hidden="1" customHeight="1">
      <c r="A127" s="1139" t="s">
        <v>817</v>
      </c>
      <c r="B127" s="1137"/>
      <c r="C127" s="1137"/>
      <c r="D127" s="1137"/>
      <c r="E127" s="1137"/>
      <c r="F127" s="1137"/>
      <c r="G127" s="1137"/>
      <c r="H127" s="1137"/>
      <c r="I127" s="1137"/>
      <c r="J127" s="1137"/>
      <c r="K127" s="1137">
        <f t="shared" si="5"/>
        <v>0</v>
      </c>
    </row>
    <row r="128" spans="1:11" ht="15" hidden="1" customHeight="1">
      <c r="A128" s="1139" t="s">
        <v>817</v>
      </c>
      <c r="B128" s="1137"/>
      <c r="C128" s="1137"/>
      <c r="D128" s="1137"/>
      <c r="E128" s="1137"/>
      <c r="F128" s="1137"/>
      <c r="G128" s="1137"/>
      <c r="H128" s="1137"/>
      <c r="I128" s="1137"/>
      <c r="J128" s="1137"/>
      <c r="K128" s="1137">
        <f t="shared" si="5"/>
        <v>0</v>
      </c>
    </row>
    <row r="129" spans="1:11" ht="15" hidden="1" customHeight="1">
      <c r="A129" s="1139" t="s">
        <v>817</v>
      </c>
      <c r="B129" s="1137"/>
      <c r="C129" s="1137"/>
      <c r="D129" s="1137"/>
      <c r="E129" s="1137"/>
      <c r="F129" s="1137"/>
      <c r="G129" s="1137"/>
      <c r="H129" s="1137"/>
      <c r="I129" s="1137"/>
      <c r="J129" s="1137"/>
      <c r="K129" s="1137">
        <f t="shared" si="5"/>
        <v>0</v>
      </c>
    </row>
    <row r="130" spans="1:11" ht="12.75" customHeight="1">
      <c r="A130" s="1139" t="s">
        <v>1375</v>
      </c>
      <c r="B130" s="1137"/>
      <c r="C130" s="1137">
        <v>250</v>
      </c>
      <c r="D130" s="1137"/>
      <c r="E130" s="1137"/>
      <c r="F130" s="1137"/>
      <c r="G130" s="1137"/>
      <c r="H130" s="1137">
        <f>SUM(H121:H129)</f>
        <v>0</v>
      </c>
      <c r="I130" s="1137">
        <v>240</v>
      </c>
      <c r="J130" s="1137">
        <f>SUM(J121:J129)</f>
        <v>0</v>
      </c>
      <c r="K130" s="1137">
        <v>490</v>
      </c>
    </row>
    <row r="131" spans="1:11" ht="15" hidden="1" customHeight="1">
      <c r="A131" s="1140" t="s">
        <v>818</v>
      </c>
      <c r="B131" s="1137"/>
      <c r="C131" s="1137"/>
      <c r="D131" s="1137"/>
      <c r="E131" s="1137"/>
      <c r="F131" s="1137"/>
      <c r="G131" s="1137"/>
      <c r="H131" s="1137"/>
      <c r="I131" s="1137">
        <v>2500000</v>
      </c>
      <c r="J131" s="1137"/>
      <c r="K131" s="1137">
        <f>SUM(B131:J131)</f>
        <v>2500000</v>
      </c>
    </row>
    <row r="132" spans="1:11" ht="15" hidden="1" customHeight="1">
      <c r="A132" s="1140" t="s">
        <v>818</v>
      </c>
      <c r="B132" s="1137"/>
      <c r="C132" s="1137"/>
      <c r="D132" s="1137"/>
      <c r="E132" s="1137"/>
      <c r="F132" s="1137"/>
      <c r="G132" s="1137"/>
      <c r="H132" s="1137"/>
      <c r="I132" s="1137">
        <v>10000000</v>
      </c>
      <c r="J132" s="1137"/>
      <c r="K132" s="1137">
        <f>SUM(B132:J132)</f>
        <v>10000000</v>
      </c>
    </row>
    <row r="133" spans="1:11" ht="15" hidden="1" customHeight="1">
      <c r="A133" s="1140" t="s">
        <v>818</v>
      </c>
      <c r="B133" s="1137"/>
      <c r="C133" s="1137"/>
      <c r="D133" s="1137"/>
      <c r="E133" s="1137"/>
      <c r="F133" s="1137"/>
      <c r="G133" s="1137"/>
      <c r="H133" s="1137"/>
      <c r="I133" s="1137"/>
      <c r="J133" s="1137"/>
      <c r="K133" s="1137">
        <f>SUM(B133:J133)</f>
        <v>0</v>
      </c>
    </row>
    <row r="134" spans="1:11" ht="15" hidden="1" customHeight="1">
      <c r="A134" s="1140" t="s">
        <v>818</v>
      </c>
      <c r="B134" s="1137"/>
      <c r="C134" s="1137"/>
      <c r="D134" s="1137"/>
      <c r="E134" s="1137"/>
      <c r="F134" s="1137"/>
      <c r="G134" s="1137"/>
      <c r="H134" s="1137"/>
      <c r="I134" s="1137"/>
      <c r="J134" s="1137"/>
      <c r="K134" s="1137">
        <f>SUM(B134:J134)</f>
        <v>0</v>
      </c>
    </row>
    <row r="135" spans="1:11" ht="15" customHeight="1">
      <c r="A135" s="1136" t="s">
        <v>819</v>
      </c>
      <c r="B135" s="1137"/>
      <c r="C135" s="1137"/>
      <c r="D135" s="1137"/>
      <c r="E135" s="1137"/>
      <c r="F135" s="1137"/>
      <c r="G135" s="1137"/>
      <c r="H135" s="1137">
        <f>SUM(H131:H134)</f>
        <v>0</v>
      </c>
      <c r="I135" s="1137">
        <v>12500</v>
      </c>
      <c r="J135" s="1137">
        <f>SUM(J131:J134)</f>
        <v>0</v>
      </c>
      <c r="K135" s="1137">
        <v>12500</v>
      </c>
    </row>
    <row r="136" spans="1:11" ht="15" hidden="1" customHeight="1">
      <c r="A136" s="1136" t="s">
        <v>820</v>
      </c>
      <c r="B136" s="1137"/>
      <c r="C136" s="1137"/>
      <c r="D136" s="1137"/>
      <c r="E136" s="1137"/>
      <c r="F136" s="1137"/>
      <c r="G136" s="1137"/>
      <c r="H136" s="1137"/>
      <c r="I136" s="1137"/>
      <c r="J136" s="1137"/>
      <c r="K136" s="1137">
        <f t="shared" ref="K136:K152" si="6">SUM(B136:J136)</f>
        <v>0</v>
      </c>
    </row>
    <row r="137" spans="1:11" ht="15" customHeight="1">
      <c r="A137" s="1136" t="s">
        <v>1376</v>
      </c>
      <c r="B137" s="1137">
        <v>388</v>
      </c>
      <c r="C137" s="1137"/>
      <c r="D137" s="1137"/>
      <c r="E137" s="1137"/>
      <c r="F137" s="1137"/>
      <c r="G137" s="1137"/>
      <c r="H137" s="1137"/>
      <c r="I137" s="1137"/>
      <c r="J137" s="1137"/>
      <c r="K137" s="1137">
        <f t="shared" si="6"/>
        <v>388</v>
      </c>
    </row>
    <row r="138" spans="1:11" ht="15.95" customHeight="1">
      <c r="A138" s="1107" t="s">
        <v>881</v>
      </c>
      <c r="B138" s="1137">
        <v>25</v>
      </c>
      <c r="C138" s="1137"/>
      <c r="D138" s="1137"/>
      <c r="E138" s="1137"/>
      <c r="F138" s="1137"/>
      <c r="G138" s="1137"/>
      <c r="H138" s="1137"/>
      <c r="I138" s="1137"/>
      <c r="J138" s="1137"/>
      <c r="K138" s="1137">
        <f t="shared" si="6"/>
        <v>25</v>
      </c>
    </row>
    <row r="139" spans="1:11" ht="15.95" customHeight="1">
      <c r="A139" s="1107" t="s">
        <v>1377</v>
      </c>
      <c r="B139" s="1137"/>
      <c r="C139" s="1137">
        <v>50</v>
      </c>
      <c r="D139" s="1137"/>
      <c r="E139" s="1137"/>
      <c r="F139" s="1137"/>
      <c r="G139" s="1137">
        <v>60</v>
      </c>
      <c r="H139" s="1137"/>
      <c r="I139" s="1137"/>
      <c r="J139" s="1137"/>
      <c r="K139" s="1137">
        <f t="shared" si="6"/>
        <v>110</v>
      </c>
    </row>
    <row r="140" spans="1:11" ht="15.95" customHeight="1">
      <c r="A140" s="1107" t="s">
        <v>882</v>
      </c>
      <c r="B140" s="1137"/>
      <c r="C140" s="1137"/>
      <c r="D140" s="1137"/>
      <c r="E140" s="1137"/>
      <c r="F140" s="1137"/>
      <c r="G140" s="1137"/>
      <c r="H140" s="1137"/>
      <c r="I140" s="1137">
        <v>195</v>
      </c>
      <c r="J140" s="1137"/>
      <c r="K140" s="1137">
        <f t="shared" si="6"/>
        <v>195</v>
      </c>
    </row>
    <row r="141" spans="1:11" ht="15.95" customHeight="1">
      <c r="A141" s="1107" t="s">
        <v>883</v>
      </c>
      <c r="B141" s="1137"/>
      <c r="C141" s="1137"/>
      <c r="D141" s="1137"/>
      <c r="E141" s="1137"/>
      <c r="F141" s="1137"/>
      <c r="G141" s="1137">
        <v>150</v>
      </c>
      <c r="H141" s="1137"/>
      <c r="I141" s="1137">
        <v>1000</v>
      </c>
      <c r="J141" s="1137"/>
      <c r="K141" s="1137">
        <f t="shared" si="6"/>
        <v>1150</v>
      </c>
    </row>
    <row r="142" spans="1:11" ht="15" hidden="1" customHeight="1">
      <c r="A142" s="1141" t="s">
        <v>884</v>
      </c>
      <c r="B142" s="1137"/>
      <c r="C142" s="1137">
        <v>50000</v>
      </c>
      <c r="D142" s="1137"/>
      <c r="E142" s="1137"/>
      <c r="F142" s="1137"/>
      <c r="G142" s="1137"/>
      <c r="H142" s="1137"/>
      <c r="I142" s="1137"/>
      <c r="J142" s="1137"/>
      <c r="K142" s="1137">
        <f t="shared" si="6"/>
        <v>50000</v>
      </c>
    </row>
    <row r="143" spans="1:11" ht="15" hidden="1" customHeight="1">
      <c r="A143" s="1141" t="s">
        <v>884</v>
      </c>
      <c r="B143" s="1137"/>
      <c r="C143" s="1137">
        <v>50000</v>
      </c>
      <c r="D143" s="1137"/>
      <c r="E143" s="1137"/>
      <c r="F143" s="1137"/>
      <c r="G143" s="1137"/>
      <c r="H143" s="1137"/>
      <c r="I143" s="1137"/>
      <c r="J143" s="1137"/>
      <c r="K143" s="1137">
        <f t="shared" si="6"/>
        <v>50000</v>
      </c>
    </row>
    <row r="144" spans="1:11" ht="15" hidden="1" customHeight="1">
      <c r="A144" s="1141" t="s">
        <v>884</v>
      </c>
      <c r="B144" s="1137"/>
      <c r="C144" s="1137">
        <v>417000</v>
      </c>
      <c r="D144" s="1137"/>
      <c r="E144" s="1137"/>
      <c r="F144" s="1137"/>
      <c r="G144" s="1137"/>
      <c r="H144" s="1137"/>
      <c r="I144" s="1137"/>
      <c r="J144" s="1137"/>
      <c r="K144" s="1137">
        <f t="shared" si="6"/>
        <v>417000</v>
      </c>
    </row>
    <row r="145" spans="1:11" ht="15" hidden="1" customHeight="1">
      <c r="A145" s="1141" t="s">
        <v>884</v>
      </c>
      <c r="B145" s="1137"/>
      <c r="C145" s="1137">
        <v>83300</v>
      </c>
      <c r="D145" s="1137"/>
      <c r="E145" s="1137"/>
      <c r="F145" s="1137"/>
      <c r="G145" s="1137"/>
      <c r="H145" s="1137"/>
      <c r="I145" s="1137"/>
      <c r="J145" s="1137"/>
      <c r="K145" s="1137">
        <f t="shared" si="6"/>
        <v>83300</v>
      </c>
    </row>
    <row r="146" spans="1:11" ht="15" hidden="1" customHeight="1">
      <c r="A146" s="1141" t="s">
        <v>884</v>
      </c>
      <c r="B146" s="1137"/>
      <c r="C146" s="1137">
        <v>83300</v>
      </c>
      <c r="D146" s="1137"/>
      <c r="E146" s="1137"/>
      <c r="F146" s="1137"/>
      <c r="G146" s="1137"/>
      <c r="H146" s="1137"/>
      <c r="I146" s="1137"/>
      <c r="J146" s="1137"/>
      <c r="K146" s="1137">
        <f t="shared" si="6"/>
        <v>83300</v>
      </c>
    </row>
    <row r="147" spans="1:11" ht="15" hidden="1" customHeight="1">
      <c r="A147" s="1141" t="s">
        <v>884</v>
      </c>
      <c r="B147" s="1137"/>
      <c r="C147" s="1137">
        <v>83300</v>
      </c>
      <c r="D147" s="1137"/>
      <c r="E147" s="1137"/>
      <c r="F147" s="1137"/>
      <c r="G147" s="1137"/>
      <c r="H147" s="1137"/>
      <c r="I147" s="1137"/>
      <c r="J147" s="1137"/>
      <c r="K147" s="1137">
        <f t="shared" si="6"/>
        <v>83300</v>
      </c>
    </row>
    <row r="148" spans="1:11" ht="15" hidden="1" customHeight="1">
      <c r="A148" s="1141" t="s">
        <v>884</v>
      </c>
      <c r="B148" s="1137"/>
      <c r="C148" s="1137">
        <v>83300</v>
      </c>
      <c r="D148" s="1137"/>
      <c r="E148" s="1137"/>
      <c r="F148" s="1137"/>
      <c r="G148" s="1137"/>
      <c r="H148" s="1137"/>
      <c r="I148" s="1137"/>
      <c r="J148" s="1137"/>
      <c r="K148" s="1137">
        <f t="shared" si="6"/>
        <v>83300</v>
      </c>
    </row>
    <row r="149" spans="1:11" ht="15" hidden="1" customHeight="1">
      <c r="A149" s="1141" t="s">
        <v>884</v>
      </c>
      <c r="B149" s="1137"/>
      <c r="C149" s="1137">
        <v>83300</v>
      </c>
      <c r="D149" s="1137"/>
      <c r="E149" s="1137"/>
      <c r="F149" s="1137"/>
      <c r="G149" s="1137"/>
      <c r="H149" s="1137"/>
      <c r="I149" s="1137"/>
      <c r="J149" s="1137"/>
      <c r="K149" s="1137">
        <f t="shared" si="6"/>
        <v>83300</v>
      </c>
    </row>
    <row r="150" spans="1:11" ht="15" hidden="1" customHeight="1">
      <c r="A150" s="1141" t="s">
        <v>884</v>
      </c>
      <c r="B150" s="1137"/>
      <c r="C150" s="1137">
        <v>83200</v>
      </c>
      <c r="D150" s="1137"/>
      <c r="E150" s="1137"/>
      <c r="F150" s="1137"/>
      <c r="G150" s="1137"/>
      <c r="H150" s="1137"/>
      <c r="I150" s="1137"/>
      <c r="J150" s="1137"/>
      <c r="K150" s="1137">
        <f t="shared" si="6"/>
        <v>83200</v>
      </c>
    </row>
    <row r="151" spans="1:11" ht="15" hidden="1" customHeight="1">
      <c r="A151" s="1141" t="s">
        <v>884</v>
      </c>
      <c r="B151" s="1137"/>
      <c r="C151" s="1137"/>
      <c r="D151" s="1137"/>
      <c r="E151" s="1137"/>
      <c r="F151" s="1137"/>
      <c r="G151" s="1137"/>
      <c r="H151" s="1137"/>
      <c r="I151" s="1137"/>
      <c r="J151" s="1137"/>
      <c r="K151" s="1137">
        <f t="shared" si="6"/>
        <v>0</v>
      </c>
    </row>
    <row r="152" spans="1:11" ht="15" hidden="1" customHeight="1">
      <c r="A152" s="1141" t="s">
        <v>884</v>
      </c>
      <c r="B152" s="1137"/>
      <c r="C152" s="1137"/>
      <c r="D152" s="1137"/>
      <c r="E152" s="1137"/>
      <c r="F152" s="1137"/>
      <c r="G152" s="1137"/>
      <c r="H152" s="1137"/>
      <c r="I152" s="1137"/>
      <c r="J152" s="1137"/>
      <c r="K152" s="1137">
        <f t="shared" si="6"/>
        <v>0</v>
      </c>
    </row>
    <row r="153" spans="1:11" ht="26.25" customHeight="1">
      <c r="A153" s="1142" t="s">
        <v>885</v>
      </c>
      <c r="B153" s="1137"/>
      <c r="C153" s="1137">
        <v>1017</v>
      </c>
      <c r="D153" s="1137"/>
      <c r="E153" s="1137"/>
      <c r="F153" s="1137"/>
      <c r="G153" s="1137"/>
      <c r="H153" s="1137"/>
      <c r="I153" s="1137"/>
      <c r="J153" s="1137">
        <f>SUM(J142:J152)</f>
        <v>0</v>
      </c>
      <c r="K153" s="1137">
        <v>1017</v>
      </c>
    </row>
    <row r="154" spans="1:11" ht="15" customHeight="1">
      <c r="A154" s="1142" t="s">
        <v>886</v>
      </c>
      <c r="B154" s="1137"/>
      <c r="C154" s="1137"/>
      <c r="D154" s="1137"/>
      <c r="E154" s="1137"/>
      <c r="F154" s="1137"/>
      <c r="G154" s="1137"/>
      <c r="H154" s="1137"/>
      <c r="I154" s="1137">
        <v>180</v>
      </c>
      <c r="J154" s="1137"/>
      <c r="K154" s="1137">
        <f>SUM(B154:J154)</f>
        <v>180</v>
      </c>
    </row>
    <row r="155" spans="1:11" ht="15" customHeight="1">
      <c r="A155" s="1142" t="s">
        <v>887</v>
      </c>
      <c r="B155" s="1137"/>
      <c r="C155" s="1137">
        <v>150</v>
      </c>
      <c r="D155" s="1137"/>
      <c r="E155" s="1137"/>
      <c r="F155" s="1137"/>
      <c r="G155" s="1137">
        <v>100</v>
      </c>
      <c r="H155" s="1137"/>
      <c r="I155" s="1137"/>
      <c r="J155" s="1137"/>
      <c r="K155" s="1137">
        <f>SUM(B155:J155)</f>
        <v>250</v>
      </c>
    </row>
    <row r="156" spans="1:11" ht="15" hidden="1" customHeight="1">
      <c r="A156" s="1142" t="s">
        <v>1378</v>
      </c>
      <c r="B156" s="1137"/>
      <c r="C156" s="1137"/>
      <c r="D156" s="1137"/>
      <c r="E156" s="1137"/>
      <c r="F156" s="1137"/>
      <c r="G156" s="1137"/>
      <c r="H156" s="1137"/>
      <c r="I156" s="1137"/>
      <c r="J156" s="1137"/>
      <c r="K156" s="1137">
        <f>SUM(B156:J156)</f>
        <v>0</v>
      </c>
    </row>
    <row r="157" spans="1:11" ht="15.95" hidden="1" customHeight="1">
      <c r="A157" s="1138" t="s">
        <v>888</v>
      </c>
      <c r="B157" s="1137"/>
      <c r="C157" s="1137"/>
      <c r="D157" s="1137"/>
      <c r="E157" s="1137"/>
      <c r="F157" s="1137"/>
      <c r="G157" s="1137"/>
      <c r="H157" s="1137"/>
      <c r="I157" s="1137">
        <v>2700000</v>
      </c>
      <c r="J157" s="1137"/>
      <c r="K157" s="1137">
        <f>SUM(B157:J157)</f>
        <v>2700000</v>
      </c>
    </row>
    <row r="158" spans="1:11" ht="15.95" hidden="1" customHeight="1">
      <c r="A158" s="1138" t="s">
        <v>888</v>
      </c>
      <c r="B158" s="1137"/>
      <c r="C158" s="1137"/>
      <c r="D158" s="1137"/>
      <c r="E158" s="1137"/>
      <c r="F158" s="1137"/>
      <c r="G158" s="1137"/>
      <c r="H158" s="1137"/>
      <c r="I158" s="1137"/>
      <c r="J158" s="1137"/>
      <c r="K158" s="1137">
        <f>SUM(B158:J158)</f>
        <v>0</v>
      </c>
    </row>
    <row r="159" spans="1:11" ht="15.95" customHeight="1">
      <c r="A159" s="1139" t="s">
        <v>889</v>
      </c>
      <c r="B159" s="1137"/>
      <c r="C159" s="1137"/>
      <c r="D159" s="1137"/>
      <c r="E159" s="1137"/>
      <c r="F159" s="1137"/>
      <c r="G159" s="1137"/>
      <c r="H159" s="1137">
        <f>SUM(H157:H158)</f>
        <v>0</v>
      </c>
      <c r="I159" s="1137">
        <v>2700</v>
      </c>
      <c r="J159" s="1137">
        <f>SUM(J157:J158)</f>
        <v>0</v>
      </c>
      <c r="K159" s="1137">
        <v>2700</v>
      </c>
    </row>
    <row r="160" spans="1:11" ht="15.95" hidden="1" customHeight="1">
      <c r="A160" s="1140" t="s">
        <v>890</v>
      </c>
      <c r="B160" s="1137"/>
      <c r="C160" s="1137"/>
      <c r="D160" s="1137">
        <v>65000</v>
      </c>
      <c r="E160" s="1137"/>
      <c r="F160" s="1137"/>
      <c r="G160" s="1137"/>
      <c r="H160" s="1137"/>
      <c r="I160" s="1137">
        <v>1300000</v>
      </c>
      <c r="J160" s="1137"/>
      <c r="K160" s="1137">
        <f>SUM(B160:J160)</f>
        <v>1365000</v>
      </c>
    </row>
    <row r="161" spans="1:11" ht="15.95" hidden="1" customHeight="1">
      <c r="A161" s="1140" t="s">
        <v>890</v>
      </c>
      <c r="B161" s="1137"/>
      <c r="C161" s="1137"/>
      <c r="D161" s="1137"/>
      <c r="E161" s="1137"/>
      <c r="F161" s="1137"/>
      <c r="G161" s="1137"/>
      <c r="H161" s="1137"/>
      <c r="I161" s="1137">
        <v>1800000</v>
      </c>
      <c r="J161" s="1137"/>
      <c r="K161" s="1137">
        <f>SUM(B161:J161)</f>
        <v>1800000</v>
      </c>
    </row>
    <row r="162" spans="1:11" ht="15.95" hidden="1" customHeight="1">
      <c r="A162" s="1140" t="s">
        <v>890</v>
      </c>
      <c r="B162" s="1137"/>
      <c r="C162" s="1137"/>
      <c r="D162" s="1137"/>
      <c r="E162" s="1137"/>
      <c r="F162" s="1137"/>
      <c r="G162" s="1137"/>
      <c r="H162" s="1137"/>
      <c r="I162" s="1137"/>
      <c r="J162" s="1137"/>
      <c r="K162" s="1137">
        <f>SUM(B162:J162)</f>
        <v>0</v>
      </c>
    </row>
    <row r="163" spans="1:11" ht="15.95" hidden="1" customHeight="1">
      <c r="A163" s="1140" t="s">
        <v>890</v>
      </c>
      <c r="B163" s="1137"/>
      <c r="C163" s="1137"/>
      <c r="D163" s="1137"/>
      <c r="E163" s="1137"/>
      <c r="F163" s="1137"/>
      <c r="G163" s="1137"/>
      <c r="H163" s="1137"/>
      <c r="I163" s="1137"/>
      <c r="J163" s="1137"/>
      <c r="K163" s="1137">
        <f>SUM(B163:J163)</f>
        <v>0</v>
      </c>
    </row>
    <row r="164" spans="1:11" ht="15.95" customHeight="1">
      <c r="A164" s="1136" t="s">
        <v>891</v>
      </c>
      <c r="B164" s="1137"/>
      <c r="C164" s="1137"/>
      <c r="D164" s="1137">
        <v>65</v>
      </c>
      <c r="E164" s="1137"/>
      <c r="F164" s="1137"/>
      <c r="G164" s="1137"/>
      <c r="H164" s="1137">
        <f>SUM(H160:H163)</f>
        <v>0</v>
      </c>
      <c r="I164" s="1137">
        <v>3100</v>
      </c>
      <c r="J164" s="1137">
        <f>SUM(J160:J163)</f>
        <v>0</v>
      </c>
      <c r="K164" s="1137">
        <v>3165</v>
      </c>
    </row>
    <row r="165" spans="1:11" ht="15.95" customHeight="1">
      <c r="A165" s="1105" t="s">
        <v>892</v>
      </c>
      <c r="B165" s="1137"/>
      <c r="C165" s="1137"/>
      <c r="D165" s="1137"/>
      <c r="E165" s="1137"/>
      <c r="F165" s="1137"/>
      <c r="G165" s="1137"/>
      <c r="H165" s="1137"/>
      <c r="I165" s="1137">
        <v>80</v>
      </c>
      <c r="J165" s="1137"/>
      <c r="K165" s="1137">
        <f t="shared" ref="K165:K175" si="7">SUM(B165:J165)</f>
        <v>80</v>
      </c>
    </row>
    <row r="166" spans="1:11" ht="15.95" hidden="1" customHeight="1">
      <c r="A166" s="1138" t="s">
        <v>893</v>
      </c>
      <c r="B166" s="1137"/>
      <c r="C166" s="1137">
        <v>267000</v>
      </c>
      <c r="D166" s="1137"/>
      <c r="E166" s="1137"/>
      <c r="F166" s="1137"/>
      <c r="G166" s="1137"/>
      <c r="H166" s="1137"/>
      <c r="I166" s="1137"/>
      <c r="J166" s="1137"/>
      <c r="K166" s="1137">
        <f t="shared" si="7"/>
        <v>267000</v>
      </c>
    </row>
    <row r="167" spans="1:11" ht="15.95" hidden="1" customHeight="1">
      <c r="A167" s="1138" t="s">
        <v>893</v>
      </c>
      <c r="B167" s="1137"/>
      <c r="C167" s="1137">
        <v>66625</v>
      </c>
      <c r="D167" s="1137"/>
      <c r="E167" s="1137"/>
      <c r="F167" s="1137"/>
      <c r="G167" s="1137"/>
      <c r="H167" s="1137"/>
      <c r="I167" s="1137"/>
      <c r="J167" s="1137"/>
      <c r="K167" s="1137">
        <f t="shared" si="7"/>
        <v>66625</v>
      </c>
    </row>
    <row r="168" spans="1:11" ht="15.95" hidden="1" customHeight="1">
      <c r="A168" s="1138" t="s">
        <v>893</v>
      </c>
      <c r="B168" s="1137"/>
      <c r="C168" s="1137">
        <v>66625</v>
      </c>
      <c r="D168" s="1137"/>
      <c r="E168" s="1137"/>
      <c r="F168" s="1137"/>
      <c r="G168" s="1137"/>
      <c r="H168" s="1137"/>
      <c r="I168" s="1137"/>
      <c r="J168" s="1137"/>
      <c r="K168" s="1137">
        <f t="shared" si="7"/>
        <v>66625</v>
      </c>
    </row>
    <row r="169" spans="1:11" ht="15.95" hidden="1" customHeight="1">
      <c r="A169" s="1138" t="s">
        <v>893</v>
      </c>
      <c r="B169" s="1137"/>
      <c r="C169" s="1137">
        <v>66625</v>
      </c>
      <c r="D169" s="1137"/>
      <c r="E169" s="1137"/>
      <c r="F169" s="1137"/>
      <c r="G169" s="1137"/>
      <c r="H169" s="1137"/>
      <c r="I169" s="1137"/>
      <c r="J169" s="1137"/>
      <c r="K169" s="1137">
        <f t="shared" si="7"/>
        <v>66625</v>
      </c>
    </row>
    <row r="170" spans="1:11" ht="15.95" hidden="1" customHeight="1">
      <c r="A170" s="1138" t="s">
        <v>893</v>
      </c>
      <c r="B170" s="1137"/>
      <c r="C170" s="1137">
        <v>66625</v>
      </c>
      <c r="D170" s="1137"/>
      <c r="E170" s="1137"/>
      <c r="F170" s="1137"/>
      <c r="G170" s="1137"/>
      <c r="H170" s="1137"/>
      <c r="I170" s="1137"/>
      <c r="J170" s="1137"/>
      <c r="K170" s="1137">
        <f t="shared" si="7"/>
        <v>66625</v>
      </c>
    </row>
    <row r="171" spans="1:11" ht="15.95" hidden="1" customHeight="1">
      <c r="A171" s="1138" t="s">
        <v>893</v>
      </c>
      <c r="B171" s="1137"/>
      <c r="C171" s="1137">
        <v>66625</v>
      </c>
      <c r="D171" s="1137"/>
      <c r="E171" s="1137"/>
      <c r="F171" s="1137"/>
      <c r="G171" s="1137"/>
      <c r="H171" s="1137"/>
      <c r="I171" s="1137"/>
      <c r="J171" s="1137"/>
      <c r="K171" s="1137">
        <f t="shared" si="7"/>
        <v>66625</v>
      </c>
    </row>
    <row r="172" spans="1:11" ht="15.95" hidden="1" customHeight="1">
      <c r="A172" s="1138" t="s">
        <v>893</v>
      </c>
      <c r="B172" s="1137"/>
      <c r="C172" s="1137">
        <v>66625</v>
      </c>
      <c r="D172" s="1137"/>
      <c r="E172" s="1137"/>
      <c r="F172" s="1137"/>
      <c r="G172" s="1137"/>
      <c r="H172" s="1137"/>
      <c r="I172" s="1137"/>
      <c r="J172" s="1137"/>
      <c r="K172" s="1137">
        <f t="shared" si="7"/>
        <v>66625</v>
      </c>
    </row>
    <row r="173" spans="1:11" ht="15.95" hidden="1" customHeight="1">
      <c r="A173" s="1138" t="s">
        <v>893</v>
      </c>
      <c r="B173" s="1137"/>
      <c r="C173" s="1137">
        <v>66625</v>
      </c>
      <c r="D173" s="1137"/>
      <c r="E173" s="1137"/>
      <c r="F173" s="1137"/>
      <c r="G173" s="1137"/>
      <c r="H173" s="1137"/>
      <c r="I173" s="1137"/>
      <c r="J173" s="1137"/>
      <c r="K173" s="1137">
        <f t="shared" si="7"/>
        <v>66625</v>
      </c>
    </row>
    <row r="174" spans="1:11" ht="15.95" hidden="1" customHeight="1">
      <c r="A174" s="1138" t="s">
        <v>893</v>
      </c>
      <c r="B174" s="1137"/>
      <c r="C174" s="1137">
        <v>66625</v>
      </c>
      <c r="D174" s="1137"/>
      <c r="E174" s="1137"/>
      <c r="F174" s="1137"/>
      <c r="G174" s="1137"/>
      <c r="H174" s="1137"/>
      <c r="I174" s="1137"/>
      <c r="J174" s="1137"/>
      <c r="K174" s="1137">
        <f t="shared" si="7"/>
        <v>66625</v>
      </c>
    </row>
    <row r="175" spans="1:11" ht="15.95" hidden="1" customHeight="1">
      <c r="A175" s="1138" t="s">
        <v>893</v>
      </c>
      <c r="B175" s="1137"/>
      <c r="C175" s="1137"/>
      <c r="D175" s="1137"/>
      <c r="E175" s="1137"/>
      <c r="F175" s="1137"/>
      <c r="G175" s="1137"/>
      <c r="H175" s="1137"/>
      <c r="I175" s="1137"/>
      <c r="J175" s="1137"/>
      <c r="K175" s="1137">
        <f t="shared" si="7"/>
        <v>0</v>
      </c>
    </row>
    <row r="176" spans="1:11" ht="15.95" customHeight="1">
      <c r="A176" s="1139" t="s">
        <v>1379</v>
      </c>
      <c r="B176" s="1137"/>
      <c r="C176" s="1137">
        <v>800</v>
      </c>
      <c r="D176" s="1137"/>
      <c r="E176" s="1137"/>
      <c r="F176" s="1137"/>
      <c r="G176" s="1137"/>
      <c r="H176" s="1137"/>
      <c r="I176" s="1137"/>
      <c r="J176" s="1137">
        <f>SUM(J166:J175)</f>
        <v>0</v>
      </c>
      <c r="K176" s="1137">
        <v>800</v>
      </c>
    </row>
    <row r="177" spans="1:11" ht="15.95" customHeight="1">
      <c r="A177" s="1139" t="s">
        <v>1380</v>
      </c>
      <c r="B177" s="1137"/>
      <c r="C177" s="1137"/>
      <c r="D177" s="1137">
        <v>100</v>
      </c>
      <c r="E177" s="1137">
        <v>100</v>
      </c>
      <c r="F177" s="1137"/>
      <c r="G177" s="1137">
        <v>100</v>
      </c>
      <c r="H177" s="1137"/>
      <c r="I177" s="1137"/>
      <c r="J177" s="1137"/>
      <c r="K177" s="1137">
        <f>SUM(B177:I177)</f>
        <v>300</v>
      </c>
    </row>
    <row r="178" spans="1:11" ht="15.95" hidden="1" customHeight="1">
      <c r="A178" s="1102" t="s">
        <v>894</v>
      </c>
      <c r="B178" s="1103">
        <v>30000</v>
      </c>
      <c r="C178" s="1103">
        <v>50000</v>
      </c>
      <c r="D178" s="1137"/>
      <c r="E178" s="1137"/>
      <c r="F178" s="1137"/>
      <c r="G178" s="1137">
        <v>50000</v>
      </c>
      <c r="H178" s="1137"/>
      <c r="I178" s="1137">
        <v>3500000</v>
      </c>
      <c r="J178" s="1137"/>
      <c r="K178" s="1137">
        <f>SUM(B178:J178)</f>
        <v>3630000</v>
      </c>
    </row>
    <row r="179" spans="1:11" ht="15.95" hidden="1" customHeight="1">
      <c r="A179" s="1102" t="s">
        <v>894</v>
      </c>
      <c r="B179" s="1103"/>
      <c r="C179" s="1103"/>
      <c r="D179" s="1137">
        <v>80000</v>
      </c>
      <c r="E179" s="1137"/>
      <c r="F179" s="1137"/>
      <c r="G179" s="1137"/>
      <c r="H179" s="1137"/>
      <c r="I179" s="1137"/>
      <c r="J179" s="1137"/>
      <c r="K179" s="1137">
        <f>SUM(B179:J179)</f>
        <v>80000</v>
      </c>
    </row>
    <row r="180" spans="1:11" ht="19.5" customHeight="1">
      <c r="A180" s="1105" t="s">
        <v>1381</v>
      </c>
      <c r="B180" s="1103">
        <v>30</v>
      </c>
      <c r="C180" s="1103">
        <v>50</v>
      </c>
      <c r="D180" s="1103">
        <v>80</v>
      </c>
      <c r="E180" s="1103"/>
      <c r="F180" s="1103"/>
      <c r="G180" s="1103">
        <v>50</v>
      </c>
      <c r="H180" s="1103">
        <f>SUM(H178:H179)</f>
        <v>0</v>
      </c>
      <c r="I180" s="1103">
        <v>3500</v>
      </c>
      <c r="J180" s="1103">
        <f>SUM(J178:J179)</f>
        <v>0</v>
      </c>
      <c r="K180" s="1103">
        <v>3710</v>
      </c>
    </row>
    <row r="181" spans="1:11" ht="15.95" hidden="1" customHeight="1">
      <c r="A181" s="1140" t="s">
        <v>895</v>
      </c>
      <c r="B181" s="1137"/>
      <c r="C181" s="1137"/>
      <c r="D181" s="1137"/>
      <c r="E181" s="1143"/>
      <c r="F181" s="1143"/>
      <c r="G181" s="1137"/>
      <c r="H181" s="1137"/>
      <c r="I181" s="1143"/>
      <c r="J181" s="1143"/>
      <c r="K181" s="1137">
        <f>SUM(B181:J181)</f>
        <v>0</v>
      </c>
    </row>
    <row r="182" spans="1:11" ht="15.95" hidden="1" customHeight="1">
      <c r="A182" s="1136" t="s">
        <v>1382</v>
      </c>
      <c r="B182" s="1137">
        <f t="shared" ref="B182:K182" si="8">SUM(B181:B181)</f>
        <v>0</v>
      </c>
      <c r="C182" s="1137">
        <f t="shared" si="8"/>
        <v>0</v>
      </c>
      <c r="D182" s="1137">
        <f t="shared" si="8"/>
        <v>0</v>
      </c>
      <c r="E182" s="1137"/>
      <c r="F182" s="1137"/>
      <c r="G182" s="1137">
        <f t="shared" si="8"/>
        <v>0</v>
      </c>
      <c r="H182" s="1137">
        <f t="shared" si="8"/>
        <v>0</v>
      </c>
      <c r="I182" s="1137">
        <f t="shared" si="8"/>
        <v>0</v>
      </c>
      <c r="J182" s="1137">
        <f t="shared" si="8"/>
        <v>0</v>
      </c>
      <c r="K182" s="1137">
        <f t="shared" si="8"/>
        <v>0</v>
      </c>
    </row>
    <row r="183" spans="1:11" ht="15.95" customHeight="1">
      <c r="A183" s="1136" t="s">
        <v>1383</v>
      </c>
      <c r="B183" s="1137"/>
      <c r="C183" s="1137">
        <v>50</v>
      </c>
      <c r="D183" s="1137"/>
      <c r="E183" s="1137"/>
      <c r="F183" s="1137"/>
      <c r="G183" s="1137"/>
      <c r="H183" s="1137"/>
      <c r="I183" s="1137"/>
      <c r="J183" s="1137"/>
      <c r="K183" s="1137">
        <f>SUM(B183:I183)</f>
        <v>50</v>
      </c>
    </row>
    <row r="184" spans="1:11" ht="15.95" hidden="1" customHeight="1">
      <c r="A184" s="1140" t="s">
        <v>896</v>
      </c>
      <c r="B184" s="1137"/>
      <c r="C184" s="1137"/>
      <c r="D184" s="1137"/>
      <c r="E184" s="1137"/>
      <c r="F184" s="1137"/>
      <c r="G184" s="1137">
        <v>100000</v>
      </c>
      <c r="H184" s="1137"/>
      <c r="I184" s="1137">
        <v>800000</v>
      </c>
      <c r="J184" s="1137"/>
      <c r="K184" s="1137">
        <f>SUM(B184:J184)</f>
        <v>900000</v>
      </c>
    </row>
    <row r="185" spans="1:11" ht="15.95" hidden="1" customHeight="1">
      <c r="A185" s="1140" t="s">
        <v>896</v>
      </c>
      <c r="B185" s="1137"/>
      <c r="C185" s="1137"/>
      <c r="D185" s="1137"/>
      <c r="E185" s="1137"/>
      <c r="F185" s="1137"/>
      <c r="G185" s="1137"/>
      <c r="H185" s="1137"/>
      <c r="I185" s="1137">
        <v>360000</v>
      </c>
      <c r="J185" s="1137"/>
      <c r="K185" s="1137">
        <f>SUM(B185:J185)</f>
        <v>360000</v>
      </c>
    </row>
    <row r="186" spans="1:11" ht="15.95" hidden="1" customHeight="1">
      <c r="A186" s="1140" t="s">
        <v>896</v>
      </c>
      <c r="B186" s="1137"/>
      <c r="C186" s="1137"/>
      <c r="D186" s="1137"/>
      <c r="E186" s="1137"/>
      <c r="F186" s="1137"/>
      <c r="G186" s="1137"/>
      <c r="H186" s="1137"/>
      <c r="I186" s="1137"/>
      <c r="J186" s="1137"/>
      <c r="K186" s="1137">
        <f>SUM(B186:J186)</f>
        <v>0</v>
      </c>
    </row>
    <row r="187" spans="1:11" ht="15.95" hidden="1" customHeight="1">
      <c r="A187" s="1140" t="s">
        <v>896</v>
      </c>
      <c r="B187" s="1137"/>
      <c r="C187" s="1137"/>
      <c r="D187" s="1137"/>
      <c r="E187" s="1137"/>
      <c r="F187" s="1137"/>
      <c r="G187" s="1137"/>
      <c r="H187" s="1137"/>
      <c r="I187" s="1137"/>
      <c r="J187" s="1137"/>
      <c r="K187" s="1137">
        <f>SUM(B187:J187)</f>
        <v>0</v>
      </c>
    </row>
    <row r="188" spans="1:11" ht="15.95" hidden="1" customHeight="1">
      <c r="A188" s="1140" t="s">
        <v>896</v>
      </c>
      <c r="B188" s="1137"/>
      <c r="C188" s="1137"/>
      <c r="D188" s="1137"/>
      <c r="E188" s="1137"/>
      <c r="F188" s="1137"/>
      <c r="G188" s="1137"/>
      <c r="H188" s="1137"/>
      <c r="I188" s="1137"/>
      <c r="J188" s="1137"/>
      <c r="K188" s="1137">
        <f>SUM(B188:J188)</f>
        <v>0</v>
      </c>
    </row>
    <row r="189" spans="1:11" ht="15.95" customHeight="1">
      <c r="A189" s="1136" t="s">
        <v>897</v>
      </c>
      <c r="B189" s="1137"/>
      <c r="C189" s="1137"/>
      <c r="D189" s="1137"/>
      <c r="E189" s="1137"/>
      <c r="F189" s="1137"/>
      <c r="G189" s="1137">
        <v>100</v>
      </c>
      <c r="H189" s="1137">
        <f>SUM(H184:H188)</f>
        <v>0</v>
      </c>
      <c r="I189" s="1137">
        <v>1160</v>
      </c>
      <c r="J189" s="1137">
        <f>SUM(J184:J188)</f>
        <v>0</v>
      </c>
      <c r="K189" s="1137">
        <v>1260</v>
      </c>
    </row>
    <row r="190" spans="1:11" ht="15.95" hidden="1" customHeight="1">
      <c r="A190" s="1140" t="s">
        <v>898</v>
      </c>
      <c r="B190" s="1137"/>
      <c r="C190" s="1137"/>
      <c r="D190" s="1137"/>
      <c r="E190" s="1137"/>
      <c r="F190" s="1137"/>
      <c r="G190" s="1137"/>
      <c r="H190" s="1137"/>
      <c r="I190" s="1137"/>
      <c r="J190" s="1137"/>
      <c r="K190" s="1137">
        <f>SUM(B190:J190)</f>
        <v>0</v>
      </c>
    </row>
    <row r="191" spans="1:11" ht="15.95" hidden="1" customHeight="1">
      <c r="A191" s="1140" t="s">
        <v>898</v>
      </c>
      <c r="B191" s="1137"/>
      <c r="C191" s="1137"/>
      <c r="D191" s="1137"/>
      <c r="E191" s="1137"/>
      <c r="F191" s="1137"/>
      <c r="G191" s="1137"/>
      <c r="H191" s="1137"/>
      <c r="I191" s="1137"/>
      <c r="J191" s="1137"/>
      <c r="K191" s="1137"/>
    </row>
    <row r="192" spans="1:11" ht="15.95" hidden="1" customHeight="1">
      <c r="A192" s="1136" t="s">
        <v>899</v>
      </c>
      <c r="B192" s="1137">
        <f t="shared" ref="B192:K192" si="9">SUM(B190:B191)</f>
        <v>0</v>
      </c>
      <c r="C192" s="1137">
        <f t="shared" si="9"/>
        <v>0</v>
      </c>
      <c r="D192" s="1137">
        <f t="shared" si="9"/>
        <v>0</v>
      </c>
      <c r="E192" s="1137"/>
      <c r="F192" s="1137"/>
      <c r="G192" s="1137">
        <f t="shared" si="9"/>
        <v>0</v>
      </c>
      <c r="H192" s="1137">
        <f t="shared" si="9"/>
        <v>0</v>
      </c>
      <c r="I192" s="1137">
        <f t="shared" si="9"/>
        <v>0</v>
      </c>
      <c r="J192" s="1137">
        <f t="shared" si="9"/>
        <v>0</v>
      </c>
      <c r="K192" s="1137">
        <f t="shared" si="9"/>
        <v>0</v>
      </c>
    </row>
    <row r="193" spans="1:11" ht="16.5" hidden="1" customHeight="1">
      <c r="A193" s="1106" t="s">
        <v>900</v>
      </c>
      <c r="B193" s="1137">
        <v>100000</v>
      </c>
      <c r="C193" s="1137"/>
      <c r="D193" s="1137">
        <v>85000</v>
      </c>
      <c r="E193" s="1137"/>
      <c r="F193" s="1137"/>
      <c r="G193" s="1137">
        <v>150000</v>
      </c>
      <c r="H193" s="1137"/>
      <c r="I193" s="1137"/>
      <c r="J193" s="1137"/>
      <c r="K193" s="1137">
        <f t="shared" ref="K193:K202" si="10">SUM(B193:J193)</f>
        <v>335000</v>
      </c>
    </row>
    <row r="194" spans="1:11" ht="16.5" hidden="1" customHeight="1">
      <c r="A194" s="1106" t="s">
        <v>900</v>
      </c>
      <c r="B194" s="1137"/>
      <c r="C194" s="1137">
        <v>50000</v>
      </c>
      <c r="D194" s="1137"/>
      <c r="E194" s="1137"/>
      <c r="F194" s="1137"/>
      <c r="G194" s="1137"/>
      <c r="H194" s="1137"/>
      <c r="I194" s="1137"/>
      <c r="J194" s="1137"/>
      <c r="K194" s="1137">
        <f t="shared" si="10"/>
        <v>50000</v>
      </c>
    </row>
    <row r="195" spans="1:11" ht="16.5" hidden="1" customHeight="1">
      <c r="A195" s="1106" t="s">
        <v>900</v>
      </c>
      <c r="B195" s="1137"/>
      <c r="C195" s="1137">
        <v>150000</v>
      </c>
      <c r="D195" s="1137"/>
      <c r="E195" s="1137"/>
      <c r="F195" s="1137"/>
      <c r="G195" s="1137"/>
      <c r="H195" s="1137"/>
      <c r="I195" s="1137"/>
      <c r="J195" s="1137"/>
      <c r="K195" s="1137">
        <f t="shared" si="10"/>
        <v>150000</v>
      </c>
    </row>
    <row r="196" spans="1:11" ht="16.5" hidden="1" customHeight="1">
      <c r="A196" s="1106" t="s">
        <v>900</v>
      </c>
      <c r="B196" s="1137"/>
      <c r="C196" s="1137">
        <v>25000</v>
      </c>
      <c r="D196" s="1137"/>
      <c r="E196" s="1137"/>
      <c r="F196" s="1137"/>
      <c r="G196" s="1137"/>
      <c r="H196" s="1137"/>
      <c r="I196" s="1137"/>
      <c r="J196" s="1137"/>
      <c r="K196" s="1137">
        <f t="shared" si="10"/>
        <v>25000</v>
      </c>
    </row>
    <row r="197" spans="1:11" ht="16.5" hidden="1" customHeight="1">
      <c r="A197" s="1106" t="s">
        <v>900</v>
      </c>
      <c r="B197" s="1137"/>
      <c r="C197" s="1137">
        <v>25000</v>
      </c>
      <c r="D197" s="1137"/>
      <c r="E197" s="1137"/>
      <c r="F197" s="1137"/>
      <c r="G197" s="1137"/>
      <c r="H197" s="1137"/>
      <c r="I197" s="1137"/>
      <c r="J197" s="1137"/>
      <c r="K197" s="1137">
        <f t="shared" si="10"/>
        <v>25000</v>
      </c>
    </row>
    <row r="198" spans="1:11" ht="16.5" hidden="1" customHeight="1">
      <c r="A198" s="1106" t="s">
        <v>900</v>
      </c>
      <c r="B198" s="1137"/>
      <c r="C198" s="1137">
        <v>25000</v>
      </c>
      <c r="D198" s="1137"/>
      <c r="E198" s="1137"/>
      <c r="F198" s="1137"/>
      <c r="G198" s="1137"/>
      <c r="H198" s="1137"/>
      <c r="I198" s="1137"/>
      <c r="J198" s="1137"/>
      <c r="K198" s="1137">
        <f t="shared" si="10"/>
        <v>25000</v>
      </c>
    </row>
    <row r="199" spans="1:11" ht="16.5" hidden="1" customHeight="1">
      <c r="A199" s="1106" t="s">
        <v>900</v>
      </c>
      <c r="B199" s="1137"/>
      <c r="C199" s="1137">
        <v>25000</v>
      </c>
      <c r="D199" s="1137"/>
      <c r="E199" s="1137"/>
      <c r="F199" s="1137"/>
      <c r="G199" s="1137"/>
      <c r="H199" s="1137"/>
      <c r="I199" s="1137"/>
      <c r="J199" s="1137"/>
      <c r="K199" s="1137">
        <f t="shared" si="10"/>
        <v>25000</v>
      </c>
    </row>
    <row r="200" spans="1:11" ht="16.5" hidden="1" customHeight="1">
      <c r="A200" s="1106" t="s">
        <v>900</v>
      </c>
      <c r="B200" s="1137"/>
      <c r="C200" s="1137">
        <v>25000</v>
      </c>
      <c r="D200" s="1137"/>
      <c r="E200" s="1137"/>
      <c r="F200" s="1137"/>
      <c r="G200" s="1137"/>
      <c r="H200" s="1137"/>
      <c r="I200" s="1137"/>
      <c r="J200" s="1137"/>
      <c r="K200" s="1137">
        <f t="shared" si="10"/>
        <v>25000</v>
      </c>
    </row>
    <row r="201" spans="1:11" ht="16.5" hidden="1" customHeight="1">
      <c r="A201" s="1106" t="s">
        <v>900</v>
      </c>
      <c r="B201" s="1137"/>
      <c r="C201" s="1137">
        <v>25000</v>
      </c>
      <c r="D201" s="1137"/>
      <c r="E201" s="1137"/>
      <c r="F201" s="1137"/>
      <c r="G201" s="1137"/>
      <c r="H201" s="1137"/>
      <c r="I201" s="1137"/>
      <c r="J201" s="1137"/>
      <c r="K201" s="1137">
        <f t="shared" si="10"/>
        <v>25000</v>
      </c>
    </row>
    <row r="202" spans="1:11" ht="16.5" hidden="1" customHeight="1">
      <c r="A202" s="1106" t="s">
        <v>900</v>
      </c>
      <c r="B202" s="1137"/>
      <c r="C202" s="1137"/>
      <c r="D202" s="1137"/>
      <c r="E202" s="1137"/>
      <c r="F202" s="1137"/>
      <c r="G202" s="1137"/>
      <c r="H202" s="1137"/>
      <c r="I202" s="1137"/>
      <c r="J202" s="1137"/>
      <c r="K202" s="1137">
        <f t="shared" si="10"/>
        <v>0</v>
      </c>
    </row>
    <row r="203" spans="1:11" ht="16.5" customHeight="1">
      <c r="A203" s="1107" t="s">
        <v>901</v>
      </c>
      <c r="B203" s="1137">
        <v>100</v>
      </c>
      <c r="C203" s="1137">
        <v>350</v>
      </c>
      <c r="D203" s="1137">
        <v>85</v>
      </c>
      <c r="E203" s="1137"/>
      <c r="F203" s="1137"/>
      <c r="G203" s="1137">
        <v>150</v>
      </c>
      <c r="H203" s="1137">
        <f>SUM(H193:H202)</f>
        <v>0</v>
      </c>
      <c r="I203" s="1137"/>
      <c r="J203" s="1137">
        <f>SUM(J193:J202)</f>
        <v>0</v>
      </c>
      <c r="K203" s="1137">
        <v>685</v>
      </c>
    </row>
    <row r="204" spans="1:11" ht="15.95" hidden="1" customHeight="1">
      <c r="A204" s="1106" t="s">
        <v>902</v>
      </c>
      <c r="B204" s="1137">
        <v>65000</v>
      </c>
      <c r="C204" s="1137"/>
      <c r="D204" s="1137"/>
      <c r="E204" s="1137"/>
      <c r="F204" s="1137"/>
      <c r="G204" s="1137"/>
      <c r="H204" s="1137"/>
      <c r="I204" s="1137"/>
      <c r="J204" s="1137"/>
      <c r="K204" s="1137">
        <f>SUM(B204:J204)</f>
        <v>65000</v>
      </c>
    </row>
    <row r="205" spans="1:11" ht="15.95" hidden="1" customHeight="1">
      <c r="A205" s="1106" t="s">
        <v>902</v>
      </c>
      <c r="B205" s="1137"/>
      <c r="C205" s="1137"/>
      <c r="D205" s="1137"/>
      <c r="E205" s="1137"/>
      <c r="F205" s="1137"/>
      <c r="G205" s="1137"/>
      <c r="H205" s="1137"/>
      <c r="I205" s="1137"/>
      <c r="J205" s="1137"/>
      <c r="K205" s="1137">
        <f>SUM(B205:J205)</f>
        <v>0</v>
      </c>
    </row>
    <row r="206" spans="1:11" ht="21" customHeight="1">
      <c r="A206" s="1107" t="s">
        <v>903</v>
      </c>
      <c r="B206" s="1137">
        <v>65</v>
      </c>
      <c r="C206" s="1137"/>
      <c r="D206" s="1137"/>
      <c r="E206" s="1137"/>
      <c r="F206" s="1137"/>
      <c r="G206" s="1137"/>
      <c r="H206" s="1137">
        <f>SUM(H204:H205)</f>
        <v>0</v>
      </c>
      <c r="I206" s="1137"/>
      <c r="J206" s="1137">
        <f>SUM(J204:J205)</f>
        <v>0</v>
      </c>
      <c r="K206" s="1137">
        <v>65</v>
      </c>
    </row>
    <row r="207" spans="1:11" ht="16.5" hidden="1" customHeight="1">
      <c r="A207" s="1107" t="s">
        <v>904</v>
      </c>
      <c r="B207" s="1137">
        <v>25000</v>
      </c>
      <c r="C207" s="1137"/>
      <c r="D207" s="1137"/>
      <c r="E207" s="1137"/>
      <c r="F207" s="1137"/>
      <c r="G207" s="1137"/>
      <c r="H207" s="1137"/>
      <c r="I207" s="1137"/>
      <c r="J207" s="1137"/>
      <c r="K207" s="1137">
        <f>SUM(B207:J207)</f>
        <v>25000</v>
      </c>
    </row>
    <row r="208" spans="1:11" ht="16.5" hidden="1" customHeight="1">
      <c r="A208" s="1107" t="s">
        <v>904</v>
      </c>
      <c r="B208" s="1137">
        <v>35000</v>
      </c>
      <c r="C208" s="1137"/>
      <c r="D208" s="1137"/>
      <c r="E208" s="1137"/>
      <c r="F208" s="1137"/>
      <c r="G208" s="1137"/>
      <c r="H208" s="1137"/>
      <c r="I208" s="1137"/>
      <c r="J208" s="1137"/>
      <c r="K208" s="1137">
        <f>SUM(B208:J208)</f>
        <v>35000</v>
      </c>
    </row>
    <row r="209" spans="1:11" ht="16.5" customHeight="1">
      <c r="A209" s="1107" t="s">
        <v>1384</v>
      </c>
      <c r="B209" s="1137">
        <v>60</v>
      </c>
      <c r="C209" s="1137"/>
      <c r="D209" s="1137"/>
      <c r="E209" s="1137"/>
      <c r="F209" s="1137"/>
      <c r="G209" s="1137"/>
      <c r="H209" s="1137">
        <f>SUM(H207:H208)</f>
        <v>0</v>
      </c>
      <c r="I209" s="1137"/>
      <c r="J209" s="1137">
        <f>SUM(J207:J208)</f>
        <v>0</v>
      </c>
      <c r="K209" s="1137">
        <v>60</v>
      </c>
    </row>
    <row r="210" spans="1:11" ht="15.95" hidden="1" customHeight="1">
      <c r="A210" s="1140" t="s">
        <v>905</v>
      </c>
      <c r="B210" s="1137"/>
      <c r="C210" s="1137"/>
      <c r="D210" s="1137"/>
      <c r="E210" s="1137"/>
      <c r="F210" s="1137"/>
      <c r="G210" s="1137"/>
      <c r="H210" s="1137"/>
      <c r="I210" s="1137">
        <v>1080000</v>
      </c>
      <c r="J210" s="1137"/>
      <c r="K210" s="1137">
        <f>SUM(B210:J210)</f>
        <v>1080000</v>
      </c>
    </row>
    <row r="211" spans="1:11" ht="15.95" hidden="1" customHeight="1">
      <c r="A211" s="1140" t="s">
        <v>905</v>
      </c>
      <c r="B211" s="1137"/>
      <c r="C211" s="1137"/>
      <c r="D211" s="1137"/>
      <c r="E211" s="1137"/>
      <c r="F211" s="1137"/>
      <c r="G211" s="1137"/>
      <c r="H211" s="1137"/>
      <c r="I211" s="1137">
        <v>2000000</v>
      </c>
      <c r="J211" s="1137"/>
      <c r="K211" s="1137">
        <f>SUM(B211:J211)</f>
        <v>2000000</v>
      </c>
    </row>
    <row r="212" spans="1:11" ht="15.95" hidden="1" customHeight="1">
      <c r="A212" s="1140" t="s">
        <v>905</v>
      </c>
      <c r="B212" s="1137"/>
      <c r="C212" s="1137"/>
      <c r="D212" s="1137"/>
      <c r="E212" s="1137"/>
      <c r="F212" s="1137"/>
      <c r="G212" s="1137"/>
      <c r="H212" s="1137"/>
      <c r="I212" s="1137"/>
      <c r="J212" s="1137"/>
      <c r="K212" s="1137">
        <f>SUM(B212:J212)</f>
        <v>0</v>
      </c>
    </row>
    <row r="213" spans="1:11" ht="15.95" hidden="1" customHeight="1">
      <c r="A213" s="1140" t="s">
        <v>905</v>
      </c>
      <c r="B213" s="1137"/>
      <c r="C213" s="1137"/>
      <c r="D213" s="1137"/>
      <c r="E213" s="1137"/>
      <c r="F213" s="1137"/>
      <c r="G213" s="1137"/>
      <c r="H213" s="1137"/>
      <c r="I213" s="1137"/>
      <c r="J213" s="1137"/>
      <c r="K213" s="1137">
        <f>SUM(B213:J213)</f>
        <v>0</v>
      </c>
    </row>
    <row r="214" spans="1:11" ht="15.95" customHeight="1">
      <c r="A214" s="1136" t="s">
        <v>906</v>
      </c>
      <c r="B214" s="1137"/>
      <c r="C214" s="1137"/>
      <c r="D214" s="1137"/>
      <c r="E214" s="1137"/>
      <c r="F214" s="1137"/>
      <c r="G214" s="1137"/>
      <c r="H214" s="1137">
        <f>SUM(H210:H213)</f>
        <v>0</v>
      </c>
      <c r="I214" s="1137">
        <v>3080</v>
      </c>
      <c r="J214" s="1137">
        <f>SUM(J210:J213)</f>
        <v>0</v>
      </c>
      <c r="K214" s="1137">
        <v>3080</v>
      </c>
    </row>
    <row r="215" spans="1:11" ht="15.95" hidden="1" customHeight="1">
      <c r="A215" s="1144" t="s">
        <v>907</v>
      </c>
      <c r="B215" s="1145">
        <f t="shared" ref="B215:K215" si="11">B103+B104+B105+B106+B109+B110+B120+B130+B135+B136+B137+B138+B139+B140+B141+B153+B154+B155+B156+B159+B164+B165+B176+B177+B180+B182+B183+B189+B192+B203+B206+B209+B214</f>
        <v>668</v>
      </c>
      <c r="C215" s="1145">
        <f t="shared" si="11"/>
        <v>4162</v>
      </c>
      <c r="D215" s="1145">
        <f t="shared" si="11"/>
        <v>430</v>
      </c>
      <c r="E215" s="1145">
        <f t="shared" si="11"/>
        <v>100</v>
      </c>
      <c r="F215" s="1145"/>
      <c r="G215" s="1145">
        <f t="shared" si="11"/>
        <v>860</v>
      </c>
      <c r="H215" s="1145">
        <f t="shared" si="11"/>
        <v>100000</v>
      </c>
      <c r="I215" s="1145">
        <f t="shared" si="11"/>
        <v>28339</v>
      </c>
      <c r="J215" s="1145">
        <f t="shared" si="11"/>
        <v>0</v>
      </c>
      <c r="K215" s="1145">
        <f t="shared" si="11"/>
        <v>34559</v>
      </c>
    </row>
    <row r="216" spans="1:11" ht="15.95" hidden="1" customHeight="1">
      <c r="A216" s="1107" t="s">
        <v>908</v>
      </c>
      <c r="B216" s="1124">
        <v>50000</v>
      </c>
      <c r="C216" s="1123">
        <v>50000</v>
      </c>
      <c r="D216" s="1122">
        <v>50000</v>
      </c>
      <c r="E216" s="1122">
        <v>50000</v>
      </c>
      <c r="F216" s="1123"/>
      <c r="G216" s="1123">
        <v>100000</v>
      </c>
      <c r="H216" s="1124"/>
      <c r="I216" s="1124"/>
      <c r="J216" s="1124"/>
      <c r="K216" s="1124">
        <f t="shared" ref="K216:K259" si="12">SUM(B216:I216)</f>
        <v>300000</v>
      </c>
    </row>
    <row r="217" spans="1:11" ht="15.95" hidden="1" customHeight="1">
      <c r="A217" s="1107" t="s">
        <v>908</v>
      </c>
      <c r="B217" s="1124">
        <v>25000</v>
      </c>
      <c r="C217" s="1124"/>
      <c r="D217" s="1122">
        <v>75000</v>
      </c>
      <c r="E217" s="1122"/>
      <c r="F217" s="1123"/>
      <c r="G217" s="1123"/>
      <c r="H217" s="1124"/>
      <c r="I217" s="1124"/>
      <c r="J217" s="1124"/>
      <c r="K217" s="1124">
        <f t="shared" si="12"/>
        <v>100000</v>
      </c>
    </row>
    <row r="218" spans="1:11" ht="20.25" customHeight="1">
      <c r="A218" s="1107" t="s">
        <v>909</v>
      </c>
      <c r="B218" s="1104">
        <v>75</v>
      </c>
      <c r="C218" s="1104">
        <v>50</v>
      </c>
      <c r="D218" s="1104">
        <v>125</v>
      </c>
      <c r="E218" s="1104">
        <v>50</v>
      </c>
      <c r="F218" s="1104"/>
      <c r="G218" s="1104">
        <v>100</v>
      </c>
      <c r="H218" s="1104">
        <f>SUM(H216:H217)</f>
        <v>0</v>
      </c>
      <c r="I218" s="1104"/>
      <c r="J218" s="1104">
        <f>SUM(J216:J217)</f>
        <v>0</v>
      </c>
      <c r="K218" s="1104">
        <f t="shared" si="12"/>
        <v>400</v>
      </c>
    </row>
    <row r="219" spans="1:11" ht="18.75" customHeight="1">
      <c r="A219" s="1142" t="s">
        <v>910</v>
      </c>
      <c r="B219" s="1104"/>
      <c r="C219" s="1104">
        <v>100</v>
      </c>
      <c r="D219" s="1104"/>
      <c r="E219" s="1104"/>
      <c r="F219" s="1104"/>
      <c r="G219" s="1104"/>
      <c r="H219" s="1104"/>
      <c r="I219" s="1104"/>
      <c r="J219" s="1104"/>
      <c r="K219" s="1104">
        <f t="shared" si="12"/>
        <v>100</v>
      </c>
    </row>
    <row r="220" spans="1:11" ht="16.5" hidden="1" customHeight="1">
      <c r="A220" s="1142" t="s">
        <v>1333</v>
      </c>
      <c r="B220" s="1104"/>
      <c r="C220" s="1104"/>
      <c r="D220" s="1104"/>
      <c r="E220" s="1104"/>
      <c r="F220" s="1104"/>
      <c r="G220" s="1104"/>
      <c r="H220" s="1104"/>
      <c r="I220" s="1104"/>
      <c r="J220" s="1104"/>
      <c r="K220" s="1104"/>
    </row>
    <row r="221" spans="1:11" ht="16.5" hidden="1" customHeight="1">
      <c r="A221" s="1142" t="s">
        <v>1334</v>
      </c>
      <c r="B221" s="1104"/>
      <c r="C221" s="1104"/>
      <c r="D221" s="1104"/>
      <c r="E221" s="1104"/>
      <c r="F221" s="1104"/>
      <c r="G221" s="1104"/>
      <c r="H221" s="1104"/>
      <c r="I221" s="1104"/>
      <c r="J221" s="1104"/>
      <c r="K221" s="1104"/>
    </row>
    <row r="222" spans="1:11" ht="16.5" hidden="1" customHeight="1">
      <c r="A222" s="1142" t="s">
        <v>1335</v>
      </c>
      <c r="B222" s="1104"/>
      <c r="C222" s="1104"/>
      <c r="D222" s="1104"/>
      <c r="E222" s="1104"/>
      <c r="F222" s="1104"/>
      <c r="G222" s="1104"/>
      <c r="H222" s="1104"/>
      <c r="I222" s="1104"/>
      <c r="J222" s="1104"/>
      <c r="K222" s="1104"/>
    </row>
    <row r="223" spans="1:11" ht="16.5" hidden="1" customHeight="1">
      <c r="A223" s="1142" t="s">
        <v>1336</v>
      </c>
      <c r="B223" s="1104"/>
      <c r="C223" s="1104"/>
      <c r="D223" s="1104"/>
      <c r="E223" s="1104"/>
      <c r="F223" s="1104"/>
      <c r="G223" s="1104"/>
      <c r="H223" s="1104"/>
      <c r="I223" s="1104"/>
      <c r="J223" s="1104"/>
      <c r="K223" s="1104"/>
    </row>
    <row r="224" spans="1:11" ht="16.5" customHeight="1">
      <c r="A224" s="1142" t="s">
        <v>1385</v>
      </c>
      <c r="B224" s="1104"/>
      <c r="C224" s="1104"/>
      <c r="D224" s="1104"/>
      <c r="E224" s="1104"/>
      <c r="F224" s="1104"/>
      <c r="G224" s="1104">
        <v>100</v>
      </c>
      <c r="H224" s="1104"/>
      <c r="I224" s="1104"/>
      <c r="J224" s="1104"/>
      <c r="K224" s="1104">
        <f t="shared" si="12"/>
        <v>100</v>
      </c>
    </row>
    <row r="225" spans="1:15" ht="27" customHeight="1" thickBot="1">
      <c r="A225" s="1105" t="s">
        <v>911</v>
      </c>
      <c r="B225" s="1104"/>
      <c r="C225" s="1104"/>
      <c r="D225" s="1104">
        <v>60</v>
      </c>
      <c r="E225" s="1104"/>
      <c r="F225" s="1104"/>
      <c r="G225" s="1104">
        <v>50</v>
      </c>
      <c r="H225" s="1104"/>
      <c r="I225" s="1104"/>
      <c r="J225" s="1104"/>
      <c r="K225" s="1104">
        <f t="shared" si="12"/>
        <v>110</v>
      </c>
    </row>
    <row r="226" spans="1:15" ht="15" hidden="1" customHeight="1" thickBot="1">
      <c r="A226" s="1105" t="s">
        <v>1337</v>
      </c>
      <c r="B226" s="1104"/>
      <c r="C226" s="1104"/>
      <c r="D226" s="1104"/>
      <c r="E226" s="1104"/>
      <c r="F226" s="1104"/>
      <c r="G226" s="1104"/>
      <c r="H226" s="1104"/>
      <c r="I226" s="1104"/>
      <c r="J226" s="1104"/>
      <c r="K226" s="1104">
        <f t="shared" si="12"/>
        <v>0</v>
      </c>
    </row>
    <row r="227" spans="1:15" ht="15" customHeight="1" thickBot="1">
      <c r="A227" s="1105" t="s">
        <v>912</v>
      </c>
      <c r="B227" s="1104"/>
      <c r="C227" s="1104"/>
      <c r="D227" s="1104"/>
      <c r="E227" s="1104"/>
      <c r="F227" s="1104"/>
      <c r="G227" s="1104"/>
      <c r="H227" s="1104"/>
      <c r="I227" s="1104">
        <v>330</v>
      </c>
      <c r="J227" s="1104"/>
      <c r="K227" s="1104">
        <f t="shared" si="12"/>
        <v>330</v>
      </c>
      <c r="O227" s="1146"/>
    </row>
    <row r="228" spans="1:15" ht="15" hidden="1" customHeight="1">
      <c r="A228" s="1138" t="s">
        <v>913</v>
      </c>
      <c r="B228" s="1104"/>
      <c r="C228" s="1104">
        <v>60000</v>
      </c>
      <c r="D228" s="1104"/>
      <c r="E228" s="1104"/>
      <c r="F228" s="1104"/>
      <c r="G228" s="1104"/>
      <c r="H228" s="1104"/>
      <c r="I228" s="1104"/>
      <c r="J228" s="1104"/>
      <c r="K228" s="1104">
        <f t="shared" si="12"/>
        <v>60000</v>
      </c>
    </row>
    <row r="229" spans="1:15" ht="15" hidden="1" customHeight="1">
      <c r="A229" s="1138" t="s">
        <v>913</v>
      </c>
      <c r="B229" s="1104"/>
      <c r="C229" s="1104">
        <v>550000</v>
      </c>
      <c r="D229" s="1104"/>
      <c r="E229" s="1104"/>
      <c r="F229" s="1104"/>
      <c r="G229" s="1104"/>
      <c r="H229" s="1104"/>
      <c r="I229" s="1104"/>
      <c r="J229" s="1104"/>
      <c r="K229" s="1104">
        <f t="shared" si="12"/>
        <v>550000</v>
      </c>
    </row>
    <row r="230" spans="1:15" ht="15" hidden="1" customHeight="1">
      <c r="A230" s="1138" t="s">
        <v>913</v>
      </c>
      <c r="B230" s="1104"/>
      <c r="C230" s="1104">
        <v>91650</v>
      </c>
      <c r="D230" s="1104"/>
      <c r="E230" s="1104"/>
      <c r="F230" s="1104"/>
      <c r="G230" s="1104"/>
      <c r="H230" s="1104"/>
      <c r="I230" s="1104"/>
      <c r="J230" s="1104"/>
      <c r="K230" s="1104">
        <f t="shared" si="12"/>
        <v>91650</v>
      </c>
    </row>
    <row r="231" spans="1:15" ht="15" hidden="1" customHeight="1">
      <c r="A231" s="1138" t="s">
        <v>913</v>
      </c>
      <c r="B231" s="1104"/>
      <c r="C231" s="1104">
        <v>91650</v>
      </c>
      <c r="D231" s="1104"/>
      <c r="E231" s="1104"/>
      <c r="F231" s="1104"/>
      <c r="G231" s="1104"/>
      <c r="H231" s="1104"/>
      <c r="I231" s="1104"/>
      <c r="J231" s="1104"/>
      <c r="K231" s="1104">
        <f t="shared" si="12"/>
        <v>91650</v>
      </c>
    </row>
    <row r="232" spans="1:15" ht="15" hidden="1" customHeight="1">
      <c r="A232" s="1138" t="s">
        <v>913</v>
      </c>
      <c r="B232" s="1104"/>
      <c r="C232" s="1104">
        <v>91650</v>
      </c>
      <c r="D232" s="1104"/>
      <c r="E232" s="1104"/>
      <c r="F232" s="1104"/>
      <c r="G232" s="1104"/>
      <c r="H232" s="1104"/>
      <c r="I232" s="1104"/>
      <c r="J232" s="1104"/>
      <c r="K232" s="1104">
        <f t="shared" si="12"/>
        <v>91650</v>
      </c>
    </row>
    <row r="233" spans="1:15" ht="15" hidden="1" customHeight="1">
      <c r="A233" s="1138" t="s">
        <v>913</v>
      </c>
      <c r="B233" s="1104"/>
      <c r="C233" s="1104">
        <v>91650</v>
      </c>
      <c r="D233" s="1104"/>
      <c r="E233" s="1104"/>
      <c r="F233" s="1104"/>
      <c r="G233" s="1104"/>
      <c r="H233" s="1104"/>
      <c r="I233" s="1104"/>
      <c r="J233" s="1104"/>
      <c r="K233" s="1104">
        <f t="shared" si="12"/>
        <v>91650</v>
      </c>
    </row>
    <row r="234" spans="1:15" ht="15" hidden="1" customHeight="1">
      <c r="A234" s="1138" t="s">
        <v>913</v>
      </c>
      <c r="B234" s="1104"/>
      <c r="C234" s="1104">
        <v>91650</v>
      </c>
      <c r="D234" s="1104"/>
      <c r="E234" s="1104"/>
      <c r="F234" s="1104"/>
      <c r="G234" s="1104"/>
      <c r="H234" s="1104"/>
      <c r="I234" s="1104"/>
      <c r="J234" s="1104"/>
      <c r="K234" s="1104">
        <f t="shared" si="12"/>
        <v>91650</v>
      </c>
    </row>
    <row r="235" spans="1:15" ht="15" hidden="1" customHeight="1">
      <c r="A235" s="1138" t="s">
        <v>913</v>
      </c>
      <c r="B235" s="1104"/>
      <c r="C235" s="1104">
        <v>91750</v>
      </c>
      <c r="D235" s="1104"/>
      <c r="E235" s="1104"/>
      <c r="F235" s="1104"/>
      <c r="G235" s="1104"/>
      <c r="H235" s="1104"/>
      <c r="I235" s="1104"/>
      <c r="J235" s="1104"/>
      <c r="K235" s="1104">
        <f t="shared" si="12"/>
        <v>91750</v>
      </c>
    </row>
    <row r="236" spans="1:15" ht="15" hidden="1" customHeight="1">
      <c r="A236" s="1138" t="s">
        <v>913</v>
      </c>
      <c r="B236" s="1104"/>
      <c r="C236" s="1104"/>
      <c r="D236" s="1104"/>
      <c r="E236" s="1104"/>
      <c r="F236" s="1104"/>
      <c r="G236" s="1104"/>
      <c r="H236" s="1104"/>
      <c r="I236" s="1104"/>
      <c r="J236" s="1104"/>
      <c r="K236" s="1104">
        <f t="shared" si="12"/>
        <v>0</v>
      </c>
    </row>
    <row r="237" spans="1:15" ht="15" hidden="1" customHeight="1">
      <c r="A237" s="1138" t="s">
        <v>913</v>
      </c>
      <c r="B237" s="1104"/>
      <c r="C237" s="1104"/>
      <c r="D237" s="1104"/>
      <c r="E237" s="1104"/>
      <c r="F237" s="1104"/>
      <c r="G237" s="1104"/>
      <c r="H237" s="1104"/>
      <c r="I237" s="1104"/>
      <c r="J237" s="1104"/>
      <c r="K237" s="1104">
        <f t="shared" si="12"/>
        <v>0</v>
      </c>
    </row>
    <row r="238" spans="1:15" ht="15" customHeight="1">
      <c r="A238" s="1139" t="s">
        <v>1386</v>
      </c>
      <c r="B238" s="1104">
        <f>SUM(B228:B235)</f>
        <v>0</v>
      </c>
      <c r="C238" s="1104">
        <v>1160</v>
      </c>
      <c r="D238" s="1104"/>
      <c r="E238" s="1104"/>
      <c r="F238" s="1104"/>
      <c r="G238" s="1104"/>
      <c r="H238" s="1104"/>
      <c r="I238" s="1104"/>
      <c r="J238" s="1104">
        <f>SUM(J228:J237)</f>
        <v>0</v>
      </c>
      <c r="K238" s="1104">
        <f t="shared" si="12"/>
        <v>1160</v>
      </c>
    </row>
    <row r="239" spans="1:15" ht="15" customHeight="1">
      <c r="A239" s="1139" t="s">
        <v>914</v>
      </c>
      <c r="B239" s="1104"/>
      <c r="C239" s="1104">
        <v>100</v>
      </c>
      <c r="D239" s="1104"/>
      <c r="E239" s="1104"/>
      <c r="F239" s="1104"/>
      <c r="G239" s="1104"/>
      <c r="H239" s="1104"/>
      <c r="I239" s="1104"/>
      <c r="J239" s="1104"/>
      <c r="K239" s="1104">
        <f t="shared" si="12"/>
        <v>100</v>
      </c>
    </row>
    <row r="240" spans="1:15" ht="12.75" hidden="1" customHeight="1">
      <c r="A240" s="1140" t="s">
        <v>915</v>
      </c>
      <c r="B240" s="1104">
        <v>60000</v>
      </c>
      <c r="C240" s="1104"/>
      <c r="D240" s="1104"/>
      <c r="E240" s="1104"/>
      <c r="F240" s="1104"/>
      <c r="G240" s="1104">
        <v>100000</v>
      </c>
      <c r="H240" s="1104"/>
      <c r="I240" s="1104"/>
      <c r="J240" s="1104"/>
      <c r="K240" s="1104">
        <f t="shared" si="12"/>
        <v>160000</v>
      </c>
    </row>
    <row r="241" spans="1:11" ht="15" customHeight="1">
      <c r="A241" s="1136" t="s">
        <v>916</v>
      </c>
      <c r="B241" s="1104">
        <v>60</v>
      </c>
      <c r="C241" s="1104"/>
      <c r="D241" s="1104"/>
      <c r="E241" s="1104"/>
      <c r="F241" s="1104"/>
      <c r="G241" s="1104">
        <v>100</v>
      </c>
      <c r="H241" s="1104">
        <f>SUM(H240)</f>
        <v>0</v>
      </c>
      <c r="I241" s="1104"/>
      <c r="J241" s="1104">
        <f>SUM(J240)</f>
        <v>0</v>
      </c>
      <c r="K241" s="1104">
        <f t="shared" si="12"/>
        <v>160</v>
      </c>
    </row>
    <row r="242" spans="1:11" ht="27" hidden="1" customHeight="1">
      <c r="A242" s="1106" t="s">
        <v>917</v>
      </c>
      <c r="B242" s="1104">
        <v>65000</v>
      </c>
      <c r="C242" s="1104"/>
      <c r="D242" s="1104"/>
      <c r="E242" s="1104"/>
      <c r="F242" s="1104"/>
      <c r="G242" s="1104"/>
      <c r="H242" s="1104"/>
      <c r="I242" s="1104"/>
      <c r="J242" s="1104"/>
      <c r="K242" s="1104">
        <f t="shared" si="12"/>
        <v>65000</v>
      </c>
    </row>
    <row r="243" spans="1:11" ht="21.75" hidden="1" customHeight="1">
      <c r="A243" s="1106" t="s">
        <v>917</v>
      </c>
      <c r="B243" s="1104"/>
      <c r="C243" s="1104"/>
      <c r="D243" s="1104"/>
      <c r="E243" s="1104"/>
      <c r="F243" s="1104"/>
      <c r="G243" s="1104"/>
      <c r="H243" s="1104"/>
      <c r="I243" s="1104"/>
      <c r="J243" s="1104"/>
      <c r="K243" s="1104">
        <f t="shared" si="12"/>
        <v>0</v>
      </c>
    </row>
    <row r="244" spans="1:11" ht="29.25" customHeight="1">
      <c r="A244" s="1107" t="s">
        <v>917</v>
      </c>
      <c r="B244" s="1104">
        <v>65</v>
      </c>
      <c r="C244" s="1104"/>
      <c r="D244" s="1104"/>
      <c r="E244" s="1104"/>
      <c r="F244" s="1104"/>
      <c r="G244" s="1104"/>
      <c r="H244" s="1104">
        <f>SUM(H242:H243)</f>
        <v>0</v>
      </c>
      <c r="I244" s="1104"/>
      <c r="J244" s="1104">
        <f>SUM(J242:J243)</f>
        <v>0</v>
      </c>
      <c r="K244" s="1104">
        <f t="shared" si="12"/>
        <v>65</v>
      </c>
    </row>
    <row r="245" spans="1:11" ht="24.75" hidden="1" customHeight="1">
      <c r="A245" s="1107" t="s">
        <v>918</v>
      </c>
      <c r="B245" s="1104"/>
      <c r="C245" s="1104"/>
      <c r="D245" s="1104"/>
      <c r="E245" s="1104"/>
      <c r="F245" s="1104"/>
      <c r="G245" s="1104"/>
      <c r="H245" s="1104"/>
      <c r="I245" s="1104"/>
      <c r="J245" s="1104"/>
      <c r="K245" s="1104">
        <f t="shared" si="12"/>
        <v>0</v>
      </c>
    </row>
    <row r="246" spans="1:11" ht="15" hidden="1" customHeight="1">
      <c r="A246" s="1140" t="s">
        <v>919</v>
      </c>
      <c r="B246" s="1104"/>
      <c r="C246" s="1137"/>
      <c r="D246" s="1104"/>
      <c r="E246" s="1104"/>
      <c r="F246" s="1104"/>
      <c r="G246" s="1104"/>
      <c r="H246" s="1104"/>
      <c r="I246" s="1104"/>
      <c r="J246" s="1104"/>
      <c r="K246" s="1104">
        <f t="shared" si="12"/>
        <v>0</v>
      </c>
    </row>
    <row r="247" spans="1:11" ht="15" hidden="1" customHeight="1">
      <c r="A247" s="1140" t="s">
        <v>919</v>
      </c>
      <c r="B247" s="1104"/>
      <c r="C247" s="1137"/>
      <c r="D247" s="1104"/>
      <c r="E247" s="1104"/>
      <c r="F247" s="1104"/>
      <c r="G247" s="1104"/>
      <c r="H247" s="1104"/>
      <c r="I247" s="1104"/>
      <c r="J247" s="1104"/>
      <c r="K247" s="1104">
        <f t="shared" si="12"/>
        <v>0</v>
      </c>
    </row>
    <row r="248" spans="1:11" ht="15" hidden="1" customHeight="1">
      <c r="A248" s="1136" t="s">
        <v>1387</v>
      </c>
      <c r="B248" s="1104">
        <f t="shared" ref="B248:J248" si="13">SUM(B246:B247)</f>
        <v>0</v>
      </c>
      <c r="C248" s="1104">
        <f t="shared" si="13"/>
        <v>0</v>
      </c>
      <c r="D248" s="1104">
        <f t="shared" si="13"/>
        <v>0</v>
      </c>
      <c r="E248" s="1104">
        <f t="shared" si="13"/>
        <v>0</v>
      </c>
      <c r="F248" s="1104">
        <f t="shared" si="13"/>
        <v>0</v>
      </c>
      <c r="G248" s="1104">
        <f t="shared" si="13"/>
        <v>0</v>
      </c>
      <c r="H248" s="1104">
        <f t="shared" si="13"/>
        <v>0</v>
      </c>
      <c r="I248" s="1104">
        <f t="shared" si="13"/>
        <v>0</v>
      </c>
      <c r="J248" s="1104">
        <f t="shared" si="13"/>
        <v>0</v>
      </c>
      <c r="K248" s="1104">
        <f t="shared" si="12"/>
        <v>0</v>
      </c>
    </row>
    <row r="249" spans="1:11" ht="15" hidden="1" customHeight="1">
      <c r="A249" s="1136" t="s">
        <v>920</v>
      </c>
      <c r="B249" s="1104"/>
      <c r="C249" s="1104"/>
      <c r="D249" s="1104"/>
      <c r="E249" s="1104"/>
      <c r="F249" s="1104"/>
      <c r="G249" s="1104"/>
      <c r="H249" s="1104"/>
      <c r="I249" s="1104"/>
      <c r="J249" s="1104"/>
      <c r="K249" s="1104">
        <f t="shared" si="12"/>
        <v>0</v>
      </c>
    </row>
    <row r="250" spans="1:11" ht="15" hidden="1" customHeight="1">
      <c r="A250" s="1106" t="s">
        <v>921</v>
      </c>
      <c r="B250" s="1104"/>
      <c r="C250" s="1104"/>
      <c r="D250" s="1104"/>
      <c r="E250" s="1104"/>
      <c r="F250" s="1104"/>
      <c r="G250" s="1104"/>
      <c r="H250" s="1104"/>
      <c r="I250" s="1104"/>
      <c r="J250" s="1104"/>
      <c r="K250" s="1104">
        <f t="shared" si="12"/>
        <v>0</v>
      </c>
    </row>
    <row r="251" spans="1:11" ht="15" hidden="1" customHeight="1">
      <c r="A251" s="1106" t="s">
        <v>921</v>
      </c>
      <c r="B251" s="1104"/>
      <c r="C251" s="1104"/>
      <c r="D251" s="1104"/>
      <c r="E251" s="1104"/>
      <c r="F251" s="1104"/>
      <c r="G251" s="1104"/>
      <c r="H251" s="1104"/>
      <c r="I251" s="1104"/>
      <c r="J251" s="1104"/>
      <c r="K251" s="1104">
        <f t="shared" si="12"/>
        <v>0</v>
      </c>
    </row>
    <row r="252" spans="1:11" ht="15" hidden="1" customHeight="1">
      <c r="A252" s="1107" t="s">
        <v>1388</v>
      </c>
      <c r="B252" s="1104">
        <f t="shared" ref="B252:J252" si="14">SUM(B250:B251)</f>
        <v>0</v>
      </c>
      <c r="C252" s="1104">
        <f t="shared" si="14"/>
        <v>0</v>
      </c>
      <c r="D252" s="1104">
        <f t="shared" si="14"/>
        <v>0</v>
      </c>
      <c r="E252" s="1104">
        <f t="shared" si="14"/>
        <v>0</v>
      </c>
      <c r="F252" s="1104">
        <f t="shared" si="14"/>
        <v>0</v>
      </c>
      <c r="G252" s="1104">
        <f t="shared" si="14"/>
        <v>0</v>
      </c>
      <c r="H252" s="1104">
        <f t="shared" si="14"/>
        <v>0</v>
      </c>
      <c r="I252" s="1104">
        <f t="shared" si="14"/>
        <v>0</v>
      </c>
      <c r="J252" s="1104">
        <f t="shared" si="14"/>
        <v>0</v>
      </c>
      <c r="K252" s="1104">
        <f t="shared" si="12"/>
        <v>0</v>
      </c>
    </row>
    <row r="253" spans="1:11" ht="15" hidden="1" customHeight="1">
      <c r="A253" s="1107" t="s">
        <v>922</v>
      </c>
      <c r="B253" s="1104"/>
      <c r="C253" s="1104"/>
      <c r="D253" s="1104"/>
      <c r="E253" s="1104"/>
      <c r="F253" s="1104"/>
      <c r="G253" s="1104"/>
      <c r="H253" s="1104"/>
      <c r="I253" s="1104"/>
      <c r="J253" s="1104"/>
      <c r="K253" s="1104">
        <f t="shared" si="12"/>
        <v>0</v>
      </c>
    </row>
    <row r="254" spans="1:11" ht="15" hidden="1" customHeight="1">
      <c r="A254" s="1142" t="s">
        <v>923</v>
      </c>
      <c r="B254" s="1104"/>
      <c r="C254" s="1104"/>
      <c r="D254" s="1104"/>
      <c r="E254" s="1104"/>
      <c r="F254" s="1104"/>
      <c r="G254" s="1104"/>
      <c r="H254" s="1104"/>
      <c r="I254" s="1104"/>
      <c r="J254" s="1104"/>
      <c r="K254" s="1104">
        <f t="shared" si="12"/>
        <v>0</v>
      </c>
    </row>
    <row r="255" spans="1:11" ht="15" customHeight="1">
      <c r="A255" s="1142" t="s">
        <v>924</v>
      </c>
      <c r="B255" s="1104">
        <v>30</v>
      </c>
      <c r="C255" s="1104"/>
      <c r="D255" s="1104"/>
      <c r="E255" s="1104"/>
      <c r="F255" s="1104"/>
      <c r="G255" s="1104"/>
      <c r="H255" s="1104"/>
      <c r="I255" s="1104"/>
      <c r="J255" s="1104"/>
      <c r="K255" s="1104">
        <f t="shared" si="12"/>
        <v>30</v>
      </c>
    </row>
    <row r="256" spans="1:11" ht="15" customHeight="1">
      <c r="A256" s="1142" t="s">
        <v>1389</v>
      </c>
      <c r="B256" s="1104"/>
      <c r="C256" s="1104">
        <v>50</v>
      </c>
      <c r="D256" s="1104"/>
      <c r="E256" s="1104"/>
      <c r="F256" s="1104"/>
      <c r="G256" s="1104">
        <v>50</v>
      </c>
      <c r="H256" s="1104"/>
      <c r="I256" s="1104"/>
      <c r="J256" s="1104"/>
      <c r="K256" s="1104">
        <f t="shared" si="12"/>
        <v>100</v>
      </c>
    </row>
    <row r="257" spans="1:11" ht="15" hidden="1" customHeight="1">
      <c r="A257" s="1142" t="s">
        <v>1390</v>
      </c>
      <c r="B257" s="1104"/>
      <c r="C257" s="1104"/>
      <c r="D257" s="1104"/>
      <c r="E257" s="1104"/>
      <c r="F257" s="1104"/>
      <c r="G257" s="1104"/>
      <c r="H257" s="1104"/>
      <c r="I257" s="1104"/>
      <c r="J257" s="1104"/>
      <c r="K257" s="1104">
        <f t="shared" si="12"/>
        <v>0</v>
      </c>
    </row>
    <row r="258" spans="1:11" ht="15" hidden="1" customHeight="1">
      <c r="A258" s="1142" t="s">
        <v>1391</v>
      </c>
      <c r="B258" s="1104"/>
      <c r="C258" s="1104"/>
      <c r="D258" s="1104"/>
      <c r="E258" s="1104"/>
      <c r="F258" s="1104"/>
      <c r="G258" s="1104"/>
      <c r="H258" s="1104"/>
      <c r="I258" s="1104"/>
      <c r="J258" s="1104"/>
      <c r="K258" s="1104">
        <f t="shared" si="12"/>
        <v>0</v>
      </c>
    </row>
    <row r="259" spans="1:11" ht="30" customHeight="1">
      <c r="A259" s="1142" t="s">
        <v>1392</v>
      </c>
      <c r="B259" s="1104"/>
      <c r="C259" s="1104"/>
      <c r="D259" s="1104"/>
      <c r="E259" s="1104"/>
      <c r="F259" s="1104"/>
      <c r="G259" s="1104">
        <v>100</v>
      </c>
      <c r="H259" s="1104"/>
      <c r="I259" s="1104"/>
      <c r="J259" s="1104"/>
      <c r="K259" s="1104">
        <f t="shared" si="12"/>
        <v>100</v>
      </c>
    </row>
    <row r="260" spans="1:11" ht="15" hidden="1" customHeight="1">
      <c r="A260" s="1147" t="s">
        <v>925</v>
      </c>
      <c r="B260" s="1148"/>
      <c r="C260" s="1149"/>
      <c r="D260" s="1150"/>
      <c r="E260" s="1150"/>
      <c r="F260" s="1149"/>
      <c r="G260" s="1149"/>
      <c r="H260" s="1148"/>
      <c r="I260" s="1148"/>
      <c r="J260" s="1148"/>
      <c r="K260" s="1148">
        <f>SUM(B260:J260)</f>
        <v>0</v>
      </c>
    </row>
    <row r="261" spans="1:11" ht="15" hidden="1" customHeight="1">
      <c r="A261" s="1147" t="s">
        <v>925</v>
      </c>
      <c r="B261" s="1148"/>
      <c r="C261" s="1149"/>
      <c r="D261" s="1150"/>
      <c r="E261" s="1150"/>
      <c r="F261" s="1149"/>
      <c r="G261" s="1149"/>
      <c r="H261" s="1148"/>
      <c r="I261" s="1148"/>
      <c r="J261" s="1148"/>
      <c r="K261" s="1148">
        <f>SUM(B261:J261)</f>
        <v>0</v>
      </c>
    </row>
    <row r="262" spans="1:11" ht="15" hidden="1" customHeight="1">
      <c r="A262" s="1147" t="s">
        <v>925</v>
      </c>
      <c r="B262" s="1148"/>
      <c r="C262" s="1149"/>
      <c r="D262" s="1150"/>
      <c r="E262" s="1150"/>
      <c r="F262" s="1149"/>
      <c r="G262" s="1149"/>
      <c r="H262" s="1148"/>
      <c r="I262" s="1148"/>
      <c r="J262" s="1148"/>
      <c r="K262" s="1148">
        <f>SUM(B262:J262)</f>
        <v>0</v>
      </c>
    </row>
    <row r="263" spans="1:11" ht="15" hidden="1" customHeight="1">
      <c r="A263" s="1147" t="s">
        <v>925</v>
      </c>
      <c r="B263" s="1148"/>
      <c r="C263" s="1149"/>
      <c r="D263" s="1150"/>
      <c r="E263" s="1150"/>
      <c r="F263" s="1149"/>
      <c r="G263" s="1149"/>
      <c r="H263" s="1148"/>
      <c r="I263" s="1148"/>
      <c r="J263" s="1148"/>
      <c r="K263" s="1148">
        <f>SUM(B263:J263)</f>
        <v>0</v>
      </c>
    </row>
    <row r="264" spans="1:11" ht="15" hidden="1" customHeight="1">
      <c r="A264" s="1151" t="s">
        <v>1393</v>
      </c>
      <c r="B264" s="1152">
        <f>SUM(B260:B262)</f>
        <v>0</v>
      </c>
      <c r="C264" s="1152">
        <f t="shared" ref="C264:K264" si="15">SUM(C260:C263)</f>
        <v>0</v>
      </c>
      <c r="D264" s="1153">
        <f t="shared" si="15"/>
        <v>0</v>
      </c>
      <c r="E264" s="1153">
        <f t="shared" si="15"/>
        <v>0</v>
      </c>
      <c r="F264" s="1154">
        <f t="shared" si="15"/>
        <v>0</v>
      </c>
      <c r="G264" s="1154">
        <f t="shared" si="15"/>
        <v>0</v>
      </c>
      <c r="H264" s="1152">
        <f t="shared" si="15"/>
        <v>0</v>
      </c>
      <c r="I264" s="1152">
        <f t="shared" si="15"/>
        <v>0</v>
      </c>
      <c r="J264" s="1152">
        <f t="shared" si="15"/>
        <v>0</v>
      </c>
      <c r="K264" s="1152">
        <f t="shared" si="15"/>
        <v>0</v>
      </c>
    </row>
    <row r="265" spans="1:11" ht="15" hidden="1" customHeight="1">
      <c r="A265" s="1155" t="s">
        <v>926</v>
      </c>
      <c r="B265" s="1148"/>
      <c r="C265" s="1148"/>
      <c r="D265" s="1150"/>
      <c r="E265" s="1150"/>
      <c r="F265" s="1149"/>
      <c r="G265" s="1149"/>
      <c r="H265" s="1148"/>
      <c r="I265" s="1148"/>
      <c r="J265" s="1148"/>
      <c r="K265" s="1148">
        <f>SUM(B265:J265)</f>
        <v>0</v>
      </c>
    </row>
    <row r="266" spans="1:11" ht="15" hidden="1" customHeight="1">
      <c r="A266" s="1155" t="s">
        <v>926</v>
      </c>
      <c r="B266" s="1148"/>
      <c r="C266" s="1148"/>
      <c r="D266" s="1150"/>
      <c r="E266" s="1150"/>
      <c r="F266" s="1149"/>
      <c r="G266" s="1149"/>
      <c r="H266" s="1148"/>
      <c r="I266" s="1148"/>
      <c r="J266" s="1148"/>
      <c r="K266" s="1148"/>
    </row>
    <row r="267" spans="1:11" ht="15" hidden="1" customHeight="1">
      <c r="A267" s="1156" t="s">
        <v>1394</v>
      </c>
      <c r="B267" s="1152">
        <f t="shared" ref="B267:K267" si="16">SUM(B265:B266)</f>
        <v>0</v>
      </c>
      <c r="C267" s="1152">
        <f t="shared" si="16"/>
        <v>0</v>
      </c>
      <c r="D267" s="1153">
        <f t="shared" si="16"/>
        <v>0</v>
      </c>
      <c r="E267" s="1153">
        <f t="shared" si="16"/>
        <v>0</v>
      </c>
      <c r="F267" s="1154">
        <f t="shared" si="16"/>
        <v>0</v>
      </c>
      <c r="G267" s="1154">
        <f t="shared" si="16"/>
        <v>0</v>
      </c>
      <c r="H267" s="1152">
        <f t="shared" si="16"/>
        <v>0</v>
      </c>
      <c r="I267" s="1152">
        <f t="shared" si="16"/>
        <v>0</v>
      </c>
      <c r="J267" s="1152">
        <f t="shared" si="16"/>
        <v>0</v>
      </c>
      <c r="K267" s="1152">
        <f t="shared" si="16"/>
        <v>0</v>
      </c>
    </row>
    <row r="268" spans="1:11" ht="15" hidden="1" customHeight="1">
      <c r="A268" s="1157" t="s">
        <v>907</v>
      </c>
      <c r="B268" s="1158">
        <f t="shared" ref="B268:K268" si="17">B218+B219+B224+B225+B238+B241+B244+B255+B256+B259+B239+B220+B221+B222+B223+B227</f>
        <v>230</v>
      </c>
      <c r="C268" s="1158">
        <f t="shared" si="17"/>
        <v>1460</v>
      </c>
      <c r="D268" s="1158">
        <f t="shared" si="17"/>
        <v>185</v>
      </c>
      <c r="E268" s="1158">
        <f t="shared" si="17"/>
        <v>50</v>
      </c>
      <c r="F268" s="1158">
        <f t="shared" si="17"/>
        <v>0</v>
      </c>
      <c r="G268" s="1158">
        <f t="shared" si="17"/>
        <v>500</v>
      </c>
      <c r="H268" s="1158">
        <f t="shared" si="17"/>
        <v>0</v>
      </c>
      <c r="I268" s="1158">
        <f t="shared" si="17"/>
        <v>330</v>
      </c>
      <c r="J268" s="1158">
        <f t="shared" si="17"/>
        <v>0</v>
      </c>
      <c r="K268" s="1158">
        <f t="shared" si="17"/>
        <v>2755</v>
      </c>
    </row>
    <row r="269" spans="1:11" ht="15" customHeight="1">
      <c r="A269" s="1105" t="s">
        <v>927</v>
      </c>
      <c r="B269" s="1104"/>
      <c r="C269" s="1104">
        <v>52</v>
      </c>
      <c r="D269" s="1104"/>
      <c r="E269" s="1104"/>
      <c r="F269" s="1104"/>
      <c r="G269" s="1104"/>
      <c r="H269" s="1104"/>
      <c r="I269" s="1104"/>
      <c r="J269" s="1104"/>
      <c r="K269" s="1104">
        <f t="shared" ref="K269:K300" si="18">SUM(B269:I269)</f>
        <v>52</v>
      </c>
    </row>
    <row r="270" spans="1:11" ht="15" hidden="1" customHeight="1">
      <c r="A270" s="1138" t="s">
        <v>928</v>
      </c>
      <c r="B270" s="1104"/>
      <c r="C270" s="1104">
        <v>83400</v>
      </c>
      <c r="D270" s="1104"/>
      <c r="E270" s="1104"/>
      <c r="F270" s="1104"/>
      <c r="G270" s="1104"/>
      <c r="H270" s="1104"/>
      <c r="I270" s="1104">
        <v>950000</v>
      </c>
      <c r="J270" s="1104"/>
      <c r="K270" s="1104">
        <f t="shared" si="18"/>
        <v>1033400</v>
      </c>
    </row>
    <row r="271" spans="1:11" ht="15" hidden="1" customHeight="1">
      <c r="A271" s="1138" t="s">
        <v>928</v>
      </c>
      <c r="B271" s="1104"/>
      <c r="C271" s="1104">
        <v>333300</v>
      </c>
      <c r="D271" s="1104"/>
      <c r="E271" s="1104"/>
      <c r="F271" s="1104"/>
      <c r="G271" s="1104"/>
      <c r="H271" s="1104"/>
      <c r="I271" s="1104"/>
      <c r="J271" s="1104"/>
      <c r="K271" s="1104">
        <f t="shared" si="18"/>
        <v>333300</v>
      </c>
    </row>
    <row r="272" spans="1:11" ht="15" hidden="1" customHeight="1">
      <c r="A272" s="1138" t="s">
        <v>928</v>
      </c>
      <c r="B272" s="1104"/>
      <c r="C272" s="1104">
        <v>83400</v>
      </c>
      <c r="D272" s="1104"/>
      <c r="E272" s="1104"/>
      <c r="F272" s="1104"/>
      <c r="G272" s="1104"/>
      <c r="H272" s="1104"/>
      <c r="I272" s="1104"/>
      <c r="J272" s="1104"/>
      <c r="K272" s="1104">
        <f t="shared" si="18"/>
        <v>83400</v>
      </c>
    </row>
    <row r="273" spans="1:13" ht="15" hidden="1" customHeight="1">
      <c r="A273" s="1138" t="s">
        <v>928</v>
      </c>
      <c r="B273" s="1104"/>
      <c r="C273" s="1104">
        <v>83400</v>
      </c>
      <c r="D273" s="1104"/>
      <c r="E273" s="1104"/>
      <c r="F273" s="1104"/>
      <c r="G273" s="1104"/>
      <c r="H273" s="1104"/>
      <c r="I273" s="1104"/>
      <c r="J273" s="1104"/>
      <c r="K273" s="1104">
        <f t="shared" si="18"/>
        <v>83400</v>
      </c>
    </row>
    <row r="274" spans="1:13" ht="15" hidden="1" customHeight="1">
      <c r="A274" s="1138" t="s">
        <v>928</v>
      </c>
      <c r="B274" s="1104"/>
      <c r="C274" s="1104">
        <v>83400</v>
      </c>
      <c r="D274" s="1104"/>
      <c r="E274" s="1104"/>
      <c r="F274" s="1104"/>
      <c r="G274" s="1104"/>
      <c r="H274" s="1104"/>
      <c r="I274" s="1104"/>
      <c r="J274" s="1104"/>
      <c r="K274" s="1104">
        <f t="shared" si="18"/>
        <v>83400</v>
      </c>
    </row>
    <row r="275" spans="1:13" ht="15" hidden="1" customHeight="1">
      <c r="A275" s="1138" t="s">
        <v>928</v>
      </c>
      <c r="B275" s="1104"/>
      <c r="C275" s="1104">
        <v>83400</v>
      </c>
      <c r="D275" s="1104"/>
      <c r="E275" s="1104"/>
      <c r="F275" s="1104"/>
      <c r="G275" s="1104"/>
      <c r="H275" s="1104"/>
      <c r="I275" s="1104"/>
      <c r="J275" s="1104"/>
      <c r="K275" s="1104">
        <f t="shared" si="18"/>
        <v>83400</v>
      </c>
    </row>
    <row r="276" spans="1:13" ht="15" hidden="1" customHeight="1">
      <c r="A276" s="1138" t="s">
        <v>928</v>
      </c>
      <c r="B276" s="1104"/>
      <c r="C276" s="1104">
        <v>83400</v>
      </c>
      <c r="D276" s="1104"/>
      <c r="E276" s="1104"/>
      <c r="F276" s="1104"/>
      <c r="G276" s="1104"/>
      <c r="H276" s="1104"/>
      <c r="I276" s="1104"/>
      <c r="J276" s="1104"/>
      <c r="K276" s="1104">
        <f t="shared" si="18"/>
        <v>83400</v>
      </c>
    </row>
    <row r="277" spans="1:13" ht="15" hidden="1" customHeight="1">
      <c r="A277" s="1138" t="s">
        <v>928</v>
      </c>
      <c r="B277" s="1104"/>
      <c r="C277" s="1104">
        <v>83400</v>
      </c>
      <c r="D277" s="1104"/>
      <c r="E277" s="1104"/>
      <c r="F277" s="1104"/>
      <c r="G277" s="1104"/>
      <c r="H277" s="1104"/>
      <c r="I277" s="1104"/>
      <c r="J277" s="1104"/>
      <c r="K277" s="1104">
        <f t="shared" si="18"/>
        <v>83400</v>
      </c>
    </row>
    <row r="278" spans="1:13" ht="15" hidden="1" customHeight="1">
      <c r="A278" s="1138" t="s">
        <v>928</v>
      </c>
      <c r="B278" s="1104"/>
      <c r="C278" s="1104">
        <v>82900</v>
      </c>
      <c r="D278" s="1104"/>
      <c r="E278" s="1104"/>
      <c r="F278" s="1104"/>
      <c r="G278" s="1104"/>
      <c r="H278" s="1104"/>
      <c r="I278" s="1104"/>
      <c r="J278" s="1104"/>
      <c r="K278" s="1104">
        <f t="shared" si="18"/>
        <v>82900</v>
      </c>
    </row>
    <row r="279" spans="1:13" ht="15" hidden="1" customHeight="1">
      <c r="A279" s="1138" t="s">
        <v>928</v>
      </c>
      <c r="B279" s="1104"/>
      <c r="C279" s="1104"/>
      <c r="D279" s="1104"/>
      <c r="E279" s="1104"/>
      <c r="F279" s="1104"/>
      <c r="G279" s="1104"/>
      <c r="H279" s="1104"/>
      <c r="I279" s="1104"/>
      <c r="J279" s="1104"/>
      <c r="K279" s="1104">
        <f t="shared" si="18"/>
        <v>0</v>
      </c>
    </row>
    <row r="280" spans="1:13" ht="15" hidden="1" customHeight="1">
      <c r="A280" s="1138" t="s">
        <v>928</v>
      </c>
      <c r="B280" s="1104"/>
      <c r="C280" s="1104"/>
      <c r="D280" s="1104"/>
      <c r="E280" s="1104"/>
      <c r="F280" s="1104"/>
      <c r="G280" s="1104"/>
      <c r="H280" s="1104"/>
      <c r="I280" s="1104"/>
      <c r="J280" s="1104"/>
      <c r="K280" s="1104">
        <f t="shared" si="18"/>
        <v>0</v>
      </c>
    </row>
    <row r="281" spans="1:13" ht="15" hidden="1" customHeight="1">
      <c r="A281" s="1138" t="s">
        <v>928</v>
      </c>
      <c r="B281" s="1104"/>
      <c r="C281" s="1104"/>
      <c r="D281" s="1104"/>
      <c r="E281" s="1104"/>
      <c r="F281" s="1104"/>
      <c r="G281" s="1104"/>
      <c r="H281" s="1104"/>
      <c r="I281" s="1104"/>
      <c r="J281" s="1104"/>
      <c r="K281" s="1104">
        <f t="shared" si="18"/>
        <v>0</v>
      </c>
    </row>
    <row r="282" spans="1:13" ht="15" hidden="1" customHeight="1">
      <c r="A282" s="1138" t="s">
        <v>928</v>
      </c>
      <c r="B282" s="1104"/>
      <c r="C282" s="1104"/>
      <c r="D282" s="1104"/>
      <c r="E282" s="1104"/>
      <c r="F282" s="1104"/>
      <c r="G282" s="1104"/>
      <c r="H282" s="1104"/>
      <c r="I282" s="1104"/>
      <c r="J282" s="1104"/>
      <c r="K282" s="1104">
        <f t="shared" si="18"/>
        <v>0</v>
      </c>
    </row>
    <row r="283" spans="1:13" ht="15" hidden="1" customHeight="1">
      <c r="A283" s="1138" t="s">
        <v>928</v>
      </c>
      <c r="B283" s="1104"/>
      <c r="C283" s="1104"/>
      <c r="D283" s="1104"/>
      <c r="E283" s="1104"/>
      <c r="F283" s="1104"/>
      <c r="G283" s="1104"/>
      <c r="H283" s="1104"/>
      <c r="I283" s="1104"/>
      <c r="J283" s="1104"/>
      <c r="K283" s="1104">
        <f t="shared" si="18"/>
        <v>0</v>
      </c>
    </row>
    <row r="284" spans="1:13" ht="15" hidden="1" customHeight="1">
      <c r="A284" s="1138" t="s">
        <v>928</v>
      </c>
      <c r="B284" s="1104"/>
      <c r="C284" s="1104"/>
      <c r="D284" s="1104"/>
      <c r="E284" s="1104"/>
      <c r="F284" s="1104"/>
      <c r="G284" s="1104"/>
      <c r="H284" s="1104"/>
      <c r="I284" s="1104"/>
      <c r="J284" s="1104"/>
      <c r="K284" s="1104">
        <f t="shared" si="18"/>
        <v>0</v>
      </c>
    </row>
    <row r="285" spans="1:13" ht="15" customHeight="1">
      <c r="A285" s="1139" t="s">
        <v>1395</v>
      </c>
      <c r="B285" s="1104"/>
      <c r="C285" s="1104">
        <v>1000</v>
      </c>
      <c r="D285" s="1104"/>
      <c r="E285" s="1104"/>
      <c r="F285" s="1104"/>
      <c r="G285" s="1104"/>
      <c r="H285" s="1104">
        <f>SUM(H270:H284)</f>
        <v>0</v>
      </c>
      <c r="I285" s="1104">
        <v>950</v>
      </c>
      <c r="J285" s="1104">
        <f>SUM(J270:J284)</f>
        <v>0</v>
      </c>
      <c r="K285" s="1104">
        <f t="shared" si="18"/>
        <v>1950</v>
      </c>
      <c r="L285" s="1159"/>
      <c r="M285" s="1160"/>
    </row>
    <row r="286" spans="1:13" ht="15" customHeight="1">
      <c r="A286" s="1136" t="s">
        <v>929</v>
      </c>
      <c r="B286" s="1104"/>
      <c r="C286" s="1104"/>
      <c r="D286" s="1104"/>
      <c r="E286" s="1104"/>
      <c r="F286" s="1104"/>
      <c r="G286" s="1104">
        <v>50</v>
      </c>
      <c r="H286" s="1104"/>
      <c r="I286" s="1104"/>
      <c r="J286" s="1104"/>
      <c r="K286" s="1104">
        <f t="shared" si="18"/>
        <v>50</v>
      </c>
    </row>
    <row r="287" spans="1:13" ht="15" customHeight="1">
      <c r="A287" s="1136" t="s">
        <v>930</v>
      </c>
      <c r="B287" s="1104"/>
      <c r="C287" s="1104"/>
      <c r="D287" s="1104"/>
      <c r="E287" s="1104"/>
      <c r="F287" s="1104"/>
      <c r="G287" s="1104"/>
      <c r="H287" s="1104"/>
      <c r="I287" s="1104">
        <v>500</v>
      </c>
      <c r="J287" s="1104"/>
      <c r="K287" s="1104">
        <f t="shared" si="18"/>
        <v>500</v>
      </c>
    </row>
    <row r="288" spans="1:13" ht="15" hidden="1" customHeight="1">
      <c r="A288" s="1102" t="s">
        <v>931</v>
      </c>
      <c r="B288" s="1104">
        <v>70000</v>
      </c>
      <c r="C288" s="1104">
        <v>30000</v>
      </c>
      <c r="D288" s="1104">
        <v>30000</v>
      </c>
      <c r="E288" s="1104"/>
      <c r="F288" s="1104"/>
      <c r="G288" s="1104">
        <v>50000</v>
      </c>
      <c r="H288" s="1104"/>
      <c r="I288" s="1104"/>
      <c r="J288" s="1104"/>
      <c r="K288" s="1104">
        <f t="shared" si="18"/>
        <v>180000</v>
      </c>
    </row>
    <row r="289" spans="1:16" ht="15" hidden="1" customHeight="1">
      <c r="A289" s="1102" t="s">
        <v>931</v>
      </c>
      <c r="B289" s="1104">
        <v>50000</v>
      </c>
      <c r="C289" s="1104"/>
      <c r="D289" s="1104"/>
      <c r="E289" s="1104"/>
      <c r="F289" s="1104"/>
      <c r="G289" s="1104"/>
      <c r="H289" s="1104"/>
      <c r="I289" s="1104"/>
      <c r="J289" s="1104"/>
      <c r="K289" s="1104">
        <f t="shared" si="18"/>
        <v>50000</v>
      </c>
    </row>
    <row r="290" spans="1:16" ht="15" hidden="1" customHeight="1">
      <c r="A290" s="1102" t="s">
        <v>931</v>
      </c>
      <c r="B290" s="1104"/>
      <c r="C290" s="1104"/>
      <c r="D290" s="1104"/>
      <c r="E290" s="1104"/>
      <c r="F290" s="1104"/>
      <c r="G290" s="1104"/>
      <c r="H290" s="1104"/>
      <c r="I290" s="1104"/>
      <c r="J290" s="1104"/>
      <c r="K290" s="1104">
        <f t="shared" si="18"/>
        <v>0</v>
      </c>
    </row>
    <row r="291" spans="1:16" ht="15" customHeight="1">
      <c r="A291" s="1105" t="s">
        <v>931</v>
      </c>
      <c r="B291" s="1104">
        <v>120</v>
      </c>
      <c r="C291" s="1104">
        <v>30</v>
      </c>
      <c r="D291" s="1104">
        <v>30</v>
      </c>
      <c r="E291" s="1104"/>
      <c r="F291" s="1104"/>
      <c r="G291" s="1104">
        <v>50</v>
      </c>
      <c r="H291" s="1104">
        <f>SUM(H288:H290)</f>
        <v>0</v>
      </c>
      <c r="I291" s="1104"/>
      <c r="J291" s="1104">
        <f>SUM(J288:J290)</f>
        <v>0</v>
      </c>
      <c r="K291" s="1104">
        <f t="shared" si="18"/>
        <v>230</v>
      </c>
    </row>
    <row r="292" spans="1:16" ht="18" customHeight="1">
      <c r="A292" s="1105" t="s">
        <v>932</v>
      </c>
      <c r="B292" s="1104"/>
      <c r="C292" s="1104">
        <v>75</v>
      </c>
      <c r="D292" s="1104">
        <v>120</v>
      </c>
      <c r="E292" s="1104"/>
      <c r="F292" s="1104"/>
      <c r="G292" s="1104">
        <v>85</v>
      </c>
      <c r="H292" s="1104"/>
      <c r="I292" s="1104"/>
      <c r="J292" s="1104"/>
      <c r="K292" s="1104">
        <f t="shared" si="18"/>
        <v>280</v>
      </c>
    </row>
    <row r="293" spans="1:16" ht="15" hidden="1" customHeight="1">
      <c r="A293" s="1136" t="s">
        <v>933</v>
      </c>
      <c r="B293" s="1104"/>
      <c r="C293" s="1104"/>
      <c r="D293" s="1104"/>
      <c r="E293" s="1104"/>
      <c r="F293" s="1104"/>
      <c r="G293" s="1104"/>
      <c r="H293" s="1104"/>
      <c r="I293" s="1104"/>
      <c r="J293" s="1104"/>
      <c r="K293" s="1104">
        <f t="shared" si="18"/>
        <v>0</v>
      </c>
    </row>
    <row r="294" spans="1:16" ht="15" customHeight="1">
      <c r="A294" s="1136" t="s">
        <v>934</v>
      </c>
      <c r="B294" s="1104"/>
      <c r="C294" s="1104">
        <v>50</v>
      </c>
      <c r="D294" s="1104">
        <v>50</v>
      </c>
      <c r="E294" s="1104"/>
      <c r="F294" s="1104"/>
      <c r="G294" s="1104">
        <v>300</v>
      </c>
      <c r="H294" s="1104"/>
      <c r="I294" s="1104"/>
      <c r="J294" s="1104"/>
      <c r="K294" s="1104">
        <f t="shared" si="18"/>
        <v>400</v>
      </c>
    </row>
    <row r="295" spans="1:16" ht="15" customHeight="1">
      <c r="A295" s="1136" t="s">
        <v>935</v>
      </c>
      <c r="B295" s="1104"/>
      <c r="C295" s="1104"/>
      <c r="D295" s="1104"/>
      <c r="E295" s="1104"/>
      <c r="F295" s="1104"/>
      <c r="G295" s="1104"/>
      <c r="H295" s="1104"/>
      <c r="I295" s="1104">
        <v>500</v>
      </c>
      <c r="J295" s="1104"/>
      <c r="K295" s="1104">
        <f t="shared" si="18"/>
        <v>500</v>
      </c>
    </row>
    <row r="296" spans="1:16" ht="15" customHeight="1">
      <c r="A296" s="1136" t="s">
        <v>936</v>
      </c>
      <c r="B296" s="1104"/>
      <c r="C296" s="1104">
        <v>100</v>
      </c>
      <c r="D296" s="1104"/>
      <c r="E296" s="1104"/>
      <c r="F296" s="1104"/>
      <c r="G296" s="1104"/>
      <c r="H296" s="1104"/>
      <c r="I296" s="1104"/>
      <c r="J296" s="1104"/>
      <c r="K296" s="1104">
        <f t="shared" si="18"/>
        <v>100</v>
      </c>
    </row>
    <row r="297" spans="1:16" ht="15.95" customHeight="1">
      <c r="A297" s="1136" t="s">
        <v>937</v>
      </c>
      <c r="B297" s="1104"/>
      <c r="C297" s="1104">
        <v>77</v>
      </c>
      <c r="D297" s="1137"/>
      <c r="E297" s="1143"/>
      <c r="F297" s="1143"/>
      <c r="G297" s="1137">
        <v>100</v>
      </c>
      <c r="H297" s="1137"/>
      <c r="I297" s="1143"/>
      <c r="J297" s="1143"/>
      <c r="K297" s="1104">
        <f t="shared" si="18"/>
        <v>177</v>
      </c>
      <c r="P297" s="1094">
        <v>40000</v>
      </c>
    </row>
    <row r="298" spans="1:16" ht="18" hidden="1" customHeight="1">
      <c r="A298" s="1106" t="s">
        <v>938</v>
      </c>
      <c r="B298" s="1104">
        <v>65000</v>
      </c>
      <c r="C298" s="1104"/>
      <c r="D298" s="1104"/>
      <c r="E298" s="1104"/>
      <c r="F298" s="1104"/>
      <c r="G298" s="1104"/>
      <c r="H298" s="1104"/>
      <c r="I298" s="1104"/>
      <c r="J298" s="1104"/>
      <c r="K298" s="1104">
        <f t="shared" si="18"/>
        <v>65000</v>
      </c>
    </row>
    <row r="299" spans="1:16" ht="29.25" customHeight="1">
      <c r="A299" s="1107" t="s">
        <v>939</v>
      </c>
      <c r="B299" s="1104">
        <v>65</v>
      </c>
      <c r="C299" s="1104"/>
      <c r="D299" s="1104"/>
      <c r="E299" s="1104"/>
      <c r="F299" s="1104"/>
      <c r="G299" s="1104"/>
      <c r="H299" s="1104"/>
      <c r="I299" s="1104"/>
      <c r="J299" s="1104">
        <f>SUM(J298:J298)</f>
        <v>0</v>
      </c>
      <c r="K299" s="1104">
        <f t="shared" si="18"/>
        <v>65</v>
      </c>
    </row>
    <row r="300" spans="1:16" ht="21" customHeight="1">
      <c r="A300" s="1107" t="s">
        <v>1396</v>
      </c>
      <c r="B300" s="1104"/>
      <c r="C300" s="1104">
        <v>75</v>
      </c>
      <c r="D300" s="1104"/>
      <c r="E300" s="1104"/>
      <c r="F300" s="1104"/>
      <c r="G300" s="1104"/>
      <c r="H300" s="1104"/>
      <c r="I300" s="1104"/>
      <c r="J300" s="1104"/>
      <c r="K300" s="1104">
        <f t="shared" si="18"/>
        <v>75</v>
      </c>
    </row>
    <row r="301" spans="1:16" ht="45">
      <c r="A301" s="1107" t="s">
        <v>940</v>
      </c>
      <c r="B301" s="1104">
        <v>20</v>
      </c>
      <c r="C301" s="1104"/>
      <c r="D301" s="1104"/>
      <c r="E301" s="1104"/>
      <c r="F301" s="1104"/>
      <c r="G301" s="1104"/>
      <c r="H301" s="1104"/>
      <c r="I301" s="1104"/>
      <c r="J301" s="1104"/>
      <c r="K301" s="1104">
        <f t="shared" ref="K301:K321" si="19">SUM(B301:I301)</f>
        <v>20</v>
      </c>
    </row>
    <row r="302" spans="1:16" ht="15">
      <c r="A302" s="1107" t="s">
        <v>941</v>
      </c>
      <c r="B302" s="1104">
        <v>25</v>
      </c>
      <c r="C302" s="1104"/>
      <c r="D302" s="1104"/>
      <c r="E302" s="1104"/>
      <c r="F302" s="1104"/>
      <c r="G302" s="1104"/>
      <c r="H302" s="1104"/>
      <c r="I302" s="1104"/>
      <c r="J302" s="1104"/>
      <c r="K302" s="1104">
        <f t="shared" si="19"/>
        <v>25</v>
      </c>
    </row>
    <row r="303" spans="1:16" ht="15">
      <c r="A303" s="1107" t="s">
        <v>1397</v>
      </c>
      <c r="B303" s="1104"/>
      <c r="C303" s="1104"/>
      <c r="D303" s="1104"/>
      <c r="E303" s="1104"/>
      <c r="F303" s="1104"/>
      <c r="G303" s="1104">
        <v>100</v>
      </c>
      <c r="H303" s="1104"/>
      <c r="I303" s="1104"/>
      <c r="J303" s="1104"/>
      <c r="K303" s="1104">
        <f t="shared" si="19"/>
        <v>100</v>
      </c>
    </row>
    <row r="304" spans="1:16" ht="15" hidden="1">
      <c r="A304" s="1107" t="s">
        <v>1398</v>
      </c>
      <c r="B304" s="1104"/>
      <c r="C304" s="1104">
        <v>234000</v>
      </c>
      <c r="D304" s="1104"/>
      <c r="E304" s="1104"/>
      <c r="F304" s="1104"/>
      <c r="G304" s="1104"/>
      <c r="H304" s="1104"/>
      <c r="I304" s="1104"/>
      <c r="J304" s="1104"/>
      <c r="K304" s="1104">
        <f t="shared" si="19"/>
        <v>234000</v>
      </c>
    </row>
    <row r="305" spans="1:11" ht="15" hidden="1">
      <c r="A305" s="1107" t="s">
        <v>1398</v>
      </c>
      <c r="B305" s="1104"/>
      <c r="C305" s="1104">
        <v>58250</v>
      </c>
      <c r="D305" s="1104"/>
      <c r="E305" s="1104"/>
      <c r="F305" s="1104"/>
      <c r="G305" s="1104"/>
      <c r="H305" s="1104"/>
      <c r="I305" s="1104"/>
      <c r="J305" s="1104"/>
      <c r="K305" s="1104">
        <f t="shared" si="19"/>
        <v>58250</v>
      </c>
    </row>
    <row r="306" spans="1:11" ht="15" hidden="1">
      <c r="A306" s="1107" t="s">
        <v>1398</v>
      </c>
      <c r="B306" s="1104"/>
      <c r="C306" s="1104">
        <v>58250</v>
      </c>
      <c r="D306" s="1104"/>
      <c r="E306" s="1104"/>
      <c r="F306" s="1104"/>
      <c r="G306" s="1104"/>
      <c r="H306" s="1104"/>
      <c r="I306" s="1104"/>
      <c r="J306" s="1104"/>
      <c r="K306" s="1104">
        <f t="shared" si="19"/>
        <v>58250</v>
      </c>
    </row>
    <row r="307" spans="1:11" ht="15" hidden="1">
      <c r="A307" s="1107" t="s">
        <v>1398</v>
      </c>
      <c r="B307" s="1104"/>
      <c r="C307" s="1104">
        <v>58250</v>
      </c>
      <c r="D307" s="1104"/>
      <c r="E307" s="1104"/>
      <c r="F307" s="1104"/>
      <c r="G307" s="1104"/>
      <c r="H307" s="1104"/>
      <c r="I307" s="1104"/>
      <c r="J307" s="1104"/>
      <c r="K307" s="1104">
        <f t="shared" si="19"/>
        <v>58250</v>
      </c>
    </row>
    <row r="308" spans="1:11" ht="15" hidden="1">
      <c r="A308" s="1107" t="s">
        <v>1398</v>
      </c>
      <c r="B308" s="1104"/>
      <c r="C308" s="1104">
        <v>58250</v>
      </c>
      <c r="D308" s="1104"/>
      <c r="E308" s="1104"/>
      <c r="F308" s="1104"/>
      <c r="G308" s="1104"/>
      <c r="H308" s="1104"/>
      <c r="I308" s="1104"/>
      <c r="J308" s="1104"/>
      <c r="K308" s="1104">
        <f t="shared" si="19"/>
        <v>58250</v>
      </c>
    </row>
    <row r="309" spans="1:11" ht="15" hidden="1">
      <c r="A309" s="1107" t="s">
        <v>1398</v>
      </c>
      <c r="B309" s="1104"/>
      <c r="C309" s="1104">
        <v>58250</v>
      </c>
      <c r="D309" s="1104"/>
      <c r="E309" s="1104"/>
      <c r="F309" s="1104"/>
      <c r="G309" s="1104"/>
      <c r="H309" s="1104"/>
      <c r="I309" s="1104"/>
      <c r="J309" s="1104"/>
      <c r="K309" s="1104">
        <f t="shared" si="19"/>
        <v>58250</v>
      </c>
    </row>
    <row r="310" spans="1:11" ht="15" hidden="1">
      <c r="A310" s="1107" t="s">
        <v>1398</v>
      </c>
      <c r="B310" s="1104"/>
      <c r="C310" s="1104">
        <v>58250</v>
      </c>
      <c r="D310" s="1104"/>
      <c r="E310" s="1104"/>
      <c r="F310" s="1104"/>
      <c r="G310" s="1104"/>
      <c r="H310" s="1104"/>
      <c r="I310" s="1104"/>
      <c r="J310" s="1104"/>
      <c r="K310" s="1104">
        <f t="shared" si="19"/>
        <v>58250</v>
      </c>
    </row>
    <row r="311" spans="1:11" ht="15" hidden="1">
      <c r="A311" s="1107" t="s">
        <v>1398</v>
      </c>
      <c r="B311" s="1104"/>
      <c r="C311" s="1104">
        <v>58250</v>
      </c>
      <c r="D311" s="1104"/>
      <c r="E311" s="1104"/>
      <c r="F311" s="1104"/>
      <c r="G311" s="1104"/>
      <c r="H311" s="1104"/>
      <c r="I311" s="1104"/>
      <c r="J311" s="1104"/>
      <c r="K311" s="1104">
        <f t="shared" si="19"/>
        <v>58250</v>
      </c>
    </row>
    <row r="312" spans="1:11" ht="15" hidden="1">
      <c r="A312" s="1107" t="s">
        <v>1398</v>
      </c>
      <c r="B312" s="1104"/>
      <c r="C312" s="1104">
        <v>58250</v>
      </c>
      <c r="D312" s="1104"/>
      <c r="E312" s="1104"/>
      <c r="F312" s="1104"/>
      <c r="G312" s="1104"/>
      <c r="H312" s="1104"/>
      <c r="I312" s="1104"/>
      <c r="J312" s="1104"/>
      <c r="K312" s="1104">
        <f t="shared" si="19"/>
        <v>58250</v>
      </c>
    </row>
    <row r="313" spans="1:11" ht="15">
      <c r="A313" s="1107" t="s">
        <v>1718</v>
      </c>
      <c r="B313" s="1104"/>
      <c r="C313" s="1104">
        <v>700</v>
      </c>
      <c r="D313" s="1104"/>
      <c r="E313" s="1104"/>
      <c r="F313" s="1104"/>
      <c r="G313" s="1104"/>
      <c r="H313" s="1104"/>
      <c r="I313" s="1104"/>
      <c r="J313" s="1104">
        <f>SUM(J304:J310)</f>
        <v>0</v>
      </c>
      <c r="K313" s="1104">
        <f t="shared" si="19"/>
        <v>700</v>
      </c>
    </row>
    <row r="314" spans="1:11" ht="30">
      <c r="A314" s="1105" t="s">
        <v>942</v>
      </c>
      <c r="B314" s="1104"/>
      <c r="C314" s="1104">
        <v>2080</v>
      </c>
      <c r="D314" s="1104"/>
      <c r="E314" s="1104"/>
      <c r="F314" s="1104"/>
      <c r="G314" s="1104"/>
      <c r="H314" s="1104"/>
      <c r="I314" s="1104">
        <v>2000</v>
      </c>
      <c r="J314" s="1104"/>
      <c r="K314" s="1104">
        <f t="shared" si="19"/>
        <v>4080</v>
      </c>
    </row>
    <row r="315" spans="1:11" ht="15" hidden="1">
      <c r="A315" s="1141" t="s">
        <v>943</v>
      </c>
      <c r="B315" s="1104"/>
      <c r="C315" s="1104">
        <v>50000</v>
      </c>
      <c r="D315" s="1104">
        <v>50000</v>
      </c>
      <c r="E315" s="1104">
        <v>50000</v>
      </c>
      <c r="F315" s="1104"/>
      <c r="G315" s="1104"/>
      <c r="H315" s="1104"/>
      <c r="I315" s="1104">
        <v>53000</v>
      </c>
      <c r="J315" s="1104"/>
      <c r="K315" s="1104">
        <f t="shared" si="19"/>
        <v>203000</v>
      </c>
    </row>
    <row r="316" spans="1:11" ht="15" hidden="1">
      <c r="A316" s="1141" t="s">
        <v>943</v>
      </c>
      <c r="B316" s="1104"/>
      <c r="C316" s="1104"/>
      <c r="D316" s="1104"/>
      <c r="E316" s="1104"/>
      <c r="F316" s="1104"/>
      <c r="G316" s="1104">
        <v>50000</v>
      </c>
      <c r="H316" s="1104"/>
      <c r="I316" s="1104"/>
      <c r="J316" s="1104"/>
      <c r="K316" s="1104">
        <f t="shared" si="19"/>
        <v>50000</v>
      </c>
    </row>
    <row r="317" spans="1:11" ht="19.5" customHeight="1">
      <c r="A317" s="1142" t="s">
        <v>944</v>
      </c>
      <c r="B317" s="1104"/>
      <c r="C317" s="1104">
        <v>50</v>
      </c>
      <c r="D317" s="1104">
        <v>50</v>
      </c>
      <c r="E317" s="1104">
        <v>50</v>
      </c>
      <c r="F317" s="1104">
        <f>SUM(F315:F316)</f>
        <v>0</v>
      </c>
      <c r="G317" s="1104">
        <v>50</v>
      </c>
      <c r="H317" s="1104">
        <f>SUM(H315:H316)</f>
        <v>0</v>
      </c>
      <c r="I317" s="1104">
        <v>53</v>
      </c>
      <c r="J317" s="1104">
        <f>SUM(J315:J316)</f>
        <v>0</v>
      </c>
      <c r="K317" s="1104">
        <f t="shared" si="19"/>
        <v>253</v>
      </c>
    </row>
    <row r="318" spans="1:11" ht="15">
      <c r="A318" s="1107" t="s">
        <v>945</v>
      </c>
      <c r="B318" s="1104"/>
      <c r="C318" s="1104"/>
      <c r="D318" s="1104"/>
      <c r="E318" s="1104"/>
      <c r="F318" s="1104"/>
      <c r="G318" s="1104"/>
      <c r="H318" s="1104"/>
      <c r="I318" s="1104">
        <v>1000</v>
      </c>
      <c r="J318" s="1104"/>
      <c r="K318" s="1104">
        <f t="shared" si="19"/>
        <v>1000</v>
      </c>
    </row>
    <row r="319" spans="1:11" ht="15" hidden="1">
      <c r="A319" s="1107" t="s">
        <v>946</v>
      </c>
      <c r="B319" s="1104"/>
      <c r="C319" s="1104"/>
      <c r="D319" s="1104"/>
      <c r="E319" s="1104"/>
      <c r="F319" s="1104"/>
      <c r="G319" s="1104"/>
      <c r="H319" s="1104"/>
      <c r="I319" s="1104"/>
      <c r="J319" s="1104"/>
      <c r="K319" s="1104">
        <f t="shared" si="19"/>
        <v>0</v>
      </c>
    </row>
    <row r="320" spans="1:11" ht="15" hidden="1">
      <c r="A320" s="1142" t="s">
        <v>947</v>
      </c>
      <c r="B320" s="1104"/>
      <c r="C320" s="1104"/>
      <c r="D320" s="1104"/>
      <c r="E320" s="1104"/>
      <c r="F320" s="1104"/>
      <c r="G320" s="1104"/>
      <c r="H320" s="1104"/>
      <c r="I320" s="1104"/>
      <c r="J320" s="1104"/>
      <c r="K320" s="1104">
        <f t="shared" si="19"/>
        <v>0</v>
      </c>
    </row>
    <row r="321" spans="1:13" ht="30">
      <c r="A321" s="1142" t="s">
        <v>948</v>
      </c>
      <c r="B321" s="1104"/>
      <c r="C321" s="1104">
        <v>50</v>
      </c>
      <c r="D321" s="1104"/>
      <c r="E321" s="1104"/>
      <c r="F321" s="1104"/>
      <c r="G321" s="1104"/>
      <c r="H321" s="1104"/>
      <c r="I321" s="1104"/>
      <c r="J321" s="1104"/>
      <c r="K321" s="1104">
        <f t="shared" si="19"/>
        <v>50</v>
      </c>
    </row>
    <row r="322" spans="1:13" ht="15" hidden="1">
      <c r="A322" s="1142" t="s">
        <v>1338</v>
      </c>
      <c r="B322" s="1104"/>
      <c r="C322" s="1104"/>
      <c r="D322" s="1104"/>
      <c r="E322" s="1104"/>
      <c r="F322" s="1104"/>
      <c r="G322" s="1104"/>
      <c r="H322" s="1104"/>
      <c r="I322" s="1104"/>
      <c r="J322" s="1104"/>
      <c r="K322" s="1104"/>
    </row>
    <row r="323" spans="1:13" ht="15" hidden="1">
      <c r="A323" s="1161" t="s">
        <v>907</v>
      </c>
      <c r="B323" s="1145">
        <f t="shared" ref="B323:K323" si="20">B269+B285+B291+B293+B292+B294+B297+B300+B313+B317+B321+B286+B299+B301+B302+B303+B314+B296+B287+B318+B322+B295</f>
        <v>230</v>
      </c>
      <c r="C323" s="1145">
        <f t="shared" si="20"/>
        <v>4339</v>
      </c>
      <c r="D323" s="1145">
        <f t="shared" si="20"/>
        <v>250</v>
      </c>
      <c r="E323" s="1145">
        <f t="shared" si="20"/>
        <v>50</v>
      </c>
      <c r="F323" s="1145">
        <f t="shared" si="20"/>
        <v>0</v>
      </c>
      <c r="G323" s="1145">
        <f t="shared" si="20"/>
        <v>735</v>
      </c>
      <c r="H323" s="1145">
        <f t="shared" si="20"/>
        <v>0</v>
      </c>
      <c r="I323" s="1145">
        <f t="shared" si="20"/>
        <v>5003</v>
      </c>
      <c r="J323" s="1145">
        <f t="shared" si="20"/>
        <v>0</v>
      </c>
      <c r="K323" s="1145">
        <f t="shared" si="20"/>
        <v>10607</v>
      </c>
      <c r="L323" s="1159"/>
      <c r="M323" s="1160"/>
    </row>
    <row r="324" spans="1:13" ht="30">
      <c r="A324" s="1142" t="s">
        <v>949</v>
      </c>
      <c r="B324" s="1104"/>
      <c r="C324" s="1104">
        <v>55</v>
      </c>
      <c r="D324" s="1104">
        <v>30</v>
      </c>
      <c r="E324" s="1104"/>
      <c r="F324" s="1104"/>
      <c r="G324" s="1104"/>
      <c r="H324" s="1104"/>
      <c r="I324" s="1104"/>
      <c r="J324" s="1104"/>
      <c r="K324" s="1104">
        <f t="shared" ref="K324:K355" si="21">SUM(B324:I324)</f>
        <v>85</v>
      </c>
    </row>
    <row r="325" spans="1:13" ht="15">
      <c r="A325" s="1142" t="s">
        <v>2227</v>
      </c>
      <c r="B325" s="1104"/>
      <c r="C325" s="1104">
        <v>100</v>
      </c>
      <c r="D325" s="1104"/>
      <c r="E325" s="1104"/>
      <c r="F325" s="1104"/>
      <c r="G325" s="1104"/>
      <c r="H325" s="1104"/>
      <c r="I325" s="1104"/>
      <c r="J325" s="1104"/>
      <c r="K325" s="1104">
        <f t="shared" si="21"/>
        <v>100</v>
      </c>
    </row>
    <row r="326" spans="1:13" ht="15">
      <c r="A326" s="1142" t="s">
        <v>2228</v>
      </c>
      <c r="B326" s="1104"/>
      <c r="C326" s="1104"/>
      <c r="D326" s="1104"/>
      <c r="E326" s="1104"/>
      <c r="F326" s="1104"/>
      <c r="G326" s="1104"/>
      <c r="H326" s="1104"/>
      <c r="I326" s="1104">
        <v>500</v>
      </c>
      <c r="J326" s="1104"/>
      <c r="K326" s="1104">
        <f t="shared" si="21"/>
        <v>500</v>
      </c>
    </row>
    <row r="327" spans="1:13" ht="15">
      <c r="A327" s="1142" t="s">
        <v>1399</v>
      </c>
      <c r="B327" s="1104"/>
      <c r="C327" s="1104">
        <v>35</v>
      </c>
      <c r="D327" s="1104">
        <v>30</v>
      </c>
      <c r="E327" s="1104"/>
      <c r="F327" s="1104"/>
      <c r="G327" s="1104">
        <v>50</v>
      </c>
      <c r="H327" s="1104"/>
      <c r="I327" s="1104"/>
      <c r="J327" s="1104"/>
      <c r="K327" s="1104">
        <f t="shared" si="21"/>
        <v>115</v>
      </c>
    </row>
    <row r="328" spans="1:13" ht="15" hidden="1">
      <c r="A328" s="1142" t="s">
        <v>2229</v>
      </c>
      <c r="B328" s="1104"/>
      <c r="C328" s="1104"/>
      <c r="D328" s="1104"/>
      <c r="E328" s="1104"/>
      <c r="F328" s="1104"/>
      <c r="G328" s="1104"/>
      <c r="H328" s="1104"/>
      <c r="I328" s="1104"/>
      <c r="J328" s="1104"/>
      <c r="K328" s="1104">
        <f t="shared" si="21"/>
        <v>0</v>
      </c>
    </row>
    <row r="329" spans="1:13" ht="15">
      <c r="A329" s="1142" t="s">
        <v>1400</v>
      </c>
      <c r="B329" s="1104"/>
      <c r="C329" s="1104">
        <v>27</v>
      </c>
      <c r="D329" s="1104"/>
      <c r="E329" s="1104"/>
      <c r="F329" s="1104"/>
      <c r="G329" s="1104">
        <v>80</v>
      </c>
      <c r="H329" s="1104"/>
      <c r="I329" s="1104"/>
      <c r="J329" s="1104"/>
      <c r="K329" s="1104">
        <f t="shared" si="21"/>
        <v>107</v>
      </c>
    </row>
    <row r="330" spans="1:13" ht="15">
      <c r="A330" s="1248" t="s">
        <v>1321</v>
      </c>
      <c r="B330" s="1104"/>
      <c r="C330" s="1104">
        <v>50</v>
      </c>
      <c r="D330" s="1104"/>
      <c r="E330" s="1104"/>
      <c r="F330" s="1104"/>
      <c r="G330" s="1104"/>
      <c r="H330" s="1104"/>
      <c r="I330" s="1104"/>
      <c r="J330" s="1104"/>
      <c r="K330" s="1104">
        <f t="shared" si="21"/>
        <v>50</v>
      </c>
    </row>
    <row r="331" spans="1:13" ht="15" hidden="1" customHeight="1">
      <c r="A331" s="1142" t="s">
        <v>1340</v>
      </c>
      <c r="B331" s="1104"/>
      <c r="C331" s="1104"/>
      <c r="D331" s="1104"/>
      <c r="E331" s="1104"/>
      <c r="F331" s="1104"/>
      <c r="G331" s="1104"/>
      <c r="H331" s="1104"/>
      <c r="I331" s="1104"/>
      <c r="J331" s="1104"/>
      <c r="K331" s="1104"/>
    </row>
    <row r="332" spans="1:13" ht="15" hidden="1" customHeight="1">
      <c r="A332" s="1142" t="s">
        <v>2230</v>
      </c>
      <c r="B332" s="1104"/>
      <c r="C332" s="1104"/>
      <c r="D332" s="1104"/>
      <c r="E332" s="1104"/>
      <c r="F332" s="1104"/>
      <c r="G332" s="1104"/>
      <c r="H332" s="1104"/>
      <c r="I332" s="1104"/>
      <c r="J332" s="1104"/>
      <c r="K332" s="1104">
        <f t="shared" si="21"/>
        <v>0</v>
      </c>
    </row>
    <row r="333" spans="1:13" ht="45" hidden="1">
      <c r="A333" s="1141" t="s">
        <v>725</v>
      </c>
      <c r="B333" s="1104"/>
      <c r="C333" s="1104"/>
      <c r="D333" s="1104"/>
      <c r="E333" s="1104"/>
      <c r="F333" s="1104"/>
      <c r="G333" s="1104"/>
      <c r="H333" s="1104"/>
      <c r="I333" s="1104"/>
      <c r="J333" s="1104"/>
      <c r="K333" s="1104">
        <f t="shared" si="21"/>
        <v>0</v>
      </c>
    </row>
    <row r="334" spans="1:13" ht="45" hidden="1">
      <c r="A334" s="1141" t="s">
        <v>725</v>
      </c>
      <c r="B334" s="1104"/>
      <c r="C334" s="1104"/>
      <c r="D334" s="1104"/>
      <c r="E334" s="1104"/>
      <c r="F334" s="1104"/>
      <c r="G334" s="1104"/>
      <c r="H334" s="1104"/>
      <c r="I334" s="1104"/>
      <c r="J334" s="1104"/>
      <c r="K334" s="1104">
        <f t="shared" si="21"/>
        <v>0</v>
      </c>
    </row>
    <row r="335" spans="1:13" ht="45" hidden="1">
      <c r="A335" s="1141" t="s">
        <v>725</v>
      </c>
      <c r="B335" s="1104"/>
      <c r="C335" s="1104"/>
      <c r="D335" s="1104"/>
      <c r="E335" s="1104"/>
      <c r="F335" s="1104"/>
      <c r="G335" s="1104"/>
      <c r="H335" s="1104"/>
      <c r="I335" s="1104"/>
      <c r="J335" s="1104"/>
      <c r="K335" s="1104">
        <f t="shared" si="21"/>
        <v>0</v>
      </c>
    </row>
    <row r="336" spans="1:13" ht="45" hidden="1">
      <c r="A336" s="1142" t="s">
        <v>1401</v>
      </c>
      <c r="B336" s="1104">
        <f t="shared" ref="B336:J336" si="22">SUM(B333:B335)</f>
        <v>0</v>
      </c>
      <c r="C336" s="1104">
        <f t="shared" si="22"/>
        <v>0</v>
      </c>
      <c r="D336" s="1104">
        <f t="shared" si="22"/>
        <v>0</v>
      </c>
      <c r="E336" s="1104">
        <f t="shared" si="22"/>
        <v>0</v>
      </c>
      <c r="F336" s="1104">
        <f t="shared" si="22"/>
        <v>0</v>
      </c>
      <c r="G336" s="1104">
        <f t="shared" si="22"/>
        <v>0</v>
      </c>
      <c r="H336" s="1104">
        <f t="shared" si="22"/>
        <v>0</v>
      </c>
      <c r="I336" s="1104">
        <f t="shared" si="22"/>
        <v>0</v>
      </c>
      <c r="J336" s="1104">
        <f t="shared" si="22"/>
        <v>0</v>
      </c>
      <c r="K336" s="1104">
        <f t="shared" si="21"/>
        <v>0</v>
      </c>
    </row>
    <row r="337" spans="1:11" ht="15" hidden="1">
      <c r="A337" s="1140" t="s">
        <v>726</v>
      </c>
      <c r="B337" s="1104"/>
      <c r="C337" s="1104"/>
      <c r="D337" s="1104"/>
      <c r="E337" s="1104"/>
      <c r="F337" s="1104"/>
      <c r="G337" s="1104"/>
      <c r="H337" s="1104"/>
      <c r="I337" s="1104">
        <v>200000</v>
      </c>
      <c r="J337" s="1104"/>
      <c r="K337" s="1104">
        <f t="shared" si="21"/>
        <v>200000</v>
      </c>
    </row>
    <row r="338" spans="1:11" ht="15" hidden="1">
      <c r="A338" s="1140" t="s">
        <v>726</v>
      </c>
      <c r="B338" s="1104"/>
      <c r="C338" s="1104"/>
      <c r="D338" s="1104"/>
      <c r="E338" s="1104"/>
      <c r="F338" s="1104"/>
      <c r="G338" s="1104"/>
      <c r="H338" s="1104"/>
      <c r="I338" s="1104"/>
      <c r="J338" s="1104"/>
      <c r="K338" s="1104">
        <f t="shared" si="21"/>
        <v>0</v>
      </c>
    </row>
    <row r="339" spans="1:11" ht="15" hidden="1">
      <c r="A339" s="1140" t="s">
        <v>726</v>
      </c>
      <c r="B339" s="1104"/>
      <c r="C339" s="1104"/>
      <c r="D339" s="1104"/>
      <c r="E339" s="1104"/>
      <c r="F339" s="1104"/>
      <c r="G339" s="1104"/>
      <c r="H339" s="1104"/>
      <c r="I339" s="1104"/>
      <c r="J339" s="1104"/>
      <c r="K339" s="1104">
        <f t="shared" si="21"/>
        <v>0</v>
      </c>
    </row>
    <row r="340" spans="1:11" ht="15" hidden="1">
      <c r="A340" s="1140" t="s">
        <v>726</v>
      </c>
      <c r="B340" s="1104"/>
      <c r="C340" s="1104"/>
      <c r="D340" s="1104"/>
      <c r="E340" s="1104"/>
      <c r="F340" s="1104"/>
      <c r="G340" s="1104"/>
      <c r="H340" s="1104"/>
      <c r="I340" s="1104"/>
      <c r="J340" s="1104"/>
      <c r="K340" s="1104">
        <f t="shared" si="21"/>
        <v>0</v>
      </c>
    </row>
    <row r="341" spans="1:11" ht="15">
      <c r="A341" s="1136" t="s">
        <v>727</v>
      </c>
      <c r="B341" s="1104"/>
      <c r="C341" s="1104"/>
      <c r="D341" s="1104"/>
      <c r="E341" s="1104"/>
      <c r="F341" s="1104"/>
      <c r="G341" s="1104"/>
      <c r="H341" s="1104">
        <f>SUM(H337:H340)</f>
        <v>0</v>
      </c>
      <c r="I341" s="1104">
        <v>200</v>
      </c>
      <c r="J341" s="1104">
        <f>SUM(J337:J340)</f>
        <v>0</v>
      </c>
      <c r="K341" s="1104">
        <f t="shared" si="21"/>
        <v>200</v>
      </c>
    </row>
    <row r="342" spans="1:11" ht="15">
      <c r="A342" s="1136" t="s">
        <v>1402</v>
      </c>
      <c r="B342" s="1104"/>
      <c r="C342" s="1104">
        <v>100</v>
      </c>
      <c r="D342" s="1104">
        <v>50</v>
      </c>
      <c r="E342" s="1104">
        <v>50</v>
      </c>
      <c r="F342" s="1104"/>
      <c r="G342" s="1104">
        <v>100</v>
      </c>
      <c r="H342" s="1104"/>
      <c r="I342" s="1104">
        <v>80</v>
      </c>
      <c r="J342" s="1104"/>
      <c r="K342" s="1104">
        <f t="shared" si="21"/>
        <v>380</v>
      </c>
    </row>
    <row r="343" spans="1:11" ht="15">
      <c r="A343" s="1136" t="s">
        <v>728</v>
      </c>
      <c r="B343" s="1104"/>
      <c r="C343" s="1104">
        <v>100</v>
      </c>
      <c r="D343" s="1104"/>
      <c r="E343" s="1104"/>
      <c r="F343" s="1104"/>
      <c r="G343" s="1104"/>
      <c r="H343" s="1104"/>
      <c r="I343" s="1104">
        <v>236</v>
      </c>
      <c r="J343" s="1104"/>
      <c r="K343" s="1104">
        <f t="shared" si="21"/>
        <v>336</v>
      </c>
    </row>
    <row r="344" spans="1:11" ht="15">
      <c r="A344" s="1136" t="s">
        <v>1403</v>
      </c>
      <c r="B344" s="1104"/>
      <c r="C344" s="1104">
        <v>50</v>
      </c>
      <c r="D344" s="1104"/>
      <c r="E344" s="1104"/>
      <c r="F344" s="1104"/>
      <c r="G344" s="1104"/>
      <c r="H344" s="1104"/>
      <c r="I344" s="1104"/>
      <c r="J344" s="1104"/>
      <c r="K344" s="1104">
        <f t="shared" si="21"/>
        <v>50</v>
      </c>
    </row>
    <row r="345" spans="1:11" ht="15">
      <c r="A345" s="1136" t="s">
        <v>729</v>
      </c>
      <c r="B345" s="1104"/>
      <c r="C345" s="1104">
        <v>120</v>
      </c>
      <c r="D345" s="1104"/>
      <c r="E345" s="1104"/>
      <c r="F345" s="1104"/>
      <c r="G345" s="1104"/>
      <c r="H345" s="1104"/>
      <c r="I345" s="1104"/>
      <c r="J345" s="1104"/>
      <c r="K345" s="1104">
        <f t="shared" si="21"/>
        <v>120</v>
      </c>
    </row>
    <row r="346" spans="1:11" ht="15" hidden="1">
      <c r="A346" s="1102" t="s">
        <v>730</v>
      </c>
      <c r="B346" s="1104"/>
      <c r="C346" s="1104">
        <v>50000</v>
      </c>
      <c r="D346" s="1104"/>
      <c r="E346" s="1104"/>
      <c r="F346" s="1104"/>
      <c r="G346" s="1104"/>
      <c r="H346" s="1104"/>
      <c r="I346" s="1104"/>
      <c r="J346" s="1104"/>
      <c r="K346" s="1104">
        <f t="shared" si="21"/>
        <v>50000</v>
      </c>
    </row>
    <row r="347" spans="1:11" ht="19.5" customHeight="1">
      <c r="A347" s="1105" t="s">
        <v>1404</v>
      </c>
      <c r="B347" s="1104"/>
      <c r="C347" s="1104">
        <v>50</v>
      </c>
      <c r="D347" s="1104"/>
      <c r="E347" s="1104"/>
      <c r="F347" s="1104"/>
      <c r="G347" s="1104"/>
      <c r="H347" s="1104"/>
      <c r="I347" s="1104"/>
      <c r="J347" s="1104">
        <f>SUM(J346:J346)</f>
        <v>0</v>
      </c>
      <c r="K347" s="1104">
        <f t="shared" si="21"/>
        <v>50</v>
      </c>
    </row>
    <row r="348" spans="1:11" ht="15" hidden="1">
      <c r="A348" s="1102" t="s">
        <v>731</v>
      </c>
      <c r="B348" s="1104"/>
      <c r="C348" s="1104"/>
      <c r="D348" s="1104"/>
      <c r="E348" s="1104"/>
      <c r="F348" s="1104"/>
      <c r="G348" s="1104"/>
      <c r="H348" s="1104"/>
      <c r="I348" s="1104"/>
      <c r="J348" s="1104"/>
      <c r="K348" s="1104">
        <f t="shared" si="21"/>
        <v>0</v>
      </c>
    </row>
    <row r="349" spans="1:11" ht="30" hidden="1">
      <c r="A349" s="1105" t="s">
        <v>1405</v>
      </c>
      <c r="B349" s="1104">
        <f t="shared" ref="B349:J349" si="23">SUM(B348:B348)</f>
        <v>0</v>
      </c>
      <c r="C349" s="1104">
        <f t="shared" si="23"/>
        <v>0</v>
      </c>
      <c r="D349" s="1104">
        <f t="shared" si="23"/>
        <v>0</v>
      </c>
      <c r="E349" s="1104">
        <f t="shared" si="23"/>
        <v>0</v>
      </c>
      <c r="F349" s="1104">
        <f t="shared" si="23"/>
        <v>0</v>
      </c>
      <c r="G349" s="1104">
        <f t="shared" si="23"/>
        <v>0</v>
      </c>
      <c r="H349" s="1104">
        <f t="shared" si="23"/>
        <v>0</v>
      </c>
      <c r="I349" s="1104">
        <f t="shared" si="23"/>
        <v>0</v>
      </c>
      <c r="J349" s="1104">
        <f t="shared" si="23"/>
        <v>0</v>
      </c>
      <c r="K349" s="1104">
        <f t="shared" si="21"/>
        <v>0</v>
      </c>
    </row>
    <row r="350" spans="1:11" ht="15" hidden="1">
      <c r="A350" s="1105" t="s">
        <v>732</v>
      </c>
      <c r="B350" s="1104"/>
      <c r="C350" s="1104"/>
      <c r="D350" s="1104"/>
      <c r="E350" s="1104"/>
      <c r="F350" s="1104"/>
      <c r="G350" s="1104"/>
      <c r="H350" s="1104"/>
      <c r="I350" s="1104"/>
      <c r="J350" s="1104"/>
      <c r="K350" s="1104">
        <f t="shared" si="21"/>
        <v>0</v>
      </c>
    </row>
    <row r="351" spans="1:11" ht="15" hidden="1">
      <c r="A351" s="1105" t="s">
        <v>733</v>
      </c>
      <c r="B351" s="1104"/>
      <c r="C351" s="1104"/>
      <c r="D351" s="1104"/>
      <c r="E351" s="1104"/>
      <c r="F351" s="1104"/>
      <c r="G351" s="1104"/>
      <c r="H351" s="1104"/>
      <c r="I351" s="1104"/>
      <c r="J351" s="1104"/>
      <c r="K351" s="1104">
        <f t="shared" si="21"/>
        <v>0</v>
      </c>
    </row>
    <row r="352" spans="1:11" ht="15">
      <c r="A352" s="1136" t="s">
        <v>734</v>
      </c>
      <c r="B352" s="1104"/>
      <c r="C352" s="1104">
        <v>120</v>
      </c>
      <c r="D352" s="1104"/>
      <c r="E352" s="1104"/>
      <c r="F352" s="1104"/>
      <c r="G352" s="1104"/>
      <c r="H352" s="1104"/>
      <c r="I352" s="1104"/>
      <c r="J352" s="1104"/>
      <c r="K352" s="1104">
        <f t="shared" si="21"/>
        <v>120</v>
      </c>
    </row>
    <row r="353" spans="1:11" ht="15" hidden="1">
      <c r="A353" s="1106" t="s">
        <v>1062</v>
      </c>
      <c r="B353" s="1104">
        <v>450000</v>
      </c>
      <c r="C353" s="1104"/>
      <c r="D353" s="1104">
        <v>100000</v>
      </c>
      <c r="E353" s="1104"/>
      <c r="F353" s="1104"/>
      <c r="G353" s="1104"/>
      <c r="H353" s="1104"/>
      <c r="I353" s="1104">
        <v>1570000</v>
      </c>
      <c r="J353" s="1104"/>
      <c r="K353" s="1104">
        <f t="shared" si="21"/>
        <v>2120000</v>
      </c>
    </row>
    <row r="354" spans="1:11" ht="15" customHeight="1">
      <c r="A354" s="1107" t="s">
        <v>1063</v>
      </c>
      <c r="B354" s="1104">
        <v>450</v>
      </c>
      <c r="C354" s="1104"/>
      <c r="D354" s="1104">
        <v>100</v>
      </c>
      <c r="E354" s="1104"/>
      <c r="F354" s="1104"/>
      <c r="G354" s="1104"/>
      <c r="H354" s="1104">
        <f>SUM(H353:H353)</f>
        <v>0</v>
      </c>
      <c r="I354" s="1104">
        <v>1570</v>
      </c>
      <c r="J354" s="1104">
        <f>SUM(J353:J353)</f>
        <v>0</v>
      </c>
      <c r="K354" s="1104">
        <f t="shared" si="21"/>
        <v>2120</v>
      </c>
    </row>
    <row r="355" spans="1:11" ht="30" hidden="1">
      <c r="A355" s="1142" t="s">
        <v>1064</v>
      </c>
      <c r="B355" s="1104"/>
      <c r="C355" s="1104"/>
      <c r="D355" s="1104"/>
      <c r="E355" s="1104"/>
      <c r="F355" s="1104"/>
      <c r="G355" s="1104"/>
      <c r="H355" s="1104"/>
      <c r="I355" s="1104"/>
      <c r="J355" s="1104"/>
      <c r="K355" s="1104">
        <f t="shared" si="21"/>
        <v>0</v>
      </c>
    </row>
    <row r="356" spans="1:11" ht="15" hidden="1">
      <c r="A356" s="1142" t="s">
        <v>1065</v>
      </c>
      <c r="B356" s="1104"/>
      <c r="C356" s="1104"/>
      <c r="D356" s="1104"/>
      <c r="E356" s="1104"/>
      <c r="F356" s="1104"/>
      <c r="G356" s="1104"/>
      <c r="H356" s="1104"/>
      <c r="I356" s="1104"/>
      <c r="J356" s="1104"/>
      <c r="K356" s="1104">
        <f t="shared" ref="K356:K391" si="24">SUM(B356:I356)</f>
        <v>0</v>
      </c>
    </row>
    <row r="357" spans="1:11" ht="30" hidden="1">
      <c r="A357" s="1102" t="s">
        <v>1066</v>
      </c>
      <c r="B357" s="1104">
        <v>25000</v>
      </c>
      <c r="C357" s="1104"/>
      <c r="D357" s="1104"/>
      <c r="E357" s="1104"/>
      <c r="F357" s="1104"/>
      <c r="G357" s="1104">
        <v>100000</v>
      </c>
      <c r="H357" s="1104"/>
      <c r="I357" s="1104">
        <v>200000</v>
      </c>
      <c r="J357" s="1104"/>
      <c r="K357" s="1104">
        <f t="shared" si="24"/>
        <v>325000</v>
      </c>
    </row>
    <row r="358" spans="1:11" ht="30">
      <c r="A358" s="1105" t="s">
        <v>1067</v>
      </c>
      <c r="B358" s="1104">
        <v>25</v>
      </c>
      <c r="C358" s="1104"/>
      <c r="D358" s="1104"/>
      <c r="E358" s="1104"/>
      <c r="F358" s="1104"/>
      <c r="G358" s="1104">
        <v>100</v>
      </c>
      <c r="H358" s="1104">
        <f>SUM(H357:H357)</f>
        <v>0</v>
      </c>
      <c r="I358" s="1104">
        <v>200</v>
      </c>
      <c r="J358" s="1104">
        <f>SUM(J357:J357)</f>
        <v>0</v>
      </c>
      <c r="K358" s="1104">
        <f t="shared" si="24"/>
        <v>325</v>
      </c>
    </row>
    <row r="359" spans="1:11" ht="15">
      <c r="A359" s="1107" t="s">
        <v>1068</v>
      </c>
      <c r="B359" s="1104">
        <v>25</v>
      </c>
      <c r="C359" s="1104"/>
      <c r="D359" s="1104"/>
      <c r="E359" s="1104"/>
      <c r="F359" s="1104"/>
      <c r="G359" s="1104"/>
      <c r="H359" s="1104"/>
      <c r="I359" s="1104"/>
      <c r="J359" s="1104"/>
      <c r="K359" s="1104">
        <f t="shared" si="24"/>
        <v>25</v>
      </c>
    </row>
    <row r="360" spans="1:11" ht="15">
      <c r="A360" s="1107" t="s">
        <v>1406</v>
      </c>
      <c r="B360" s="1104"/>
      <c r="C360" s="1104"/>
      <c r="D360" s="1104"/>
      <c r="E360" s="1104"/>
      <c r="F360" s="1104"/>
      <c r="G360" s="1104">
        <v>100</v>
      </c>
      <c r="H360" s="1104"/>
      <c r="I360" s="1104"/>
      <c r="J360" s="1104"/>
      <c r="K360" s="1104">
        <f t="shared" si="24"/>
        <v>100</v>
      </c>
    </row>
    <row r="361" spans="1:11" ht="15">
      <c r="A361" s="1107" t="s">
        <v>1407</v>
      </c>
      <c r="B361" s="1104"/>
      <c r="C361" s="1104"/>
      <c r="D361" s="1104"/>
      <c r="E361" s="1104"/>
      <c r="F361" s="1104"/>
      <c r="G361" s="1104">
        <v>50</v>
      </c>
      <c r="H361" s="1104"/>
      <c r="I361" s="1104"/>
      <c r="J361" s="1104"/>
      <c r="K361" s="1104">
        <f t="shared" si="24"/>
        <v>50</v>
      </c>
    </row>
    <row r="362" spans="1:11" ht="17.25" customHeight="1">
      <c r="A362" s="1107" t="s">
        <v>1408</v>
      </c>
      <c r="B362" s="1104"/>
      <c r="C362" s="1104"/>
      <c r="D362" s="1104"/>
      <c r="E362" s="1104"/>
      <c r="F362" s="1104"/>
      <c r="G362" s="1104">
        <v>100</v>
      </c>
      <c r="H362" s="1104"/>
      <c r="I362" s="1104"/>
      <c r="J362" s="1104"/>
      <c r="K362" s="1104">
        <f t="shared" si="24"/>
        <v>100</v>
      </c>
    </row>
    <row r="363" spans="1:11" ht="30">
      <c r="A363" s="1107" t="s">
        <v>1069</v>
      </c>
      <c r="B363" s="1104"/>
      <c r="C363" s="1104">
        <v>50</v>
      </c>
      <c r="D363" s="1104"/>
      <c r="E363" s="1104"/>
      <c r="F363" s="1104"/>
      <c r="G363" s="1104"/>
      <c r="H363" s="1104"/>
      <c r="I363" s="1104"/>
      <c r="J363" s="1104"/>
      <c r="K363" s="1104">
        <f t="shared" si="24"/>
        <v>50</v>
      </c>
    </row>
    <row r="364" spans="1:11" ht="15">
      <c r="A364" s="1107" t="s">
        <v>1070</v>
      </c>
      <c r="B364" s="1104"/>
      <c r="C364" s="1104">
        <v>100</v>
      </c>
      <c r="D364" s="1104"/>
      <c r="E364" s="1104"/>
      <c r="F364" s="1104"/>
      <c r="G364" s="1104"/>
      <c r="H364" s="1104"/>
      <c r="I364" s="1104"/>
      <c r="J364" s="1104"/>
      <c r="K364" s="1104">
        <f t="shared" si="24"/>
        <v>100</v>
      </c>
    </row>
    <row r="365" spans="1:11" ht="15">
      <c r="A365" s="1107" t="s">
        <v>1409</v>
      </c>
      <c r="B365" s="1104"/>
      <c r="C365" s="1104"/>
      <c r="D365" s="1104"/>
      <c r="E365" s="1104"/>
      <c r="F365" s="1104"/>
      <c r="G365" s="1104">
        <v>50</v>
      </c>
      <c r="H365" s="1104"/>
      <c r="I365" s="1104"/>
      <c r="J365" s="1104"/>
      <c r="K365" s="1104">
        <f t="shared" si="24"/>
        <v>50</v>
      </c>
    </row>
    <row r="366" spans="1:11" ht="15">
      <c r="A366" s="1107" t="s">
        <v>1071</v>
      </c>
      <c r="B366" s="1104"/>
      <c r="C366" s="1104">
        <v>100</v>
      </c>
      <c r="D366" s="1104"/>
      <c r="E366" s="1104"/>
      <c r="F366" s="1104"/>
      <c r="G366" s="1104"/>
      <c r="H366" s="1104"/>
      <c r="I366" s="1104"/>
      <c r="J366" s="1104"/>
      <c r="K366" s="1104">
        <f t="shared" si="24"/>
        <v>100</v>
      </c>
    </row>
    <row r="367" spans="1:11" ht="15" hidden="1">
      <c r="A367" s="1102" t="s">
        <v>1072</v>
      </c>
      <c r="B367" s="1104">
        <v>25000</v>
      </c>
      <c r="C367" s="1104"/>
      <c r="D367" s="1104"/>
      <c r="E367" s="1104"/>
      <c r="F367" s="1104"/>
      <c r="G367" s="1104">
        <v>100000</v>
      </c>
      <c r="H367" s="1104"/>
      <c r="I367" s="1104">
        <v>3000000</v>
      </c>
      <c r="J367" s="1104"/>
      <c r="K367" s="1104">
        <f t="shared" si="24"/>
        <v>3125000</v>
      </c>
    </row>
    <row r="368" spans="1:11" ht="15" hidden="1">
      <c r="A368" s="1102" t="s">
        <v>1072</v>
      </c>
      <c r="B368" s="1104"/>
      <c r="C368" s="1104"/>
      <c r="D368" s="1104"/>
      <c r="E368" s="1104"/>
      <c r="F368" s="1104"/>
      <c r="G368" s="1104"/>
      <c r="H368" s="1104"/>
      <c r="I368" s="1104"/>
      <c r="J368" s="1104"/>
      <c r="K368" s="1104">
        <f t="shared" si="24"/>
        <v>0</v>
      </c>
    </row>
    <row r="369" spans="1:13" ht="18.75" customHeight="1">
      <c r="A369" s="1105" t="s">
        <v>1073</v>
      </c>
      <c r="B369" s="1104">
        <v>25</v>
      </c>
      <c r="C369" s="1104"/>
      <c r="D369" s="1104"/>
      <c r="E369" s="1104"/>
      <c r="F369" s="1104"/>
      <c r="G369" s="1104">
        <v>100</v>
      </c>
      <c r="H369" s="1104">
        <f>SUM(H367:H368)</f>
        <v>0</v>
      </c>
      <c r="I369" s="1104">
        <v>3000</v>
      </c>
      <c r="J369" s="1104">
        <f>SUM(J367:J368)</f>
        <v>0</v>
      </c>
      <c r="K369" s="1104">
        <f t="shared" si="24"/>
        <v>3125</v>
      </c>
    </row>
    <row r="370" spans="1:13" ht="29.25" hidden="1" customHeight="1">
      <c r="A370" s="1102" t="s">
        <v>1074</v>
      </c>
      <c r="B370" s="1104"/>
      <c r="C370" s="1104"/>
      <c r="D370" s="1104"/>
      <c r="E370" s="1104"/>
      <c r="F370" s="1104"/>
      <c r="G370" s="1104"/>
      <c r="H370" s="1104"/>
      <c r="I370" s="1104">
        <v>50000</v>
      </c>
      <c r="J370" s="1104"/>
      <c r="K370" s="1104">
        <f t="shared" si="24"/>
        <v>50000</v>
      </c>
    </row>
    <row r="371" spans="1:13" ht="25.5" customHeight="1">
      <c r="A371" s="1105" t="s">
        <v>1075</v>
      </c>
      <c r="B371" s="1104"/>
      <c r="C371" s="1104"/>
      <c r="D371" s="1104"/>
      <c r="E371" s="1104"/>
      <c r="F371" s="1104"/>
      <c r="G371" s="1104"/>
      <c r="H371" s="1104">
        <f>SUM(H370:H370)</f>
        <v>0</v>
      </c>
      <c r="I371" s="1104">
        <v>50</v>
      </c>
      <c r="J371" s="1104">
        <f>SUM(J370:J370)</f>
        <v>0</v>
      </c>
      <c r="K371" s="1104">
        <f t="shared" si="24"/>
        <v>50</v>
      </c>
    </row>
    <row r="372" spans="1:13" ht="13.5" hidden="1" customHeight="1">
      <c r="A372" s="1102" t="s">
        <v>1076</v>
      </c>
      <c r="B372" s="1104">
        <v>40000</v>
      </c>
      <c r="C372" s="1104"/>
      <c r="D372" s="1104">
        <v>100000</v>
      </c>
      <c r="E372" s="1104"/>
      <c r="F372" s="1104"/>
      <c r="G372" s="1104"/>
      <c r="H372" s="1104"/>
      <c r="I372" s="1104"/>
      <c r="J372" s="1104"/>
      <c r="K372" s="1104">
        <f t="shared" si="24"/>
        <v>140000</v>
      </c>
    </row>
    <row r="373" spans="1:13" ht="13.5" hidden="1" customHeight="1">
      <c r="A373" s="1102" t="s">
        <v>1076</v>
      </c>
      <c r="B373" s="1104">
        <v>20000</v>
      </c>
      <c r="C373" s="1104"/>
      <c r="D373" s="1104"/>
      <c r="E373" s="1104"/>
      <c r="F373" s="1104"/>
      <c r="G373" s="1104"/>
      <c r="H373" s="1104"/>
      <c r="I373" s="1104"/>
      <c r="J373" s="1104"/>
      <c r="K373" s="1104">
        <f t="shared" si="24"/>
        <v>20000</v>
      </c>
    </row>
    <row r="374" spans="1:13" ht="13.5" customHeight="1">
      <c r="A374" s="1105" t="s">
        <v>1410</v>
      </c>
      <c r="B374" s="1104">
        <v>60</v>
      </c>
      <c r="C374" s="1104"/>
      <c r="D374" s="1104">
        <v>100</v>
      </c>
      <c r="E374" s="1104"/>
      <c r="F374" s="1104"/>
      <c r="G374" s="1104"/>
      <c r="H374" s="1104"/>
      <c r="I374" s="1104"/>
      <c r="J374" s="1104">
        <f>SUM(J372:J373)</f>
        <v>0</v>
      </c>
      <c r="K374" s="1104">
        <f t="shared" si="24"/>
        <v>160</v>
      </c>
    </row>
    <row r="375" spans="1:13" ht="13.5" customHeight="1">
      <c r="A375" s="1105" t="s">
        <v>1077</v>
      </c>
      <c r="B375" s="1104"/>
      <c r="C375" s="1104"/>
      <c r="D375" s="1104"/>
      <c r="E375" s="1104"/>
      <c r="F375" s="1104"/>
      <c r="G375" s="1104"/>
      <c r="H375" s="1104"/>
      <c r="I375" s="1104"/>
      <c r="J375" s="1104"/>
      <c r="K375" s="1104">
        <f t="shared" si="24"/>
        <v>0</v>
      </c>
    </row>
    <row r="376" spans="1:13" ht="13.5" customHeight="1">
      <c r="A376" s="1105" t="s">
        <v>1078</v>
      </c>
      <c r="B376" s="1104"/>
      <c r="C376" s="1104"/>
      <c r="D376" s="1104"/>
      <c r="E376" s="1104"/>
      <c r="F376" s="1104"/>
      <c r="G376" s="1104"/>
      <c r="H376" s="1104"/>
      <c r="I376" s="1104">
        <v>10000</v>
      </c>
      <c r="J376" s="1104"/>
      <c r="K376" s="1104">
        <f t="shared" si="24"/>
        <v>10000</v>
      </c>
    </row>
    <row r="377" spans="1:13" ht="13.5" customHeight="1">
      <c r="A377" s="1105" t="s">
        <v>1079</v>
      </c>
      <c r="B377" s="1104"/>
      <c r="C377" s="1104"/>
      <c r="D377" s="1104"/>
      <c r="E377" s="1104"/>
      <c r="F377" s="1104"/>
      <c r="G377" s="1104">
        <v>50</v>
      </c>
      <c r="H377" s="1104"/>
      <c r="I377" s="1104"/>
      <c r="J377" s="1104"/>
      <c r="K377" s="1104">
        <f t="shared" si="24"/>
        <v>50</v>
      </c>
    </row>
    <row r="378" spans="1:13" ht="13.5" customHeight="1">
      <c r="A378" s="1105" t="s">
        <v>1411</v>
      </c>
      <c r="B378" s="1104"/>
      <c r="C378" s="1104"/>
      <c r="D378" s="1104"/>
      <c r="E378" s="1104"/>
      <c r="F378" s="1104"/>
      <c r="G378" s="1104">
        <v>100</v>
      </c>
      <c r="H378" s="1104"/>
      <c r="I378" s="1104"/>
      <c r="J378" s="1104"/>
      <c r="K378" s="1104">
        <f t="shared" si="24"/>
        <v>100</v>
      </c>
    </row>
    <row r="379" spans="1:13" ht="13.5" customHeight="1">
      <c r="A379" s="1105" t="s">
        <v>1080</v>
      </c>
      <c r="B379" s="1104"/>
      <c r="C379" s="1104">
        <v>80</v>
      </c>
      <c r="D379" s="1104"/>
      <c r="E379" s="1104"/>
      <c r="F379" s="1104"/>
      <c r="G379" s="1104">
        <v>50</v>
      </c>
      <c r="H379" s="1104"/>
      <c r="I379" s="1104">
        <v>40</v>
      </c>
      <c r="J379" s="1104"/>
      <c r="K379" s="1104">
        <f t="shared" si="24"/>
        <v>170</v>
      </c>
    </row>
    <row r="380" spans="1:13" ht="15" hidden="1">
      <c r="A380" s="1102" t="s">
        <v>1129</v>
      </c>
      <c r="B380" s="1104"/>
      <c r="C380" s="1104"/>
      <c r="D380" s="1104"/>
      <c r="E380" s="1104"/>
      <c r="F380" s="1104"/>
      <c r="G380" s="1104"/>
      <c r="H380" s="1104"/>
      <c r="I380" s="1104"/>
      <c r="J380" s="1104"/>
      <c r="K380" s="1104">
        <f t="shared" si="24"/>
        <v>0</v>
      </c>
    </row>
    <row r="381" spans="1:13" ht="15" hidden="1">
      <c r="A381" s="1102" t="s">
        <v>1129</v>
      </c>
      <c r="B381" s="1104"/>
      <c r="C381" s="1104"/>
      <c r="D381" s="1104"/>
      <c r="E381" s="1104"/>
      <c r="F381" s="1104"/>
      <c r="G381" s="1104"/>
      <c r="H381" s="1104"/>
      <c r="I381" s="1104"/>
      <c r="J381" s="1104"/>
      <c r="K381" s="1104">
        <f t="shared" si="24"/>
        <v>0</v>
      </c>
    </row>
    <row r="382" spans="1:13" ht="15" hidden="1">
      <c r="A382" s="1102" t="s">
        <v>1129</v>
      </c>
      <c r="B382" s="1104"/>
      <c r="C382" s="1104"/>
      <c r="D382" s="1104"/>
      <c r="E382" s="1104"/>
      <c r="F382" s="1104"/>
      <c r="G382" s="1104"/>
      <c r="H382" s="1104"/>
      <c r="I382" s="1104"/>
      <c r="J382" s="1104"/>
      <c r="K382" s="1104">
        <f t="shared" si="24"/>
        <v>0</v>
      </c>
      <c r="M382" s="1162"/>
    </row>
    <row r="383" spans="1:13" ht="30" hidden="1">
      <c r="A383" s="1105" t="s">
        <v>1412</v>
      </c>
      <c r="B383" s="1104">
        <f t="shared" ref="B383:J383" si="25">SUM(B380:B381)</f>
        <v>0</v>
      </c>
      <c r="C383" s="1104">
        <f t="shared" si="25"/>
        <v>0</v>
      </c>
      <c r="D383" s="1104">
        <f t="shared" si="25"/>
        <v>0</v>
      </c>
      <c r="E383" s="1104">
        <f t="shared" si="25"/>
        <v>0</v>
      </c>
      <c r="F383" s="1104">
        <f t="shared" si="25"/>
        <v>0</v>
      </c>
      <c r="G383" s="1104">
        <f t="shared" si="25"/>
        <v>0</v>
      </c>
      <c r="H383" s="1104">
        <f t="shared" si="25"/>
        <v>0</v>
      </c>
      <c r="I383" s="1104">
        <f t="shared" si="25"/>
        <v>0</v>
      </c>
      <c r="J383" s="1104">
        <f t="shared" si="25"/>
        <v>0</v>
      </c>
      <c r="K383" s="1104">
        <f t="shared" si="24"/>
        <v>0</v>
      </c>
    </row>
    <row r="384" spans="1:13" ht="27.75" customHeight="1">
      <c r="A384" s="1105" t="s">
        <v>1130</v>
      </c>
      <c r="B384" s="1104"/>
      <c r="C384" s="1104"/>
      <c r="D384" s="1104"/>
      <c r="E384" s="1104"/>
      <c r="F384" s="1104"/>
      <c r="G384" s="1187">
        <v>100</v>
      </c>
      <c r="H384" s="1187"/>
      <c r="I384" s="1187"/>
      <c r="J384" s="1187"/>
      <c r="K384" s="1187">
        <f t="shared" si="24"/>
        <v>100</v>
      </c>
      <c r="L384" s="1190"/>
    </row>
    <row r="385" spans="1:11" ht="15">
      <c r="A385" s="1105" t="s">
        <v>1131</v>
      </c>
      <c r="B385" s="1104"/>
      <c r="C385" s="1104"/>
      <c r="D385" s="1104">
        <v>50</v>
      </c>
      <c r="E385" s="1104">
        <v>100</v>
      </c>
      <c r="F385" s="1104"/>
      <c r="G385" s="1104"/>
      <c r="H385" s="1104"/>
      <c r="I385" s="1104"/>
      <c r="J385" s="1104"/>
      <c r="K385" s="1104">
        <f t="shared" si="24"/>
        <v>150</v>
      </c>
    </row>
    <row r="386" spans="1:11" ht="15" hidden="1">
      <c r="A386" s="1105" t="s">
        <v>1132</v>
      </c>
      <c r="B386" s="1104"/>
      <c r="C386" s="1104">
        <v>80000</v>
      </c>
      <c r="D386" s="1104"/>
      <c r="E386" s="1104"/>
      <c r="F386" s="1104"/>
      <c r="G386" s="1104"/>
      <c r="H386" s="1104"/>
      <c r="I386" s="1104"/>
      <c r="J386" s="1104"/>
      <c r="K386" s="1104">
        <f t="shared" si="24"/>
        <v>80000</v>
      </c>
    </row>
    <row r="387" spans="1:11" ht="15" hidden="1">
      <c r="A387" s="1105" t="s">
        <v>1132</v>
      </c>
      <c r="B387" s="1104"/>
      <c r="C387" s="1104">
        <v>30000</v>
      </c>
      <c r="D387" s="1104"/>
      <c r="E387" s="1104"/>
      <c r="F387" s="1104"/>
      <c r="G387" s="1104"/>
      <c r="H387" s="1104"/>
      <c r="I387" s="1104"/>
      <c r="J387" s="1104"/>
      <c r="K387" s="1104">
        <f t="shared" si="24"/>
        <v>30000</v>
      </c>
    </row>
    <row r="388" spans="1:11" ht="15">
      <c r="A388" s="1105" t="s">
        <v>1413</v>
      </c>
      <c r="B388" s="1104"/>
      <c r="C388" s="1104">
        <v>110</v>
      </c>
      <c r="D388" s="1104"/>
      <c r="E388" s="1104"/>
      <c r="F388" s="1104"/>
      <c r="G388" s="1104"/>
      <c r="H388" s="1104"/>
      <c r="I388" s="1104"/>
      <c r="J388" s="1104"/>
      <c r="K388" s="1104">
        <f t="shared" si="24"/>
        <v>110</v>
      </c>
    </row>
    <row r="389" spans="1:11" ht="15" hidden="1">
      <c r="A389" s="1105" t="s">
        <v>1133</v>
      </c>
      <c r="B389" s="1103"/>
      <c r="C389" s="1103"/>
      <c r="D389" s="1104"/>
      <c r="E389" s="1104"/>
      <c r="F389" s="1104"/>
      <c r="G389" s="1104"/>
      <c r="H389" s="1104"/>
      <c r="I389" s="1104"/>
      <c r="J389" s="1104"/>
      <c r="K389" s="1104">
        <f t="shared" si="24"/>
        <v>0</v>
      </c>
    </row>
    <row r="390" spans="1:11" ht="15">
      <c r="A390" s="1107" t="s">
        <v>1134</v>
      </c>
      <c r="B390" s="1104">
        <v>55</v>
      </c>
      <c r="C390" s="1104"/>
      <c r="D390" s="1104"/>
      <c r="E390" s="1104"/>
      <c r="F390" s="1104"/>
      <c r="G390" s="1104"/>
      <c r="H390" s="1104"/>
      <c r="I390" s="1104"/>
      <c r="J390" s="1104"/>
      <c r="K390" s="1104">
        <f t="shared" si="24"/>
        <v>55</v>
      </c>
    </row>
    <row r="391" spans="1:11" ht="28.5" customHeight="1">
      <c r="A391" s="1107" t="s">
        <v>1414</v>
      </c>
      <c r="B391" s="1104"/>
      <c r="C391" s="1104">
        <v>50</v>
      </c>
      <c r="D391" s="1104"/>
      <c r="E391" s="1104"/>
      <c r="F391" s="1104"/>
      <c r="G391" s="1104"/>
      <c r="H391" s="1104"/>
      <c r="I391" s="1104"/>
      <c r="J391" s="1104"/>
      <c r="K391" s="1104">
        <f t="shared" si="24"/>
        <v>50</v>
      </c>
    </row>
    <row r="392" spans="1:11" ht="15" hidden="1">
      <c r="A392" s="1163" t="s">
        <v>907</v>
      </c>
      <c r="B392" s="1145">
        <f t="shared" ref="B392:K392" si="26">B324+B325+B326+B327+B329+B330+B331+B332+B341+B342+B343+B344+B345+B347+B352+B354+B358+B359+B360+B361+B362+B363+B364+B365+B366+B369+B374+B376+B377+B378+B379+B384+B388+B390+B391+B328+B371+B385</f>
        <v>640</v>
      </c>
      <c r="C392" s="1145">
        <f t="shared" si="26"/>
        <v>1297</v>
      </c>
      <c r="D392" s="1145">
        <f t="shared" si="26"/>
        <v>360</v>
      </c>
      <c r="E392" s="1145">
        <f t="shared" si="26"/>
        <v>150</v>
      </c>
      <c r="F392" s="1145">
        <f t="shared" si="26"/>
        <v>0</v>
      </c>
      <c r="G392" s="1145">
        <f t="shared" si="26"/>
        <v>1030</v>
      </c>
      <c r="H392" s="1145">
        <f t="shared" si="26"/>
        <v>0</v>
      </c>
      <c r="I392" s="1145">
        <f t="shared" si="26"/>
        <v>15876</v>
      </c>
      <c r="J392" s="1145">
        <f t="shared" si="26"/>
        <v>0</v>
      </c>
      <c r="K392" s="1145">
        <f t="shared" si="26"/>
        <v>19353</v>
      </c>
    </row>
    <row r="393" spans="1:11" ht="15" hidden="1">
      <c r="A393" s="1155" t="s">
        <v>1415</v>
      </c>
      <c r="B393" s="1148">
        <v>60000</v>
      </c>
      <c r="C393" s="1164">
        <v>200000</v>
      </c>
      <c r="D393" s="1150"/>
      <c r="E393" s="1150"/>
      <c r="F393" s="1149"/>
      <c r="G393" s="1149"/>
      <c r="H393" s="1148"/>
      <c r="I393" s="1148"/>
      <c r="J393" s="1148"/>
      <c r="K393" s="1148">
        <f>SUM(B393:J393)</f>
        <v>260000</v>
      </c>
    </row>
    <row r="394" spans="1:11" ht="18.75" customHeight="1">
      <c r="A394" s="1105" t="s">
        <v>1135</v>
      </c>
      <c r="B394" s="1104">
        <v>60</v>
      </c>
      <c r="C394" s="1104">
        <v>200</v>
      </c>
      <c r="D394" s="1104"/>
      <c r="E394" s="1104"/>
      <c r="F394" s="1104"/>
      <c r="G394" s="1104"/>
      <c r="H394" s="1104"/>
      <c r="I394" s="1104"/>
      <c r="J394" s="1104">
        <f>SUM(J393:J393)</f>
        <v>0</v>
      </c>
      <c r="K394" s="1104">
        <f t="shared" ref="K394:K432" si="27">SUM(B394:I394)</f>
        <v>260</v>
      </c>
    </row>
    <row r="395" spans="1:11" ht="15">
      <c r="A395" s="1105" t="s">
        <v>1136</v>
      </c>
      <c r="B395" s="1104"/>
      <c r="C395" s="1104"/>
      <c r="D395" s="1104"/>
      <c r="E395" s="1104"/>
      <c r="F395" s="1104"/>
      <c r="G395" s="1104">
        <v>200</v>
      </c>
      <c r="H395" s="1104"/>
      <c r="I395" s="1104"/>
      <c r="J395" s="1104"/>
      <c r="K395" s="1104">
        <f t="shared" si="27"/>
        <v>200</v>
      </c>
    </row>
    <row r="396" spans="1:11" ht="15">
      <c r="A396" s="1105" t="s">
        <v>1416</v>
      </c>
      <c r="B396" s="1104"/>
      <c r="C396" s="1104"/>
      <c r="D396" s="1104"/>
      <c r="E396" s="1104"/>
      <c r="F396" s="1104">
        <v>450</v>
      </c>
      <c r="G396" s="1104"/>
      <c r="H396" s="1104"/>
      <c r="I396" s="1104"/>
      <c r="J396" s="1104"/>
      <c r="K396" s="1104">
        <f t="shared" si="27"/>
        <v>450</v>
      </c>
    </row>
    <row r="397" spans="1:11" ht="15" hidden="1">
      <c r="A397" s="1140" t="s">
        <v>1137</v>
      </c>
      <c r="B397" s="1104"/>
      <c r="C397" s="1104"/>
      <c r="D397" s="1104"/>
      <c r="E397" s="1104"/>
      <c r="F397" s="1104"/>
      <c r="G397" s="1104"/>
      <c r="H397" s="1104"/>
      <c r="I397" s="1104"/>
      <c r="J397" s="1104"/>
      <c r="K397" s="1104">
        <f t="shared" si="27"/>
        <v>0</v>
      </c>
    </row>
    <row r="398" spans="1:11" ht="15" hidden="1">
      <c r="A398" s="1140" t="s">
        <v>1137</v>
      </c>
      <c r="B398" s="1104"/>
      <c r="C398" s="1104"/>
      <c r="D398" s="1104"/>
      <c r="E398" s="1104"/>
      <c r="F398" s="1104"/>
      <c r="G398" s="1104"/>
      <c r="H398" s="1104"/>
      <c r="I398" s="1104"/>
      <c r="J398" s="1104"/>
      <c r="K398" s="1104">
        <f t="shared" si="27"/>
        <v>0</v>
      </c>
    </row>
    <row r="399" spans="1:11" ht="15" hidden="1">
      <c r="A399" s="1136" t="s">
        <v>1417</v>
      </c>
      <c r="B399" s="1104">
        <f t="shared" ref="B399:J399" si="28">SUM(B397:B398)</f>
        <v>0</v>
      </c>
      <c r="C399" s="1104">
        <f t="shared" si="28"/>
        <v>0</v>
      </c>
      <c r="D399" s="1104">
        <f t="shared" si="28"/>
        <v>0</v>
      </c>
      <c r="E399" s="1104">
        <f t="shared" si="28"/>
        <v>0</v>
      </c>
      <c r="F399" s="1104">
        <f t="shared" si="28"/>
        <v>0</v>
      </c>
      <c r="G399" s="1104">
        <f t="shared" si="28"/>
        <v>0</v>
      </c>
      <c r="H399" s="1104">
        <f t="shared" si="28"/>
        <v>0</v>
      </c>
      <c r="I399" s="1104">
        <f t="shared" si="28"/>
        <v>0</v>
      </c>
      <c r="J399" s="1104">
        <f t="shared" si="28"/>
        <v>0</v>
      </c>
      <c r="K399" s="1104">
        <f t="shared" si="27"/>
        <v>0</v>
      </c>
    </row>
    <row r="400" spans="1:11" ht="15" hidden="1">
      <c r="A400" s="1136" t="s">
        <v>1341</v>
      </c>
      <c r="B400" s="1104"/>
      <c r="C400" s="1104"/>
      <c r="D400" s="1104"/>
      <c r="E400" s="1104"/>
      <c r="F400" s="1104"/>
      <c r="G400" s="1104"/>
      <c r="H400" s="1104"/>
      <c r="I400" s="1104"/>
      <c r="J400" s="1104"/>
      <c r="K400" s="1104"/>
    </row>
    <row r="401" spans="1:11" ht="30">
      <c r="A401" s="1105" t="s">
        <v>1418</v>
      </c>
      <c r="B401" s="1104"/>
      <c r="C401" s="1104"/>
      <c r="D401" s="1104"/>
      <c r="E401" s="1104"/>
      <c r="F401" s="1104"/>
      <c r="G401" s="1104">
        <v>100</v>
      </c>
      <c r="H401" s="1104"/>
      <c r="I401" s="1104">
        <v>600</v>
      </c>
      <c r="J401" s="1104"/>
      <c r="K401" s="1104">
        <f t="shared" si="27"/>
        <v>700</v>
      </c>
    </row>
    <row r="402" spans="1:11" ht="15">
      <c r="A402" s="1105" t="s">
        <v>1138</v>
      </c>
      <c r="B402" s="1103">
        <v>25</v>
      </c>
      <c r="C402" s="1103"/>
      <c r="D402" s="1104"/>
      <c r="E402" s="1104"/>
      <c r="F402" s="1104"/>
      <c r="G402" s="1104"/>
      <c r="H402" s="1104"/>
      <c r="I402" s="1104"/>
      <c r="J402" s="1104"/>
      <c r="K402" s="1104">
        <f t="shared" si="27"/>
        <v>25</v>
      </c>
    </row>
    <row r="403" spans="1:11" ht="15">
      <c r="A403" s="1105" t="s">
        <v>1139</v>
      </c>
      <c r="B403" s="1103"/>
      <c r="C403" s="1103">
        <v>86</v>
      </c>
      <c r="D403" s="1104">
        <v>20</v>
      </c>
      <c r="E403" s="1104"/>
      <c r="F403" s="1104"/>
      <c r="G403" s="1104"/>
      <c r="H403" s="1104"/>
      <c r="I403" s="1104">
        <v>350</v>
      </c>
      <c r="J403" s="1104"/>
      <c r="K403" s="1104">
        <f t="shared" si="27"/>
        <v>456</v>
      </c>
    </row>
    <row r="404" spans="1:11" ht="15" hidden="1">
      <c r="A404" s="1105" t="s">
        <v>1140</v>
      </c>
      <c r="B404" s="1103"/>
      <c r="C404" s="1103"/>
      <c r="D404" s="1104"/>
      <c r="E404" s="1104"/>
      <c r="F404" s="1104"/>
      <c r="G404" s="1104"/>
      <c r="H404" s="1104"/>
      <c r="I404" s="1104"/>
      <c r="J404" s="1104"/>
      <c r="K404" s="1104">
        <f t="shared" si="27"/>
        <v>0</v>
      </c>
    </row>
    <row r="405" spans="1:11" ht="15" hidden="1">
      <c r="A405" s="1105" t="s">
        <v>1342</v>
      </c>
      <c r="B405" s="1103"/>
      <c r="C405" s="1103"/>
      <c r="D405" s="1104"/>
      <c r="E405" s="1104"/>
      <c r="F405" s="1104"/>
      <c r="G405" s="1104"/>
      <c r="H405" s="1104"/>
      <c r="I405" s="1104"/>
      <c r="J405" s="1104"/>
      <c r="K405" s="1104"/>
    </row>
    <row r="406" spans="1:11" ht="15" hidden="1">
      <c r="A406" s="1105" t="s">
        <v>1141</v>
      </c>
      <c r="B406" s="1103">
        <v>50000</v>
      </c>
      <c r="C406" s="1103">
        <v>50000</v>
      </c>
      <c r="D406" s="1104"/>
      <c r="E406" s="1104"/>
      <c r="F406" s="1104"/>
      <c r="G406" s="1104">
        <v>50000</v>
      </c>
      <c r="H406" s="1104"/>
      <c r="I406" s="1104">
        <v>25000</v>
      </c>
      <c r="J406" s="1104"/>
      <c r="K406" s="1104">
        <f t="shared" si="27"/>
        <v>175000</v>
      </c>
    </row>
    <row r="407" spans="1:11" ht="15" hidden="1">
      <c r="A407" s="1105" t="s">
        <v>1141</v>
      </c>
      <c r="B407" s="1103">
        <v>50000</v>
      </c>
      <c r="C407" s="1103"/>
      <c r="D407" s="1104"/>
      <c r="E407" s="1104"/>
      <c r="F407" s="1104"/>
      <c r="G407" s="1104">
        <v>50000</v>
      </c>
      <c r="H407" s="1104"/>
      <c r="I407" s="1104">
        <v>97000</v>
      </c>
      <c r="J407" s="1104"/>
      <c r="K407" s="1104">
        <f t="shared" si="27"/>
        <v>197000</v>
      </c>
    </row>
    <row r="408" spans="1:11" ht="15" hidden="1">
      <c r="A408" s="1105" t="s">
        <v>1141</v>
      </c>
      <c r="B408" s="1103">
        <v>50000</v>
      </c>
      <c r="C408" s="1103"/>
      <c r="D408" s="1104"/>
      <c r="E408" s="1104"/>
      <c r="F408" s="1104"/>
      <c r="G408" s="1104">
        <v>70000</v>
      </c>
      <c r="H408" s="1104"/>
      <c r="I408" s="1104">
        <v>50000</v>
      </c>
      <c r="J408" s="1104"/>
      <c r="K408" s="1104">
        <f t="shared" si="27"/>
        <v>170000</v>
      </c>
    </row>
    <row r="409" spans="1:11" ht="15" hidden="1">
      <c r="A409" s="1105" t="s">
        <v>1141</v>
      </c>
      <c r="B409" s="1103">
        <v>100000</v>
      </c>
      <c r="C409" s="1103"/>
      <c r="D409" s="1104"/>
      <c r="E409" s="1104"/>
      <c r="F409" s="1104"/>
      <c r="G409" s="1104">
        <v>200000</v>
      </c>
      <c r="H409" s="1104"/>
      <c r="I409" s="1104">
        <v>30000</v>
      </c>
      <c r="J409" s="1104"/>
      <c r="K409" s="1104">
        <f t="shared" si="27"/>
        <v>330000</v>
      </c>
    </row>
    <row r="410" spans="1:11" ht="15" hidden="1">
      <c r="A410" s="1105" t="s">
        <v>1141</v>
      </c>
      <c r="B410" s="1103">
        <v>595000</v>
      </c>
      <c r="C410" s="1103"/>
      <c r="D410" s="1104"/>
      <c r="E410" s="1104"/>
      <c r="F410" s="1104"/>
      <c r="G410" s="1104"/>
      <c r="H410" s="1104"/>
      <c r="I410" s="1104"/>
      <c r="J410" s="1104"/>
      <c r="K410" s="1104">
        <f t="shared" si="27"/>
        <v>595000</v>
      </c>
    </row>
    <row r="411" spans="1:11" ht="15" hidden="1">
      <c r="A411" s="1105" t="s">
        <v>1141</v>
      </c>
      <c r="B411" s="1103">
        <v>50000</v>
      </c>
      <c r="C411" s="1103"/>
      <c r="D411" s="1104"/>
      <c r="E411" s="1104"/>
      <c r="F411" s="1104"/>
      <c r="G411" s="1104"/>
      <c r="H411" s="1104"/>
      <c r="I411" s="1104"/>
      <c r="J411" s="1104"/>
      <c r="K411" s="1104">
        <f t="shared" si="27"/>
        <v>50000</v>
      </c>
    </row>
    <row r="412" spans="1:11" ht="15">
      <c r="A412" s="1105" t="s">
        <v>1142</v>
      </c>
      <c r="B412" s="1103">
        <v>895</v>
      </c>
      <c r="C412" s="1103">
        <v>50</v>
      </c>
      <c r="D412" s="1103"/>
      <c r="E412" s="1103"/>
      <c r="F412" s="1103"/>
      <c r="G412" s="1103">
        <v>370</v>
      </c>
      <c r="H412" s="1103">
        <f>SUM(H406:H411)</f>
        <v>0</v>
      </c>
      <c r="I412" s="1103">
        <v>202</v>
      </c>
      <c r="J412" s="1103">
        <f>SUM(J406:J411)</f>
        <v>0</v>
      </c>
      <c r="K412" s="1104">
        <f t="shared" si="27"/>
        <v>1517</v>
      </c>
    </row>
    <row r="413" spans="1:11" ht="15" hidden="1">
      <c r="A413" s="1105" t="s">
        <v>1143</v>
      </c>
      <c r="B413" s="1103"/>
      <c r="C413" s="1103"/>
      <c r="D413" s="1103"/>
      <c r="E413" s="1103"/>
      <c r="F413" s="1103"/>
      <c r="G413" s="1103"/>
      <c r="H413" s="1103"/>
      <c r="I413" s="1103"/>
      <c r="J413" s="1103"/>
      <c r="K413" s="1104">
        <f t="shared" si="27"/>
        <v>0</v>
      </c>
    </row>
    <row r="414" spans="1:11" ht="15" hidden="1">
      <c r="A414" s="1105" t="s">
        <v>1144</v>
      </c>
      <c r="B414" s="1103"/>
      <c r="C414" s="1103"/>
      <c r="D414" s="1103"/>
      <c r="E414" s="1103"/>
      <c r="F414" s="1103"/>
      <c r="G414" s="1103"/>
      <c r="H414" s="1103"/>
      <c r="I414" s="1103"/>
      <c r="J414" s="1103"/>
      <c r="K414" s="1104">
        <f t="shared" si="27"/>
        <v>0</v>
      </c>
    </row>
    <row r="415" spans="1:11" ht="15">
      <c r="A415" s="1105" t="s">
        <v>1419</v>
      </c>
      <c r="B415" s="1103"/>
      <c r="C415" s="1103"/>
      <c r="D415" s="1103"/>
      <c r="E415" s="1103"/>
      <c r="F415" s="1103"/>
      <c r="G415" s="1103">
        <v>50</v>
      </c>
      <c r="H415" s="1103"/>
      <c r="I415" s="1103"/>
      <c r="J415" s="1103"/>
      <c r="K415" s="1104">
        <f t="shared" si="27"/>
        <v>50</v>
      </c>
    </row>
    <row r="416" spans="1:11" ht="28.5" customHeight="1">
      <c r="A416" s="1105" t="s">
        <v>1420</v>
      </c>
      <c r="B416" s="1103"/>
      <c r="C416" s="1103"/>
      <c r="D416" s="1103"/>
      <c r="E416" s="1103"/>
      <c r="F416" s="1103"/>
      <c r="G416" s="1103">
        <v>100</v>
      </c>
      <c r="H416" s="1103"/>
      <c r="I416" s="1103"/>
      <c r="J416" s="1103"/>
      <c r="K416" s="1104">
        <f t="shared" si="27"/>
        <v>100</v>
      </c>
    </row>
    <row r="417" spans="1:11" ht="15" hidden="1">
      <c r="A417" s="1142" t="s">
        <v>1145</v>
      </c>
      <c r="B417" s="1104"/>
      <c r="C417" s="1104"/>
      <c r="D417" s="1104"/>
      <c r="E417" s="1104"/>
      <c r="F417" s="1104"/>
      <c r="G417" s="1104"/>
      <c r="H417" s="1104"/>
      <c r="I417" s="1104"/>
      <c r="J417" s="1104"/>
      <c r="K417" s="1104">
        <f t="shared" si="27"/>
        <v>0</v>
      </c>
    </row>
    <row r="418" spans="1:11" ht="15" hidden="1">
      <c r="A418" s="1140" t="s">
        <v>1146</v>
      </c>
      <c r="B418" s="1104"/>
      <c r="C418" s="1104">
        <v>50000</v>
      </c>
      <c r="D418" s="1104">
        <v>40000</v>
      </c>
      <c r="E418" s="1104">
        <v>100000</v>
      </c>
      <c r="F418" s="1104"/>
      <c r="G418" s="1104">
        <v>85000</v>
      </c>
      <c r="H418" s="1104"/>
      <c r="I418" s="1104">
        <v>50000</v>
      </c>
      <c r="J418" s="1104"/>
      <c r="K418" s="1104">
        <f t="shared" si="27"/>
        <v>325000</v>
      </c>
    </row>
    <row r="419" spans="1:11" ht="15" hidden="1">
      <c r="A419" s="1140" t="s">
        <v>1146</v>
      </c>
      <c r="B419" s="1104"/>
      <c r="C419" s="1104">
        <v>60000</v>
      </c>
      <c r="D419" s="1104">
        <v>100000</v>
      </c>
      <c r="E419" s="1104"/>
      <c r="F419" s="1104"/>
      <c r="G419" s="1104"/>
      <c r="H419" s="1104"/>
      <c r="I419" s="1104"/>
      <c r="J419" s="1104"/>
      <c r="K419" s="1104">
        <f t="shared" si="27"/>
        <v>160000</v>
      </c>
    </row>
    <row r="420" spans="1:11" ht="15" hidden="1">
      <c r="A420" s="1140" t="s">
        <v>1146</v>
      </c>
      <c r="B420" s="1104"/>
      <c r="C420" s="1104">
        <v>40000</v>
      </c>
      <c r="D420" s="1104"/>
      <c r="E420" s="1104"/>
      <c r="F420" s="1104"/>
      <c r="G420" s="1104"/>
      <c r="H420" s="1104"/>
      <c r="I420" s="1104"/>
      <c r="J420" s="1104"/>
      <c r="K420" s="1104">
        <f t="shared" si="27"/>
        <v>40000</v>
      </c>
    </row>
    <row r="421" spans="1:11" ht="15" hidden="1">
      <c r="A421" s="1140" t="s">
        <v>1146</v>
      </c>
      <c r="B421" s="1104"/>
      <c r="C421" s="1104">
        <v>35000</v>
      </c>
      <c r="D421" s="1104"/>
      <c r="E421" s="1104"/>
      <c r="F421" s="1104"/>
      <c r="G421" s="1104"/>
      <c r="H421" s="1104"/>
      <c r="I421" s="1104"/>
      <c r="J421" s="1104"/>
      <c r="K421" s="1104">
        <f t="shared" si="27"/>
        <v>35000</v>
      </c>
    </row>
    <row r="422" spans="1:11" ht="15" hidden="1">
      <c r="A422" s="1140" t="s">
        <v>1146</v>
      </c>
      <c r="B422" s="1104"/>
      <c r="C422" s="1104">
        <v>300000</v>
      </c>
      <c r="D422" s="1104"/>
      <c r="E422" s="1104"/>
      <c r="F422" s="1104"/>
      <c r="G422" s="1104"/>
      <c r="H422" s="1104"/>
      <c r="I422" s="1104"/>
      <c r="J422" s="1104"/>
      <c r="K422" s="1104">
        <f t="shared" si="27"/>
        <v>300000</v>
      </c>
    </row>
    <row r="423" spans="1:11" ht="15" hidden="1">
      <c r="A423" s="1140" t="s">
        <v>1146</v>
      </c>
      <c r="B423" s="1104"/>
      <c r="C423" s="1104"/>
      <c r="D423" s="1104"/>
      <c r="E423" s="1104"/>
      <c r="F423" s="1104"/>
      <c r="G423" s="1104"/>
      <c r="H423" s="1104"/>
      <c r="I423" s="1104"/>
      <c r="J423" s="1104"/>
      <c r="K423" s="1104">
        <f t="shared" si="27"/>
        <v>0</v>
      </c>
    </row>
    <row r="424" spans="1:11" ht="15" hidden="1">
      <c r="A424" s="1140" t="s">
        <v>1146</v>
      </c>
      <c r="B424" s="1104"/>
      <c r="C424" s="1104"/>
      <c r="D424" s="1104"/>
      <c r="E424" s="1104"/>
      <c r="F424" s="1104"/>
      <c r="G424" s="1104"/>
      <c r="H424" s="1104"/>
      <c r="I424" s="1104"/>
      <c r="J424" s="1104"/>
      <c r="K424" s="1104">
        <f t="shared" si="27"/>
        <v>0</v>
      </c>
    </row>
    <row r="425" spans="1:11" ht="15" hidden="1">
      <c r="A425" s="1140" t="s">
        <v>1146</v>
      </c>
      <c r="B425" s="1104"/>
      <c r="C425" s="1104"/>
      <c r="D425" s="1104"/>
      <c r="E425" s="1104"/>
      <c r="F425" s="1104"/>
      <c r="G425" s="1104"/>
      <c r="H425" s="1104"/>
      <c r="I425" s="1104"/>
      <c r="J425" s="1104"/>
      <c r="K425" s="1104">
        <f t="shared" si="27"/>
        <v>0</v>
      </c>
    </row>
    <row r="426" spans="1:11" ht="15">
      <c r="A426" s="1136" t="s">
        <v>154</v>
      </c>
      <c r="B426" s="1104"/>
      <c r="C426" s="1104">
        <v>485</v>
      </c>
      <c r="D426" s="1104">
        <v>140</v>
      </c>
      <c r="E426" s="1104">
        <v>100</v>
      </c>
      <c r="F426" s="1104"/>
      <c r="G426" s="1104">
        <v>85</v>
      </c>
      <c r="H426" s="1104">
        <f>SUM(H418:H425)</f>
        <v>0</v>
      </c>
      <c r="I426" s="1104">
        <v>50</v>
      </c>
      <c r="J426" s="1104">
        <f>SUM(J418:J425)</f>
        <v>0</v>
      </c>
      <c r="K426" s="1104">
        <f t="shared" si="27"/>
        <v>860</v>
      </c>
    </row>
    <row r="427" spans="1:11" ht="15" hidden="1">
      <c r="A427" s="1138" t="s">
        <v>1147</v>
      </c>
      <c r="B427" s="1104"/>
      <c r="C427" s="1104">
        <v>50000</v>
      </c>
      <c r="D427" s="1104">
        <v>40000</v>
      </c>
      <c r="E427" s="1104"/>
      <c r="F427" s="1104"/>
      <c r="G427" s="1104">
        <v>50000</v>
      </c>
      <c r="H427" s="1104"/>
      <c r="I427" s="1104"/>
      <c r="J427" s="1104"/>
      <c r="K427" s="1104">
        <f t="shared" si="27"/>
        <v>140000</v>
      </c>
    </row>
    <row r="428" spans="1:11" ht="15" hidden="1">
      <c r="A428" s="1138" t="s">
        <v>1147</v>
      </c>
      <c r="B428" s="1104"/>
      <c r="C428" s="1104">
        <v>650000</v>
      </c>
      <c r="D428" s="1104"/>
      <c r="E428" s="1104"/>
      <c r="F428" s="1104"/>
      <c r="G428" s="1104"/>
      <c r="H428" s="1104"/>
      <c r="I428" s="1104"/>
      <c r="J428" s="1104"/>
      <c r="K428" s="1104">
        <f t="shared" si="27"/>
        <v>650000</v>
      </c>
    </row>
    <row r="429" spans="1:11" ht="15" hidden="1">
      <c r="A429" s="1138" t="s">
        <v>1147</v>
      </c>
      <c r="B429" s="1104"/>
      <c r="C429" s="1104"/>
      <c r="D429" s="1104"/>
      <c r="E429" s="1104"/>
      <c r="F429" s="1104"/>
      <c r="G429" s="1104"/>
      <c r="H429" s="1104"/>
      <c r="I429" s="1104"/>
      <c r="J429" s="1104"/>
      <c r="K429" s="1104">
        <f t="shared" si="27"/>
        <v>0</v>
      </c>
    </row>
    <row r="430" spans="1:11" ht="15" hidden="1">
      <c r="A430" s="1138" t="s">
        <v>1147</v>
      </c>
      <c r="B430" s="1104"/>
      <c r="C430" s="1104"/>
      <c r="D430" s="1104"/>
      <c r="E430" s="1104"/>
      <c r="F430" s="1104"/>
      <c r="G430" s="1104"/>
      <c r="H430" s="1104"/>
      <c r="I430" s="1104"/>
      <c r="J430" s="1104"/>
      <c r="K430" s="1104">
        <f t="shared" si="27"/>
        <v>0</v>
      </c>
    </row>
    <row r="431" spans="1:11" ht="15" hidden="1">
      <c r="A431" s="1138" t="s">
        <v>1147</v>
      </c>
      <c r="B431" s="1104"/>
      <c r="C431" s="1104"/>
      <c r="D431" s="1104"/>
      <c r="E431" s="1104"/>
      <c r="F431" s="1104"/>
      <c r="G431" s="1104"/>
      <c r="H431" s="1104"/>
      <c r="I431" s="1104"/>
      <c r="J431" s="1104"/>
      <c r="K431" s="1104">
        <f t="shared" si="27"/>
        <v>0</v>
      </c>
    </row>
    <row r="432" spans="1:11" ht="18" customHeight="1">
      <c r="A432" s="1139" t="s">
        <v>155</v>
      </c>
      <c r="B432" s="1104"/>
      <c r="C432" s="1104">
        <v>650</v>
      </c>
      <c r="D432" s="1104">
        <v>40</v>
      </c>
      <c r="E432" s="1104"/>
      <c r="F432" s="1104"/>
      <c r="G432" s="1104">
        <v>50</v>
      </c>
      <c r="H432" s="1104">
        <f>SUM(H427:H431)</f>
        <v>0</v>
      </c>
      <c r="I432" s="1104"/>
      <c r="J432" s="1104">
        <f>SUM(J427:J431)</f>
        <v>0</v>
      </c>
      <c r="K432" s="1104">
        <f t="shared" si="27"/>
        <v>740</v>
      </c>
    </row>
    <row r="433" spans="1:11" ht="15" hidden="1">
      <c r="A433" s="1165" t="s">
        <v>907</v>
      </c>
      <c r="B433" s="1145">
        <f t="shared" ref="B433:K433" si="29">B394+B395+B396+B399+B400+B401+B402+B403+B405+B412+B415+B416+B426+B432</f>
        <v>980</v>
      </c>
      <c r="C433" s="1145">
        <f t="shared" si="29"/>
        <v>1471</v>
      </c>
      <c r="D433" s="1145">
        <f t="shared" si="29"/>
        <v>200</v>
      </c>
      <c r="E433" s="1145">
        <f t="shared" si="29"/>
        <v>100</v>
      </c>
      <c r="F433" s="1145">
        <f t="shared" si="29"/>
        <v>450</v>
      </c>
      <c r="G433" s="1145">
        <f t="shared" si="29"/>
        <v>955</v>
      </c>
      <c r="H433" s="1145">
        <f t="shared" si="29"/>
        <v>0</v>
      </c>
      <c r="I433" s="1145">
        <f t="shared" si="29"/>
        <v>1202</v>
      </c>
      <c r="J433" s="1145">
        <f t="shared" si="29"/>
        <v>0</v>
      </c>
      <c r="K433" s="1145">
        <f t="shared" si="29"/>
        <v>5358</v>
      </c>
    </row>
    <row r="434" spans="1:11" ht="15">
      <c r="A434" s="1139" t="s">
        <v>1343</v>
      </c>
      <c r="B434" s="1104"/>
      <c r="C434" s="1104"/>
      <c r="D434" s="1104"/>
      <c r="E434" s="1104"/>
      <c r="F434" s="1104"/>
      <c r="G434" s="1104"/>
      <c r="H434" s="1104"/>
      <c r="I434" s="1104">
        <v>500</v>
      </c>
      <c r="J434" s="1104"/>
      <c r="K434" s="1104">
        <f t="shared" ref="K434:K465" si="30">SUM(B434:I434)</f>
        <v>500</v>
      </c>
    </row>
    <row r="435" spans="1:11" ht="15" hidden="1">
      <c r="A435" s="1138" t="s">
        <v>1148</v>
      </c>
      <c r="B435" s="1104"/>
      <c r="C435" s="1104">
        <v>100000</v>
      </c>
      <c r="D435" s="1104"/>
      <c r="E435" s="1104"/>
      <c r="F435" s="1104"/>
      <c r="G435" s="1104"/>
      <c r="H435" s="1104"/>
      <c r="I435" s="1104">
        <v>5000000</v>
      </c>
      <c r="J435" s="1104"/>
      <c r="K435" s="1104">
        <f t="shared" si="30"/>
        <v>5100000</v>
      </c>
    </row>
    <row r="436" spans="1:11" ht="15" hidden="1">
      <c r="A436" s="1138" t="s">
        <v>1148</v>
      </c>
      <c r="B436" s="1104"/>
      <c r="C436" s="1104">
        <v>50000</v>
      </c>
      <c r="D436" s="1104"/>
      <c r="E436" s="1104"/>
      <c r="F436" s="1104"/>
      <c r="G436" s="1104"/>
      <c r="H436" s="1104"/>
      <c r="I436" s="1104"/>
      <c r="J436" s="1104"/>
      <c r="K436" s="1104">
        <f t="shared" si="30"/>
        <v>50000</v>
      </c>
    </row>
    <row r="437" spans="1:11" ht="15" hidden="1">
      <c r="A437" s="1138" t="s">
        <v>1148</v>
      </c>
      <c r="B437" s="1104"/>
      <c r="C437" s="1104">
        <v>50000</v>
      </c>
      <c r="D437" s="1104"/>
      <c r="E437" s="1104"/>
      <c r="F437" s="1104"/>
      <c r="G437" s="1104"/>
      <c r="H437" s="1104"/>
      <c r="I437" s="1104"/>
      <c r="J437" s="1104"/>
      <c r="K437" s="1104">
        <f t="shared" si="30"/>
        <v>50000</v>
      </c>
    </row>
    <row r="438" spans="1:11" ht="15" hidden="1">
      <c r="A438" s="1138" t="s">
        <v>1453</v>
      </c>
      <c r="B438" s="1104"/>
      <c r="C438" s="1104">
        <v>100000</v>
      </c>
      <c r="D438" s="1104"/>
      <c r="E438" s="1104"/>
      <c r="F438" s="1104"/>
      <c r="G438" s="1104"/>
      <c r="H438" s="1104"/>
      <c r="I438" s="1104"/>
      <c r="J438" s="1104"/>
      <c r="K438" s="1104">
        <f t="shared" si="30"/>
        <v>100000</v>
      </c>
    </row>
    <row r="439" spans="1:11" ht="15">
      <c r="A439" s="1139" t="s">
        <v>1149</v>
      </c>
      <c r="B439" s="1104"/>
      <c r="C439" s="1104">
        <v>300</v>
      </c>
      <c r="D439" s="1104"/>
      <c r="E439" s="1104"/>
      <c r="F439" s="1104"/>
      <c r="G439" s="1104"/>
      <c r="H439" s="1104">
        <f>SUM(H435:H438)</f>
        <v>0</v>
      </c>
      <c r="I439" s="1104">
        <v>5000</v>
      </c>
      <c r="J439" s="1104">
        <f>SUM(J435:J438)</f>
        <v>0</v>
      </c>
      <c r="K439" s="1104">
        <f t="shared" si="30"/>
        <v>5300</v>
      </c>
    </row>
    <row r="440" spans="1:11" ht="15" hidden="1">
      <c r="A440" s="1139" t="s">
        <v>1344</v>
      </c>
      <c r="B440" s="1104"/>
      <c r="C440" s="1104"/>
      <c r="D440" s="1104"/>
      <c r="E440" s="1104"/>
      <c r="F440" s="1104"/>
      <c r="G440" s="1104"/>
      <c r="H440" s="1104"/>
      <c r="I440" s="1104"/>
      <c r="J440" s="1104"/>
      <c r="K440" s="1104"/>
    </row>
    <row r="441" spans="1:11" ht="15" hidden="1">
      <c r="A441" s="1102" t="s">
        <v>1150</v>
      </c>
      <c r="B441" s="1103"/>
      <c r="C441" s="1103"/>
      <c r="D441" s="1104"/>
      <c r="E441" s="1104"/>
      <c r="F441" s="1104"/>
      <c r="G441" s="1104">
        <v>100000</v>
      </c>
      <c r="H441" s="1104"/>
      <c r="I441" s="1104">
        <v>1700000</v>
      </c>
      <c r="J441" s="1104"/>
      <c r="K441" s="1104">
        <f t="shared" si="30"/>
        <v>1800000</v>
      </c>
    </row>
    <row r="442" spans="1:11" ht="15" hidden="1">
      <c r="A442" s="1102" t="s">
        <v>1150</v>
      </c>
      <c r="B442" s="1103"/>
      <c r="C442" s="1103"/>
      <c r="D442" s="1104"/>
      <c r="E442" s="1104"/>
      <c r="F442" s="1104"/>
      <c r="G442" s="1104"/>
      <c r="H442" s="1104"/>
      <c r="I442" s="1104">
        <v>1400000</v>
      </c>
      <c r="J442" s="1104"/>
      <c r="K442" s="1104">
        <f t="shared" si="30"/>
        <v>1400000</v>
      </c>
    </row>
    <row r="443" spans="1:11" ht="15" hidden="1">
      <c r="A443" s="1102" t="s">
        <v>1150</v>
      </c>
      <c r="B443" s="1103"/>
      <c r="C443" s="1103"/>
      <c r="D443" s="1104"/>
      <c r="E443" s="1104"/>
      <c r="F443" s="1104"/>
      <c r="G443" s="1104"/>
      <c r="H443" s="1104"/>
      <c r="I443" s="1104">
        <v>100000</v>
      </c>
      <c r="J443" s="1104"/>
      <c r="K443" s="1104">
        <f t="shared" si="30"/>
        <v>100000</v>
      </c>
    </row>
    <row r="444" spans="1:11" ht="15" hidden="1">
      <c r="A444" s="1102" t="s">
        <v>1150</v>
      </c>
      <c r="B444" s="1103"/>
      <c r="C444" s="1103"/>
      <c r="D444" s="1104"/>
      <c r="E444" s="1104"/>
      <c r="F444" s="1104"/>
      <c r="G444" s="1104"/>
      <c r="H444" s="1104"/>
      <c r="I444" s="1104">
        <v>50000</v>
      </c>
      <c r="J444" s="1104"/>
      <c r="K444" s="1104">
        <f t="shared" si="30"/>
        <v>50000</v>
      </c>
    </row>
    <row r="445" spans="1:11" ht="15">
      <c r="A445" s="1105" t="s">
        <v>1151</v>
      </c>
      <c r="B445" s="1103"/>
      <c r="C445" s="1103"/>
      <c r="D445" s="1103"/>
      <c r="E445" s="1103"/>
      <c r="F445" s="1103"/>
      <c r="G445" s="1103">
        <v>100</v>
      </c>
      <c r="H445" s="1103">
        <f>SUM(H441:H444)</f>
        <v>0</v>
      </c>
      <c r="I445" s="1103">
        <v>3250</v>
      </c>
      <c r="J445" s="1103">
        <f>SUM(J441:J444)</f>
        <v>0</v>
      </c>
      <c r="K445" s="1104">
        <f t="shared" si="30"/>
        <v>3350</v>
      </c>
    </row>
    <row r="446" spans="1:11" ht="15">
      <c r="A446" s="1105" t="s">
        <v>1152</v>
      </c>
      <c r="B446" s="1103"/>
      <c r="C446" s="1103">
        <v>70</v>
      </c>
      <c r="D446" s="1103"/>
      <c r="E446" s="1103"/>
      <c r="F446" s="1103"/>
      <c r="G446" s="1103"/>
      <c r="H446" s="1103"/>
      <c r="I446" s="1103">
        <v>200</v>
      </c>
      <c r="J446" s="1103"/>
      <c r="K446" s="1104">
        <f t="shared" si="30"/>
        <v>270</v>
      </c>
    </row>
    <row r="447" spans="1:11" ht="15">
      <c r="A447" s="1136" t="s">
        <v>1153</v>
      </c>
      <c r="B447" s="1104"/>
      <c r="C447" s="1104">
        <v>30</v>
      </c>
      <c r="D447" s="1104"/>
      <c r="E447" s="1104"/>
      <c r="F447" s="1104"/>
      <c r="G447" s="1104"/>
      <c r="H447" s="1104"/>
      <c r="I447" s="1104"/>
      <c r="J447" s="1104"/>
      <c r="K447" s="1104">
        <f t="shared" si="30"/>
        <v>30</v>
      </c>
    </row>
    <row r="448" spans="1:11" ht="14.25" hidden="1" customHeight="1">
      <c r="A448" s="1105" t="s">
        <v>1345</v>
      </c>
      <c r="B448" s="1104"/>
      <c r="C448" s="1104"/>
      <c r="D448" s="1104"/>
      <c r="E448" s="1104"/>
      <c r="F448" s="1104"/>
      <c r="G448" s="1104"/>
      <c r="H448" s="1104"/>
      <c r="I448" s="1104"/>
      <c r="J448" s="1104"/>
      <c r="K448" s="1104"/>
    </row>
    <row r="449" spans="1:11" ht="14.25" customHeight="1">
      <c r="A449" s="1105" t="s">
        <v>1154</v>
      </c>
      <c r="B449" s="1104"/>
      <c r="C449" s="1104"/>
      <c r="D449" s="1104"/>
      <c r="E449" s="1104"/>
      <c r="F449" s="1104"/>
      <c r="G449" s="1104">
        <v>80</v>
      </c>
      <c r="H449" s="1104"/>
      <c r="I449" s="1104"/>
      <c r="J449" s="1104"/>
      <c r="K449" s="1104">
        <f t="shared" si="30"/>
        <v>80</v>
      </c>
    </row>
    <row r="450" spans="1:11" ht="15" customHeight="1">
      <c r="A450" s="1105" t="s">
        <v>1155</v>
      </c>
      <c r="B450" s="1104"/>
      <c r="C450" s="1104"/>
      <c r="D450" s="1104"/>
      <c r="E450" s="1104"/>
      <c r="F450" s="1104">
        <v>900</v>
      </c>
      <c r="G450" s="1104"/>
      <c r="H450" s="1104"/>
      <c r="I450" s="1104"/>
      <c r="J450" s="1104"/>
      <c r="K450" s="1104">
        <f t="shared" si="30"/>
        <v>900</v>
      </c>
    </row>
    <row r="451" spans="1:11" ht="15" customHeight="1">
      <c r="A451" s="1105" t="s">
        <v>1454</v>
      </c>
      <c r="B451" s="1104"/>
      <c r="C451" s="1104">
        <v>80</v>
      </c>
      <c r="D451" s="1104"/>
      <c r="E451" s="1104"/>
      <c r="F451" s="1104"/>
      <c r="G451" s="1104">
        <v>50</v>
      </c>
      <c r="H451" s="1104"/>
      <c r="I451" s="1104"/>
      <c r="J451" s="1104"/>
      <c r="K451" s="1104">
        <f t="shared" si="30"/>
        <v>130</v>
      </c>
    </row>
    <row r="452" spans="1:11" ht="15" hidden="1">
      <c r="A452" s="1140" t="s">
        <v>1156</v>
      </c>
      <c r="B452" s="1104"/>
      <c r="C452" s="1104">
        <v>30000</v>
      </c>
      <c r="D452" s="1104"/>
      <c r="E452" s="1104"/>
      <c r="F452" s="1104"/>
      <c r="G452" s="1104"/>
      <c r="H452" s="1104"/>
      <c r="I452" s="1104">
        <v>2000000</v>
      </c>
      <c r="J452" s="1104"/>
      <c r="K452" s="1104">
        <f t="shared" si="30"/>
        <v>2030000</v>
      </c>
    </row>
    <row r="453" spans="1:11" ht="15" hidden="1">
      <c r="A453" s="1140" t="s">
        <v>1156</v>
      </c>
      <c r="B453" s="1104"/>
      <c r="C453" s="1104"/>
      <c r="D453" s="1104"/>
      <c r="E453" s="1104"/>
      <c r="F453" s="1104"/>
      <c r="G453" s="1104"/>
      <c r="H453" s="1104"/>
      <c r="I453" s="1104">
        <v>450000</v>
      </c>
      <c r="J453" s="1104"/>
      <c r="K453" s="1104">
        <f t="shared" si="30"/>
        <v>450000</v>
      </c>
    </row>
    <row r="454" spans="1:11" ht="15" hidden="1">
      <c r="A454" s="1140" t="s">
        <v>1156</v>
      </c>
      <c r="B454" s="1104"/>
      <c r="C454" s="1104"/>
      <c r="D454" s="1104"/>
      <c r="E454" s="1104"/>
      <c r="F454" s="1104"/>
      <c r="G454" s="1104"/>
      <c r="H454" s="1104"/>
      <c r="I454" s="1104"/>
      <c r="J454" s="1104"/>
      <c r="K454" s="1104">
        <f t="shared" si="30"/>
        <v>0</v>
      </c>
    </row>
    <row r="455" spans="1:11" ht="15" hidden="1">
      <c r="A455" s="1140" t="s">
        <v>1156</v>
      </c>
      <c r="B455" s="1104"/>
      <c r="C455" s="1104"/>
      <c r="D455" s="1104"/>
      <c r="E455" s="1104"/>
      <c r="F455" s="1104"/>
      <c r="G455" s="1104"/>
      <c r="H455" s="1104"/>
      <c r="I455" s="1104"/>
      <c r="J455" s="1104"/>
      <c r="K455" s="1104">
        <f t="shared" si="30"/>
        <v>0</v>
      </c>
    </row>
    <row r="456" spans="1:11" ht="15" hidden="1">
      <c r="A456" s="1140" t="s">
        <v>1156</v>
      </c>
      <c r="B456" s="1104"/>
      <c r="C456" s="1104"/>
      <c r="D456" s="1104"/>
      <c r="E456" s="1104"/>
      <c r="F456" s="1104"/>
      <c r="G456" s="1104"/>
      <c r="H456" s="1104"/>
      <c r="I456" s="1104"/>
      <c r="J456" s="1104"/>
      <c r="K456" s="1104">
        <f t="shared" si="30"/>
        <v>0</v>
      </c>
    </row>
    <row r="457" spans="1:11" ht="15">
      <c r="A457" s="1136" t="s">
        <v>1157</v>
      </c>
      <c r="B457" s="1104"/>
      <c r="C457" s="1104">
        <v>30</v>
      </c>
      <c r="D457" s="1104"/>
      <c r="E457" s="1104"/>
      <c r="F457" s="1104"/>
      <c r="G457" s="1104"/>
      <c r="H457" s="1104">
        <f>SUM(H452:H456)</f>
        <v>0</v>
      </c>
      <c r="I457" s="1104">
        <v>2450</v>
      </c>
      <c r="J457" s="1104">
        <f>SUM(J452:J456)</f>
        <v>0</v>
      </c>
      <c r="K457" s="1104">
        <f t="shared" si="30"/>
        <v>2480</v>
      </c>
    </row>
    <row r="458" spans="1:11" ht="15" hidden="1">
      <c r="A458" s="1140" t="s">
        <v>1158</v>
      </c>
      <c r="B458" s="1104"/>
      <c r="C458" s="1104"/>
      <c r="D458" s="1104"/>
      <c r="E458" s="1104"/>
      <c r="F458" s="1104"/>
      <c r="G458" s="1104"/>
      <c r="H458" s="1104"/>
      <c r="I458" s="1104">
        <v>150000</v>
      </c>
      <c r="J458" s="1104"/>
      <c r="K458" s="1104">
        <f t="shared" si="30"/>
        <v>150000</v>
      </c>
    </row>
    <row r="459" spans="1:11" ht="15">
      <c r="A459" s="1136" t="s">
        <v>1159</v>
      </c>
      <c r="B459" s="1104"/>
      <c r="C459" s="1104">
        <f>SUM(C458)</f>
        <v>0</v>
      </c>
      <c r="D459" s="1104"/>
      <c r="E459" s="1104"/>
      <c r="F459" s="1104"/>
      <c r="G459" s="1104"/>
      <c r="H459" s="1104">
        <f>SUM(H458)</f>
        <v>0</v>
      </c>
      <c r="I459" s="1104">
        <v>150</v>
      </c>
      <c r="J459" s="1104">
        <f>SUM(J458)</f>
        <v>0</v>
      </c>
      <c r="K459" s="1104">
        <f t="shared" si="30"/>
        <v>150</v>
      </c>
    </row>
    <row r="460" spans="1:11" ht="15" hidden="1">
      <c r="A460" s="1140" t="s">
        <v>1160</v>
      </c>
      <c r="B460" s="1104"/>
      <c r="C460" s="1104">
        <v>350000</v>
      </c>
      <c r="D460" s="1104"/>
      <c r="E460" s="1104"/>
      <c r="F460" s="1104"/>
      <c r="G460" s="1104"/>
      <c r="H460" s="1104"/>
      <c r="I460" s="1104"/>
      <c r="J460" s="1104"/>
      <c r="K460" s="1104">
        <f t="shared" si="30"/>
        <v>350000</v>
      </c>
    </row>
    <row r="461" spans="1:11" ht="15" hidden="1">
      <c r="A461" s="1140" t="s">
        <v>1160</v>
      </c>
      <c r="B461" s="1104"/>
      <c r="C461" s="1104">
        <v>58300</v>
      </c>
      <c r="D461" s="1104"/>
      <c r="E461" s="1104"/>
      <c r="F461" s="1104"/>
      <c r="G461" s="1104"/>
      <c r="H461" s="1104"/>
      <c r="I461" s="1104"/>
      <c r="J461" s="1104"/>
      <c r="K461" s="1104">
        <f t="shared" si="30"/>
        <v>58300</v>
      </c>
    </row>
    <row r="462" spans="1:11" ht="15" hidden="1">
      <c r="A462" s="1140" t="s">
        <v>1160</v>
      </c>
      <c r="B462" s="1104"/>
      <c r="C462" s="1104">
        <v>58300</v>
      </c>
      <c r="D462" s="1104"/>
      <c r="E462" s="1104"/>
      <c r="F462" s="1104"/>
      <c r="G462" s="1104"/>
      <c r="H462" s="1104"/>
      <c r="I462" s="1104"/>
      <c r="J462" s="1104"/>
      <c r="K462" s="1104">
        <f t="shared" si="30"/>
        <v>58300</v>
      </c>
    </row>
    <row r="463" spans="1:11" ht="15" hidden="1">
      <c r="A463" s="1140" t="s">
        <v>1160</v>
      </c>
      <c r="B463" s="1104"/>
      <c r="C463" s="1104">
        <v>58300</v>
      </c>
      <c r="D463" s="1104"/>
      <c r="E463" s="1104"/>
      <c r="F463" s="1104"/>
      <c r="G463" s="1104"/>
      <c r="H463" s="1104"/>
      <c r="I463" s="1104"/>
      <c r="J463" s="1104"/>
      <c r="K463" s="1104">
        <f t="shared" si="30"/>
        <v>58300</v>
      </c>
    </row>
    <row r="464" spans="1:11" ht="15" hidden="1">
      <c r="A464" s="1140" t="s">
        <v>1160</v>
      </c>
      <c r="B464" s="1104"/>
      <c r="C464" s="1104">
        <v>58300</v>
      </c>
      <c r="D464" s="1104"/>
      <c r="E464" s="1104"/>
      <c r="F464" s="1104"/>
      <c r="G464" s="1104"/>
      <c r="H464" s="1104"/>
      <c r="I464" s="1104"/>
      <c r="J464" s="1104"/>
      <c r="K464" s="1104">
        <f t="shared" si="30"/>
        <v>58300</v>
      </c>
    </row>
    <row r="465" spans="1:15" ht="15" hidden="1">
      <c r="A465" s="1140" t="s">
        <v>1160</v>
      </c>
      <c r="B465" s="1104"/>
      <c r="C465" s="1104">
        <v>58300</v>
      </c>
      <c r="D465" s="1104"/>
      <c r="E465" s="1104"/>
      <c r="F465" s="1104"/>
      <c r="G465" s="1104"/>
      <c r="H465" s="1104"/>
      <c r="I465" s="1104"/>
      <c r="J465" s="1104"/>
      <c r="K465" s="1104">
        <f t="shared" si="30"/>
        <v>58300</v>
      </c>
    </row>
    <row r="466" spans="1:15" ht="15" hidden="1">
      <c r="A466" s="1140" t="s">
        <v>1160</v>
      </c>
      <c r="B466" s="1104"/>
      <c r="C466" s="1104">
        <v>58500</v>
      </c>
      <c r="D466" s="1104"/>
      <c r="E466" s="1104"/>
      <c r="F466" s="1104"/>
      <c r="G466" s="1104"/>
      <c r="H466" s="1104"/>
      <c r="I466" s="1104"/>
      <c r="J466" s="1104"/>
      <c r="K466" s="1104">
        <f t="shared" ref="K466:K497" si="31">SUM(B466:I466)</f>
        <v>58500</v>
      </c>
    </row>
    <row r="467" spans="1:15" ht="15" hidden="1">
      <c r="A467" s="1140" t="s">
        <v>1160</v>
      </c>
      <c r="B467" s="1104"/>
      <c r="C467" s="1104"/>
      <c r="D467" s="1104"/>
      <c r="E467" s="1104"/>
      <c r="F467" s="1104"/>
      <c r="G467" s="1104"/>
      <c r="H467" s="1104"/>
      <c r="I467" s="1104"/>
      <c r="J467" s="1104"/>
      <c r="K467" s="1104">
        <f t="shared" si="31"/>
        <v>0</v>
      </c>
    </row>
    <row r="468" spans="1:15" ht="15" hidden="1">
      <c r="A468" s="1140" t="s">
        <v>1160</v>
      </c>
      <c r="B468" s="1104"/>
      <c r="C468" s="1104"/>
      <c r="D468" s="1104"/>
      <c r="E468" s="1104"/>
      <c r="F468" s="1104"/>
      <c r="G468" s="1104"/>
      <c r="H468" s="1104"/>
      <c r="I468" s="1104"/>
      <c r="J468" s="1104"/>
      <c r="K468" s="1104">
        <f t="shared" si="31"/>
        <v>0</v>
      </c>
    </row>
    <row r="469" spans="1:15" ht="15">
      <c r="A469" s="1136" t="s">
        <v>1160</v>
      </c>
      <c r="B469" s="1104"/>
      <c r="C469" s="1104">
        <v>700</v>
      </c>
      <c r="D469" s="1104"/>
      <c r="E469" s="1104"/>
      <c r="F469" s="1104"/>
      <c r="G469" s="1104"/>
      <c r="H469" s="1104">
        <f>SUM(H460:H468)</f>
        <v>0</v>
      </c>
      <c r="I469" s="1104"/>
      <c r="J469" s="1104">
        <f>SUM(J460:J468)</f>
        <v>0</v>
      </c>
      <c r="K469" s="1104">
        <f t="shared" si="31"/>
        <v>700</v>
      </c>
    </row>
    <row r="470" spans="1:15" ht="15" hidden="1">
      <c r="A470" s="1136" t="s">
        <v>1161</v>
      </c>
      <c r="B470" s="1104"/>
      <c r="C470" s="1104">
        <v>50000</v>
      </c>
      <c r="D470" s="1104"/>
      <c r="E470" s="1104"/>
      <c r="F470" s="1104"/>
      <c r="G470" s="1104"/>
      <c r="H470" s="1104"/>
      <c r="I470" s="1104"/>
      <c r="J470" s="1104"/>
      <c r="K470" s="1104">
        <f t="shared" si="31"/>
        <v>50000</v>
      </c>
    </row>
    <row r="471" spans="1:15" ht="15" hidden="1">
      <c r="A471" s="1136" t="s">
        <v>1161</v>
      </c>
      <c r="B471" s="1104"/>
      <c r="C471" s="1104">
        <v>100000</v>
      </c>
      <c r="D471" s="1104"/>
      <c r="E471" s="1104"/>
      <c r="F471" s="1104"/>
      <c r="G471" s="1104"/>
      <c r="H471" s="1104"/>
      <c r="I471" s="1104"/>
      <c r="J471" s="1104"/>
      <c r="K471" s="1104">
        <f t="shared" si="31"/>
        <v>100000</v>
      </c>
    </row>
    <row r="472" spans="1:15" ht="15">
      <c r="A472" s="1136" t="s">
        <v>1455</v>
      </c>
      <c r="B472" s="1104"/>
      <c r="C472" s="1104">
        <v>150</v>
      </c>
      <c r="D472" s="1104"/>
      <c r="E472" s="1104"/>
      <c r="F472" s="1104"/>
      <c r="G472" s="1104"/>
      <c r="H472" s="1104"/>
      <c r="I472" s="1104"/>
      <c r="J472" s="1104"/>
      <c r="K472" s="1104">
        <f t="shared" si="31"/>
        <v>150</v>
      </c>
    </row>
    <row r="473" spans="1:15" s="1159" customFormat="1" ht="15" hidden="1">
      <c r="A473" s="1136" t="s">
        <v>1162</v>
      </c>
      <c r="B473" s="1104"/>
      <c r="C473" s="1104">
        <v>50000</v>
      </c>
      <c r="D473" s="1104"/>
      <c r="E473" s="1104"/>
      <c r="F473" s="1104"/>
      <c r="G473" s="1104"/>
      <c r="H473" s="1104"/>
      <c r="I473" s="1104"/>
      <c r="J473" s="1104"/>
      <c r="K473" s="1104">
        <f t="shared" si="31"/>
        <v>50000</v>
      </c>
      <c r="M473" s="1160"/>
      <c r="O473" s="1160"/>
    </row>
    <row r="474" spans="1:15" ht="15" hidden="1">
      <c r="A474" s="1136" t="s">
        <v>1162</v>
      </c>
      <c r="B474" s="1104"/>
      <c r="C474" s="1104">
        <v>50000</v>
      </c>
      <c r="D474" s="1104"/>
      <c r="E474" s="1104"/>
      <c r="F474" s="1104"/>
      <c r="G474" s="1104"/>
      <c r="H474" s="1104"/>
      <c r="I474" s="1104"/>
      <c r="J474" s="1104"/>
      <c r="K474" s="1104">
        <f t="shared" si="31"/>
        <v>50000</v>
      </c>
    </row>
    <row r="475" spans="1:15" ht="15">
      <c r="A475" s="1136" t="s">
        <v>1456</v>
      </c>
      <c r="B475" s="1104"/>
      <c r="C475" s="1104">
        <v>100</v>
      </c>
      <c r="D475" s="1104"/>
      <c r="E475" s="1104"/>
      <c r="F475" s="1104"/>
      <c r="G475" s="1104"/>
      <c r="H475" s="1104"/>
      <c r="I475" s="1104"/>
      <c r="J475" s="1104"/>
      <c r="K475" s="1104">
        <f t="shared" si="31"/>
        <v>100</v>
      </c>
    </row>
    <row r="476" spans="1:15" ht="15" hidden="1">
      <c r="A476" s="1136" t="s">
        <v>1346</v>
      </c>
      <c r="B476" s="1104"/>
      <c r="C476" s="1104"/>
      <c r="D476" s="1104"/>
      <c r="E476" s="1104"/>
      <c r="F476" s="1104"/>
      <c r="G476" s="1104"/>
      <c r="H476" s="1104"/>
      <c r="I476" s="1104"/>
      <c r="J476" s="1104"/>
      <c r="K476" s="1104"/>
    </row>
    <row r="477" spans="1:15" ht="15" hidden="1">
      <c r="A477" s="1136" t="s">
        <v>1163</v>
      </c>
      <c r="B477" s="1104"/>
      <c r="C477" s="1104"/>
      <c r="D477" s="1104"/>
      <c r="E477" s="1104"/>
      <c r="F477" s="1104"/>
      <c r="G477" s="1104"/>
      <c r="H477" s="1104"/>
      <c r="I477" s="1104"/>
      <c r="J477" s="1104"/>
      <c r="K477" s="1104">
        <f t="shared" si="31"/>
        <v>0</v>
      </c>
    </row>
    <row r="478" spans="1:15" ht="15">
      <c r="A478" s="1136" t="s">
        <v>1457</v>
      </c>
      <c r="B478" s="1104"/>
      <c r="C478" s="1104"/>
      <c r="D478" s="1104"/>
      <c r="E478" s="1104"/>
      <c r="F478" s="1104"/>
      <c r="G478" s="1104">
        <v>100</v>
      </c>
      <c r="H478" s="1104"/>
      <c r="I478" s="1104"/>
      <c r="J478" s="1104"/>
      <c r="K478" s="1104">
        <f t="shared" si="31"/>
        <v>100</v>
      </c>
    </row>
    <row r="479" spans="1:15" ht="15">
      <c r="A479" s="1136" t="s">
        <v>1164</v>
      </c>
      <c r="B479" s="1104"/>
      <c r="C479" s="1104">
        <v>100</v>
      </c>
      <c r="D479" s="1104">
        <v>100</v>
      </c>
      <c r="E479" s="1104">
        <v>100</v>
      </c>
      <c r="F479" s="1104"/>
      <c r="G479" s="1104">
        <v>100</v>
      </c>
      <c r="H479" s="1104"/>
      <c r="I479" s="1104"/>
      <c r="J479" s="1104"/>
      <c r="K479" s="1104">
        <f t="shared" si="31"/>
        <v>400</v>
      </c>
    </row>
    <row r="480" spans="1:15" ht="15">
      <c r="A480" s="1136" t="s">
        <v>1458</v>
      </c>
      <c r="B480" s="1104">
        <v>40</v>
      </c>
      <c r="C480" s="1104"/>
      <c r="D480" s="1104"/>
      <c r="E480" s="1104"/>
      <c r="F480" s="1104"/>
      <c r="G480" s="1104"/>
      <c r="H480" s="1104"/>
      <c r="I480" s="1104"/>
      <c r="J480" s="1104"/>
      <c r="K480" s="1104">
        <f t="shared" si="31"/>
        <v>40</v>
      </c>
    </row>
    <row r="481" spans="1:11" ht="30">
      <c r="A481" s="1105" t="s">
        <v>1165</v>
      </c>
      <c r="B481" s="1104"/>
      <c r="C481" s="1104"/>
      <c r="D481" s="1104"/>
      <c r="E481" s="1104"/>
      <c r="F481" s="1104"/>
      <c r="G481" s="1187">
        <v>100</v>
      </c>
      <c r="H481" s="1187"/>
      <c r="I481" s="1187"/>
      <c r="J481" s="1187"/>
      <c r="K481" s="1187">
        <f t="shared" si="31"/>
        <v>100</v>
      </c>
    </row>
    <row r="482" spans="1:11" ht="15">
      <c r="A482" s="1136" t="s">
        <v>1166</v>
      </c>
      <c r="B482" s="1104"/>
      <c r="C482" s="1104">
        <v>75</v>
      </c>
      <c r="D482" s="1137">
        <v>75</v>
      </c>
      <c r="E482" s="1143"/>
      <c r="F482" s="1143"/>
      <c r="G482" s="1137"/>
      <c r="H482" s="1137"/>
      <c r="I482" s="1143">
        <v>30</v>
      </c>
      <c r="J482" s="1143"/>
      <c r="K482" s="1104">
        <f t="shared" si="31"/>
        <v>180</v>
      </c>
    </row>
    <row r="483" spans="1:11" ht="15" hidden="1">
      <c r="A483" s="1166" t="s">
        <v>1167</v>
      </c>
      <c r="B483" s="1167"/>
      <c r="C483" s="1167"/>
      <c r="D483" s="1104"/>
      <c r="E483" s="1104"/>
      <c r="F483" s="1104">
        <v>400000</v>
      </c>
      <c r="G483" s="1104"/>
      <c r="H483" s="1104"/>
      <c r="I483" s="1104">
        <v>2000000</v>
      </c>
      <c r="J483" s="1104"/>
      <c r="K483" s="1104">
        <f t="shared" si="31"/>
        <v>2400000</v>
      </c>
    </row>
    <row r="484" spans="1:11" ht="15" hidden="1">
      <c r="A484" s="1166" t="s">
        <v>1167</v>
      </c>
      <c r="B484" s="1167"/>
      <c r="C484" s="1167"/>
      <c r="D484" s="1104"/>
      <c r="E484" s="1104"/>
      <c r="F484" s="1104"/>
      <c r="G484" s="1104"/>
      <c r="H484" s="1104"/>
      <c r="I484" s="1104">
        <v>185000</v>
      </c>
      <c r="J484" s="1104"/>
      <c r="K484" s="1104">
        <f t="shared" si="31"/>
        <v>185000</v>
      </c>
    </row>
    <row r="485" spans="1:11" ht="15" hidden="1">
      <c r="A485" s="1166" t="s">
        <v>1167</v>
      </c>
      <c r="B485" s="1167"/>
      <c r="C485" s="1167"/>
      <c r="D485" s="1104"/>
      <c r="E485" s="1104"/>
      <c r="F485" s="1104"/>
      <c r="G485" s="1104"/>
      <c r="H485" s="1104"/>
      <c r="I485" s="1104">
        <v>200000</v>
      </c>
      <c r="J485" s="1104"/>
      <c r="K485" s="1104">
        <f t="shared" si="31"/>
        <v>200000</v>
      </c>
    </row>
    <row r="486" spans="1:11" ht="15" hidden="1">
      <c r="A486" s="1166" t="s">
        <v>1167</v>
      </c>
      <c r="B486" s="1167"/>
      <c r="C486" s="1167"/>
      <c r="D486" s="1104"/>
      <c r="E486" s="1104"/>
      <c r="F486" s="1104"/>
      <c r="G486" s="1104"/>
      <c r="H486" s="1104"/>
      <c r="I486" s="1104"/>
      <c r="J486" s="1104"/>
      <c r="K486" s="1104">
        <f t="shared" si="31"/>
        <v>0</v>
      </c>
    </row>
    <row r="487" spans="1:11" ht="15" hidden="1">
      <c r="A487" s="1166" t="s">
        <v>1167</v>
      </c>
      <c r="B487" s="1167"/>
      <c r="C487" s="1167"/>
      <c r="D487" s="1167"/>
      <c r="E487" s="1167"/>
      <c r="F487" s="1167"/>
      <c r="G487" s="1167"/>
      <c r="H487" s="1167"/>
      <c r="I487" s="1167"/>
      <c r="J487" s="1167"/>
      <c r="K487" s="1104">
        <f t="shared" si="31"/>
        <v>0</v>
      </c>
    </row>
    <row r="488" spans="1:11" ht="15" hidden="1">
      <c r="A488" s="1166" t="s">
        <v>1167</v>
      </c>
      <c r="B488" s="1167"/>
      <c r="C488" s="1167"/>
      <c r="D488" s="1167"/>
      <c r="E488" s="1167"/>
      <c r="F488" s="1167"/>
      <c r="G488" s="1167"/>
      <c r="H488" s="1167"/>
      <c r="I488" s="1167"/>
      <c r="J488" s="1167"/>
      <c r="K488" s="1104">
        <f t="shared" si="31"/>
        <v>0</v>
      </c>
    </row>
    <row r="489" spans="1:11" ht="20.25" customHeight="1">
      <c r="A489" s="1168" t="s">
        <v>1168</v>
      </c>
      <c r="B489" s="1167"/>
      <c r="C489" s="1167"/>
      <c r="D489" s="1167"/>
      <c r="E489" s="1167"/>
      <c r="F489" s="1167">
        <v>400</v>
      </c>
      <c r="G489" s="1167"/>
      <c r="H489" s="1167"/>
      <c r="I489" s="1167">
        <v>2385</v>
      </c>
      <c r="J489" s="1167">
        <f>SUM(J483:J488)</f>
        <v>0</v>
      </c>
      <c r="K489" s="1104">
        <f t="shared" si="31"/>
        <v>2785</v>
      </c>
    </row>
    <row r="490" spans="1:11" ht="15" hidden="1">
      <c r="A490" s="1141" t="s">
        <v>1169</v>
      </c>
      <c r="B490" s="1104"/>
      <c r="C490" s="1104">
        <v>500000</v>
      </c>
      <c r="D490" s="1104"/>
      <c r="E490" s="1104"/>
      <c r="F490" s="1104"/>
      <c r="G490" s="1104"/>
      <c r="H490" s="1104"/>
      <c r="I490" s="1104">
        <v>60000</v>
      </c>
      <c r="J490" s="1104"/>
      <c r="K490" s="1104">
        <f t="shared" si="31"/>
        <v>560000</v>
      </c>
    </row>
    <row r="491" spans="1:11" ht="15" hidden="1">
      <c r="A491" s="1141" t="s">
        <v>1169</v>
      </c>
      <c r="B491" s="1104"/>
      <c r="C491" s="1104">
        <v>83330</v>
      </c>
      <c r="D491" s="1104"/>
      <c r="E491" s="1104"/>
      <c r="F491" s="1104"/>
      <c r="G491" s="1104"/>
      <c r="H491" s="1104"/>
      <c r="I491" s="1104"/>
      <c r="J491" s="1104"/>
      <c r="K491" s="1104">
        <f t="shared" si="31"/>
        <v>83330</v>
      </c>
    </row>
    <row r="492" spans="1:11" ht="15" hidden="1">
      <c r="A492" s="1141" t="s">
        <v>1169</v>
      </c>
      <c r="B492" s="1104"/>
      <c r="C492" s="1104">
        <v>83330</v>
      </c>
      <c r="D492" s="1104"/>
      <c r="E492" s="1104"/>
      <c r="F492" s="1104"/>
      <c r="G492" s="1104"/>
      <c r="H492" s="1104"/>
      <c r="I492" s="1104"/>
      <c r="J492" s="1104"/>
      <c r="K492" s="1104">
        <f t="shared" si="31"/>
        <v>83330</v>
      </c>
    </row>
    <row r="493" spans="1:11" ht="15" hidden="1">
      <c r="A493" s="1141" t="s">
        <v>1169</v>
      </c>
      <c r="B493" s="1104"/>
      <c r="C493" s="1104">
        <v>83330</v>
      </c>
      <c r="D493" s="1104"/>
      <c r="E493" s="1104"/>
      <c r="F493" s="1104"/>
      <c r="G493" s="1104"/>
      <c r="H493" s="1104"/>
      <c r="I493" s="1104"/>
      <c r="J493" s="1104"/>
      <c r="K493" s="1104">
        <f t="shared" si="31"/>
        <v>83330</v>
      </c>
    </row>
    <row r="494" spans="1:11" ht="15" hidden="1">
      <c r="A494" s="1141" t="s">
        <v>1169</v>
      </c>
      <c r="B494" s="1104"/>
      <c r="C494" s="1104">
        <v>83330</v>
      </c>
      <c r="D494" s="1104"/>
      <c r="E494" s="1104"/>
      <c r="F494" s="1104"/>
      <c r="G494" s="1104"/>
      <c r="H494" s="1104"/>
      <c r="I494" s="1104"/>
      <c r="J494" s="1104"/>
      <c r="K494" s="1104">
        <f t="shared" si="31"/>
        <v>83330</v>
      </c>
    </row>
    <row r="495" spans="1:11" ht="15" hidden="1">
      <c r="A495" s="1141" t="s">
        <v>1169</v>
      </c>
      <c r="B495" s="1104"/>
      <c r="C495" s="1104">
        <v>83330</v>
      </c>
      <c r="D495" s="1104"/>
      <c r="E495" s="1104"/>
      <c r="F495" s="1104"/>
      <c r="G495" s="1104"/>
      <c r="H495" s="1104"/>
      <c r="I495" s="1104"/>
      <c r="J495" s="1104"/>
      <c r="K495" s="1104">
        <f t="shared" si="31"/>
        <v>83330</v>
      </c>
    </row>
    <row r="496" spans="1:11" ht="15" hidden="1">
      <c r="A496" s="1141" t="s">
        <v>1169</v>
      </c>
      <c r="B496" s="1104"/>
      <c r="C496" s="1104">
        <v>83350</v>
      </c>
      <c r="D496" s="1104"/>
      <c r="E496" s="1104"/>
      <c r="F496" s="1104"/>
      <c r="G496" s="1104"/>
      <c r="H496" s="1104"/>
      <c r="I496" s="1104"/>
      <c r="J496" s="1104"/>
      <c r="K496" s="1104">
        <f t="shared" si="31"/>
        <v>83350</v>
      </c>
    </row>
    <row r="497" spans="1:11" ht="15" hidden="1">
      <c r="A497" s="1141" t="s">
        <v>1169</v>
      </c>
      <c r="B497" s="1104"/>
      <c r="C497" s="1104"/>
      <c r="D497" s="1104"/>
      <c r="E497" s="1104"/>
      <c r="F497" s="1104"/>
      <c r="G497" s="1104"/>
      <c r="H497" s="1104"/>
      <c r="I497" s="1104"/>
      <c r="J497" s="1104"/>
      <c r="K497" s="1104">
        <f t="shared" si="31"/>
        <v>0</v>
      </c>
    </row>
    <row r="498" spans="1:11" ht="15" hidden="1">
      <c r="A498" s="1141" t="s">
        <v>1169</v>
      </c>
      <c r="B498" s="1104"/>
      <c r="C498" s="1104"/>
      <c r="D498" s="1104"/>
      <c r="E498" s="1104"/>
      <c r="F498" s="1104"/>
      <c r="G498" s="1104"/>
      <c r="H498" s="1104"/>
      <c r="I498" s="1104"/>
      <c r="J498" s="1104"/>
      <c r="K498" s="1104">
        <f t="shared" ref="K498:K508" si="32">SUM(B498:I498)</f>
        <v>0</v>
      </c>
    </row>
    <row r="499" spans="1:11" ht="15">
      <c r="A499" s="1142" t="s">
        <v>1170</v>
      </c>
      <c r="B499" s="1104"/>
      <c r="C499" s="1104">
        <v>1000</v>
      </c>
      <c r="D499" s="1104"/>
      <c r="E499" s="1104"/>
      <c r="F499" s="1104"/>
      <c r="G499" s="1104"/>
      <c r="H499" s="1104">
        <f>SUM(H490:H498)</f>
        <v>0</v>
      </c>
      <c r="I499" s="1104">
        <v>60</v>
      </c>
      <c r="J499" s="1104">
        <f>SUM(J490:J498)</f>
        <v>0</v>
      </c>
      <c r="K499" s="1104">
        <f t="shared" si="32"/>
        <v>1060</v>
      </c>
    </row>
    <row r="500" spans="1:11" ht="15" hidden="1">
      <c r="A500" s="1136" t="s">
        <v>1171</v>
      </c>
      <c r="B500" s="1104"/>
      <c r="C500" s="1104"/>
      <c r="D500" s="1104"/>
      <c r="E500" s="1104"/>
      <c r="F500" s="1104"/>
      <c r="G500" s="1104"/>
      <c r="H500" s="1104"/>
      <c r="I500" s="1104"/>
      <c r="J500" s="1104"/>
      <c r="K500" s="1104">
        <f t="shared" si="32"/>
        <v>0</v>
      </c>
    </row>
    <row r="501" spans="1:11" ht="15">
      <c r="A501" s="1136" t="s">
        <v>1459</v>
      </c>
      <c r="B501" s="1104">
        <v>50</v>
      </c>
      <c r="C501" s="1104"/>
      <c r="D501" s="1104"/>
      <c r="E501" s="1104"/>
      <c r="F501" s="1104"/>
      <c r="G501" s="1104"/>
      <c r="H501" s="1104"/>
      <c r="I501" s="1104"/>
      <c r="J501" s="1104"/>
      <c r="K501" s="1104">
        <f t="shared" si="32"/>
        <v>50</v>
      </c>
    </row>
    <row r="502" spans="1:11" ht="18.75" customHeight="1">
      <c r="A502" s="1105" t="s">
        <v>1172</v>
      </c>
      <c r="B502" s="1104"/>
      <c r="C502" s="1104">
        <v>50</v>
      </c>
      <c r="D502" s="1104"/>
      <c r="E502" s="1104"/>
      <c r="F502" s="1104"/>
      <c r="G502" s="1104"/>
      <c r="H502" s="1104"/>
      <c r="I502" s="1104">
        <v>50</v>
      </c>
      <c r="J502" s="1104"/>
      <c r="K502" s="1104">
        <f t="shared" si="32"/>
        <v>100</v>
      </c>
    </row>
    <row r="503" spans="1:11" ht="17.25" hidden="1" customHeight="1">
      <c r="A503" s="1105" t="s">
        <v>1173</v>
      </c>
      <c r="B503" s="1104"/>
      <c r="C503" s="1104"/>
      <c r="D503" s="1104"/>
      <c r="E503" s="1104"/>
      <c r="F503" s="1104"/>
      <c r="G503" s="1104"/>
      <c r="H503" s="1104"/>
      <c r="I503" s="1104"/>
      <c r="J503" s="1104"/>
      <c r="K503" s="1104">
        <f t="shared" si="32"/>
        <v>0</v>
      </c>
    </row>
    <row r="504" spans="1:11" ht="15">
      <c r="A504" s="1105" t="s">
        <v>1174</v>
      </c>
      <c r="B504" s="1103"/>
      <c r="C504" s="1103">
        <v>30</v>
      </c>
      <c r="D504" s="1104"/>
      <c r="E504" s="1104"/>
      <c r="F504" s="1104"/>
      <c r="G504" s="1104"/>
      <c r="H504" s="1104"/>
      <c r="I504" s="1104"/>
      <c r="J504" s="1104"/>
      <c r="K504" s="1104">
        <f t="shared" si="32"/>
        <v>30</v>
      </c>
    </row>
    <row r="505" spans="1:11" ht="30">
      <c r="A505" s="1105" t="s">
        <v>1175</v>
      </c>
      <c r="B505" s="1103"/>
      <c r="C505" s="1189">
        <v>150</v>
      </c>
      <c r="D505" s="1187">
        <v>50</v>
      </c>
      <c r="E505" s="1187"/>
      <c r="F505" s="1187"/>
      <c r="G505" s="1187"/>
      <c r="H505" s="1187"/>
      <c r="I505" s="1187"/>
      <c r="J505" s="1187"/>
      <c r="K505" s="1187">
        <f t="shared" si="32"/>
        <v>200</v>
      </c>
    </row>
    <row r="506" spans="1:11" ht="15">
      <c r="A506" s="1136" t="s">
        <v>1176</v>
      </c>
      <c r="B506" s="1104"/>
      <c r="C506" s="1104">
        <v>80</v>
      </c>
      <c r="D506" s="1104"/>
      <c r="E506" s="1104"/>
      <c r="F506" s="1104"/>
      <c r="G506" s="1104"/>
      <c r="H506" s="1104"/>
      <c r="I506" s="1104"/>
      <c r="J506" s="1104"/>
      <c r="K506" s="1104">
        <f t="shared" si="32"/>
        <v>80</v>
      </c>
    </row>
    <row r="507" spans="1:11" ht="15">
      <c r="A507" s="1136" t="s">
        <v>1177</v>
      </c>
      <c r="B507" s="1104"/>
      <c r="C507" s="1104"/>
      <c r="D507" s="1104"/>
      <c r="E507" s="1104"/>
      <c r="F507" s="1104"/>
      <c r="G507" s="1104"/>
      <c r="H507" s="1104"/>
      <c r="I507" s="1104">
        <v>434675</v>
      </c>
      <c r="J507" s="1104"/>
      <c r="K507" s="1104">
        <f t="shared" si="32"/>
        <v>434675</v>
      </c>
    </row>
    <row r="508" spans="1:11" ht="15">
      <c r="A508" s="1136" t="s">
        <v>1178</v>
      </c>
      <c r="B508" s="1104"/>
      <c r="C508" s="1104">
        <v>50</v>
      </c>
      <c r="D508" s="1104"/>
      <c r="E508" s="1104"/>
      <c r="F508" s="1104"/>
      <c r="G508" s="1104"/>
      <c r="H508" s="1104"/>
      <c r="I508" s="1104"/>
      <c r="J508" s="1104"/>
      <c r="K508" s="1104">
        <f t="shared" si="32"/>
        <v>50</v>
      </c>
    </row>
    <row r="509" spans="1:11" ht="15" hidden="1">
      <c r="A509" s="1144" t="s">
        <v>1179</v>
      </c>
      <c r="B509" s="1145">
        <f>SUM(B439+B445+B447+B449+B450+B457+B459+B469+B480+B481+B489+B499+B500+B501+B503+B504+B505+B506+B507+B508+B502+B482+B472+B475+B476+B477+B479+B446+B448+B440+B434)</f>
        <v>90</v>
      </c>
      <c r="C509" s="1145">
        <f>SUM(C439+C445+C447+C449+C450+C457+C459+C469+C481+C489+C499+C500+C501+C503+C504+C505+C506+C507+C508+C502+C482+C472+C475+C476+C477+C479+C446+C448+C440+C434+C451)</f>
        <v>2995</v>
      </c>
      <c r="D509" s="1145">
        <f>SUM(D439+D445+D447+D449+D450+D457+D459+D469+D481+D489+D499+D500+D501+D503+D504+D505+D506+D507+D508+D502+D482+D472+D475+D476+D477+D479+D446+D448+D440+D434)</f>
        <v>225</v>
      </c>
      <c r="E509" s="1145">
        <f>SUM(E439+E445+E447+E449+E450+E457+E459+E469+E481+E489+E499+E500+E501+E503+E504+E505+E506+E507+E508+E502+E482+E472+E475+E476+E477+E479+E446+E448+E440+E434)</f>
        <v>100</v>
      </c>
      <c r="F509" s="1145">
        <f>SUM(F439+F445+F447+F449+F450+F457+F459+F469+F481+F489+F499+F500+F501+F503+F504+F505+F506+F507+F508+F502+F482+F472+F475+F476+F477+F479+F446+F448+F440+F434)</f>
        <v>1300</v>
      </c>
      <c r="G509" s="1145">
        <f>G445+G449+G478+G479+G481+G451</f>
        <v>530</v>
      </c>
      <c r="H509" s="1145">
        <f>SUM(H439+H445+H447+H449+H450+H457+H459+H469+H481+H489+H499+H500+H501+H503+H504+H505+H506+H507+H508+H502+H482+H472+H475+H476+H477+H479+H446+H448+H440+H434)</f>
        <v>0</v>
      </c>
      <c r="I509" s="1145">
        <f>I434+I439+I440+I445+I446+I447+I448+I449+I450+I451+I457+I459+I469+I472+I475+I476+I478+I479+I480+I481+I482+I489+I499+I501+I502+I504+I505+I506+I507+I508</f>
        <v>448750</v>
      </c>
      <c r="J509" s="1145">
        <f>J434+J439+J440+J445+J446+J447+J448+J449+J450+J451+J457+J459+J469+J472+J475+J476+J478+J479+J480+J481+J482+J489+J499+J501+J502+J504+J505+J506+J507+J508</f>
        <v>0</v>
      </c>
      <c r="K509" s="1145">
        <f>K434+K439+K440+K445+K446+K447+K448+K449+K450+K451+K457+K459+K469+K472+K475+K476+K478+K479+K480+K481+K482+K489+K499+K501+K502+K504+K505+K506+K507+K508</f>
        <v>453990</v>
      </c>
    </row>
    <row r="510" spans="1:11" ht="30" hidden="1">
      <c r="A510" s="1169" t="s">
        <v>1180</v>
      </c>
      <c r="B510" s="1148"/>
      <c r="C510" s="1149"/>
      <c r="D510" s="1150"/>
      <c r="E510" s="1150"/>
      <c r="F510" s="1149"/>
      <c r="G510" s="1149"/>
      <c r="H510" s="1148"/>
      <c r="I510" s="1148"/>
      <c r="J510" s="1148"/>
      <c r="K510" s="1148">
        <f t="shared" ref="K510:K518" si="33">SUM(B510:J510)</f>
        <v>0</v>
      </c>
    </row>
    <row r="511" spans="1:11" ht="30" hidden="1">
      <c r="A511" s="1169" t="s">
        <v>1180</v>
      </c>
      <c r="B511" s="1148"/>
      <c r="C511" s="1149"/>
      <c r="D511" s="1150"/>
      <c r="E511" s="1150"/>
      <c r="F511" s="1149"/>
      <c r="G511" s="1149"/>
      <c r="H511" s="1148"/>
      <c r="I511" s="1148"/>
      <c r="J511" s="1148"/>
      <c r="K511" s="1148">
        <f t="shared" si="33"/>
        <v>0</v>
      </c>
    </row>
    <row r="512" spans="1:11" ht="30" hidden="1">
      <c r="A512" s="1169" t="s">
        <v>1180</v>
      </c>
      <c r="B512" s="1148"/>
      <c r="C512" s="1149"/>
      <c r="D512" s="1150"/>
      <c r="E512" s="1150"/>
      <c r="F512" s="1149"/>
      <c r="G512" s="1149"/>
      <c r="H512" s="1148"/>
      <c r="I512" s="1148"/>
      <c r="J512" s="1148"/>
      <c r="K512" s="1148">
        <f t="shared" si="33"/>
        <v>0</v>
      </c>
    </row>
    <row r="513" spans="1:11" ht="30" hidden="1">
      <c r="A513" s="1169" t="s">
        <v>1180</v>
      </c>
      <c r="B513" s="1148"/>
      <c r="C513" s="1149"/>
      <c r="D513" s="1150"/>
      <c r="E513" s="1150"/>
      <c r="F513" s="1149"/>
      <c r="G513" s="1149"/>
      <c r="H513" s="1148"/>
      <c r="I513" s="1148"/>
      <c r="J513" s="1148"/>
      <c r="K513" s="1148">
        <f t="shared" si="33"/>
        <v>0</v>
      </c>
    </row>
    <row r="514" spans="1:11" ht="30" hidden="1">
      <c r="A514" s="1169" t="s">
        <v>1180</v>
      </c>
      <c r="B514" s="1148"/>
      <c r="C514" s="1149"/>
      <c r="D514" s="1150"/>
      <c r="E514" s="1150"/>
      <c r="F514" s="1149"/>
      <c r="G514" s="1149"/>
      <c r="H514" s="1148"/>
      <c r="I514" s="1148"/>
      <c r="J514" s="1148"/>
      <c r="K514" s="1148">
        <f t="shared" si="33"/>
        <v>0</v>
      </c>
    </row>
    <row r="515" spans="1:11" ht="30" hidden="1">
      <c r="A515" s="1169" t="s">
        <v>1180</v>
      </c>
      <c r="B515" s="1148"/>
      <c r="C515" s="1149"/>
      <c r="D515" s="1150"/>
      <c r="E515" s="1150"/>
      <c r="F515" s="1149"/>
      <c r="G515" s="1149"/>
      <c r="H515" s="1148"/>
      <c r="I515" s="1148"/>
      <c r="J515" s="1148"/>
      <c r="K515" s="1148">
        <f t="shared" si="33"/>
        <v>0</v>
      </c>
    </row>
    <row r="516" spans="1:11" ht="30" hidden="1">
      <c r="A516" s="1169" t="s">
        <v>1180</v>
      </c>
      <c r="B516" s="1148"/>
      <c r="C516" s="1149"/>
      <c r="D516" s="1150"/>
      <c r="E516" s="1150"/>
      <c r="F516" s="1149"/>
      <c r="G516" s="1149"/>
      <c r="H516" s="1148"/>
      <c r="I516" s="1148"/>
      <c r="J516" s="1148"/>
      <c r="K516" s="1148">
        <f t="shared" si="33"/>
        <v>0</v>
      </c>
    </row>
    <row r="517" spans="1:11" ht="30" hidden="1">
      <c r="A517" s="1169" t="s">
        <v>1180</v>
      </c>
      <c r="B517" s="1148"/>
      <c r="C517" s="1149"/>
      <c r="D517" s="1150"/>
      <c r="E517" s="1150"/>
      <c r="F517" s="1149"/>
      <c r="G517" s="1149"/>
      <c r="H517" s="1148"/>
      <c r="I517" s="1148"/>
      <c r="J517" s="1148"/>
      <c r="K517" s="1148">
        <f t="shared" si="33"/>
        <v>0</v>
      </c>
    </row>
    <row r="518" spans="1:11" ht="30" hidden="1">
      <c r="A518" s="1169" t="s">
        <v>1180</v>
      </c>
      <c r="B518" s="1148"/>
      <c r="C518" s="1149"/>
      <c r="D518" s="1150"/>
      <c r="E518" s="1150"/>
      <c r="F518" s="1149"/>
      <c r="G518" s="1149"/>
      <c r="H518" s="1148"/>
      <c r="I518" s="1148"/>
      <c r="J518" s="1148"/>
      <c r="K518" s="1148">
        <f t="shared" si="33"/>
        <v>0</v>
      </c>
    </row>
    <row r="519" spans="1:11" ht="30" hidden="1">
      <c r="A519" s="1170" t="s">
        <v>1460</v>
      </c>
      <c r="B519" s="1152">
        <f>SUM(B510:B516)</f>
        <v>0</v>
      </c>
      <c r="C519" s="1152">
        <f t="shared" ref="C519:K519" si="34">SUM(C510:C518)</f>
        <v>0</v>
      </c>
      <c r="D519" s="1153">
        <f t="shared" si="34"/>
        <v>0</v>
      </c>
      <c r="E519" s="1153">
        <f t="shared" si="34"/>
        <v>0</v>
      </c>
      <c r="F519" s="1154">
        <f t="shared" si="34"/>
        <v>0</v>
      </c>
      <c r="G519" s="1154">
        <f t="shared" si="34"/>
        <v>0</v>
      </c>
      <c r="H519" s="1152">
        <f t="shared" si="34"/>
        <v>0</v>
      </c>
      <c r="I519" s="1152">
        <f t="shared" si="34"/>
        <v>0</v>
      </c>
      <c r="J519" s="1152">
        <f t="shared" si="34"/>
        <v>0</v>
      </c>
      <c r="K519" s="1152">
        <f t="shared" si="34"/>
        <v>0</v>
      </c>
    </row>
    <row r="520" spans="1:11" ht="15">
      <c r="A520" s="1139" t="s">
        <v>1461</v>
      </c>
      <c r="B520" s="1104"/>
      <c r="C520" s="1104"/>
      <c r="D520" s="1104"/>
      <c r="E520" s="1104"/>
      <c r="F520" s="1104"/>
      <c r="G520" s="1104">
        <v>60</v>
      </c>
      <c r="H520" s="1104"/>
      <c r="I520" s="1104"/>
      <c r="J520" s="1104"/>
      <c r="K520" s="1104">
        <f t="shared" ref="K520:K551" si="35">SUM(B520:I520)</f>
        <v>60</v>
      </c>
    </row>
    <row r="521" spans="1:11" ht="15">
      <c r="A521" s="1139" t="s">
        <v>1462</v>
      </c>
      <c r="B521" s="1104"/>
      <c r="C521" s="1104"/>
      <c r="D521" s="1104"/>
      <c r="E521" s="1104"/>
      <c r="F521" s="1104"/>
      <c r="G521" s="1104"/>
      <c r="H521" s="1104"/>
      <c r="I521" s="1104">
        <v>100</v>
      </c>
      <c r="J521" s="1104"/>
      <c r="K521" s="1104">
        <f t="shared" si="35"/>
        <v>100</v>
      </c>
    </row>
    <row r="522" spans="1:11" ht="30" hidden="1">
      <c r="A522" s="1106" t="s">
        <v>1181</v>
      </c>
      <c r="B522" s="1104">
        <v>65000</v>
      </c>
      <c r="C522" s="1104"/>
      <c r="D522" s="1104"/>
      <c r="E522" s="1104"/>
      <c r="F522" s="1104"/>
      <c r="G522" s="1104"/>
      <c r="H522" s="1104"/>
      <c r="I522" s="1104"/>
      <c r="J522" s="1104"/>
      <c r="K522" s="1104">
        <f t="shared" si="35"/>
        <v>65000</v>
      </c>
    </row>
    <row r="523" spans="1:11" ht="30">
      <c r="A523" s="1107" t="s">
        <v>1182</v>
      </c>
      <c r="B523" s="1104">
        <v>65</v>
      </c>
      <c r="C523" s="1104"/>
      <c r="D523" s="1104"/>
      <c r="E523" s="1104"/>
      <c r="F523" s="1104"/>
      <c r="G523" s="1104"/>
      <c r="H523" s="1104"/>
      <c r="I523" s="1104"/>
      <c r="J523" s="1104">
        <f>SUM(J522:J522)</f>
        <v>0</v>
      </c>
      <c r="K523" s="1104">
        <f t="shared" si="35"/>
        <v>65</v>
      </c>
    </row>
    <row r="524" spans="1:11" ht="15" hidden="1">
      <c r="A524" s="1107" t="s">
        <v>862</v>
      </c>
      <c r="B524" s="1104"/>
      <c r="C524" s="1104"/>
      <c r="D524" s="1104"/>
      <c r="E524" s="1104"/>
      <c r="F524" s="1104"/>
      <c r="G524" s="1104"/>
      <c r="H524" s="1104"/>
      <c r="I524" s="1104"/>
      <c r="J524" s="1104"/>
      <c r="K524" s="1104">
        <f t="shared" si="35"/>
        <v>0</v>
      </c>
    </row>
    <row r="525" spans="1:11" ht="15" hidden="1">
      <c r="A525" s="1106" t="s">
        <v>863</v>
      </c>
      <c r="B525" s="1104">
        <v>25000</v>
      </c>
      <c r="C525" s="1104">
        <v>150000</v>
      </c>
      <c r="D525" s="1104">
        <v>25000</v>
      </c>
      <c r="E525" s="1104">
        <v>50000</v>
      </c>
      <c r="F525" s="1104"/>
      <c r="G525" s="1104"/>
      <c r="H525" s="1104"/>
      <c r="I525" s="1104">
        <v>100000</v>
      </c>
      <c r="J525" s="1104"/>
      <c r="K525" s="1104">
        <f t="shared" si="35"/>
        <v>350000</v>
      </c>
    </row>
    <row r="526" spans="1:11" ht="15" hidden="1">
      <c r="A526" s="1106" t="s">
        <v>863</v>
      </c>
      <c r="B526" s="1104"/>
      <c r="C526" s="1104"/>
      <c r="D526" s="1104"/>
      <c r="E526" s="1104"/>
      <c r="F526" s="1104"/>
      <c r="G526" s="1104"/>
      <c r="H526" s="1104"/>
      <c r="I526" s="1104"/>
      <c r="J526" s="1104"/>
      <c r="K526" s="1104">
        <f t="shared" si="35"/>
        <v>0</v>
      </c>
    </row>
    <row r="527" spans="1:11" ht="19.5" customHeight="1">
      <c r="A527" s="1107" t="s">
        <v>1463</v>
      </c>
      <c r="B527" s="1104">
        <v>25</v>
      </c>
      <c r="C527" s="1104">
        <v>150</v>
      </c>
      <c r="D527" s="1104">
        <v>25</v>
      </c>
      <c r="E527" s="1104">
        <v>50</v>
      </c>
      <c r="F527" s="1104"/>
      <c r="G527" s="1104"/>
      <c r="H527" s="1104">
        <f>SUM(H525:H526)</f>
        <v>0</v>
      </c>
      <c r="I527" s="1104">
        <v>100</v>
      </c>
      <c r="J527" s="1104">
        <f>SUM(J525:J526)</f>
        <v>0</v>
      </c>
      <c r="K527" s="1104">
        <f t="shared" si="35"/>
        <v>350</v>
      </c>
    </row>
    <row r="528" spans="1:11" ht="15">
      <c r="A528" s="1107" t="s">
        <v>1464</v>
      </c>
      <c r="B528" s="1104"/>
      <c r="C528" s="1104">
        <v>220</v>
      </c>
      <c r="D528" s="1104"/>
      <c r="E528" s="1104"/>
      <c r="F528" s="1104"/>
      <c r="G528" s="1104"/>
      <c r="H528" s="1104"/>
      <c r="I528" s="1104"/>
      <c r="J528" s="1104"/>
      <c r="K528" s="1104">
        <f t="shared" si="35"/>
        <v>220</v>
      </c>
    </row>
    <row r="529" spans="1:11" ht="15">
      <c r="A529" s="1107" t="s">
        <v>1465</v>
      </c>
      <c r="B529" s="1104"/>
      <c r="C529" s="1104"/>
      <c r="D529" s="1104"/>
      <c r="E529" s="1104"/>
      <c r="F529" s="1104"/>
      <c r="G529" s="1104">
        <v>50</v>
      </c>
      <c r="H529" s="1104"/>
      <c r="I529" s="1104"/>
      <c r="J529" s="1104"/>
      <c r="K529" s="1104">
        <f t="shared" si="35"/>
        <v>50</v>
      </c>
    </row>
    <row r="530" spans="1:11" ht="15" hidden="1">
      <c r="A530" s="1107" t="s">
        <v>1347</v>
      </c>
      <c r="B530" s="1104"/>
      <c r="C530" s="1104"/>
      <c r="D530" s="1104"/>
      <c r="E530" s="1104"/>
      <c r="F530" s="1104"/>
      <c r="G530" s="1104"/>
      <c r="H530" s="1104"/>
      <c r="I530" s="1104"/>
      <c r="J530" s="1104"/>
      <c r="K530" s="1104"/>
    </row>
    <row r="531" spans="1:11" ht="15" hidden="1">
      <c r="A531" s="1138" t="s">
        <v>864</v>
      </c>
      <c r="B531" s="1104"/>
      <c r="C531" s="1104">
        <v>166700</v>
      </c>
      <c r="D531" s="1137"/>
      <c r="E531" s="1143"/>
      <c r="F531" s="1143"/>
      <c r="G531" s="1137"/>
      <c r="H531" s="1137"/>
      <c r="I531" s="1143"/>
      <c r="J531" s="1143"/>
      <c r="K531" s="1104">
        <f t="shared" si="35"/>
        <v>166700</v>
      </c>
    </row>
    <row r="532" spans="1:11" ht="15" hidden="1">
      <c r="A532" s="1138" t="s">
        <v>864</v>
      </c>
      <c r="B532" s="1104"/>
      <c r="C532" s="1104">
        <v>41600</v>
      </c>
      <c r="D532" s="1137"/>
      <c r="E532" s="1143"/>
      <c r="F532" s="1143"/>
      <c r="G532" s="1137"/>
      <c r="H532" s="1137"/>
      <c r="I532" s="1143"/>
      <c r="J532" s="1143"/>
      <c r="K532" s="1104">
        <f t="shared" si="35"/>
        <v>41600</v>
      </c>
    </row>
    <row r="533" spans="1:11" ht="15" hidden="1">
      <c r="A533" s="1138" t="s">
        <v>864</v>
      </c>
      <c r="B533" s="1104"/>
      <c r="C533" s="1104">
        <v>41600</v>
      </c>
      <c r="D533" s="1137"/>
      <c r="E533" s="1143"/>
      <c r="F533" s="1143"/>
      <c r="G533" s="1137"/>
      <c r="H533" s="1137"/>
      <c r="I533" s="1143"/>
      <c r="J533" s="1143"/>
      <c r="K533" s="1104">
        <f t="shared" si="35"/>
        <v>41600</v>
      </c>
    </row>
    <row r="534" spans="1:11" ht="15" hidden="1">
      <c r="A534" s="1138" t="s">
        <v>864</v>
      </c>
      <c r="B534" s="1104"/>
      <c r="C534" s="1104">
        <v>41600</v>
      </c>
      <c r="D534" s="1137"/>
      <c r="E534" s="1143"/>
      <c r="F534" s="1143"/>
      <c r="G534" s="1137"/>
      <c r="H534" s="1137"/>
      <c r="I534" s="1143"/>
      <c r="J534" s="1143"/>
      <c r="K534" s="1104">
        <f t="shared" si="35"/>
        <v>41600</v>
      </c>
    </row>
    <row r="535" spans="1:11" ht="15" hidden="1">
      <c r="A535" s="1138" t="s">
        <v>864</v>
      </c>
      <c r="B535" s="1104"/>
      <c r="C535" s="1104">
        <v>41600</v>
      </c>
      <c r="D535" s="1137"/>
      <c r="E535" s="1143"/>
      <c r="F535" s="1143"/>
      <c r="G535" s="1137"/>
      <c r="H535" s="1137"/>
      <c r="I535" s="1143"/>
      <c r="J535" s="1143"/>
      <c r="K535" s="1104">
        <f t="shared" si="35"/>
        <v>41600</v>
      </c>
    </row>
    <row r="536" spans="1:11" ht="15" hidden="1">
      <c r="A536" s="1138" t="s">
        <v>864</v>
      </c>
      <c r="B536" s="1104"/>
      <c r="C536" s="1104">
        <v>41600</v>
      </c>
      <c r="D536" s="1137"/>
      <c r="E536" s="1143"/>
      <c r="F536" s="1143"/>
      <c r="G536" s="1137"/>
      <c r="H536" s="1137"/>
      <c r="I536" s="1143"/>
      <c r="J536" s="1143"/>
      <c r="K536" s="1104">
        <f t="shared" si="35"/>
        <v>41600</v>
      </c>
    </row>
    <row r="537" spans="1:11" ht="15" hidden="1">
      <c r="A537" s="1138" t="s">
        <v>864</v>
      </c>
      <c r="B537" s="1104"/>
      <c r="C537" s="1104">
        <v>41600</v>
      </c>
      <c r="D537" s="1137"/>
      <c r="E537" s="1143"/>
      <c r="F537" s="1143"/>
      <c r="G537" s="1137"/>
      <c r="H537" s="1137"/>
      <c r="I537" s="1143"/>
      <c r="J537" s="1143"/>
      <c r="K537" s="1104">
        <f t="shared" si="35"/>
        <v>41600</v>
      </c>
    </row>
    <row r="538" spans="1:11" ht="15" hidden="1">
      <c r="A538" s="1138" t="s">
        <v>864</v>
      </c>
      <c r="B538" s="1104"/>
      <c r="C538" s="1104">
        <v>41600</v>
      </c>
      <c r="D538" s="1137"/>
      <c r="E538" s="1143"/>
      <c r="F538" s="1143"/>
      <c r="G538" s="1137"/>
      <c r="H538" s="1137"/>
      <c r="I538" s="1143"/>
      <c r="J538" s="1143"/>
      <c r="K538" s="1104">
        <f t="shared" si="35"/>
        <v>41600</v>
      </c>
    </row>
    <row r="539" spans="1:11" ht="15" hidden="1">
      <c r="A539" s="1138" t="s">
        <v>864</v>
      </c>
      <c r="B539" s="1104"/>
      <c r="C539" s="1104">
        <v>42100</v>
      </c>
      <c r="D539" s="1137"/>
      <c r="E539" s="1143"/>
      <c r="F539" s="1143"/>
      <c r="G539" s="1137"/>
      <c r="H539" s="1137"/>
      <c r="I539" s="1143"/>
      <c r="J539" s="1143"/>
      <c r="K539" s="1104">
        <f t="shared" si="35"/>
        <v>42100</v>
      </c>
    </row>
    <row r="540" spans="1:11" ht="15">
      <c r="A540" s="1139" t="s">
        <v>156</v>
      </c>
      <c r="B540" s="1104"/>
      <c r="C540" s="1104">
        <v>500</v>
      </c>
      <c r="D540" s="1104"/>
      <c r="E540" s="1104"/>
      <c r="F540" s="1104"/>
      <c r="G540" s="1104"/>
      <c r="H540" s="1104"/>
      <c r="I540" s="1104"/>
      <c r="J540" s="1104">
        <f>SUM(J531:J539)</f>
        <v>0</v>
      </c>
      <c r="K540" s="1104">
        <f t="shared" si="35"/>
        <v>500</v>
      </c>
    </row>
    <row r="541" spans="1:11" ht="15" hidden="1">
      <c r="A541" s="1140" t="s">
        <v>865</v>
      </c>
      <c r="B541" s="1104"/>
      <c r="C541" s="1104">
        <v>110000</v>
      </c>
      <c r="D541" s="1137">
        <v>50000</v>
      </c>
      <c r="E541" s="1143"/>
      <c r="F541" s="1143"/>
      <c r="G541" s="1137"/>
      <c r="H541" s="1137"/>
      <c r="I541" s="1143"/>
      <c r="J541" s="1143"/>
      <c r="K541" s="1104">
        <f t="shared" si="35"/>
        <v>160000</v>
      </c>
    </row>
    <row r="542" spans="1:11" ht="15" hidden="1">
      <c r="A542" s="1140" t="s">
        <v>865</v>
      </c>
      <c r="B542" s="1104"/>
      <c r="C542" s="1104"/>
      <c r="D542" s="1137"/>
      <c r="E542" s="1143"/>
      <c r="F542" s="1143"/>
      <c r="G542" s="1137"/>
      <c r="H542" s="1137"/>
      <c r="I542" s="1143"/>
      <c r="J542" s="1143"/>
      <c r="K542" s="1104">
        <f t="shared" si="35"/>
        <v>0</v>
      </c>
    </row>
    <row r="543" spans="1:11" ht="15" hidden="1">
      <c r="A543" s="1140" t="s">
        <v>865</v>
      </c>
      <c r="B543" s="1104"/>
      <c r="C543" s="1104"/>
      <c r="D543" s="1137"/>
      <c r="E543" s="1143"/>
      <c r="F543" s="1143"/>
      <c r="G543" s="1137"/>
      <c r="H543" s="1137"/>
      <c r="I543" s="1143"/>
      <c r="J543" s="1143"/>
      <c r="K543" s="1104">
        <f t="shared" si="35"/>
        <v>0</v>
      </c>
    </row>
    <row r="544" spans="1:11" ht="15" hidden="1">
      <c r="A544" s="1140" t="s">
        <v>865</v>
      </c>
      <c r="B544" s="1104"/>
      <c r="C544" s="1104"/>
      <c r="D544" s="1137"/>
      <c r="E544" s="1143"/>
      <c r="F544" s="1143"/>
      <c r="G544" s="1137"/>
      <c r="H544" s="1137"/>
      <c r="I544" s="1143"/>
      <c r="J544" s="1143"/>
      <c r="K544" s="1104">
        <f t="shared" si="35"/>
        <v>0</v>
      </c>
    </row>
    <row r="545" spans="1:11" ht="15" hidden="1">
      <c r="A545" s="1140" t="s">
        <v>865</v>
      </c>
      <c r="B545" s="1104"/>
      <c r="C545" s="1104"/>
      <c r="D545" s="1137"/>
      <c r="E545" s="1143"/>
      <c r="F545" s="1143"/>
      <c r="G545" s="1137"/>
      <c r="H545" s="1137"/>
      <c r="I545" s="1143"/>
      <c r="J545" s="1143"/>
      <c r="K545" s="1104">
        <f t="shared" si="35"/>
        <v>0</v>
      </c>
    </row>
    <row r="546" spans="1:11" ht="15">
      <c r="A546" s="1136" t="s">
        <v>866</v>
      </c>
      <c r="B546" s="1104"/>
      <c r="C546" s="1104">
        <v>110</v>
      </c>
      <c r="D546" s="1104">
        <v>50</v>
      </c>
      <c r="E546" s="1104"/>
      <c r="F546" s="1104"/>
      <c r="G546" s="1104"/>
      <c r="H546" s="1104"/>
      <c r="I546" s="1104"/>
      <c r="J546" s="1104">
        <f>SUM(J541:J545)</f>
        <v>0</v>
      </c>
      <c r="K546" s="1104">
        <f t="shared" si="35"/>
        <v>160</v>
      </c>
    </row>
    <row r="547" spans="1:11" ht="15" hidden="1">
      <c r="A547" s="1140" t="s">
        <v>867</v>
      </c>
      <c r="B547" s="1104"/>
      <c r="C547" s="1104"/>
      <c r="D547" s="1137"/>
      <c r="E547" s="1143"/>
      <c r="F547" s="1143"/>
      <c r="G547" s="1137"/>
      <c r="H547" s="1137"/>
      <c r="I547" s="1143"/>
      <c r="J547" s="1143"/>
      <c r="K547" s="1104">
        <f t="shared" si="35"/>
        <v>0</v>
      </c>
    </row>
    <row r="548" spans="1:11" ht="15" hidden="1">
      <c r="A548" s="1136" t="s">
        <v>867</v>
      </c>
      <c r="B548" s="1104">
        <f t="shared" ref="B548:J548" si="36">SUM(B547:B547)</f>
        <v>0</v>
      </c>
      <c r="C548" s="1104">
        <f t="shared" si="36"/>
        <v>0</v>
      </c>
      <c r="D548" s="1104">
        <f t="shared" si="36"/>
        <v>0</v>
      </c>
      <c r="E548" s="1104"/>
      <c r="F548" s="1104"/>
      <c r="G548" s="1104"/>
      <c r="H548" s="1104"/>
      <c r="I548" s="1104"/>
      <c r="J548" s="1104">
        <f t="shared" si="36"/>
        <v>0</v>
      </c>
      <c r="K548" s="1104">
        <f t="shared" si="35"/>
        <v>0</v>
      </c>
    </row>
    <row r="549" spans="1:11" ht="15" hidden="1">
      <c r="A549" s="1136" t="s">
        <v>868</v>
      </c>
      <c r="B549" s="1104"/>
      <c r="C549" s="1104">
        <v>467000</v>
      </c>
      <c r="D549" s="1104"/>
      <c r="E549" s="1104"/>
      <c r="F549" s="1104"/>
      <c r="G549" s="1104"/>
      <c r="H549" s="1104"/>
      <c r="I549" s="1104"/>
      <c r="J549" s="1104"/>
      <c r="K549" s="1104">
        <f t="shared" si="35"/>
        <v>467000</v>
      </c>
    </row>
    <row r="550" spans="1:11" ht="15" hidden="1">
      <c r="A550" s="1136" t="s">
        <v>868</v>
      </c>
      <c r="B550" s="1104"/>
      <c r="C550" s="1104">
        <v>233250</v>
      </c>
      <c r="D550" s="1104"/>
      <c r="E550" s="1104"/>
      <c r="F550" s="1104"/>
      <c r="G550" s="1104"/>
      <c r="H550" s="1104"/>
      <c r="I550" s="1104"/>
      <c r="J550" s="1104"/>
      <c r="K550" s="1104">
        <f t="shared" si="35"/>
        <v>233250</v>
      </c>
    </row>
    <row r="551" spans="1:11" ht="15" hidden="1">
      <c r="A551" s="1136" t="s">
        <v>868</v>
      </c>
      <c r="B551" s="1104"/>
      <c r="C551" s="1104">
        <v>116625</v>
      </c>
      <c r="D551" s="1104"/>
      <c r="E551" s="1104"/>
      <c r="F551" s="1104"/>
      <c r="G551" s="1104"/>
      <c r="H551" s="1104"/>
      <c r="I551" s="1104"/>
      <c r="J551" s="1104"/>
      <c r="K551" s="1104">
        <f t="shared" si="35"/>
        <v>116625</v>
      </c>
    </row>
    <row r="552" spans="1:11" ht="15" hidden="1">
      <c r="A552" s="1136" t="s">
        <v>868</v>
      </c>
      <c r="B552" s="1104"/>
      <c r="C552" s="1104">
        <v>116625</v>
      </c>
      <c r="D552" s="1104"/>
      <c r="E552" s="1104"/>
      <c r="F552" s="1104"/>
      <c r="G552" s="1104"/>
      <c r="H552" s="1104"/>
      <c r="I552" s="1104"/>
      <c r="J552" s="1104"/>
      <c r="K552" s="1104">
        <f t="shared" ref="K552:K580" si="37">SUM(B552:I552)</f>
        <v>116625</v>
      </c>
    </row>
    <row r="553" spans="1:11" ht="15" hidden="1">
      <c r="A553" s="1136" t="s">
        <v>868</v>
      </c>
      <c r="B553" s="1104"/>
      <c r="C553" s="1104">
        <v>116625</v>
      </c>
      <c r="D553" s="1104"/>
      <c r="E553" s="1104"/>
      <c r="F553" s="1104"/>
      <c r="G553" s="1104"/>
      <c r="H553" s="1104"/>
      <c r="I553" s="1104"/>
      <c r="J553" s="1104"/>
      <c r="K553" s="1104">
        <f t="shared" si="37"/>
        <v>116625</v>
      </c>
    </row>
    <row r="554" spans="1:11" ht="15" hidden="1">
      <c r="A554" s="1136" t="s">
        <v>868</v>
      </c>
      <c r="B554" s="1104"/>
      <c r="C554" s="1104">
        <v>116625</v>
      </c>
      <c r="D554" s="1104"/>
      <c r="E554" s="1104"/>
      <c r="F554" s="1104"/>
      <c r="G554" s="1104"/>
      <c r="H554" s="1104"/>
      <c r="I554" s="1104"/>
      <c r="J554" s="1104"/>
      <c r="K554" s="1104">
        <f t="shared" si="37"/>
        <v>116625</v>
      </c>
    </row>
    <row r="555" spans="1:11" ht="15" hidden="1">
      <c r="A555" s="1136" t="s">
        <v>868</v>
      </c>
      <c r="B555" s="1104"/>
      <c r="C555" s="1104">
        <v>116625</v>
      </c>
      <c r="D555" s="1104"/>
      <c r="E555" s="1104"/>
      <c r="F555" s="1104"/>
      <c r="G555" s="1104"/>
      <c r="H555" s="1104"/>
      <c r="I555" s="1104"/>
      <c r="J555" s="1104"/>
      <c r="K555" s="1104">
        <f t="shared" si="37"/>
        <v>116625</v>
      </c>
    </row>
    <row r="556" spans="1:11" ht="15" hidden="1">
      <c r="A556" s="1136" t="s">
        <v>868</v>
      </c>
      <c r="B556" s="1104"/>
      <c r="C556" s="1104">
        <v>116625</v>
      </c>
      <c r="D556" s="1104"/>
      <c r="E556" s="1104"/>
      <c r="F556" s="1104"/>
      <c r="G556" s="1104"/>
      <c r="H556" s="1104"/>
      <c r="I556" s="1104"/>
      <c r="J556" s="1104"/>
      <c r="K556" s="1104">
        <f t="shared" si="37"/>
        <v>116625</v>
      </c>
    </row>
    <row r="557" spans="1:11" ht="15" hidden="1">
      <c r="A557" s="1136" t="s">
        <v>868</v>
      </c>
      <c r="B557" s="1104"/>
      <c r="C557" s="1104"/>
      <c r="D557" s="1104"/>
      <c r="E557" s="1104"/>
      <c r="F557" s="1104"/>
      <c r="G557" s="1104"/>
      <c r="H557" s="1104"/>
      <c r="I557" s="1104"/>
      <c r="J557" s="1104"/>
      <c r="K557" s="1104">
        <f t="shared" si="37"/>
        <v>0</v>
      </c>
    </row>
    <row r="558" spans="1:11" ht="15">
      <c r="A558" s="1139" t="s">
        <v>869</v>
      </c>
      <c r="B558" s="1104"/>
      <c r="C558" s="1104">
        <v>1400</v>
      </c>
      <c r="D558" s="1104"/>
      <c r="E558" s="1104"/>
      <c r="F558" s="1104"/>
      <c r="G558" s="1104"/>
      <c r="H558" s="1104"/>
      <c r="I558" s="1104"/>
      <c r="J558" s="1104">
        <f>SUM(J549:J557)</f>
        <v>0</v>
      </c>
      <c r="K558" s="1104">
        <f t="shared" si="37"/>
        <v>1400</v>
      </c>
    </row>
    <row r="559" spans="1:11" ht="15">
      <c r="A559" s="1107" t="s">
        <v>870</v>
      </c>
      <c r="B559" s="1104">
        <v>25</v>
      </c>
      <c r="C559" s="1104"/>
      <c r="D559" s="1137"/>
      <c r="E559" s="1143"/>
      <c r="F559" s="1143"/>
      <c r="G559" s="1137"/>
      <c r="H559" s="1137"/>
      <c r="I559" s="1171"/>
      <c r="J559" s="1171"/>
      <c r="K559" s="1104">
        <f t="shared" si="37"/>
        <v>25</v>
      </c>
    </row>
    <row r="560" spans="1:11" ht="15" hidden="1">
      <c r="A560" s="1105" t="s">
        <v>871</v>
      </c>
      <c r="B560" s="1104"/>
      <c r="C560" s="1104"/>
      <c r="D560" s="1104"/>
      <c r="E560" s="1143"/>
      <c r="F560" s="1143"/>
      <c r="G560" s="1137"/>
      <c r="H560" s="1137"/>
      <c r="I560" s="1171"/>
      <c r="J560" s="1171"/>
      <c r="K560" s="1104">
        <f t="shared" si="37"/>
        <v>0</v>
      </c>
    </row>
    <row r="561" spans="1:11" ht="15" hidden="1">
      <c r="A561" s="1141" t="s">
        <v>872</v>
      </c>
      <c r="B561" s="1104"/>
      <c r="C561" s="1104">
        <v>70000</v>
      </c>
      <c r="D561" s="1137"/>
      <c r="E561" s="1143"/>
      <c r="F561" s="1143"/>
      <c r="G561" s="1137">
        <v>100000</v>
      </c>
      <c r="H561" s="1137"/>
      <c r="I561" s="1171">
        <v>700000</v>
      </c>
      <c r="J561" s="1171"/>
      <c r="K561" s="1104">
        <f t="shared" si="37"/>
        <v>870000</v>
      </c>
    </row>
    <row r="562" spans="1:11" ht="15" hidden="1">
      <c r="A562" s="1141" t="s">
        <v>872</v>
      </c>
      <c r="B562" s="1104"/>
      <c r="C562" s="1104">
        <v>50000</v>
      </c>
      <c r="D562" s="1137"/>
      <c r="E562" s="1143"/>
      <c r="F562" s="1143"/>
      <c r="G562" s="1137"/>
      <c r="H562" s="1137"/>
      <c r="I562" s="1171"/>
      <c r="J562" s="1171"/>
      <c r="K562" s="1104">
        <f t="shared" si="37"/>
        <v>50000</v>
      </c>
    </row>
    <row r="563" spans="1:11" ht="15" hidden="1">
      <c r="A563" s="1141" t="s">
        <v>872</v>
      </c>
      <c r="B563" s="1104"/>
      <c r="C563" s="1104">
        <v>50000</v>
      </c>
      <c r="D563" s="1137"/>
      <c r="E563" s="1143"/>
      <c r="F563" s="1143"/>
      <c r="G563" s="1137"/>
      <c r="H563" s="1137"/>
      <c r="I563" s="1171"/>
      <c r="J563" s="1171"/>
      <c r="K563" s="1104">
        <f t="shared" si="37"/>
        <v>50000</v>
      </c>
    </row>
    <row r="564" spans="1:11" ht="15" hidden="1">
      <c r="A564" s="1141" t="s">
        <v>872</v>
      </c>
      <c r="B564" s="1104"/>
      <c r="C564" s="1104">
        <v>100000</v>
      </c>
      <c r="D564" s="1137"/>
      <c r="E564" s="1143"/>
      <c r="F564" s="1143"/>
      <c r="G564" s="1137"/>
      <c r="H564" s="1137"/>
      <c r="I564" s="1171"/>
      <c r="J564" s="1171"/>
      <c r="K564" s="1104">
        <f t="shared" si="37"/>
        <v>100000</v>
      </c>
    </row>
    <row r="565" spans="1:11" ht="15" hidden="1">
      <c r="A565" s="1141" t="s">
        <v>872</v>
      </c>
      <c r="B565" s="1104"/>
      <c r="C565" s="1104">
        <v>25000</v>
      </c>
      <c r="D565" s="1137"/>
      <c r="E565" s="1143"/>
      <c r="F565" s="1143"/>
      <c r="G565" s="1137"/>
      <c r="H565" s="1137"/>
      <c r="I565" s="1171"/>
      <c r="J565" s="1171"/>
      <c r="K565" s="1104">
        <f t="shared" si="37"/>
        <v>25000</v>
      </c>
    </row>
    <row r="566" spans="1:11" ht="15" hidden="1">
      <c r="A566" s="1141" t="s">
        <v>872</v>
      </c>
      <c r="B566" s="1104"/>
      <c r="C566" s="1104">
        <v>25000</v>
      </c>
      <c r="D566" s="1137"/>
      <c r="E566" s="1143"/>
      <c r="F566" s="1143"/>
      <c r="G566" s="1137"/>
      <c r="H566" s="1137"/>
      <c r="I566" s="1171"/>
      <c r="J566" s="1171"/>
      <c r="K566" s="1104">
        <f t="shared" si="37"/>
        <v>25000</v>
      </c>
    </row>
    <row r="567" spans="1:11" ht="15" hidden="1">
      <c r="A567" s="1141" t="s">
        <v>872</v>
      </c>
      <c r="B567" s="1104"/>
      <c r="C567" s="1104">
        <v>25000</v>
      </c>
      <c r="D567" s="1137"/>
      <c r="E567" s="1143"/>
      <c r="F567" s="1143"/>
      <c r="G567" s="1137"/>
      <c r="H567" s="1137"/>
      <c r="I567" s="1171"/>
      <c r="J567" s="1171"/>
      <c r="K567" s="1104">
        <f t="shared" si="37"/>
        <v>25000</v>
      </c>
    </row>
    <row r="568" spans="1:11" ht="15" hidden="1">
      <c r="A568" s="1141" t="s">
        <v>872</v>
      </c>
      <c r="B568" s="1104"/>
      <c r="C568" s="1104">
        <v>25000</v>
      </c>
      <c r="D568" s="1137"/>
      <c r="E568" s="1143"/>
      <c r="F568" s="1143"/>
      <c r="G568" s="1137"/>
      <c r="H568" s="1137"/>
      <c r="I568" s="1171"/>
      <c r="J568" s="1171"/>
      <c r="K568" s="1104">
        <f t="shared" si="37"/>
        <v>25000</v>
      </c>
    </row>
    <row r="569" spans="1:11" ht="15" hidden="1">
      <c r="A569" s="1141" t="s">
        <v>872</v>
      </c>
      <c r="B569" s="1104"/>
      <c r="C569" s="1104">
        <v>25000</v>
      </c>
      <c r="D569" s="1137"/>
      <c r="E569" s="1143"/>
      <c r="F569" s="1143"/>
      <c r="G569" s="1137"/>
      <c r="H569" s="1137"/>
      <c r="I569" s="1171"/>
      <c r="J569" s="1171"/>
      <c r="K569" s="1104">
        <f t="shared" si="37"/>
        <v>25000</v>
      </c>
    </row>
    <row r="570" spans="1:11" ht="15" hidden="1">
      <c r="A570" s="1141" t="s">
        <v>872</v>
      </c>
      <c r="B570" s="1104"/>
      <c r="C570" s="1104">
        <v>25000</v>
      </c>
      <c r="D570" s="1137"/>
      <c r="E570" s="1143"/>
      <c r="F570" s="1143"/>
      <c r="G570" s="1137"/>
      <c r="H570" s="1137"/>
      <c r="I570" s="1171"/>
      <c r="J570" s="1171"/>
      <c r="K570" s="1104">
        <f t="shared" si="37"/>
        <v>25000</v>
      </c>
    </row>
    <row r="571" spans="1:11" ht="15" hidden="1">
      <c r="A571" s="1141" t="s">
        <v>872</v>
      </c>
      <c r="B571" s="1104"/>
      <c r="C571" s="1104">
        <v>25000</v>
      </c>
      <c r="D571" s="1137"/>
      <c r="E571" s="1143"/>
      <c r="F571" s="1143"/>
      <c r="G571" s="1137"/>
      <c r="H571" s="1137"/>
      <c r="I571" s="1171"/>
      <c r="J571" s="1171"/>
      <c r="K571" s="1104">
        <f t="shared" si="37"/>
        <v>25000</v>
      </c>
    </row>
    <row r="572" spans="1:11" ht="15" hidden="1">
      <c r="A572" s="1141" t="s">
        <v>872</v>
      </c>
      <c r="B572" s="1104"/>
      <c r="C572" s="1104">
        <v>25000</v>
      </c>
      <c r="D572" s="1137"/>
      <c r="E572" s="1143"/>
      <c r="F572" s="1143"/>
      <c r="G572" s="1137"/>
      <c r="H572" s="1137"/>
      <c r="I572" s="1171"/>
      <c r="J572" s="1171"/>
      <c r="K572" s="1104">
        <f t="shared" si="37"/>
        <v>25000</v>
      </c>
    </row>
    <row r="573" spans="1:11" ht="15">
      <c r="A573" s="1142" t="s">
        <v>873</v>
      </c>
      <c r="B573" s="1104"/>
      <c r="C573" s="1104">
        <v>470</v>
      </c>
      <c r="D573" s="1104"/>
      <c r="E573" s="1104"/>
      <c r="F573" s="1104"/>
      <c r="G573" s="1104">
        <v>100</v>
      </c>
      <c r="H573" s="1104">
        <f>SUM(H561:H570)</f>
        <v>0</v>
      </c>
      <c r="I573" s="1104">
        <v>700</v>
      </c>
      <c r="J573" s="1104">
        <f>SUM(J561:J570)</f>
        <v>0</v>
      </c>
      <c r="K573" s="1104">
        <f t="shared" si="37"/>
        <v>1270</v>
      </c>
    </row>
    <row r="574" spans="1:11" ht="15" hidden="1">
      <c r="A574" s="1142" t="s">
        <v>1421</v>
      </c>
      <c r="B574" s="1104"/>
      <c r="C574" s="1104"/>
      <c r="D574" s="1104"/>
      <c r="E574" s="1104"/>
      <c r="F574" s="1104"/>
      <c r="G574" s="1104"/>
      <c r="H574" s="1104"/>
      <c r="I574" s="1104"/>
      <c r="J574" s="1104"/>
      <c r="K574" s="1104"/>
    </row>
    <row r="575" spans="1:11" ht="15" hidden="1">
      <c r="A575" s="1140" t="s">
        <v>874</v>
      </c>
      <c r="B575" s="1104"/>
      <c r="C575" s="1104">
        <v>30000</v>
      </c>
      <c r="D575" s="1137"/>
      <c r="E575" s="1143"/>
      <c r="F575" s="1143"/>
      <c r="G575" s="1137"/>
      <c r="H575" s="1137"/>
      <c r="I575" s="1171">
        <v>400000</v>
      </c>
      <c r="J575" s="1171"/>
      <c r="K575" s="1104">
        <f t="shared" si="37"/>
        <v>430000</v>
      </c>
    </row>
    <row r="576" spans="1:11" ht="15" hidden="1">
      <c r="A576" s="1140" t="s">
        <v>874</v>
      </c>
      <c r="B576" s="1104"/>
      <c r="C576" s="1104"/>
      <c r="D576" s="1137"/>
      <c r="E576" s="1143"/>
      <c r="F576" s="1143"/>
      <c r="G576" s="1137"/>
      <c r="H576" s="1137"/>
      <c r="I576" s="1171">
        <v>270000</v>
      </c>
      <c r="J576" s="1171"/>
      <c r="K576" s="1104">
        <f t="shared" si="37"/>
        <v>270000</v>
      </c>
    </row>
    <row r="577" spans="1:11" ht="15" hidden="1">
      <c r="A577" s="1140" t="s">
        <v>874</v>
      </c>
      <c r="B577" s="1104"/>
      <c r="C577" s="1104"/>
      <c r="D577" s="1137"/>
      <c r="E577" s="1143"/>
      <c r="F577" s="1143"/>
      <c r="G577" s="1137"/>
      <c r="H577" s="1137"/>
      <c r="I577" s="1171"/>
      <c r="J577" s="1171"/>
      <c r="K577" s="1104">
        <f t="shared" si="37"/>
        <v>0</v>
      </c>
    </row>
    <row r="578" spans="1:11" ht="15" hidden="1">
      <c r="A578" s="1140" t="s">
        <v>874</v>
      </c>
      <c r="B578" s="1104"/>
      <c r="C578" s="1104"/>
      <c r="D578" s="1137"/>
      <c r="E578" s="1143"/>
      <c r="F578" s="1143"/>
      <c r="G578" s="1137"/>
      <c r="H578" s="1137"/>
      <c r="I578" s="1171"/>
      <c r="J578" s="1171"/>
      <c r="K578" s="1104">
        <f t="shared" si="37"/>
        <v>0</v>
      </c>
    </row>
    <row r="579" spans="1:11" ht="15">
      <c r="A579" s="1136" t="s">
        <v>875</v>
      </c>
      <c r="B579" s="1104"/>
      <c r="C579" s="1104">
        <v>30</v>
      </c>
      <c r="D579" s="1104"/>
      <c r="E579" s="1104"/>
      <c r="F579" s="1104"/>
      <c r="G579" s="1104"/>
      <c r="H579" s="1104">
        <f>SUM(H575:H577)</f>
        <v>0</v>
      </c>
      <c r="I579" s="1104">
        <v>670</v>
      </c>
      <c r="J579" s="1104">
        <f>SUM(J575:J577)</f>
        <v>0</v>
      </c>
      <c r="K579" s="1104">
        <f t="shared" si="37"/>
        <v>700</v>
      </c>
    </row>
    <row r="580" spans="1:11" ht="30">
      <c r="A580" s="1105" t="s">
        <v>1466</v>
      </c>
      <c r="B580" s="1104"/>
      <c r="C580" s="1104"/>
      <c r="D580" s="1104"/>
      <c r="E580" s="1143"/>
      <c r="F580" s="1143"/>
      <c r="G580" s="1137"/>
      <c r="H580" s="1137"/>
      <c r="I580" s="1103">
        <v>1380</v>
      </c>
      <c r="J580" s="1171"/>
      <c r="K580" s="1104">
        <f t="shared" si="37"/>
        <v>1380</v>
      </c>
    </row>
    <row r="581" spans="1:11" ht="15" hidden="1">
      <c r="A581" s="1157" t="s">
        <v>907</v>
      </c>
      <c r="B581" s="1145">
        <f t="shared" ref="B581:K581" si="38">B520+B521+B523+B527+B528+B529+B530+B540+B546+B558+B559+B573+B574+B579+B580</f>
        <v>115</v>
      </c>
      <c r="C581" s="1145">
        <f t="shared" si="38"/>
        <v>2880</v>
      </c>
      <c r="D581" s="1145">
        <f t="shared" si="38"/>
        <v>75</v>
      </c>
      <c r="E581" s="1145">
        <f t="shared" si="38"/>
        <v>50</v>
      </c>
      <c r="F581" s="1145">
        <f t="shared" si="38"/>
        <v>0</v>
      </c>
      <c r="G581" s="1145">
        <f t="shared" si="38"/>
        <v>210</v>
      </c>
      <c r="H581" s="1145">
        <f t="shared" si="38"/>
        <v>0</v>
      </c>
      <c r="I581" s="1145">
        <f t="shared" si="38"/>
        <v>2950</v>
      </c>
      <c r="J581" s="1145">
        <f t="shared" si="38"/>
        <v>0</v>
      </c>
      <c r="K581" s="1145">
        <f t="shared" si="38"/>
        <v>6280</v>
      </c>
    </row>
    <row r="582" spans="1:11" ht="15" hidden="1">
      <c r="A582" s="1172" t="s">
        <v>876</v>
      </c>
      <c r="B582" s="1148"/>
      <c r="C582" s="1149"/>
      <c r="D582" s="1173"/>
      <c r="E582" s="1174"/>
      <c r="F582" s="1175"/>
      <c r="G582" s="1176"/>
      <c r="H582" s="1177"/>
      <c r="I582" s="1178">
        <v>500000</v>
      </c>
      <c r="J582" s="1179"/>
      <c r="K582" s="1148">
        <f>SUM(B582:J582)</f>
        <v>500000</v>
      </c>
    </row>
    <row r="583" spans="1:11" ht="15" hidden="1">
      <c r="A583" s="1172" t="s">
        <v>876</v>
      </c>
      <c r="B583" s="1148"/>
      <c r="C583" s="1149"/>
      <c r="D583" s="1173"/>
      <c r="E583" s="1174"/>
      <c r="F583" s="1175"/>
      <c r="G583" s="1176"/>
      <c r="H583" s="1177"/>
      <c r="I583" s="1178"/>
      <c r="J583" s="1179"/>
      <c r="K583" s="1148">
        <f>SUM(B583:J583)</f>
        <v>0</v>
      </c>
    </row>
    <row r="584" spans="1:11" ht="15" hidden="1">
      <c r="A584" s="1172" t="s">
        <v>876</v>
      </c>
      <c r="B584" s="1148"/>
      <c r="C584" s="1149"/>
      <c r="D584" s="1173"/>
      <c r="E584" s="1174"/>
      <c r="F584" s="1175"/>
      <c r="G584" s="1176"/>
      <c r="H584" s="1177"/>
      <c r="I584" s="1178"/>
      <c r="J584" s="1179"/>
      <c r="K584" s="1148">
        <f>SUM(B584:J584)</f>
        <v>0</v>
      </c>
    </row>
    <row r="585" spans="1:11" ht="15" hidden="1">
      <c r="A585" s="1172" t="s">
        <v>876</v>
      </c>
      <c r="B585" s="1148"/>
      <c r="C585" s="1149"/>
      <c r="D585" s="1173"/>
      <c r="E585" s="1174"/>
      <c r="F585" s="1175"/>
      <c r="G585" s="1176"/>
      <c r="H585" s="1177"/>
      <c r="I585" s="1178"/>
      <c r="J585" s="1179"/>
      <c r="K585" s="1148">
        <f>SUM(B585:J585)</f>
        <v>0</v>
      </c>
    </row>
    <row r="586" spans="1:11" ht="15">
      <c r="A586" s="1136" t="s">
        <v>877</v>
      </c>
      <c r="B586" s="1104"/>
      <c r="C586" s="1104"/>
      <c r="D586" s="1104"/>
      <c r="E586" s="1104"/>
      <c r="F586" s="1104"/>
      <c r="G586" s="1104"/>
      <c r="H586" s="1104">
        <f>SUM(H582:H585)</f>
        <v>0</v>
      </c>
      <c r="I586" s="1104">
        <v>500</v>
      </c>
      <c r="J586" s="1104">
        <f>SUM(J582:J585)</f>
        <v>0</v>
      </c>
      <c r="K586" s="1104">
        <f t="shared" ref="K586:K616" si="39">SUM(B586:I586)</f>
        <v>500</v>
      </c>
    </row>
    <row r="587" spans="1:11" ht="30">
      <c r="A587" s="1142" t="s">
        <v>878</v>
      </c>
      <c r="B587" s="1104"/>
      <c r="C587" s="1104"/>
      <c r="D587" s="1137"/>
      <c r="E587" s="1180"/>
      <c r="F587" s="1180"/>
      <c r="G587" s="1137">
        <v>100</v>
      </c>
      <c r="H587" s="1137"/>
      <c r="I587" s="1171"/>
      <c r="J587" s="1171"/>
      <c r="K587" s="1104">
        <f t="shared" si="39"/>
        <v>100</v>
      </c>
    </row>
    <row r="588" spans="1:11" ht="29.25" customHeight="1">
      <c r="A588" s="1105" t="s">
        <v>879</v>
      </c>
      <c r="B588" s="1103"/>
      <c r="C588" s="1103"/>
      <c r="D588" s="1137"/>
      <c r="E588" s="1180"/>
      <c r="F588" s="1180"/>
      <c r="G588" s="1137"/>
      <c r="H588" s="1137"/>
      <c r="I588" s="1103">
        <v>130</v>
      </c>
      <c r="J588" s="1103"/>
      <c r="K588" s="1104">
        <f t="shared" si="39"/>
        <v>130</v>
      </c>
    </row>
    <row r="589" spans="1:11" ht="15">
      <c r="A589" s="1105" t="s">
        <v>880</v>
      </c>
      <c r="B589" s="1103"/>
      <c r="C589" s="1103"/>
      <c r="D589" s="1137"/>
      <c r="E589" s="1180"/>
      <c r="F589" s="1180"/>
      <c r="G589" s="1137"/>
      <c r="H589" s="1137"/>
      <c r="I589" s="1143">
        <v>450</v>
      </c>
      <c r="J589" s="1143"/>
      <c r="K589" s="1104">
        <f t="shared" si="39"/>
        <v>450</v>
      </c>
    </row>
    <row r="590" spans="1:11" ht="15" hidden="1">
      <c r="A590" s="1140" t="s">
        <v>963</v>
      </c>
      <c r="B590" s="1104"/>
      <c r="C590" s="1104"/>
      <c r="D590" s="1137"/>
      <c r="E590" s="1143"/>
      <c r="F590" s="1143"/>
      <c r="G590" s="1137"/>
      <c r="H590" s="1137"/>
      <c r="I590" s="1143"/>
      <c r="J590" s="1143"/>
      <c r="K590" s="1104">
        <f t="shared" si="39"/>
        <v>0</v>
      </c>
    </row>
    <row r="591" spans="1:11" ht="15" hidden="1">
      <c r="A591" s="1136" t="s">
        <v>1467</v>
      </c>
      <c r="B591" s="1104">
        <f t="shared" ref="B591:J591" si="40">SUM(B590:B590)</f>
        <v>0</v>
      </c>
      <c r="C591" s="1104">
        <f t="shared" si="40"/>
        <v>0</v>
      </c>
      <c r="D591" s="1104">
        <f t="shared" si="40"/>
        <v>0</v>
      </c>
      <c r="E591" s="1104">
        <f t="shared" si="40"/>
        <v>0</v>
      </c>
      <c r="F591" s="1104">
        <f t="shared" si="40"/>
        <v>0</v>
      </c>
      <c r="G591" s="1104">
        <f t="shared" si="40"/>
        <v>0</v>
      </c>
      <c r="H591" s="1104">
        <f t="shared" si="40"/>
        <v>0</v>
      </c>
      <c r="I591" s="1104">
        <f t="shared" si="40"/>
        <v>0</v>
      </c>
      <c r="J591" s="1104">
        <f t="shared" si="40"/>
        <v>0</v>
      </c>
      <c r="K591" s="1104">
        <f t="shared" si="39"/>
        <v>0</v>
      </c>
    </row>
    <row r="592" spans="1:11" ht="45">
      <c r="A592" s="1105" t="s">
        <v>1468</v>
      </c>
      <c r="B592" s="1104">
        <v>20</v>
      </c>
      <c r="C592" s="1104">
        <v>30</v>
      </c>
      <c r="D592" s="1104"/>
      <c r="E592" s="1104"/>
      <c r="F592" s="1104"/>
      <c r="G592" s="1104"/>
      <c r="H592" s="1104"/>
      <c r="I592" s="1104"/>
      <c r="J592" s="1104"/>
      <c r="K592" s="1104">
        <f t="shared" si="39"/>
        <v>50</v>
      </c>
    </row>
    <row r="593" spans="1:11" ht="29.25" customHeight="1">
      <c r="A593" s="1105" t="s">
        <v>1469</v>
      </c>
      <c r="B593" s="1104"/>
      <c r="C593" s="1104"/>
      <c r="D593" s="1104"/>
      <c r="E593" s="1104"/>
      <c r="F593" s="1104"/>
      <c r="G593" s="1104">
        <v>100</v>
      </c>
      <c r="H593" s="1104"/>
      <c r="I593" s="1104"/>
      <c r="J593" s="1104"/>
      <c r="K593" s="1104">
        <f t="shared" si="39"/>
        <v>100</v>
      </c>
    </row>
    <row r="594" spans="1:11" ht="15" hidden="1">
      <c r="A594" s="1136" t="s">
        <v>964</v>
      </c>
      <c r="B594" s="1104"/>
      <c r="C594" s="1104"/>
      <c r="D594" s="1104"/>
      <c r="E594" s="1104"/>
      <c r="F594" s="1104"/>
      <c r="G594" s="1104"/>
      <c r="H594" s="1104"/>
      <c r="I594" s="1104"/>
      <c r="J594" s="1104"/>
      <c r="K594" s="1104">
        <f t="shared" si="39"/>
        <v>0</v>
      </c>
    </row>
    <row r="595" spans="1:11" ht="15" hidden="1">
      <c r="A595" s="1136" t="s">
        <v>965</v>
      </c>
      <c r="B595" s="1104"/>
      <c r="C595" s="1104"/>
      <c r="D595" s="1104"/>
      <c r="E595" s="1104"/>
      <c r="F595" s="1104"/>
      <c r="G595" s="1104"/>
      <c r="H595" s="1104"/>
      <c r="I595" s="1104"/>
      <c r="J595" s="1104"/>
      <c r="K595" s="1104">
        <f t="shared" si="39"/>
        <v>0</v>
      </c>
    </row>
    <row r="596" spans="1:11" ht="15" hidden="1">
      <c r="A596" s="1136" t="s">
        <v>966</v>
      </c>
      <c r="B596" s="1104"/>
      <c r="C596" s="1104"/>
      <c r="D596" s="1104"/>
      <c r="E596" s="1104"/>
      <c r="F596" s="1104"/>
      <c r="G596" s="1104"/>
      <c r="H596" s="1104"/>
      <c r="I596" s="1104"/>
      <c r="J596" s="1104"/>
      <c r="K596" s="1104">
        <f t="shared" si="39"/>
        <v>0</v>
      </c>
    </row>
    <row r="597" spans="1:11" ht="15" hidden="1">
      <c r="A597" s="1136" t="s">
        <v>967</v>
      </c>
      <c r="B597" s="1104"/>
      <c r="C597" s="1104"/>
      <c r="D597" s="1104"/>
      <c r="E597" s="1104"/>
      <c r="F597" s="1104"/>
      <c r="G597" s="1104"/>
      <c r="H597" s="1104"/>
      <c r="I597" s="1104"/>
      <c r="J597" s="1104"/>
      <c r="K597" s="1104">
        <f t="shared" si="39"/>
        <v>0</v>
      </c>
    </row>
    <row r="598" spans="1:11" ht="15">
      <c r="A598" s="1142" t="s">
        <v>968</v>
      </c>
      <c r="B598" s="1104"/>
      <c r="C598" s="1104">
        <v>100</v>
      </c>
      <c r="D598" s="1137">
        <v>50</v>
      </c>
      <c r="E598" s="1137"/>
      <c r="F598" s="1137"/>
      <c r="G598" s="1137"/>
      <c r="H598" s="1137"/>
      <c r="I598" s="1103">
        <v>350</v>
      </c>
      <c r="J598" s="1103"/>
      <c r="K598" s="1104">
        <f t="shared" si="39"/>
        <v>500</v>
      </c>
    </row>
    <row r="599" spans="1:11" ht="15" hidden="1">
      <c r="A599" s="1141" t="s">
        <v>969</v>
      </c>
      <c r="B599" s="1104"/>
      <c r="C599" s="1104">
        <v>250000</v>
      </c>
      <c r="D599" s="1137"/>
      <c r="E599" s="1137"/>
      <c r="F599" s="1137"/>
      <c r="G599" s="1137"/>
      <c r="H599" s="1137"/>
      <c r="I599" s="1143">
        <v>160000</v>
      </c>
      <c r="J599" s="1143"/>
      <c r="K599" s="1104">
        <f t="shared" si="39"/>
        <v>410000</v>
      </c>
    </row>
    <row r="600" spans="1:11" ht="15" hidden="1">
      <c r="A600" s="1141" t="s">
        <v>969</v>
      </c>
      <c r="B600" s="1104"/>
      <c r="C600" s="1104">
        <v>100000</v>
      </c>
      <c r="D600" s="1137"/>
      <c r="E600" s="1137"/>
      <c r="F600" s="1137"/>
      <c r="G600" s="1137"/>
      <c r="H600" s="1137"/>
      <c r="I600" s="1143"/>
      <c r="J600" s="1143"/>
      <c r="K600" s="1104">
        <f t="shared" si="39"/>
        <v>100000</v>
      </c>
    </row>
    <row r="601" spans="1:11" ht="15" hidden="1">
      <c r="A601" s="1141" t="s">
        <v>969</v>
      </c>
      <c r="B601" s="1104"/>
      <c r="C601" s="1104">
        <v>125000</v>
      </c>
      <c r="D601" s="1137"/>
      <c r="E601" s="1137"/>
      <c r="F601" s="1137"/>
      <c r="G601" s="1137"/>
      <c r="H601" s="1137"/>
      <c r="I601" s="1143"/>
      <c r="J601" s="1143"/>
      <c r="K601" s="1104">
        <f t="shared" si="39"/>
        <v>125000</v>
      </c>
    </row>
    <row r="602" spans="1:11" ht="15" hidden="1">
      <c r="A602" s="1141" t="s">
        <v>969</v>
      </c>
      <c r="B602" s="1104"/>
      <c r="C602" s="1104">
        <v>125000</v>
      </c>
      <c r="D602" s="1137"/>
      <c r="E602" s="1137"/>
      <c r="F602" s="1137"/>
      <c r="G602" s="1137"/>
      <c r="H602" s="1137"/>
      <c r="I602" s="1143"/>
      <c r="J602" s="1143"/>
      <c r="K602" s="1104">
        <f t="shared" si="39"/>
        <v>125000</v>
      </c>
    </row>
    <row r="603" spans="1:11" ht="30" hidden="1">
      <c r="A603" s="1141" t="s">
        <v>1470</v>
      </c>
      <c r="B603" s="1104"/>
      <c r="C603" s="1104">
        <v>900000</v>
      </c>
      <c r="D603" s="1137"/>
      <c r="E603" s="1137"/>
      <c r="F603" s="1137"/>
      <c r="G603" s="1137"/>
      <c r="H603" s="1137"/>
      <c r="I603" s="1143"/>
      <c r="J603" s="1143"/>
      <c r="K603" s="1104">
        <f t="shared" si="39"/>
        <v>900000</v>
      </c>
    </row>
    <row r="604" spans="1:11" ht="15" hidden="1">
      <c r="A604" s="1141" t="s">
        <v>969</v>
      </c>
      <c r="B604" s="1104"/>
      <c r="C604" s="1104"/>
      <c r="D604" s="1137"/>
      <c r="E604" s="1137"/>
      <c r="F604" s="1137"/>
      <c r="G604" s="1137"/>
      <c r="H604" s="1137"/>
      <c r="I604" s="1143"/>
      <c r="J604" s="1143"/>
      <c r="K604" s="1104">
        <f t="shared" si="39"/>
        <v>0</v>
      </c>
    </row>
    <row r="605" spans="1:11" ht="15" hidden="1">
      <c r="A605" s="1141" t="s">
        <v>969</v>
      </c>
      <c r="B605" s="1104"/>
      <c r="C605" s="1104"/>
      <c r="D605" s="1137"/>
      <c r="E605" s="1137"/>
      <c r="F605" s="1137"/>
      <c r="G605" s="1137"/>
      <c r="H605" s="1137"/>
      <c r="I605" s="1143"/>
      <c r="J605" s="1143"/>
      <c r="K605" s="1104">
        <f t="shared" si="39"/>
        <v>0</v>
      </c>
    </row>
    <row r="606" spans="1:11" ht="15" hidden="1">
      <c r="A606" s="1141" t="s">
        <v>969</v>
      </c>
      <c r="B606" s="1104"/>
      <c r="C606" s="1104"/>
      <c r="D606" s="1137"/>
      <c r="E606" s="1137"/>
      <c r="F606" s="1137"/>
      <c r="G606" s="1137"/>
      <c r="H606" s="1137"/>
      <c r="I606" s="1143"/>
      <c r="J606" s="1143"/>
      <c r="K606" s="1104">
        <f t="shared" si="39"/>
        <v>0</v>
      </c>
    </row>
    <row r="607" spans="1:11" ht="15" hidden="1">
      <c r="A607" s="1141" t="s">
        <v>969</v>
      </c>
      <c r="B607" s="1104"/>
      <c r="C607" s="1104"/>
      <c r="D607" s="1137"/>
      <c r="E607" s="1137"/>
      <c r="F607" s="1137"/>
      <c r="G607" s="1137"/>
      <c r="H607" s="1137"/>
      <c r="I607" s="1143"/>
      <c r="J607" s="1143"/>
      <c r="K607" s="1104">
        <f t="shared" si="39"/>
        <v>0</v>
      </c>
    </row>
    <row r="608" spans="1:11" ht="15" hidden="1">
      <c r="A608" s="1141" t="s">
        <v>969</v>
      </c>
      <c r="B608" s="1104"/>
      <c r="C608" s="1104"/>
      <c r="D608" s="1137"/>
      <c r="E608" s="1137"/>
      <c r="F608" s="1137"/>
      <c r="G608" s="1137"/>
      <c r="H608" s="1137"/>
      <c r="I608" s="1143"/>
      <c r="J608" s="1143"/>
      <c r="K608" s="1104">
        <f t="shared" si="39"/>
        <v>0</v>
      </c>
    </row>
    <row r="609" spans="1:33" ht="15" hidden="1">
      <c r="A609" s="1141" t="s">
        <v>969</v>
      </c>
      <c r="B609" s="1104"/>
      <c r="C609" s="1104"/>
      <c r="D609" s="1137"/>
      <c r="E609" s="1137"/>
      <c r="F609" s="1137"/>
      <c r="G609" s="1137"/>
      <c r="H609" s="1137"/>
      <c r="I609" s="1143"/>
      <c r="J609" s="1143"/>
      <c r="K609" s="1104">
        <f t="shared" si="39"/>
        <v>0</v>
      </c>
    </row>
    <row r="610" spans="1:33" ht="15" hidden="1">
      <c r="A610" s="1141" t="s">
        <v>969</v>
      </c>
      <c r="B610" s="1104"/>
      <c r="C610" s="1104"/>
      <c r="D610" s="1137"/>
      <c r="E610" s="1137"/>
      <c r="F610" s="1137"/>
      <c r="G610" s="1137"/>
      <c r="H610" s="1137"/>
      <c r="I610" s="1143"/>
      <c r="J610" s="1143"/>
      <c r="K610" s="1104">
        <f t="shared" si="39"/>
        <v>0</v>
      </c>
    </row>
    <row r="611" spans="1:33" ht="15" hidden="1">
      <c r="A611" s="1141" t="s">
        <v>969</v>
      </c>
      <c r="B611" s="1104"/>
      <c r="C611" s="1104"/>
      <c r="D611" s="1137"/>
      <c r="E611" s="1137"/>
      <c r="F611" s="1137"/>
      <c r="G611" s="1137"/>
      <c r="H611" s="1137"/>
      <c r="I611" s="1143"/>
      <c r="J611" s="1143"/>
      <c r="K611" s="1104">
        <f t="shared" si="39"/>
        <v>0</v>
      </c>
    </row>
    <row r="612" spans="1:33" ht="15">
      <c r="A612" s="1142" t="s">
        <v>970</v>
      </c>
      <c r="B612" s="1104"/>
      <c r="C612" s="1104">
        <v>1500</v>
      </c>
      <c r="D612" s="1104"/>
      <c r="E612" s="1104"/>
      <c r="F612" s="1104"/>
      <c r="G612" s="1104"/>
      <c r="H612" s="1104">
        <f>SUM(H599:H611)</f>
        <v>0</v>
      </c>
      <c r="I612" s="1104">
        <v>160</v>
      </c>
      <c r="J612" s="1104">
        <f>SUM(J599:J611)</f>
        <v>0</v>
      </c>
      <c r="K612" s="1104">
        <f t="shared" si="39"/>
        <v>1660</v>
      </c>
    </row>
    <row r="613" spans="1:33" ht="15">
      <c r="A613" s="1142" t="s">
        <v>1471</v>
      </c>
      <c r="B613" s="1104"/>
      <c r="C613" s="1104">
        <v>250</v>
      </c>
      <c r="D613" s="1104">
        <v>60</v>
      </c>
      <c r="E613" s="1104"/>
      <c r="F613" s="1104"/>
      <c r="G613" s="1104">
        <v>100</v>
      </c>
      <c r="H613" s="1104"/>
      <c r="I613" s="1104">
        <v>140</v>
      </c>
      <c r="J613" s="1104"/>
      <c r="K613" s="1104">
        <f t="shared" si="39"/>
        <v>550</v>
      </c>
    </row>
    <row r="614" spans="1:33" ht="18.75" customHeight="1">
      <c r="A614" s="1142" t="s">
        <v>1472</v>
      </c>
      <c r="B614" s="1104"/>
      <c r="C614" s="1104">
        <v>350</v>
      </c>
      <c r="D614" s="1104"/>
      <c r="E614" s="1104"/>
      <c r="F614" s="1104"/>
      <c r="G614" s="1104">
        <v>40</v>
      </c>
      <c r="H614" s="1104"/>
      <c r="I614" s="1104"/>
      <c r="J614" s="1104"/>
      <c r="K614" s="1104">
        <f t="shared" si="39"/>
        <v>390</v>
      </c>
    </row>
    <row r="615" spans="1:33" ht="15" hidden="1">
      <c r="A615" s="1181" t="s">
        <v>971</v>
      </c>
      <c r="B615" s="1152"/>
      <c r="C615" s="1152"/>
      <c r="D615" s="1182"/>
      <c r="E615" s="1183"/>
      <c r="F615" s="1183"/>
      <c r="G615" s="1182"/>
      <c r="H615" s="1182"/>
      <c r="I615" s="1183"/>
      <c r="J615" s="1183"/>
      <c r="K615" s="1152">
        <f t="shared" si="39"/>
        <v>0</v>
      </c>
    </row>
    <row r="616" spans="1:33" ht="15" hidden="1">
      <c r="A616" s="1181" t="s">
        <v>972</v>
      </c>
      <c r="B616" s="1152"/>
      <c r="C616" s="1152"/>
      <c r="D616" s="1182"/>
      <c r="E616" s="1183"/>
      <c r="F616" s="1183"/>
      <c r="G616" s="1182"/>
      <c r="H616" s="1182"/>
      <c r="I616" s="1183"/>
      <c r="J616" s="1183"/>
      <c r="K616" s="1152">
        <f t="shared" si="39"/>
        <v>0</v>
      </c>
      <c r="N616" s="1095"/>
      <c r="P616" s="1095">
        <v>1250000</v>
      </c>
    </row>
    <row r="617" spans="1:33" ht="12" hidden="1" customHeight="1">
      <c r="A617" s="1144" t="s">
        <v>907</v>
      </c>
      <c r="B617" s="1145">
        <f>SUM(B586+B587+B588+B589+B591+B594+B598+B612+B615+B616+B595+B596+B597+B592)</f>
        <v>20</v>
      </c>
      <c r="C617" s="1145">
        <f>C592+C598+C612+C613+C614</f>
        <v>2230</v>
      </c>
      <c r="D617" s="1145">
        <f>D592+D598+D612+D613+D614</f>
        <v>110</v>
      </c>
      <c r="E617" s="1145">
        <f>E592+E598+E612+E613+E614</f>
        <v>0</v>
      </c>
      <c r="F617" s="1145">
        <f>F592+F598+F612+F613+F614</f>
        <v>0</v>
      </c>
      <c r="G617" s="1145">
        <f>G587+G593+G613+G614</f>
        <v>340</v>
      </c>
      <c r="H617" s="1145">
        <f>H592+H598+H612+H613+H614</f>
        <v>0</v>
      </c>
      <c r="I617" s="1145">
        <f>I586+I587+I589+I592+I593+I598+I612+I613+I614+I588</f>
        <v>1730</v>
      </c>
      <c r="J617" s="1145">
        <f>J586+J587+J589+J592+J593+J598+J612+J613+J614+J588</f>
        <v>0</v>
      </c>
      <c r="K617" s="1145">
        <f>K586+K587+K589+K592+K593+K598+K612+K613+K614+K588</f>
        <v>4430</v>
      </c>
    </row>
    <row r="618" spans="1:33" s="1184" customFormat="1" ht="12" customHeight="1">
      <c r="A618" s="1136" t="s">
        <v>1473</v>
      </c>
      <c r="B618" s="1137"/>
      <c r="C618" s="1137"/>
      <c r="D618" s="1137"/>
      <c r="E618" s="1137"/>
      <c r="F618" s="1137"/>
      <c r="G618" s="1137"/>
      <c r="H618" s="1137"/>
      <c r="I618" s="1137">
        <v>460</v>
      </c>
      <c r="J618" s="1137"/>
      <c r="K618" s="1137">
        <f t="shared" ref="K618:K649" si="41">SUM(B618:I618)</f>
        <v>460</v>
      </c>
      <c r="L618" s="1159"/>
      <c r="M618" s="1160"/>
      <c r="N618" s="1159"/>
      <c r="O618" s="1160"/>
      <c r="P618" s="1159"/>
      <c r="Q618" s="1159"/>
      <c r="R618" s="1159"/>
      <c r="S618" s="1159"/>
      <c r="T618" s="1159"/>
      <c r="U618" s="1159"/>
      <c r="V618" s="1159"/>
      <c r="W618" s="1159"/>
      <c r="X618" s="1159"/>
      <c r="Y618" s="1159"/>
      <c r="Z618" s="1159"/>
      <c r="AA618" s="1159"/>
      <c r="AB618" s="1159"/>
      <c r="AC618" s="1159"/>
      <c r="AD618" s="1159"/>
      <c r="AE618" s="1159"/>
      <c r="AF618" s="1159"/>
      <c r="AG618" s="1159"/>
    </row>
    <row r="619" spans="1:33" ht="12" customHeight="1">
      <c r="A619" s="1136" t="s">
        <v>1474</v>
      </c>
      <c r="B619" s="1137"/>
      <c r="C619" s="1137">
        <v>50</v>
      </c>
      <c r="D619" s="1137"/>
      <c r="E619" s="1137"/>
      <c r="F619" s="1137"/>
      <c r="G619" s="1137"/>
      <c r="H619" s="1137"/>
      <c r="I619" s="1137"/>
      <c r="J619" s="1137"/>
      <c r="K619" s="1137">
        <f t="shared" si="41"/>
        <v>50</v>
      </c>
    </row>
    <row r="620" spans="1:33" ht="26.25" hidden="1" customHeight="1">
      <c r="A620" s="1102" t="s">
        <v>973</v>
      </c>
      <c r="B620" s="1137"/>
      <c r="C620" s="1137"/>
      <c r="D620" s="1137"/>
      <c r="E620" s="1143"/>
      <c r="F620" s="1143"/>
      <c r="G620" s="1137"/>
      <c r="H620" s="1137"/>
      <c r="I620" s="1103"/>
      <c r="J620" s="1143"/>
      <c r="K620" s="1137">
        <f t="shared" si="41"/>
        <v>0</v>
      </c>
    </row>
    <row r="621" spans="1:33" ht="25.5" hidden="1" customHeight="1">
      <c r="A621" s="1102" t="s">
        <v>973</v>
      </c>
      <c r="B621" s="1137"/>
      <c r="C621" s="1137"/>
      <c r="D621" s="1137"/>
      <c r="E621" s="1143"/>
      <c r="F621" s="1143"/>
      <c r="G621" s="1137"/>
      <c r="H621" s="1137"/>
      <c r="I621" s="1103"/>
      <c r="J621" s="1143"/>
      <c r="K621" s="1137">
        <f t="shared" si="41"/>
        <v>0</v>
      </c>
    </row>
    <row r="622" spans="1:33" ht="25.5" hidden="1" customHeight="1">
      <c r="A622" s="1105" t="s">
        <v>1475</v>
      </c>
      <c r="B622" s="1137">
        <f t="shared" ref="B622:J622" si="42">SUM(B620:B621)</f>
        <v>0</v>
      </c>
      <c r="C622" s="1137">
        <f t="shared" si="42"/>
        <v>0</v>
      </c>
      <c r="D622" s="1137">
        <f t="shared" si="42"/>
        <v>0</v>
      </c>
      <c r="E622" s="1137">
        <f t="shared" si="42"/>
        <v>0</v>
      </c>
      <c r="F622" s="1137">
        <f t="shared" si="42"/>
        <v>0</v>
      </c>
      <c r="G622" s="1137">
        <f t="shared" si="42"/>
        <v>0</v>
      </c>
      <c r="H622" s="1137">
        <f t="shared" si="42"/>
        <v>0</v>
      </c>
      <c r="I622" s="1137">
        <f t="shared" si="42"/>
        <v>0</v>
      </c>
      <c r="J622" s="1137">
        <f t="shared" si="42"/>
        <v>0</v>
      </c>
      <c r="K622" s="1137">
        <f t="shared" si="41"/>
        <v>0</v>
      </c>
    </row>
    <row r="623" spans="1:33" ht="25.5" hidden="1" customHeight="1">
      <c r="A623" s="1105" t="s">
        <v>974</v>
      </c>
      <c r="B623" s="1137"/>
      <c r="C623" s="1137"/>
      <c r="D623" s="1137"/>
      <c r="E623" s="1137"/>
      <c r="F623" s="1137"/>
      <c r="G623" s="1137"/>
      <c r="H623" s="1137"/>
      <c r="I623" s="1137"/>
      <c r="J623" s="1137"/>
      <c r="K623" s="1137">
        <f t="shared" si="41"/>
        <v>0</v>
      </c>
      <c r="P623" s="1094">
        <v>25000</v>
      </c>
      <c r="Q623" s="1094">
        <v>80000</v>
      </c>
    </row>
    <row r="624" spans="1:33" ht="25.5" hidden="1" customHeight="1">
      <c r="A624" s="1102" t="s">
        <v>975</v>
      </c>
      <c r="B624" s="1103"/>
      <c r="C624" s="1103"/>
      <c r="D624" s="1137"/>
      <c r="E624" s="1143"/>
      <c r="F624" s="1143"/>
      <c r="G624" s="1137"/>
      <c r="H624" s="1137"/>
      <c r="I624" s="1103">
        <v>68800000</v>
      </c>
      <c r="J624" s="1103"/>
      <c r="K624" s="1137">
        <f t="shared" si="41"/>
        <v>68800000</v>
      </c>
    </row>
    <row r="625" spans="1:11" ht="34.5" hidden="1" customHeight="1">
      <c r="A625" s="1102" t="s">
        <v>975</v>
      </c>
      <c r="B625" s="1103"/>
      <c r="C625" s="1103"/>
      <c r="D625" s="1137"/>
      <c r="E625" s="1143"/>
      <c r="F625" s="1143"/>
      <c r="G625" s="1137"/>
      <c r="H625" s="1137"/>
      <c r="I625" s="1103"/>
      <c r="J625" s="1103"/>
      <c r="K625" s="1137">
        <f t="shared" si="41"/>
        <v>0</v>
      </c>
    </row>
    <row r="626" spans="1:11" ht="28.5" customHeight="1">
      <c r="A626" s="1105" t="s">
        <v>976</v>
      </c>
      <c r="B626" s="1103"/>
      <c r="C626" s="1103"/>
      <c r="D626" s="1103"/>
      <c r="E626" s="1103"/>
      <c r="F626" s="1103"/>
      <c r="G626" s="1103"/>
      <c r="H626" s="1103">
        <f>SUM(H624:H625)</f>
        <v>0</v>
      </c>
      <c r="I626" s="1103">
        <v>68800</v>
      </c>
      <c r="J626" s="1103">
        <f>SUM(J624:J625)</f>
        <v>0</v>
      </c>
      <c r="K626" s="1137">
        <f t="shared" si="41"/>
        <v>68800</v>
      </c>
    </row>
    <row r="627" spans="1:11" ht="18" customHeight="1">
      <c r="A627" s="1136" t="s">
        <v>977</v>
      </c>
      <c r="B627" s="1137"/>
      <c r="C627" s="1137"/>
      <c r="D627" s="1137"/>
      <c r="E627" s="1143"/>
      <c r="F627" s="1143"/>
      <c r="G627" s="1137"/>
      <c r="H627" s="1137"/>
      <c r="I627" s="1143">
        <v>10800</v>
      </c>
      <c r="J627" s="1143"/>
      <c r="K627" s="1137">
        <f t="shared" si="41"/>
        <v>10800</v>
      </c>
    </row>
    <row r="628" spans="1:11" ht="15" hidden="1">
      <c r="A628" s="1136" t="s">
        <v>1476</v>
      </c>
      <c r="B628" s="1137"/>
      <c r="C628" s="1137"/>
      <c r="D628" s="1137"/>
      <c r="E628" s="1143"/>
      <c r="F628" s="1143"/>
      <c r="G628" s="1137"/>
      <c r="H628" s="1137"/>
      <c r="I628" s="1143"/>
      <c r="J628" s="1143"/>
      <c r="K628" s="1137">
        <f t="shared" si="41"/>
        <v>0</v>
      </c>
    </row>
    <row r="629" spans="1:11" ht="15" hidden="1">
      <c r="A629" s="1136" t="s">
        <v>978</v>
      </c>
      <c r="B629" s="1137"/>
      <c r="C629" s="1137"/>
      <c r="D629" s="1137"/>
      <c r="E629" s="1143"/>
      <c r="F629" s="1143"/>
      <c r="G629" s="1137"/>
      <c r="H629" s="1137"/>
      <c r="I629" s="1143"/>
      <c r="J629" s="1143"/>
      <c r="K629" s="1137">
        <f t="shared" si="41"/>
        <v>0</v>
      </c>
    </row>
    <row r="630" spans="1:11" ht="15" hidden="1" customHeight="1">
      <c r="A630" s="1140" t="s">
        <v>979</v>
      </c>
      <c r="B630" s="1137"/>
      <c r="C630" s="1137"/>
      <c r="D630" s="1137"/>
      <c r="E630" s="1143"/>
      <c r="F630" s="1143"/>
      <c r="G630" s="1137"/>
      <c r="H630" s="1137"/>
      <c r="I630" s="1103">
        <v>19382000</v>
      </c>
      <c r="J630" s="1103"/>
      <c r="K630" s="1137">
        <f t="shared" si="41"/>
        <v>19382000</v>
      </c>
    </row>
    <row r="631" spans="1:11" ht="15" hidden="1" customHeight="1">
      <c r="A631" s="1140" t="s">
        <v>979</v>
      </c>
      <c r="B631" s="1137"/>
      <c r="C631" s="1137"/>
      <c r="D631" s="1137"/>
      <c r="E631" s="1143"/>
      <c r="F631" s="1143"/>
      <c r="G631" s="1137"/>
      <c r="H631" s="1137"/>
      <c r="I631" s="1103"/>
      <c r="J631" s="1103"/>
      <c r="K631" s="1137">
        <f t="shared" si="41"/>
        <v>0</v>
      </c>
    </row>
    <row r="632" spans="1:11" ht="15" hidden="1" customHeight="1">
      <c r="A632" s="1140" t="s">
        <v>979</v>
      </c>
      <c r="B632" s="1137"/>
      <c r="C632" s="1137"/>
      <c r="D632" s="1137"/>
      <c r="E632" s="1143"/>
      <c r="F632" s="1143"/>
      <c r="G632" s="1137"/>
      <c r="H632" s="1137"/>
      <c r="I632" s="1103"/>
      <c r="J632" s="1103"/>
      <c r="K632" s="1137">
        <f t="shared" si="41"/>
        <v>0</v>
      </c>
    </row>
    <row r="633" spans="1:11" ht="15" hidden="1" customHeight="1">
      <c r="A633" s="1140" t="s">
        <v>979</v>
      </c>
      <c r="B633" s="1137"/>
      <c r="C633" s="1137"/>
      <c r="D633" s="1137"/>
      <c r="E633" s="1143"/>
      <c r="F633" s="1143"/>
      <c r="G633" s="1137"/>
      <c r="H633" s="1137"/>
      <c r="I633" s="1103"/>
      <c r="J633" s="1103"/>
      <c r="K633" s="1137">
        <f t="shared" si="41"/>
        <v>0</v>
      </c>
    </row>
    <row r="634" spans="1:11" ht="15" hidden="1" customHeight="1">
      <c r="A634" s="1140" t="s">
        <v>979</v>
      </c>
      <c r="B634" s="1137"/>
      <c r="C634" s="1137"/>
      <c r="D634" s="1137"/>
      <c r="E634" s="1143"/>
      <c r="F634" s="1143"/>
      <c r="G634" s="1137"/>
      <c r="H634" s="1137"/>
      <c r="I634" s="1103"/>
      <c r="J634" s="1103"/>
      <c r="K634" s="1137">
        <f t="shared" si="41"/>
        <v>0</v>
      </c>
    </row>
    <row r="635" spans="1:11" ht="15" hidden="1" customHeight="1">
      <c r="A635" s="1140" t="s">
        <v>979</v>
      </c>
      <c r="B635" s="1137"/>
      <c r="C635" s="1137"/>
      <c r="D635" s="1137"/>
      <c r="E635" s="1143"/>
      <c r="F635" s="1143"/>
      <c r="G635" s="1137"/>
      <c r="H635" s="1137"/>
      <c r="I635" s="1103"/>
      <c r="J635" s="1103"/>
      <c r="K635" s="1137">
        <f t="shared" si="41"/>
        <v>0</v>
      </c>
    </row>
    <row r="636" spans="1:11" ht="15" hidden="1" customHeight="1">
      <c r="A636" s="1140" t="s">
        <v>979</v>
      </c>
      <c r="B636" s="1137"/>
      <c r="C636" s="1137"/>
      <c r="D636" s="1137"/>
      <c r="E636" s="1143"/>
      <c r="F636" s="1143"/>
      <c r="G636" s="1137"/>
      <c r="H636" s="1137"/>
      <c r="I636" s="1103"/>
      <c r="J636" s="1103"/>
      <c r="K636" s="1137">
        <f t="shared" si="41"/>
        <v>0</v>
      </c>
    </row>
    <row r="637" spans="1:11" ht="15" customHeight="1">
      <c r="A637" s="1136" t="s">
        <v>980</v>
      </c>
      <c r="B637" s="1137"/>
      <c r="C637" s="1137"/>
      <c r="D637" s="1137"/>
      <c r="E637" s="1137"/>
      <c r="F637" s="1137"/>
      <c r="G637" s="1137"/>
      <c r="H637" s="1137">
        <f>SUM(H630:H636)</f>
        <v>0</v>
      </c>
      <c r="I637" s="1137">
        <v>19382</v>
      </c>
      <c r="J637" s="1137">
        <f>SUM(J630:J636)</f>
        <v>0</v>
      </c>
      <c r="K637" s="1137">
        <f t="shared" si="41"/>
        <v>19382</v>
      </c>
    </row>
    <row r="638" spans="1:11" ht="15" hidden="1">
      <c r="A638" s="1140" t="s">
        <v>981</v>
      </c>
      <c r="B638" s="1137"/>
      <c r="C638" s="1137">
        <v>50000</v>
      </c>
      <c r="D638" s="1137"/>
      <c r="E638" s="1143"/>
      <c r="F638" s="1143"/>
      <c r="G638" s="1137">
        <v>100000</v>
      </c>
      <c r="H638" s="1137"/>
      <c r="I638" s="1143">
        <v>110415</v>
      </c>
      <c r="J638" s="1143"/>
      <c r="K638" s="1137">
        <f t="shared" si="41"/>
        <v>260415</v>
      </c>
    </row>
    <row r="639" spans="1:11" ht="15" hidden="1">
      <c r="A639" s="1140" t="s">
        <v>981</v>
      </c>
      <c r="B639" s="1137"/>
      <c r="C639" s="1137"/>
      <c r="D639" s="1137"/>
      <c r="E639" s="1143"/>
      <c r="F639" s="1143"/>
      <c r="G639" s="1137"/>
      <c r="H639" s="1137"/>
      <c r="I639" s="1143">
        <v>700000</v>
      </c>
      <c r="J639" s="1143"/>
      <c r="K639" s="1137">
        <f t="shared" si="41"/>
        <v>700000</v>
      </c>
    </row>
    <row r="640" spans="1:11" ht="15" hidden="1">
      <c r="A640" s="1140" t="s">
        <v>981</v>
      </c>
      <c r="B640" s="1137"/>
      <c r="C640" s="1137"/>
      <c r="D640" s="1137"/>
      <c r="E640" s="1143"/>
      <c r="F640" s="1143"/>
      <c r="G640" s="1137"/>
      <c r="H640" s="1137"/>
      <c r="I640" s="1143"/>
      <c r="J640" s="1143"/>
      <c r="K640" s="1137">
        <f t="shared" si="41"/>
        <v>0</v>
      </c>
    </row>
    <row r="641" spans="1:16" ht="15" hidden="1">
      <c r="A641" s="1140" t="s">
        <v>981</v>
      </c>
      <c r="B641" s="1137"/>
      <c r="C641" s="1137"/>
      <c r="D641" s="1137"/>
      <c r="E641" s="1143"/>
      <c r="F641" s="1143"/>
      <c r="G641" s="1137"/>
      <c r="H641" s="1137"/>
      <c r="I641" s="1143"/>
      <c r="J641" s="1143"/>
      <c r="K641" s="1137">
        <f t="shared" si="41"/>
        <v>0</v>
      </c>
    </row>
    <row r="642" spans="1:16" ht="15" hidden="1">
      <c r="A642" s="1140" t="s">
        <v>981</v>
      </c>
      <c r="B642" s="1137"/>
      <c r="C642" s="1137"/>
      <c r="D642" s="1137"/>
      <c r="E642" s="1143"/>
      <c r="F642" s="1143"/>
      <c r="G642" s="1137"/>
      <c r="H642" s="1137"/>
      <c r="I642" s="1143"/>
      <c r="J642" s="1143"/>
      <c r="K642" s="1137">
        <f t="shared" si="41"/>
        <v>0</v>
      </c>
    </row>
    <row r="643" spans="1:16" ht="15">
      <c r="A643" s="1136" t="s">
        <v>982</v>
      </c>
      <c r="B643" s="1137"/>
      <c r="C643" s="1137">
        <v>50</v>
      </c>
      <c r="D643" s="1137"/>
      <c r="E643" s="1137"/>
      <c r="F643" s="1137"/>
      <c r="G643" s="1137">
        <v>100</v>
      </c>
      <c r="H643" s="1137">
        <f>SUM(H638:H642)</f>
        <v>0</v>
      </c>
      <c r="I643" s="1137">
        <v>810</v>
      </c>
      <c r="J643" s="1137">
        <f>SUM(J638:J642)</f>
        <v>0</v>
      </c>
      <c r="K643" s="1137">
        <f t="shared" si="41"/>
        <v>960</v>
      </c>
    </row>
    <row r="644" spans="1:16" ht="15" hidden="1">
      <c r="A644" s="1140" t="s">
        <v>983</v>
      </c>
      <c r="B644" s="1137"/>
      <c r="C644" s="1137">
        <v>50000</v>
      </c>
      <c r="D644" s="1137"/>
      <c r="E644" s="1143"/>
      <c r="F644" s="1143"/>
      <c r="G644" s="1137">
        <v>100000</v>
      </c>
      <c r="H644" s="1137"/>
      <c r="I644" s="1143"/>
      <c r="J644" s="1143"/>
      <c r="K644" s="1137">
        <f t="shared" si="41"/>
        <v>150000</v>
      </c>
    </row>
    <row r="645" spans="1:16" ht="15" hidden="1">
      <c r="A645" s="1140" t="s">
        <v>983</v>
      </c>
      <c r="B645" s="1137"/>
      <c r="C645" s="1137">
        <v>150000</v>
      </c>
      <c r="D645" s="1137"/>
      <c r="E645" s="1143"/>
      <c r="F645" s="1143"/>
      <c r="G645" s="1137"/>
      <c r="H645" s="1137"/>
      <c r="I645" s="1143"/>
      <c r="J645" s="1143"/>
      <c r="K645" s="1137">
        <f t="shared" si="41"/>
        <v>150000</v>
      </c>
    </row>
    <row r="646" spans="1:16" ht="15" hidden="1">
      <c r="A646" s="1140" t="s">
        <v>983</v>
      </c>
      <c r="B646" s="1137"/>
      <c r="C646" s="1137"/>
      <c r="D646" s="1137"/>
      <c r="E646" s="1143"/>
      <c r="F646" s="1143"/>
      <c r="G646" s="1137"/>
      <c r="H646" s="1137"/>
      <c r="I646" s="1143"/>
      <c r="J646" s="1143"/>
      <c r="K646" s="1137">
        <f t="shared" si="41"/>
        <v>0</v>
      </c>
    </row>
    <row r="647" spans="1:16" ht="15" hidden="1">
      <c r="A647" s="1140" t="s">
        <v>983</v>
      </c>
      <c r="B647" s="1137"/>
      <c r="C647" s="1137"/>
      <c r="D647" s="1137"/>
      <c r="E647" s="1143"/>
      <c r="F647" s="1143"/>
      <c r="G647" s="1137"/>
      <c r="H647" s="1137"/>
      <c r="I647" s="1143"/>
      <c r="J647" s="1143"/>
      <c r="K647" s="1137">
        <f t="shared" si="41"/>
        <v>0</v>
      </c>
    </row>
    <row r="648" spans="1:16" ht="15" hidden="1">
      <c r="A648" s="1140" t="s">
        <v>983</v>
      </c>
      <c r="B648" s="1137"/>
      <c r="C648" s="1137"/>
      <c r="D648" s="1137"/>
      <c r="E648" s="1143"/>
      <c r="F648" s="1143"/>
      <c r="G648" s="1137"/>
      <c r="H648" s="1137"/>
      <c r="I648" s="1143"/>
      <c r="J648" s="1143"/>
      <c r="K648" s="1137">
        <f t="shared" si="41"/>
        <v>0</v>
      </c>
    </row>
    <row r="649" spans="1:16" ht="15">
      <c r="A649" s="1136" t="s">
        <v>984</v>
      </c>
      <c r="B649" s="1137"/>
      <c r="C649" s="1137">
        <v>200</v>
      </c>
      <c r="D649" s="1137"/>
      <c r="E649" s="1137"/>
      <c r="F649" s="1137"/>
      <c r="G649" s="1137">
        <v>100</v>
      </c>
      <c r="H649" s="1137">
        <f>SUM(H644:H648)</f>
        <v>0</v>
      </c>
      <c r="I649" s="1137"/>
      <c r="J649" s="1137">
        <f>SUM(J644:J648)</f>
        <v>0</v>
      </c>
      <c r="K649" s="1137">
        <f t="shared" si="41"/>
        <v>300</v>
      </c>
    </row>
    <row r="650" spans="1:16" ht="15" hidden="1">
      <c r="A650" s="1136" t="s">
        <v>985</v>
      </c>
      <c r="B650" s="1137"/>
      <c r="C650" s="1137"/>
      <c r="D650" s="1137"/>
      <c r="E650" s="1143"/>
      <c r="F650" s="1143"/>
      <c r="G650" s="1137"/>
      <c r="H650" s="1137"/>
      <c r="I650" s="1143"/>
      <c r="J650" s="1143"/>
      <c r="K650" s="1137">
        <f t="shared" ref="K650:K681" si="43">SUM(B650:I650)</f>
        <v>0</v>
      </c>
      <c r="P650" s="1094">
        <v>30000</v>
      </c>
    </row>
    <row r="651" spans="1:16" ht="15" hidden="1">
      <c r="A651" s="1106" t="s">
        <v>986</v>
      </c>
      <c r="B651" s="1137">
        <v>25000</v>
      </c>
      <c r="C651" s="1137"/>
      <c r="D651" s="1137"/>
      <c r="E651" s="1143"/>
      <c r="F651" s="1143"/>
      <c r="G651" s="1137">
        <v>100000</v>
      </c>
      <c r="H651" s="1137"/>
      <c r="I651" s="1143"/>
      <c r="J651" s="1143"/>
      <c r="K651" s="1137">
        <f t="shared" si="43"/>
        <v>125000</v>
      </c>
    </row>
    <row r="652" spans="1:16" ht="15" hidden="1">
      <c r="A652" s="1106" t="s">
        <v>986</v>
      </c>
      <c r="B652" s="1137"/>
      <c r="C652" s="1137"/>
      <c r="D652" s="1137"/>
      <c r="E652" s="1143"/>
      <c r="F652" s="1143"/>
      <c r="G652" s="1137"/>
      <c r="H652" s="1137"/>
      <c r="I652" s="1143"/>
      <c r="J652" s="1143"/>
      <c r="K652" s="1137">
        <f t="shared" si="43"/>
        <v>0</v>
      </c>
    </row>
    <row r="653" spans="1:16" ht="15">
      <c r="A653" s="1107" t="s">
        <v>987</v>
      </c>
      <c r="B653" s="1137">
        <v>25</v>
      </c>
      <c r="C653" s="1137">
        <f>SUM(C651:C652)</f>
        <v>0</v>
      </c>
      <c r="D653" s="1137"/>
      <c r="E653" s="1137"/>
      <c r="F653" s="1137"/>
      <c r="G653" s="1137">
        <v>100</v>
      </c>
      <c r="H653" s="1137">
        <f>SUM(H651:H652)</f>
        <v>0</v>
      </c>
      <c r="I653" s="1137"/>
      <c r="J653" s="1137">
        <f>SUM(J651:J652)</f>
        <v>0</v>
      </c>
      <c r="K653" s="1137">
        <f t="shared" si="43"/>
        <v>125</v>
      </c>
    </row>
    <row r="654" spans="1:16" ht="17.25" hidden="1" customHeight="1">
      <c r="A654" s="1102" t="s">
        <v>988</v>
      </c>
      <c r="B654" s="1103">
        <v>40000</v>
      </c>
      <c r="C654" s="1103">
        <v>150000</v>
      </c>
      <c r="D654" s="1137">
        <v>150000</v>
      </c>
      <c r="E654" s="1137">
        <v>75000</v>
      </c>
      <c r="F654" s="1137"/>
      <c r="G654" s="1137">
        <v>100000</v>
      </c>
      <c r="H654" s="1137"/>
      <c r="I654" s="1103">
        <v>900000</v>
      </c>
      <c r="J654" s="1143"/>
      <c r="K654" s="1137">
        <f t="shared" si="43"/>
        <v>1415000</v>
      </c>
    </row>
    <row r="655" spans="1:16" ht="17.25" hidden="1" customHeight="1">
      <c r="A655" s="1102" t="s">
        <v>988</v>
      </c>
      <c r="B655" s="1103">
        <v>40000</v>
      </c>
      <c r="C655" s="1103">
        <v>150000</v>
      </c>
      <c r="D655" s="1137">
        <v>100000</v>
      </c>
      <c r="E655" s="1137">
        <v>100000</v>
      </c>
      <c r="F655" s="1137"/>
      <c r="G655" s="1137">
        <v>100000</v>
      </c>
      <c r="H655" s="1137"/>
      <c r="I655" s="1103"/>
      <c r="J655" s="1143"/>
      <c r="K655" s="1137">
        <f t="shared" si="43"/>
        <v>490000</v>
      </c>
    </row>
    <row r="656" spans="1:16" ht="17.25" hidden="1" customHeight="1">
      <c r="A656" s="1102" t="s">
        <v>988</v>
      </c>
      <c r="B656" s="1103"/>
      <c r="C656" s="1103"/>
      <c r="D656" s="1137"/>
      <c r="E656" s="1137"/>
      <c r="F656" s="1137"/>
      <c r="G656" s="1137">
        <v>200000</v>
      </c>
      <c r="H656" s="1137"/>
      <c r="I656" s="1103"/>
      <c r="J656" s="1143"/>
      <c r="K656" s="1137">
        <f t="shared" si="43"/>
        <v>200000</v>
      </c>
    </row>
    <row r="657" spans="1:16" ht="18.75" customHeight="1">
      <c r="A657" s="1105" t="s">
        <v>989</v>
      </c>
      <c r="B657" s="1103">
        <v>80</v>
      </c>
      <c r="C657" s="1103">
        <v>300</v>
      </c>
      <c r="D657" s="1103">
        <v>250</v>
      </c>
      <c r="E657" s="1103">
        <v>175</v>
      </c>
      <c r="F657" s="1103">
        <f>SUM(F654:F656)</f>
        <v>0</v>
      </c>
      <c r="G657" s="1103">
        <v>400</v>
      </c>
      <c r="H657" s="1103">
        <f>SUM(H654:H656)</f>
        <v>0</v>
      </c>
      <c r="I657" s="1103">
        <v>900</v>
      </c>
      <c r="J657" s="1103">
        <f>SUM(J654:J656)</f>
        <v>0</v>
      </c>
      <c r="K657" s="1137">
        <f t="shared" si="43"/>
        <v>2105</v>
      </c>
    </row>
    <row r="658" spans="1:16" ht="18" customHeight="1">
      <c r="A658" s="1105" t="s">
        <v>990</v>
      </c>
      <c r="B658" s="1103"/>
      <c r="C658" s="1103"/>
      <c r="D658" s="1103"/>
      <c r="E658" s="1103"/>
      <c r="F658" s="1103"/>
      <c r="G658" s="1103"/>
      <c r="H658" s="1103"/>
      <c r="I658" s="1103">
        <v>1800</v>
      </c>
      <c r="J658" s="1103"/>
      <c r="K658" s="1137">
        <f t="shared" si="43"/>
        <v>1800</v>
      </c>
      <c r="P658" s="1094">
        <v>450000</v>
      </c>
    </row>
    <row r="659" spans="1:16" ht="30.75" customHeight="1">
      <c r="A659" s="1105" t="s">
        <v>991</v>
      </c>
      <c r="B659" s="1103"/>
      <c r="C659" s="1103">
        <v>100</v>
      </c>
      <c r="D659" s="1103">
        <v>30</v>
      </c>
      <c r="E659" s="1103">
        <v>50</v>
      </c>
      <c r="F659" s="1103"/>
      <c r="G659" s="1103">
        <v>930</v>
      </c>
      <c r="H659" s="1103"/>
      <c r="I659" s="1103"/>
      <c r="J659" s="1103"/>
      <c r="K659" s="1137">
        <f t="shared" si="43"/>
        <v>1110</v>
      </c>
    </row>
    <row r="660" spans="1:16" ht="12.75" customHeight="1">
      <c r="A660" s="1105" t="s">
        <v>992</v>
      </c>
      <c r="B660" s="1103"/>
      <c r="C660" s="1103">
        <v>150</v>
      </c>
      <c r="D660" s="1137"/>
      <c r="E660" s="1137"/>
      <c r="F660" s="1137"/>
      <c r="G660" s="1137"/>
      <c r="H660" s="1137"/>
      <c r="I660" s="1143"/>
      <c r="J660" s="1143"/>
      <c r="K660" s="1137">
        <f t="shared" si="43"/>
        <v>150</v>
      </c>
    </row>
    <row r="661" spans="1:16" ht="12" customHeight="1">
      <c r="A661" s="1105" t="s">
        <v>993</v>
      </c>
      <c r="B661" s="1103"/>
      <c r="C661" s="1103"/>
      <c r="D661" s="1137"/>
      <c r="E661" s="1137"/>
      <c r="F661" s="1137"/>
      <c r="G661" s="1137"/>
      <c r="H661" s="1137"/>
      <c r="I661" s="1143">
        <v>400</v>
      </c>
      <c r="J661" s="1143"/>
      <c r="K661" s="1137">
        <f t="shared" si="43"/>
        <v>400</v>
      </c>
    </row>
    <row r="662" spans="1:16" ht="12" hidden="1" customHeight="1">
      <c r="A662" s="1105" t="s">
        <v>994</v>
      </c>
      <c r="B662" s="1103"/>
      <c r="C662" s="1103"/>
      <c r="D662" s="1137"/>
      <c r="E662" s="1137"/>
      <c r="F662" s="1137"/>
      <c r="G662" s="1137"/>
      <c r="H662" s="1137"/>
      <c r="I662" s="1143"/>
      <c r="J662" s="1143"/>
      <c r="K662" s="1137">
        <f t="shared" si="43"/>
        <v>0</v>
      </c>
    </row>
    <row r="663" spans="1:16" ht="27.75" customHeight="1">
      <c r="A663" s="1105" t="s">
        <v>1477</v>
      </c>
      <c r="B663" s="1103"/>
      <c r="C663" s="1103">
        <v>30</v>
      </c>
      <c r="D663" s="1137">
        <v>50</v>
      </c>
      <c r="E663" s="1137"/>
      <c r="F663" s="1137"/>
      <c r="G663" s="1137">
        <v>50</v>
      </c>
      <c r="H663" s="1137"/>
      <c r="I663" s="1143"/>
      <c r="J663" s="1143"/>
      <c r="K663" s="1137">
        <f t="shared" si="43"/>
        <v>130</v>
      </c>
    </row>
    <row r="664" spans="1:16" s="1159" customFormat="1" ht="19.5" hidden="1" customHeight="1">
      <c r="A664" s="1105" t="s">
        <v>1478</v>
      </c>
      <c r="B664" s="1103"/>
      <c r="C664" s="1103">
        <v>90000</v>
      </c>
      <c r="D664" s="1137">
        <v>88000</v>
      </c>
      <c r="E664" s="1137">
        <v>185000</v>
      </c>
      <c r="F664" s="1137"/>
      <c r="G664" s="1137"/>
      <c r="H664" s="1137"/>
      <c r="I664" s="1143">
        <v>5000000</v>
      </c>
      <c r="J664" s="1143"/>
      <c r="K664" s="1137">
        <f t="shared" si="43"/>
        <v>5363000</v>
      </c>
      <c r="M664" s="1160"/>
      <c r="O664" s="1160"/>
    </row>
    <row r="665" spans="1:16" s="1159" customFormat="1" ht="18" hidden="1" customHeight="1">
      <c r="A665" s="1105" t="s">
        <v>1478</v>
      </c>
      <c r="B665" s="1103"/>
      <c r="C665" s="1103">
        <v>100000</v>
      </c>
      <c r="D665" s="1137">
        <v>250000</v>
      </c>
      <c r="E665" s="1137"/>
      <c r="F665" s="1137"/>
      <c r="G665" s="1137"/>
      <c r="H665" s="1137"/>
      <c r="I665" s="1143"/>
      <c r="J665" s="1143"/>
      <c r="K665" s="1137">
        <f t="shared" si="43"/>
        <v>350000</v>
      </c>
      <c r="M665" s="1160"/>
      <c r="O665" s="1160"/>
    </row>
    <row r="666" spans="1:16" ht="18.75" customHeight="1">
      <c r="A666" s="1105" t="s">
        <v>1478</v>
      </c>
      <c r="B666" s="1103"/>
      <c r="C666" s="1103">
        <v>190</v>
      </c>
      <c r="D666" s="1103">
        <v>338</v>
      </c>
      <c r="E666" s="1137">
        <v>185</v>
      </c>
      <c r="F666" s="1137"/>
      <c r="G666" s="1137"/>
      <c r="H666" s="1137"/>
      <c r="I666" s="1137">
        <v>5000</v>
      </c>
      <c r="J666" s="1143"/>
      <c r="K666" s="1137">
        <f t="shared" si="43"/>
        <v>5713</v>
      </c>
    </row>
    <row r="667" spans="1:16" ht="13.5" hidden="1" customHeight="1">
      <c r="A667" s="1102" t="s">
        <v>995</v>
      </c>
      <c r="B667" s="1103"/>
      <c r="C667" s="1103">
        <v>100000</v>
      </c>
      <c r="D667" s="1137">
        <v>100000</v>
      </c>
      <c r="E667" s="1137"/>
      <c r="F667" s="1137"/>
      <c r="G667" s="1137">
        <v>75000</v>
      </c>
      <c r="H667" s="1137"/>
      <c r="I667" s="1143">
        <v>500000</v>
      </c>
      <c r="J667" s="1143"/>
      <c r="K667" s="1137">
        <f t="shared" si="43"/>
        <v>775000</v>
      </c>
    </row>
    <row r="668" spans="1:16" ht="13.5" hidden="1" customHeight="1">
      <c r="A668" s="1102" t="s">
        <v>995</v>
      </c>
      <c r="B668" s="1103"/>
      <c r="C668" s="1103"/>
      <c r="D668" s="1137"/>
      <c r="E668" s="1137"/>
      <c r="F668" s="1137"/>
      <c r="G668" s="1137"/>
      <c r="H668" s="1137"/>
      <c r="I668" s="1143">
        <v>2500000</v>
      </c>
      <c r="J668" s="1143"/>
      <c r="K668" s="1137">
        <f t="shared" si="43"/>
        <v>2500000</v>
      </c>
    </row>
    <row r="669" spans="1:16" ht="13.5" hidden="1" customHeight="1">
      <c r="A669" s="1102" t="s">
        <v>995</v>
      </c>
      <c r="B669" s="1103"/>
      <c r="C669" s="1103"/>
      <c r="D669" s="1137"/>
      <c r="E669" s="1137"/>
      <c r="F669" s="1137"/>
      <c r="G669" s="1137"/>
      <c r="H669" s="1137"/>
      <c r="I669" s="1143"/>
      <c r="J669" s="1143"/>
      <c r="K669" s="1137">
        <f t="shared" si="43"/>
        <v>0</v>
      </c>
    </row>
    <row r="670" spans="1:16" ht="13.5" hidden="1" customHeight="1">
      <c r="A670" s="1102" t="s">
        <v>995</v>
      </c>
      <c r="B670" s="1103"/>
      <c r="C670" s="1103"/>
      <c r="D670" s="1137"/>
      <c r="E670" s="1137"/>
      <c r="F670" s="1137"/>
      <c r="G670" s="1137"/>
      <c r="H670" s="1137"/>
      <c r="I670" s="1143"/>
      <c r="J670" s="1143"/>
      <c r="K670" s="1137">
        <f t="shared" si="43"/>
        <v>0</v>
      </c>
    </row>
    <row r="671" spans="1:16" ht="13.5" hidden="1" customHeight="1">
      <c r="A671" s="1102" t="s">
        <v>995</v>
      </c>
      <c r="B671" s="1103"/>
      <c r="C671" s="1103"/>
      <c r="D671" s="1137"/>
      <c r="E671" s="1137"/>
      <c r="F671" s="1137"/>
      <c r="G671" s="1137"/>
      <c r="H671" s="1137"/>
      <c r="I671" s="1143"/>
      <c r="J671" s="1143"/>
      <c r="K671" s="1137">
        <f t="shared" si="43"/>
        <v>0</v>
      </c>
    </row>
    <row r="672" spans="1:16" ht="13.5" hidden="1" customHeight="1">
      <c r="A672" s="1102" t="s">
        <v>995</v>
      </c>
      <c r="B672" s="1103"/>
      <c r="C672" s="1103"/>
      <c r="D672" s="1137"/>
      <c r="E672" s="1137"/>
      <c r="F672" s="1137"/>
      <c r="G672" s="1137"/>
      <c r="H672" s="1137"/>
      <c r="I672" s="1143"/>
      <c r="J672" s="1143"/>
      <c r="K672" s="1137">
        <f t="shared" si="43"/>
        <v>0</v>
      </c>
    </row>
    <row r="673" spans="1:16" ht="13.5" hidden="1" customHeight="1">
      <c r="A673" s="1102" t="s">
        <v>995</v>
      </c>
      <c r="B673" s="1103"/>
      <c r="C673" s="1103"/>
      <c r="D673" s="1137"/>
      <c r="E673" s="1137"/>
      <c r="F673" s="1137"/>
      <c r="G673" s="1137"/>
      <c r="H673" s="1137"/>
      <c r="I673" s="1143"/>
      <c r="J673" s="1143"/>
      <c r="K673" s="1137">
        <f t="shared" si="43"/>
        <v>0</v>
      </c>
    </row>
    <row r="674" spans="1:16" ht="13.5" customHeight="1">
      <c r="A674" s="1105" t="s">
        <v>1479</v>
      </c>
      <c r="B674" s="1103"/>
      <c r="C674" s="1103">
        <v>100</v>
      </c>
      <c r="D674" s="1103">
        <v>100</v>
      </c>
      <c r="E674" s="1103"/>
      <c r="F674" s="1103"/>
      <c r="G674" s="1103">
        <v>75</v>
      </c>
      <c r="H674" s="1103">
        <f>SUM(H667:H673)</f>
        <v>0</v>
      </c>
      <c r="I674" s="1103">
        <v>2510</v>
      </c>
      <c r="J674" s="1103">
        <f>SUM(J667:J673)</f>
        <v>0</v>
      </c>
      <c r="K674" s="1137">
        <f t="shared" si="43"/>
        <v>2785</v>
      </c>
    </row>
    <row r="675" spans="1:16" ht="15" hidden="1" customHeight="1">
      <c r="A675" s="1105" t="s">
        <v>996</v>
      </c>
      <c r="B675" s="1103"/>
      <c r="C675" s="1103"/>
      <c r="D675" s="1137"/>
      <c r="E675" s="1137"/>
      <c r="F675" s="1137"/>
      <c r="G675" s="1137"/>
      <c r="H675" s="1137"/>
      <c r="I675" s="1143"/>
      <c r="J675" s="1143"/>
      <c r="K675" s="1137">
        <f t="shared" si="43"/>
        <v>0</v>
      </c>
    </row>
    <row r="676" spans="1:16" ht="15" hidden="1" customHeight="1">
      <c r="A676" s="1106" t="s">
        <v>997</v>
      </c>
      <c r="B676" s="1137">
        <v>200000</v>
      </c>
      <c r="C676" s="1137"/>
      <c r="D676" s="1137"/>
      <c r="E676" s="1143"/>
      <c r="F676" s="1143"/>
      <c r="G676" s="1137"/>
      <c r="H676" s="1137"/>
      <c r="I676" s="1143"/>
      <c r="J676" s="1143"/>
      <c r="K676" s="1137">
        <f t="shared" si="43"/>
        <v>200000</v>
      </c>
    </row>
    <row r="677" spans="1:16" ht="15" hidden="1" customHeight="1">
      <c r="A677" s="1106" t="s">
        <v>997</v>
      </c>
      <c r="B677" s="1137"/>
      <c r="C677" s="1137"/>
      <c r="D677" s="1137"/>
      <c r="E677" s="1143"/>
      <c r="F677" s="1143"/>
      <c r="G677" s="1137"/>
      <c r="H677" s="1137"/>
      <c r="I677" s="1143"/>
      <c r="J677" s="1143"/>
      <c r="K677" s="1137">
        <f t="shared" si="43"/>
        <v>0</v>
      </c>
    </row>
    <row r="678" spans="1:16" ht="15" customHeight="1">
      <c r="A678" s="1107" t="s">
        <v>1480</v>
      </c>
      <c r="B678" s="1137">
        <v>200</v>
      </c>
      <c r="C678" s="1137"/>
      <c r="D678" s="1137"/>
      <c r="E678" s="1137"/>
      <c r="F678" s="1137"/>
      <c r="G678" s="1137"/>
      <c r="H678" s="1137">
        <f>SUM(H676:H677)</f>
        <v>0</v>
      </c>
      <c r="I678" s="1137">
        <f>SUM(I676:I677)</f>
        <v>0</v>
      </c>
      <c r="J678" s="1137">
        <f>SUM(J676:J677)</f>
        <v>0</v>
      </c>
      <c r="K678" s="1137">
        <f t="shared" si="43"/>
        <v>200</v>
      </c>
    </row>
    <row r="679" spans="1:16" ht="15" customHeight="1">
      <c r="A679" s="1107" t="s">
        <v>1481</v>
      </c>
      <c r="B679" s="1137"/>
      <c r="C679" s="1137"/>
      <c r="D679" s="1137"/>
      <c r="E679" s="1137"/>
      <c r="F679" s="1137">
        <v>500</v>
      </c>
      <c r="G679" s="1137"/>
      <c r="H679" s="1137"/>
      <c r="I679" s="1137">
        <v>1000</v>
      </c>
      <c r="J679" s="1137"/>
      <c r="K679" s="1137">
        <f t="shared" si="43"/>
        <v>1500</v>
      </c>
    </row>
    <row r="680" spans="1:16" ht="15" customHeight="1">
      <c r="A680" s="1107" t="s">
        <v>998</v>
      </c>
      <c r="B680" s="1137"/>
      <c r="C680" s="1137">
        <v>100</v>
      </c>
      <c r="D680" s="1137"/>
      <c r="E680" s="1137"/>
      <c r="F680" s="1137"/>
      <c r="G680" s="1137"/>
      <c r="H680" s="1137"/>
      <c r="I680" s="1137"/>
      <c r="J680" s="1137"/>
      <c r="K680" s="1137">
        <f t="shared" si="43"/>
        <v>100</v>
      </c>
      <c r="P680" s="1094">
        <v>75000</v>
      </c>
    </row>
    <row r="681" spans="1:16" ht="30" hidden="1">
      <c r="A681" s="1102" t="s">
        <v>999</v>
      </c>
      <c r="B681" s="1137"/>
      <c r="C681" s="1137">
        <v>180000</v>
      </c>
      <c r="D681" s="1137"/>
      <c r="E681" s="1143"/>
      <c r="F681" s="1143"/>
      <c r="G681" s="1137"/>
      <c r="H681" s="1137"/>
      <c r="I681" s="1143">
        <v>100000</v>
      </c>
      <c r="J681" s="1143"/>
      <c r="K681" s="1137">
        <f t="shared" si="43"/>
        <v>280000</v>
      </c>
    </row>
    <row r="682" spans="1:16" ht="30" hidden="1">
      <c r="A682" s="1102" t="s">
        <v>999</v>
      </c>
      <c r="B682" s="1137"/>
      <c r="C682" s="1137">
        <v>100000</v>
      </c>
      <c r="D682" s="1137"/>
      <c r="E682" s="1143"/>
      <c r="F682" s="1143"/>
      <c r="G682" s="1137"/>
      <c r="H682" s="1137"/>
      <c r="I682" s="1143">
        <v>150000</v>
      </c>
      <c r="J682" s="1143"/>
      <c r="K682" s="1137">
        <f t="shared" ref="K682:K702" si="44">SUM(B682:I682)</f>
        <v>250000</v>
      </c>
    </row>
    <row r="683" spans="1:16" ht="30" hidden="1">
      <c r="A683" s="1102" t="s">
        <v>999</v>
      </c>
      <c r="B683" s="1137"/>
      <c r="C683" s="1137">
        <v>866700</v>
      </c>
      <c r="D683" s="1137"/>
      <c r="E683" s="1143"/>
      <c r="F683" s="1143"/>
      <c r="G683" s="1137"/>
      <c r="H683" s="1137"/>
      <c r="I683" s="1143">
        <v>200000</v>
      </c>
      <c r="J683" s="1143"/>
      <c r="K683" s="1137">
        <f t="shared" si="44"/>
        <v>1066700</v>
      </c>
    </row>
    <row r="684" spans="1:16" ht="30" hidden="1">
      <c r="A684" s="1102" t="s">
        <v>999</v>
      </c>
      <c r="B684" s="1137"/>
      <c r="C684" s="1137">
        <v>216600</v>
      </c>
      <c r="D684" s="1137"/>
      <c r="E684" s="1143"/>
      <c r="F684" s="1143"/>
      <c r="G684" s="1137"/>
      <c r="H684" s="1137"/>
      <c r="I684" s="1143"/>
      <c r="J684" s="1143"/>
      <c r="K684" s="1137">
        <f t="shared" si="44"/>
        <v>216600</v>
      </c>
    </row>
    <row r="685" spans="1:16" ht="30" hidden="1">
      <c r="A685" s="1102" t="s">
        <v>999</v>
      </c>
      <c r="B685" s="1137"/>
      <c r="C685" s="1137">
        <v>216600</v>
      </c>
      <c r="D685" s="1137"/>
      <c r="E685" s="1143"/>
      <c r="F685" s="1143"/>
      <c r="G685" s="1137"/>
      <c r="H685" s="1137"/>
      <c r="I685" s="1143"/>
      <c r="J685" s="1143"/>
      <c r="K685" s="1137">
        <f t="shared" si="44"/>
        <v>216600</v>
      </c>
    </row>
    <row r="686" spans="1:16" ht="30" hidden="1">
      <c r="A686" s="1102" t="s">
        <v>999</v>
      </c>
      <c r="B686" s="1137"/>
      <c r="C686" s="1137">
        <v>216600</v>
      </c>
      <c r="D686" s="1137"/>
      <c r="E686" s="1143"/>
      <c r="F686" s="1143"/>
      <c r="G686" s="1137"/>
      <c r="H686" s="1137"/>
      <c r="I686" s="1143"/>
      <c r="J686" s="1143"/>
      <c r="K686" s="1137">
        <f t="shared" si="44"/>
        <v>216600</v>
      </c>
    </row>
    <row r="687" spans="1:16" ht="30" hidden="1">
      <c r="A687" s="1102" t="s">
        <v>999</v>
      </c>
      <c r="B687" s="1137"/>
      <c r="C687" s="1137">
        <v>216600</v>
      </c>
      <c r="D687" s="1137"/>
      <c r="E687" s="1143"/>
      <c r="F687" s="1143"/>
      <c r="G687" s="1137"/>
      <c r="H687" s="1137"/>
      <c r="I687" s="1143"/>
      <c r="J687" s="1143"/>
      <c r="K687" s="1137">
        <f t="shared" si="44"/>
        <v>216600</v>
      </c>
    </row>
    <row r="688" spans="1:16" ht="30" hidden="1">
      <c r="A688" s="1102" t="s">
        <v>999</v>
      </c>
      <c r="B688" s="1137"/>
      <c r="C688" s="1137">
        <v>216600</v>
      </c>
      <c r="D688" s="1137"/>
      <c r="E688" s="1143"/>
      <c r="F688" s="1143"/>
      <c r="G688" s="1137"/>
      <c r="H688" s="1137"/>
      <c r="I688" s="1143"/>
      <c r="J688" s="1143"/>
      <c r="K688" s="1137">
        <f t="shared" si="44"/>
        <v>216600</v>
      </c>
    </row>
    <row r="689" spans="1:11" ht="30" hidden="1">
      <c r="A689" s="1102" t="s">
        <v>999</v>
      </c>
      <c r="B689" s="1137"/>
      <c r="C689" s="1137">
        <v>216600</v>
      </c>
      <c r="D689" s="1137"/>
      <c r="E689" s="1143"/>
      <c r="F689" s="1143"/>
      <c r="G689" s="1137"/>
      <c r="H689" s="1137"/>
      <c r="I689" s="1143"/>
      <c r="J689" s="1143"/>
      <c r="K689" s="1137">
        <f t="shared" si="44"/>
        <v>216600</v>
      </c>
    </row>
    <row r="690" spans="1:11" ht="30" hidden="1">
      <c r="A690" s="1102" t="s">
        <v>999</v>
      </c>
      <c r="B690" s="1137"/>
      <c r="C690" s="1137">
        <v>216600</v>
      </c>
      <c r="D690" s="1137"/>
      <c r="E690" s="1143"/>
      <c r="F690" s="1143"/>
      <c r="G690" s="1137"/>
      <c r="H690" s="1137"/>
      <c r="I690" s="1143"/>
      <c r="J690" s="1143"/>
      <c r="K690" s="1137">
        <f t="shared" si="44"/>
        <v>216600</v>
      </c>
    </row>
    <row r="691" spans="1:11" ht="30" hidden="1">
      <c r="A691" s="1102" t="s">
        <v>999</v>
      </c>
      <c r="B691" s="1137"/>
      <c r="C691" s="1137">
        <v>217100</v>
      </c>
      <c r="D691" s="1137"/>
      <c r="E691" s="1143"/>
      <c r="F691" s="1143"/>
      <c r="G691" s="1137"/>
      <c r="H691" s="1137"/>
      <c r="I691" s="1143"/>
      <c r="J691" s="1143"/>
      <c r="K691" s="1137">
        <f t="shared" si="44"/>
        <v>217100</v>
      </c>
    </row>
    <row r="692" spans="1:11" ht="30" hidden="1">
      <c r="A692" s="1102" t="s">
        <v>999</v>
      </c>
      <c r="B692" s="1137"/>
      <c r="C692" s="1137"/>
      <c r="D692" s="1137"/>
      <c r="E692" s="1143"/>
      <c r="F692" s="1143"/>
      <c r="G692" s="1137"/>
      <c r="H692" s="1137"/>
      <c r="I692" s="1143"/>
      <c r="J692" s="1143"/>
      <c r="K692" s="1137">
        <f t="shared" si="44"/>
        <v>0</v>
      </c>
    </row>
    <row r="693" spans="1:11" ht="30">
      <c r="A693" s="1105" t="s">
        <v>999</v>
      </c>
      <c r="B693" s="1137"/>
      <c r="C693" s="1137">
        <v>2880</v>
      </c>
      <c r="D693" s="1137"/>
      <c r="E693" s="1137"/>
      <c r="F693" s="1137"/>
      <c r="G693" s="1137"/>
      <c r="H693" s="1137">
        <f>SUM(H681:H692)</f>
        <v>0</v>
      </c>
      <c r="I693" s="1137">
        <v>450</v>
      </c>
      <c r="J693" s="1137">
        <f>SUM(J681:J692)</f>
        <v>0</v>
      </c>
      <c r="K693" s="1137">
        <f t="shared" si="44"/>
        <v>3330</v>
      </c>
    </row>
    <row r="694" spans="1:11" ht="30">
      <c r="A694" s="1107" t="s">
        <v>1000</v>
      </c>
      <c r="B694" s="1137">
        <v>45</v>
      </c>
      <c r="C694" s="1137"/>
      <c r="D694" s="1137"/>
      <c r="E694" s="1143"/>
      <c r="F694" s="1143"/>
      <c r="G694" s="1137">
        <v>50</v>
      </c>
      <c r="H694" s="1137"/>
      <c r="I694" s="1143"/>
      <c r="J694" s="1143"/>
      <c r="K694" s="1137">
        <f t="shared" si="44"/>
        <v>95</v>
      </c>
    </row>
    <row r="695" spans="1:11" ht="15" hidden="1">
      <c r="A695" s="1140" t="s">
        <v>1001</v>
      </c>
      <c r="B695" s="1137"/>
      <c r="C695" s="1137">
        <v>200000</v>
      </c>
      <c r="D695" s="1137"/>
      <c r="E695" s="1143"/>
      <c r="F695" s="1143"/>
      <c r="G695" s="1137"/>
      <c r="H695" s="1137"/>
      <c r="I695" s="1143"/>
      <c r="J695" s="1143"/>
      <c r="K695" s="1137">
        <f t="shared" si="44"/>
        <v>200000</v>
      </c>
    </row>
    <row r="696" spans="1:11" ht="15" hidden="1">
      <c r="A696" s="1140" t="s">
        <v>1001</v>
      </c>
      <c r="B696" s="1137"/>
      <c r="C696" s="1137">
        <v>100000</v>
      </c>
      <c r="D696" s="1137"/>
      <c r="E696" s="1143"/>
      <c r="F696" s="1143"/>
      <c r="G696" s="1137"/>
      <c r="H696" s="1137"/>
      <c r="I696" s="1143"/>
      <c r="J696" s="1143"/>
      <c r="K696" s="1137">
        <f t="shared" si="44"/>
        <v>100000</v>
      </c>
    </row>
    <row r="697" spans="1:11" ht="15" hidden="1">
      <c r="A697" s="1140" t="s">
        <v>1001</v>
      </c>
      <c r="B697" s="1137"/>
      <c r="C697" s="1137"/>
      <c r="D697" s="1137"/>
      <c r="E697" s="1143"/>
      <c r="F697" s="1143"/>
      <c r="G697" s="1137"/>
      <c r="H697" s="1137"/>
      <c r="I697" s="1143"/>
      <c r="J697" s="1143"/>
      <c r="K697" s="1137">
        <f t="shared" si="44"/>
        <v>0</v>
      </c>
    </row>
    <row r="698" spans="1:11" ht="15" hidden="1">
      <c r="A698" s="1140" t="s">
        <v>1001</v>
      </c>
      <c r="B698" s="1137"/>
      <c r="C698" s="1137"/>
      <c r="D698" s="1137"/>
      <c r="E698" s="1143"/>
      <c r="F698" s="1143"/>
      <c r="G698" s="1137"/>
      <c r="H698" s="1137"/>
      <c r="I698" s="1143"/>
      <c r="J698" s="1143"/>
      <c r="K698" s="1137">
        <f t="shared" si="44"/>
        <v>0</v>
      </c>
    </row>
    <row r="699" spans="1:11" ht="15" hidden="1">
      <c r="A699" s="1140" t="s">
        <v>1001</v>
      </c>
      <c r="B699" s="1137"/>
      <c r="C699" s="1137"/>
      <c r="D699" s="1137"/>
      <c r="E699" s="1143"/>
      <c r="F699" s="1143"/>
      <c r="G699" s="1137"/>
      <c r="H699" s="1137"/>
      <c r="I699" s="1143"/>
      <c r="J699" s="1143"/>
      <c r="K699" s="1137">
        <f t="shared" si="44"/>
        <v>0</v>
      </c>
    </row>
    <row r="700" spans="1:11" ht="15" hidden="1">
      <c r="A700" s="1140" t="s">
        <v>1001</v>
      </c>
      <c r="B700" s="1137"/>
      <c r="C700" s="1137"/>
      <c r="D700" s="1137"/>
      <c r="E700" s="1143"/>
      <c r="F700" s="1143"/>
      <c r="G700" s="1137"/>
      <c r="H700" s="1137"/>
      <c r="I700" s="1143"/>
      <c r="J700" s="1143"/>
      <c r="K700" s="1137">
        <f t="shared" si="44"/>
        <v>0</v>
      </c>
    </row>
    <row r="701" spans="1:11" ht="15" hidden="1">
      <c r="A701" s="1140" t="s">
        <v>1001</v>
      </c>
      <c r="B701" s="1137"/>
      <c r="C701" s="1137"/>
      <c r="D701" s="1137"/>
      <c r="E701" s="1143"/>
      <c r="F701" s="1143"/>
      <c r="G701" s="1137"/>
      <c r="H701" s="1137"/>
      <c r="I701" s="1143"/>
      <c r="J701" s="1143"/>
      <c r="K701" s="1137">
        <f t="shared" si="44"/>
        <v>0</v>
      </c>
    </row>
    <row r="702" spans="1:11" ht="15">
      <c r="A702" s="1136" t="s">
        <v>102</v>
      </c>
      <c r="B702" s="1137"/>
      <c r="C702" s="1137">
        <v>300</v>
      </c>
      <c r="D702" s="1137"/>
      <c r="E702" s="1137"/>
      <c r="F702" s="1137"/>
      <c r="G702" s="1137"/>
      <c r="H702" s="1137"/>
      <c r="I702" s="1137"/>
      <c r="J702" s="1137">
        <f>SUM(J695:J701)</f>
        <v>0</v>
      </c>
      <c r="K702" s="1137">
        <f t="shared" si="44"/>
        <v>300</v>
      </c>
    </row>
    <row r="703" spans="1:11" ht="15" hidden="1">
      <c r="A703" s="1144" t="s">
        <v>907</v>
      </c>
      <c r="B703" s="1145">
        <f>SUM(B622+B626+B627+B628+B629+B637+B643+B649+B650+B653+B657+B660+B661+B674+B675+B678+B693+B694+B702+B623+B658+B659+B662+B680)</f>
        <v>350</v>
      </c>
      <c r="C703" s="1145">
        <f t="shared" ref="C703:K703" si="45">C618+C619+C626+C627+C637+C643+C649+C653+C657+C658+C659+C660+C661+C663+C666+C674+C678+C679+C680+C693+C694+C702</f>
        <v>4450</v>
      </c>
      <c r="D703" s="1145">
        <f t="shared" si="45"/>
        <v>768</v>
      </c>
      <c r="E703" s="1145">
        <f t="shared" si="45"/>
        <v>410</v>
      </c>
      <c r="F703" s="1145">
        <f t="shared" si="45"/>
        <v>500</v>
      </c>
      <c r="G703" s="1145">
        <f t="shared" si="45"/>
        <v>1805</v>
      </c>
      <c r="H703" s="1145">
        <f t="shared" si="45"/>
        <v>0</v>
      </c>
      <c r="I703" s="1145">
        <f t="shared" si="45"/>
        <v>112312</v>
      </c>
      <c r="J703" s="1145">
        <f t="shared" si="45"/>
        <v>0</v>
      </c>
      <c r="K703" s="1145">
        <f t="shared" si="45"/>
        <v>120595</v>
      </c>
    </row>
    <row r="704" spans="1:11" ht="15" hidden="1">
      <c r="A704" s="1172" t="s">
        <v>1283</v>
      </c>
      <c r="B704" s="1148"/>
      <c r="C704" s="1185">
        <v>100000</v>
      </c>
      <c r="D704" s="1173"/>
      <c r="E704" s="1174"/>
      <c r="F704" s="1175"/>
      <c r="G704" s="1176"/>
      <c r="H704" s="1177"/>
      <c r="I704" s="1175">
        <v>8000000</v>
      </c>
      <c r="J704" s="1179"/>
      <c r="K704" s="1148">
        <f t="shared" ref="K704:K709" si="46">SUM(B704:J704)</f>
        <v>8100000</v>
      </c>
    </row>
    <row r="705" spans="1:11" ht="15" hidden="1">
      <c r="A705" s="1172" t="s">
        <v>1283</v>
      </c>
      <c r="B705" s="1148"/>
      <c r="C705" s="1149"/>
      <c r="D705" s="1173"/>
      <c r="E705" s="1174"/>
      <c r="F705" s="1175"/>
      <c r="G705" s="1176"/>
      <c r="H705" s="1177"/>
      <c r="I705" s="1175"/>
      <c r="J705" s="1179"/>
      <c r="K705" s="1148">
        <f t="shared" si="46"/>
        <v>0</v>
      </c>
    </row>
    <row r="706" spans="1:11" ht="15" hidden="1">
      <c r="A706" s="1172" t="s">
        <v>1283</v>
      </c>
      <c r="B706" s="1148"/>
      <c r="C706" s="1149"/>
      <c r="D706" s="1173"/>
      <c r="E706" s="1174"/>
      <c r="F706" s="1175"/>
      <c r="G706" s="1176"/>
      <c r="H706" s="1177"/>
      <c r="I706" s="1175"/>
      <c r="J706" s="1179"/>
      <c r="K706" s="1148">
        <f t="shared" si="46"/>
        <v>0</v>
      </c>
    </row>
    <row r="707" spans="1:11" ht="15" hidden="1">
      <c r="A707" s="1172" t="s">
        <v>1283</v>
      </c>
      <c r="B707" s="1148"/>
      <c r="C707" s="1149"/>
      <c r="D707" s="1173"/>
      <c r="E707" s="1174"/>
      <c r="F707" s="1175"/>
      <c r="G707" s="1176"/>
      <c r="H707" s="1177"/>
      <c r="I707" s="1175"/>
      <c r="J707" s="1179"/>
      <c r="K707" s="1148">
        <f t="shared" si="46"/>
        <v>0</v>
      </c>
    </row>
    <row r="708" spans="1:11" ht="15" hidden="1">
      <c r="A708" s="1172" t="s">
        <v>1283</v>
      </c>
      <c r="B708" s="1148"/>
      <c r="C708" s="1149"/>
      <c r="D708" s="1173"/>
      <c r="E708" s="1174"/>
      <c r="F708" s="1175"/>
      <c r="G708" s="1176"/>
      <c r="H708" s="1177"/>
      <c r="I708" s="1175"/>
      <c r="J708" s="1179"/>
      <c r="K708" s="1148">
        <f t="shared" si="46"/>
        <v>0</v>
      </c>
    </row>
    <row r="709" spans="1:11" ht="15" hidden="1">
      <c r="A709" s="1172" t="s">
        <v>1283</v>
      </c>
      <c r="B709" s="1148"/>
      <c r="C709" s="1148"/>
      <c r="D709" s="1173"/>
      <c r="E709" s="1174"/>
      <c r="F709" s="1175"/>
      <c r="G709" s="1176"/>
      <c r="H709" s="1177"/>
      <c r="I709" s="1175"/>
      <c r="J709" s="1179"/>
      <c r="K709" s="1148">
        <f t="shared" si="46"/>
        <v>0</v>
      </c>
    </row>
    <row r="710" spans="1:11" ht="15">
      <c r="A710" s="1136" t="s">
        <v>1284</v>
      </c>
      <c r="B710" s="1104"/>
      <c r="C710" s="1104">
        <v>100</v>
      </c>
      <c r="D710" s="1104"/>
      <c r="E710" s="1104"/>
      <c r="F710" s="1104"/>
      <c r="G710" s="1104"/>
      <c r="H710" s="1104">
        <f>SUM(H704:H709)</f>
        <v>0</v>
      </c>
      <c r="I710" s="1104">
        <v>8000</v>
      </c>
      <c r="J710" s="1104">
        <f>SUM(J704:J709)</f>
        <v>0</v>
      </c>
      <c r="K710" s="1104">
        <f t="shared" ref="K710:K741" si="47">SUM(B710:I710)</f>
        <v>8100</v>
      </c>
    </row>
    <row r="711" spans="1:11" ht="15" hidden="1">
      <c r="A711" s="1136" t="s">
        <v>1285</v>
      </c>
      <c r="B711" s="1104"/>
      <c r="C711" s="1104"/>
      <c r="D711" s="1104"/>
      <c r="E711" s="1104"/>
      <c r="F711" s="1104"/>
      <c r="G711" s="1104"/>
      <c r="H711" s="1104"/>
      <c r="I711" s="1104"/>
      <c r="J711" s="1104"/>
      <c r="K711" s="1104">
        <f t="shared" si="47"/>
        <v>0</v>
      </c>
    </row>
    <row r="712" spans="1:11" ht="15" hidden="1">
      <c r="A712" s="1140" t="s">
        <v>1286</v>
      </c>
      <c r="B712" s="1104"/>
      <c r="C712" s="1104">
        <v>150000</v>
      </c>
      <c r="D712" s="1137"/>
      <c r="E712" s="1143"/>
      <c r="F712" s="1143"/>
      <c r="G712" s="1137"/>
      <c r="H712" s="1137"/>
      <c r="I712" s="1143">
        <v>500000</v>
      </c>
      <c r="J712" s="1143"/>
      <c r="K712" s="1104">
        <f t="shared" si="47"/>
        <v>650000</v>
      </c>
    </row>
    <row r="713" spans="1:11" ht="15" hidden="1">
      <c r="A713" s="1140" t="s">
        <v>1286</v>
      </c>
      <c r="B713" s="1104"/>
      <c r="C713" s="1104"/>
      <c r="D713" s="1137"/>
      <c r="E713" s="1143"/>
      <c r="F713" s="1143"/>
      <c r="G713" s="1137"/>
      <c r="H713" s="1137"/>
      <c r="I713" s="1143"/>
      <c r="J713" s="1143"/>
      <c r="K713" s="1104">
        <f t="shared" si="47"/>
        <v>0</v>
      </c>
    </row>
    <row r="714" spans="1:11" ht="15">
      <c r="A714" s="1136" t="s">
        <v>1482</v>
      </c>
      <c r="B714" s="1104"/>
      <c r="C714" s="1104">
        <v>150</v>
      </c>
      <c r="D714" s="1104"/>
      <c r="E714" s="1104"/>
      <c r="F714" s="1104"/>
      <c r="G714" s="1104"/>
      <c r="H714" s="1104">
        <f>SUM(H712:H713)</f>
        <v>0</v>
      </c>
      <c r="I714" s="1104">
        <v>500</v>
      </c>
      <c r="J714" s="1104">
        <f>SUM(J712:J713)</f>
        <v>0</v>
      </c>
      <c r="K714" s="1104">
        <f t="shared" si="47"/>
        <v>650</v>
      </c>
    </row>
    <row r="715" spans="1:11" ht="15">
      <c r="A715" s="1136" t="s">
        <v>1483</v>
      </c>
      <c r="B715" s="1104"/>
      <c r="C715" s="1104"/>
      <c r="D715" s="1104"/>
      <c r="E715" s="1104"/>
      <c r="F715" s="1104"/>
      <c r="G715" s="1104"/>
      <c r="H715" s="1104"/>
      <c r="I715" s="1104">
        <v>200</v>
      </c>
      <c r="J715" s="1104"/>
      <c r="K715" s="1104">
        <f t="shared" si="47"/>
        <v>200</v>
      </c>
    </row>
    <row r="716" spans="1:11" ht="15">
      <c r="A716" s="1136" t="s">
        <v>1484</v>
      </c>
      <c r="B716" s="1104"/>
      <c r="C716" s="1104"/>
      <c r="D716" s="1104"/>
      <c r="E716" s="1104"/>
      <c r="F716" s="1104"/>
      <c r="G716" s="1104"/>
      <c r="H716" s="1104"/>
      <c r="I716" s="1104">
        <v>2500</v>
      </c>
      <c r="J716" s="1104"/>
      <c r="K716" s="1104">
        <f t="shared" si="47"/>
        <v>2500</v>
      </c>
    </row>
    <row r="717" spans="1:11" ht="15" hidden="1">
      <c r="A717" s="1140" t="s">
        <v>1287</v>
      </c>
      <c r="B717" s="1104"/>
      <c r="C717" s="1104"/>
      <c r="D717" s="1137"/>
      <c r="E717" s="1143"/>
      <c r="F717" s="1143"/>
      <c r="G717" s="1137"/>
      <c r="H717" s="1137"/>
      <c r="I717" s="1143">
        <v>1500000</v>
      </c>
      <c r="J717" s="1143"/>
      <c r="K717" s="1104">
        <f t="shared" si="47"/>
        <v>1500000</v>
      </c>
    </row>
    <row r="718" spans="1:11" ht="15" hidden="1">
      <c r="A718" s="1140" t="s">
        <v>1287</v>
      </c>
      <c r="B718" s="1104"/>
      <c r="C718" s="1104"/>
      <c r="D718" s="1137"/>
      <c r="E718" s="1143"/>
      <c r="F718" s="1143"/>
      <c r="G718" s="1137"/>
      <c r="H718" s="1137"/>
      <c r="I718" s="1143"/>
      <c r="J718" s="1143"/>
      <c r="K718" s="1104">
        <f t="shared" si="47"/>
        <v>0</v>
      </c>
    </row>
    <row r="719" spans="1:11" ht="15" hidden="1">
      <c r="A719" s="1140" t="s">
        <v>1287</v>
      </c>
      <c r="B719" s="1104"/>
      <c r="C719" s="1104"/>
      <c r="D719" s="1137"/>
      <c r="E719" s="1143"/>
      <c r="F719" s="1143"/>
      <c r="G719" s="1137"/>
      <c r="H719" s="1137"/>
      <c r="I719" s="1143"/>
      <c r="J719" s="1143"/>
      <c r="K719" s="1104">
        <f t="shared" si="47"/>
        <v>0</v>
      </c>
    </row>
    <row r="720" spans="1:11" ht="15" hidden="1">
      <c r="A720" s="1140" t="s">
        <v>1287</v>
      </c>
      <c r="B720" s="1104"/>
      <c r="C720" s="1104"/>
      <c r="D720" s="1137"/>
      <c r="E720" s="1143"/>
      <c r="F720" s="1143"/>
      <c r="G720" s="1137"/>
      <c r="H720" s="1137"/>
      <c r="I720" s="1143"/>
      <c r="J720" s="1143"/>
      <c r="K720" s="1104">
        <f t="shared" si="47"/>
        <v>0</v>
      </c>
    </row>
    <row r="721" spans="1:15" ht="15" hidden="1">
      <c r="A721" s="1140" t="s">
        <v>1287</v>
      </c>
      <c r="B721" s="1104"/>
      <c r="C721" s="1104"/>
      <c r="D721" s="1137"/>
      <c r="E721" s="1143"/>
      <c r="F721" s="1143"/>
      <c r="G721" s="1137"/>
      <c r="H721" s="1137"/>
      <c r="I721" s="1143"/>
      <c r="J721" s="1143"/>
      <c r="K721" s="1104">
        <f t="shared" si="47"/>
        <v>0</v>
      </c>
    </row>
    <row r="722" spans="1:15" ht="15" hidden="1">
      <c r="A722" s="1140" t="s">
        <v>1287</v>
      </c>
      <c r="B722" s="1104"/>
      <c r="C722" s="1104"/>
      <c r="D722" s="1137"/>
      <c r="E722" s="1143"/>
      <c r="F722" s="1143"/>
      <c r="G722" s="1137"/>
      <c r="H722" s="1137"/>
      <c r="I722" s="1143"/>
      <c r="J722" s="1143"/>
      <c r="K722" s="1104">
        <f t="shared" si="47"/>
        <v>0</v>
      </c>
    </row>
    <row r="723" spans="1:15" ht="15" hidden="1">
      <c r="A723" s="1140" t="s">
        <v>1287</v>
      </c>
      <c r="B723" s="1104"/>
      <c r="C723" s="1104"/>
      <c r="D723" s="1137"/>
      <c r="E723" s="1143"/>
      <c r="F723" s="1143"/>
      <c r="G723" s="1137"/>
      <c r="H723" s="1137"/>
      <c r="I723" s="1143"/>
      <c r="J723" s="1143"/>
      <c r="K723" s="1104">
        <f t="shared" si="47"/>
        <v>0</v>
      </c>
    </row>
    <row r="724" spans="1:15" ht="15" hidden="1">
      <c r="A724" s="1140" t="s">
        <v>1287</v>
      </c>
      <c r="B724" s="1104"/>
      <c r="C724" s="1104"/>
      <c r="D724" s="1137"/>
      <c r="E724" s="1143"/>
      <c r="F724" s="1143"/>
      <c r="G724" s="1137"/>
      <c r="H724" s="1137"/>
      <c r="I724" s="1143"/>
      <c r="J724" s="1143"/>
      <c r="K724" s="1104">
        <f t="shared" si="47"/>
        <v>0</v>
      </c>
    </row>
    <row r="725" spans="1:15" ht="15" hidden="1">
      <c r="A725" s="1140" t="s">
        <v>1287</v>
      </c>
      <c r="B725" s="1104"/>
      <c r="C725" s="1104"/>
      <c r="D725" s="1137"/>
      <c r="E725" s="1143"/>
      <c r="F725" s="1143"/>
      <c r="G725" s="1137"/>
      <c r="H725" s="1137"/>
      <c r="I725" s="1143"/>
      <c r="J725" s="1143"/>
      <c r="K725" s="1104">
        <f t="shared" si="47"/>
        <v>0</v>
      </c>
    </row>
    <row r="726" spans="1:15" ht="15">
      <c r="A726" s="1136" t="s">
        <v>1288</v>
      </c>
      <c r="B726" s="1104"/>
      <c r="C726" s="1104"/>
      <c r="D726" s="1104"/>
      <c r="E726" s="1104"/>
      <c r="F726" s="1104"/>
      <c r="G726" s="1104"/>
      <c r="H726" s="1104">
        <f>SUM(H717:H725)</f>
        <v>0</v>
      </c>
      <c r="I726" s="1104">
        <v>1500</v>
      </c>
      <c r="J726" s="1104">
        <f>SUM(J717:J725)</f>
        <v>0</v>
      </c>
      <c r="K726" s="1104">
        <f t="shared" si="47"/>
        <v>1500</v>
      </c>
    </row>
    <row r="727" spans="1:15" ht="30">
      <c r="A727" s="1105" t="s">
        <v>1289</v>
      </c>
      <c r="B727" s="1103"/>
      <c r="C727" s="1103">
        <v>50</v>
      </c>
      <c r="D727" s="1137">
        <v>50</v>
      </c>
      <c r="E727" s="1143">
        <v>80</v>
      </c>
      <c r="F727" s="1143"/>
      <c r="G727" s="1137"/>
      <c r="H727" s="1137"/>
      <c r="I727" s="1103"/>
      <c r="J727" s="1143"/>
      <c r="K727" s="1104">
        <f t="shared" si="47"/>
        <v>180</v>
      </c>
    </row>
    <row r="728" spans="1:15" ht="30" hidden="1">
      <c r="A728" s="1105" t="s">
        <v>1290</v>
      </c>
      <c r="B728" s="1103"/>
      <c r="C728" s="1103"/>
      <c r="D728" s="1137"/>
      <c r="E728" s="1143"/>
      <c r="F728" s="1143"/>
      <c r="G728" s="1137"/>
      <c r="H728" s="1137"/>
      <c r="I728" s="1103"/>
      <c r="J728" s="1143"/>
      <c r="K728" s="1104">
        <f t="shared" si="47"/>
        <v>0</v>
      </c>
    </row>
    <row r="729" spans="1:15" ht="15" hidden="1">
      <c r="A729" s="1105" t="s">
        <v>1291</v>
      </c>
      <c r="B729" s="1103"/>
      <c r="C729" s="1103"/>
      <c r="D729" s="1137"/>
      <c r="E729" s="1143"/>
      <c r="F729" s="1143"/>
      <c r="G729" s="1137"/>
      <c r="H729" s="1137"/>
      <c r="I729" s="1103"/>
      <c r="J729" s="1143"/>
      <c r="K729" s="1104">
        <f t="shared" si="47"/>
        <v>0</v>
      </c>
    </row>
    <row r="730" spans="1:15" ht="15" hidden="1">
      <c r="A730" s="1102" t="s">
        <v>1292</v>
      </c>
      <c r="B730" s="1103"/>
      <c r="C730" s="1103">
        <v>80000</v>
      </c>
      <c r="D730" s="1137"/>
      <c r="E730" s="1143"/>
      <c r="F730" s="1143"/>
      <c r="G730" s="1137"/>
      <c r="H730" s="1137"/>
      <c r="I730" s="1103"/>
      <c r="J730" s="1143"/>
      <c r="K730" s="1104">
        <f t="shared" si="47"/>
        <v>80000</v>
      </c>
    </row>
    <row r="731" spans="1:15" ht="15">
      <c r="A731" s="1105" t="s">
        <v>1293</v>
      </c>
      <c r="B731" s="1103"/>
      <c r="C731" s="1103">
        <v>80</v>
      </c>
      <c r="D731" s="1103"/>
      <c r="E731" s="1103"/>
      <c r="F731" s="1103"/>
      <c r="G731" s="1103"/>
      <c r="H731" s="1103"/>
      <c r="I731" s="1103"/>
      <c r="J731" s="1103">
        <f>SUM(J730:J730)</f>
        <v>0</v>
      </c>
      <c r="K731" s="1104">
        <f t="shared" si="47"/>
        <v>80</v>
      </c>
    </row>
    <row r="732" spans="1:15" s="1190" customFormat="1" ht="27.75" customHeight="1">
      <c r="A732" s="1186" t="s">
        <v>1294</v>
      </c>
      <c r="B732" s="1187"/>
      <c r="C732" s="1187"/>
      <c r="D732" s="1188"/>
      <c r="E732" s="1189"/>
      <c r="F732" s="1189"/>
      <c r="G732" s="1188"/>
      <c r="H732" s="1188"/>
      <c r="I732" s="1189">
        <v>2376</v>
      </c>
      <c r="J732" s="1189"/>
      <c r="K732" s="1187">
        <f t="shared" si="47"/>
        <v>2376</v>
      </c>
      <c r="M732" s="1191"/>
      <c r="O732" s="1191"/>
    </row>
    <row r="733" spans="1:15" ht="15" hidden="1">
      <c r="A733" s="1107" t="s">
        <v>1295</v>
      </c>
      <c r="B733" s="1104"/>
      <c r="C733" s="1104"/>
      <c r="D733" s="1137"/>
      <c r="E733" s="1143"/>
      <c r="F733" s="1143"/>
      <c r="G733" s="1137"/>
      <c r="H733" s="1137"/>
      <c r="I733" s="1143"/>
      <c r="J733" s="1143"/>
      <c r="K733" s="1104">
        <f t="shared" si="47"/>
        <v>0</v>
      </c>
    </row>
    <row r="734" spans="1:15" ht="15">
      <c r="A734" s="1107" t="s">
        <v>1485</v>
      </c>
      <c r="B734" s="1104"/>
      <c r="C734" s="1104">
        <v>100</v>
      </c>
      <c r="D734" s="1137"/>
      <c r="E734" s="1143"/>
      <c r="F734" s="1143"/>
      <c r="G734" s="1137">
        <v>150</v>
      </c>
      <c r="H734" s="1137"/>
      <c r="I734" s="1143">
        <v>100</v>
      </c>
      <c r="J734" s="1143"/>
      <c r="K734" s="1104">
        <f t="shared" si="47"/>
        <v>350</v>
      </c>
    </row>
    <row r="735" spans="1:15" ht="15">
      <c r="A735" s="1136" t="s">
        <v>1296</v>
      </c>
      <c r="B735" s="1104"/>
      <c r="C735" s="1104">
        <v>100</v>
      </c>
      <c r="D735" s="1137">
        <v>50</v>
      </c>
      <c r="E735" s="1143">
        <v>100</v>
      </c>
      <c r="F735" s="1143"/>
      <c r="G735" s="1137">
        <v>200</v>
      </c>
      <c r="H735" s="1137"/>
      <c r="I735" s="1143"/>
      <c r="J735" s="1143"/>
      <c r="K735" s="1104">
        <f t="shared" si="47"/>
        <v>450</v>
      </c>
    </row>
    <row r="736" spans="1:15" ht="15">
      <c r="A736" s="1136" t="s">
        <v>1486</v>
      </c>
      <c r="B736" s="1104"/>
      <c r="C736" s="1104"/>
      <c r="D736" s="1137"/>
      <c r="E736" s="1143"/>
      <c r="F736" s="1143"/>
      <c r="G736" s="1137">
        <v>150</v>
      </c>
      <c r="H736" s="1137"/>
      <c r="I736" s="1143"/>
      <c r="J736" s="1143"/>
      <c r="K736" s="1104">
        <f t="shared" si="47"/>
        <v>150</v>
      </c>
    </row>
    <row r="737" spans="1:11" ht="15">
      <c r="A737" s="1136" t="s">
        <v>1487</v>
      </c>
      <c r="B737" s="1104"/>
      <c r="C737" s="1104">
        <v>100</v>
      </c>
      <c r="D737" s="1137"/>
      <c r="E737" s="1143"/>
      <c r="F737" s="1143"/>
      <c r="G737" s="1137"/>
      <c r="H737" s="1137"/>
      <c r="I737" s="1143"/>
      <c r="J737" s="1143"/>
      <c r="K737" s="1104">
        <f t="shared" si="47"/>
        <v>100</v>
      </c>
    </row>
    <row r="738" spans="1:11" ht="15" hidden="1">
      <c r="A738" s="1140" t="s">
        <v>1297</v>
      </c>
      <c r="B738" s="1104"/>
      <c r="C738" s="1104"/>
      <c r="D738" s="1137"/>
      <c r="E738" s="1143"/>
      <c r="F738" s="1143"/>
      <c r="G738" s="1137"/>
      <c r="H738" s="1137"/>
      <c r="I738" s="1143">
        <v>23000000</v>
      </c>
      <c r="J738" s="1143"/>
      <c r="K738" s="1104">
        <f t="shared" si="47"/>
        <v>23000000</v>
      </c>
    </row>
    <row r="739" spans="1:11" ht="15" hidden="1">
      <c r="A739" s="1140" t="s">
        <v>1297</v>
      </c>
      <c r="B739" s="1104"/>
      <c r="C739" s="1104"/>
      <c r="D739" s="1137"/>
      <c r="E739" s="1143"/>
      <c r="F739" s="1143"/>
      <c r="G739" s="1137"/>
      <c r="H739" s="1137"/>
      <c r="I739" s="1143"/>
      <c r="J739" s="1143"/>
      <c r="K739" s="1104">
        <f t="shared" si="47"/>
        <v>0</v>
      </c>
    </row>
    <row r="740" spans="1:11" ht="15" hidden="1">
      <c r="A740" s="1140" t="s">
        <v>1297</v>
      </c>
      <c r="B740" s="1104"/>
      <c r="C740" s="1104"/>
      <c r="D740" s="1137"/>
      <c r="E740" s="1143"/>
      <c r="F740" s="1143"/>
      <c r="G740" s="1137"/>
      <c r="H740" s="1137"/>
      <c r="I740" s="1143"/>
      <c r="J740" s="1143"/>
      <c r="K740" s="1104">
        <f t="shared" si="47"/>
        <v>0</v>
      </c>
    </row>
    <row r="741" spans="1:11" ht="15" hidden="1">
      <c r="A741" s="1140" t="s">
        <v>1297</v>
      </c>
      <c r="B741" s="1104"/>
      <c r="C741" s="1104"/>
      <c r="D741" s="1137"/>
      <c r="E741" s="1143"/>
      <c r="F741" s="1143"/>
      <c r="G741" s="1137"/>
      <c r="H741" s="1137"/>
      <c r="I741" s="1143"/>
      <c r="J741" s="1143"/>
      <c r="K741" s="1104">
        <f t="shared" si="47"/>
        <v>0</v>
      </c>
    </row>
    <row r="742" spans="1:11" ht="15" hidden="1">
      <c r="A742" s="1140" t="s">
        <v>1297</v>
      </c>
      <c r="B742" s="1104"/>
      <c r="C742" s="1104"/>
      <c r="D742" s="1137"/>
      <c r="E742" s="1143"/>
      <c r="F742" s="1143"/>
      <c r="G742" s="1137"/>
      <c r="H742" s="1137"/>
      <c r="I742" s="1143"/>
      <c r="J742" s="1143"/>
      <c r="K742" s="1104">
        <f t="shared" ref="K742:K773" si="48">SUM(B742:I742)</f>
        <v>0</v>
      </c>
    </row>
    <row r="743" spans="1:11" ht="15" hidden="1">
      <c r="A743" s="1140" t="s">
        <v>1297</v>
      </c>
      <c r="B743" s="1104"/>
      <c r="C743" s="1104"/>
      <c r="D743" s="1137"/>
      <c r="E743" s="1143"/>
      <c r="F743" s="1143"/>
      <c r="G743" s="1137"/>
      <c r="H743" s="1137"/>
      <c r="I743" s="1143"/>
      <c r="J743" s="1143"/>
      <c r="K743" s="1104">
        <f t="shared" si="48"/>
        <v>0</v>
      </c>
    </row>
    <row r="744" spans="1:11" ht="15" hidden="1">
      <c r="A744" s="1140" t="s">
        <v>1297</v>
      </c>
      <c r="B744" s="1104"/>
      <c r="C744" s="1104"/>
      <c r="D744" s="1137"/>
      <c r="E744" s="1143"/>
      <c r="F744" s="1143"/>
      <c r="G744" s="1137"/>
      <c r="H744" s="1137"/>
      <c r="I744" s="1143"/>
      <c r="J744" s="1143"/>
      <c r="K744" s="1104">
        <f t="shared" si="48"/>
        <v>0</v>
      </c>
    </row>
    <row r="745" spans="1:11" ht="15" hidden="1">
      <c r="A745" s="1140" t="s">
        <v>1297</v>
      </c>
      <c r="B745" s="1104"/>
      <c r="C745" s="1104"/>
      <c r="D745" s="1137"/>
      <c r="E745" s="1143"/>
      <c r="F745" s="1143"/>
      <c r="G745" s="1137"/>
      <c r="H745" s="1137"/>
      <c r="I745" s="1143"/>
      <c r="J745" s="1143"/>
      <c r="K745" s="1104">
        <f t="shared" si="48"/>
        <v>0</v>
      </c>
    </row>
    <row r="746" spans="1:11" ht="15" hidden="1">
      <c r="A746" s="1140" t="s">
        <v>1297</v>
      </c>
      <c r="B746" s="1104"/>
      <c r="C746" s="1104"/>
      <c r="D746" s="1137"/>
      <c r="E746" s="1143"/>
      <c r="F746" s="1143"/>
      <c r="G746" s="1137"/>
      <c r="H746" s="1137"/>
      <c r="I746" s="1143"/>
      <c r="J746" s="1143"/>
      <c r="K746" s="1104">
        <f t="shared" si="48"/>
        <v>0</v>
      </c>
    </row>
    <row r="747" spans="1:11" ht="15" hidden="1">
      <c r="A747" s="1140" t="s">
        <v>1297</v>
      </c>
      <c r="B747" s="1104"/>
      <c r="C747" s="1104"/>
      <c r="D747" s="1137"/>
      <c r="E747" s="1143"/>
      <c r="F747" s="1143"/>
      <c r="G747" s="1137"/>
      <c r="H747" s="1137"/>
      <c r="I747" s="1143"/>
      <c r="J747" s="1143"/>
      <c r="K747" s="1104">
        <f t="shared" si="48"/>
        <v>0</v>
      </c>
    </row>
    <row r="748" spans="1:11" ht="15" hidden="1">
      <c r="A748" s="1140" t="s">
        <v>1297</v>
      </c>
      <c r="B748" s="1104"/>
      <c r="C748" s="1104"/>
      <c r="D748" s="1137"/>
      <c r="E748" s="1143"/>
      <c r="F748" s="1143"/>
      <c r="G748" s="1137"/>
      <c r="H748" s="1137"/>
      <c r="I748" s="1143"/>
      <c r="J748" s="1143"/>
      <c r="K748" s="1104">
        <f t="shared" si="48"/>
        <v>0</v>
      </c>
    </row>
    <row r="749" spans="1:11" ht="15" hidden="1">
      <c r="A749" s="1136" t="s">
        <v>1422</v>
      </c>
      <c r="B749" s="1104"/>
      <c r="C749" s="1104"/>
      <c r="D749" s="1104"/>
      <c r="E749" s="1104"/>
      <c r="F749" s="1104"/>
      <c r="G749" s="1104"/>
      <c r="H749" s="1104">
        <f>SUM(H738:H743)</f>
        <v>0</v>
      </c>
      <c r="I749" s="1104"/>
      <c r="J749" s="1104"/>
      <c r="K749" s="1104"/>
    </row>
    <row r="750" spans="1:11" ht="15" hidden="1">
      <c r="A750" s="1140" t="s">
        <v>1298</v>
      </c>
      <c r="B750" s="1104"/>
      <c r="C750" s="1104">
        <v>70000</v>
      </c>
      <c r="D750" s="1104">
        <v>150000</v>
      </c>
      <c r="E750" s="1104">
        <v>100000</v>
      </c>
      <c r="F750" s="1104"/>
      <c r="G750" s="1104">
        <v>100000</v>
      </c>
      <c r="H750" s="1104"/>
      <c r="I750" s="1104"/>
      <c r="J750" s="1104"/>
      <c r="K750" s="1104">
        <f t="shared" si="48"/>
        <v>420000</v>
      </c>
    </row>
    <row r="751" spans="1:11" ht="15" hidden="1">
      <c r="A751" s="1140" t="s">
        <v>1298</v>
      </c>
      <c r="B751" s="1104"/>
      <c r="C751" s="1104">
        <v>100000</v>
      </c>
      <c r="D751" s="1137"/>
      <c r="E751" s="1143"/>
      <c r="F751" s="1143"/>
      <c r="G751" s="1137">
        <v>80000</v>
      </c>
      <c r="H751" s="1137"/>
      <c r="I751" s="1143"/>
      <c r="J751" s="1143"/>
      <c r="K751" s="1104">
        <f t="shared" si="48"/>
        <v>180000</v>
      </c>
    </row>
    <row r="752" spans="1:11" ht="15">
      <c r="A752" s="1136" t="s">
        <v>1299</v>
      </c>
      <c r="B752" s="1104"/>
      <c r="C752" s="1104">
        <v>170</v>
      </c>
      <c r="D752" s="1104">
        <v>150</v>
      </c>
      <c r="E752" s="1104">
        <v>100</v>
      </c>
      <c r="F752" s="1104"/>
      <c r="G752" s="1104">
        <v>180</v>
      </c>
      <c r="H752" s="1104">
        <f>SUM(H750:H751)</f>
        <v>0</v>
      </c>
      <c r="I752" s="1104"/>
      <c r="J752" s="1104">
        <f>SUM(J750:J751)</f>
        <v>0</v>
      </c>
      <c r="K752" s="1104">
        <f t="shared" si="48"/>
        <v>600</v>
      </c>
    </row>
    <row r="753" spans="1:11" ht="15">
      <c r="A753" s="1107" t="s">
        <v>1300</v>
      </c>
      <c r="B753" s="1104"/>
      <c r="C753" s="1104"/>
      <c r="D753" s="1137"/>
      <c r="E753" s="1143"/>
      <c r="F753" s="1143"/>
      <c r="G753" s="1137">
        <v>100</v>
      </c>
      <c r="H753" s="1137"/>
      <c r="I753" s="1143">
        <v>50</v>
      </c>
      <c r="J753" s="1143"/>
      <c r="K753" s="1104">
        <f t="shared" si="48"/>
        <v>150</v>
      </c>
    </row>
    <row r="754" spans="1:11" ht="15">
      <c r="A754" s="1107" t="s">
        <v>1301</v>
      </c>
      <c r="B754" s="1104">
        <v>40</v>
      </c>
      <c r="C754" s="1104"/>
      <c r="D754" s="1137"/>
      <c r="E754" s="1143"/>
      <c r="F754" s="1143"/>
      <c r="G754" s="1137"/>
      <c r="H754" s="1137"/>
      <c r="I754" s="1143"/>
      <c r="J754" s="1143"/>
      <c r="K754" s="1104">
        <f t="shared" si="48"/>
        <v>40</v>
      </c>
    </row>
    <row r="755" spans="1:11" ht="15" hidden="1">
      <c r="A755" s="1141" t="s">
        <v>1302</v>
      </c>
      <c r="B755" s="1104"/>
      <c r="C755" s="1104"/>
      <c r="D755" s="1137"/>
      <c r="E755" s="1180"/>
      <c r="F755" s="1180"/>
      <c r="G755" s="1137">
        <v>200000</v>
      </c>
      <c r="H755" s="1137"/>
      <c r="I755" s="1171"/>
      <c r="J755" s="1171"/>
      <c r="K755" s="1104">
        <f t="shared" si="48"/>
        <v>200000</v>
      </c>
    </row>
    <row r="756" spans="1:11" ht="15">
      <c r="A756" s="1142" t="s">
        <v>1303</v>
      </c>
      <c r="B756" s="1104"/>
      <c r="C756" s="1104"/>
      <c r="D756" s="1104"/>
      <c r="E756" s="1104"/>
      <c r="F756" s="1104"/>
      <c r="G756" s="1104">
        <v>200</v>
      </c>
      <c r="H756" s="1104">
        <f>SUM(H755:H755)</f>
        <v>0</v>
      </c>
      <c r="I756" s="1104"/>
      <c r="J756" s="1104">
        <f>SUM(J755:J755)</f>
        <v>0</v>
      </c>
      <c r="K756" s="1104">
        <f t="shared" si="48"/>
        <v>200</v>
      </c>
    </row>
    <row r="757" spans="1:11" ht="15" hidden="1">
      <c r="A757" s="1138" t="s">
        <v>1304</v>
      </c>
      <c r="B757" s="1104"/>
      <c r="C757" s="1104"/>
      <c r="D757" s="1137"/>
      <c r="E757" s="1143"/>
      <c r="F757" s="1143"/>
      <c r="G757" s="1137"/>
      <c r="H757" s="1137"/>
      <c r="I757" s="1143">
        <v>3900000</v>
      </c>
      <c r="J757" s="1143"/>
      <c r="K757" s="1104">
        <f t="shared" si="48"/>
        <v>3900000</v>
      </c>
    </row>
    <row r="758" spans="1:11" ht="15">
      <c r="A758" s="1138" t="s">
        <v>1304</v>
      </c>
      <c r="B758" s="1104"/>
      <c r="C758" s="1104"/>
      <c r="D758" s="1104"/>
      <c r="E758" s="1104"/>
      <c r="F758" s="1104"/>
      <c r="G758" s="1104"/>
      <c r="H758" s="1104">
        <f>SUM(H757:H757)</f>
        <v>0</v>
      </c>
      <c r="I758" s="1104">
        <v>3900</v>
      </c>
      <c r="J758" s="1104">
        <f>SUM(J757:J757)</f>
        <v>0</v>
      </c>
      <c r="K758" s="1104">
        <f t="shared" si="48"/>
        <v>3900</v>
      </c>
    </row>
    <row r="759" spans="1:11" ht="15">
      <c r="A759" s="1138" t="s">
        <v>1305</v>
      </c>
      <c r="B759" s="1104"/>
      <c r="C759" s="1104">
        <v>50</v>
      </c>
      <c r="D759" s="1104"/>
      <c r="E759" s="1104"/>
      <c r="F759" s="1104"/>
      <c r="G759" s="1104"/>
      <c r="H759" s="1104"/>
      <c r="I759" s="1104"/>
      <c r="J759" s="1104"/>
      <c r="K759" s="1104">
        <f t="shared" si="48"/>
        <v>50</v>
      </c>
    </row>
    <row r="760" spans="1:11" ht="15">
      <c r="A760" s="1138" t="s">
        <v>1488</v>
      </c>
      <c r="B760" s="1104"/>
      <c r="C760" s="1104">
        <v>9</v>
      </c>
      <c r="D760" s="1104"/>
      <c r="E760" s="1104">
        <v>60</v>
      </c>
      <c r="F760" s="1104"/>
      <c r="G760" s="1104"/>
      <c r="H760" s="1104"/>
      <c r="I760" s="1104"/>
      <c r="J760" s="1104"/>
      <c r="K760" s="1104">
        <f t="shared" si="48"/>
        <v>69</v>
      </c>
    </row>
    <row r="761" spans="1:11" ht="15" hidden="1">
      <c r="A761" s="1138" t="s">
        <v>1306</v>
      </c>
      <c r="B761" s="1104"/>
      <c r="C761" s="1104"/>
      <c r="D761" s="1104"/>
      <c r="E761" s="1104"/>
      <c r="F761" s="1104"/>
      <c r="G761" s="1104"/>
      <c r="H761" s="1104"/>
      <c r="I761" s="1104"/>
      <c r="J761" s="1104"/>
      <c r="K761" s="1104">
        <f t="shared" si="48"/>
        <v>0</v>
      </c>
    </row>
    <row r="762" spans="1:11" ht="15">
      <c r="A762" s="1105" t="s">
        <v>1307</v>
      </c>
      <c r="B762" s="1104"/>
      <c r="C762" s="1104">
        <v>75</v>
      </c>
      <c r="D762" s="1137"/>
      <c r="E762" s="1143"/>
      <c r="F762" s="1143"/>
      <c r="G762" s="1137">
        <v>50</v>
      </c>
      <c r="H762" s="1137"/>
      <c r="I762" s="1143"/>
      <c r="J762" s="1143"/>
      <c r="K762" s="1104">
        <f t="shared" si="48"/>
        <v>125</v>
      </c>
    </row>
    <row r="763" spans="1:11" ht="15">
      <c r="A763" s="1136" t="s">
        <v>1308</v>
      </c>
      <c r="B763" s="1104"/>
      <c r="C763" s="1104">
        <v>65</v>
      </c>
      <c r="D763" s="1137">
        <v>20</v>
      </c>
      <c r="E763" s="1143"/>
      <c r="F763" s="1143"/>
      <c r="G763" s="1137">
        <v>50</v>
      </c>
      <c r="H763" s="1137"/>
      <c r="I763" s="1143"/>
      <c r="J763" s="1143"/>
      <c r="K763" s="1104">
        <f t="shared" si="48"/>
        <v>135</v>
      </c>
    </row>
    <row r="764" spans="1:11" ht="15" hidden="1">
      <c r="A764" s="1136" t="s">
        <v>1489</v>
      </c>
      <c r="B764" s="1104"/>
      <c r="C764" s="1104"/>
      <c r="D764" s="1137"/>
      <c r="E764" s="1143"/>
      <c r="F764" s="1143"/>
      <c r="G764" s="1137"/>
      <c r="H764" s="1137"/>
      <c r="I764" s="1143"/>
      <c r="J764" s="1143"/>
      <c r="K764" s="1104"/>
    </row>
    <row r="765" spans="1:11" ht="15">
      <c r="A765" s="1136" t="s">
        <v>1490</v>
      </c>
      <c r="B765" s="1104"/>
      <c r="C765" s="1104"/>
      <c r="D765" s="1137"/>
      <c r="E765" s="1143"/>
      <c r="F765" s="1143"/>
      <c r="G765" s="1137">
        <v>100</v>
      </c>
      <c r="H765" s="1137"/>
      <c r="I765" s="1143">
        <v>50</v>
      </c>
      <c r="J765" s="1143"/>
      <c r="K765" s="1104">
        <f t="shared" si="48"/>
        <v>150</v>
      </c>
    </row>
    <row r="766" spans="1:11" ht="15" hidden="1">
      <c r="A766" s="1140" t="s">
        <v>1309</v>
      </c>
      <c r="B766" s="1104"/>
      <c r="C766" s="1104"/>
      <c r="D766" s="1137"/>
      <c r="E766" s="1143"/>
      <c r="F766" s="1143"/>
      <c r="G766" s="1137"/>
      <c r="H766" s="1137"/>
      <c r="I766" s="1143">
        <v>4000000</v>
      </c>
      <c r="J766" s="1143"/>
      <c r="K766" s="1104">
        <f t="shared" si="48"/>
        <v>4000000</v>
      </c>
    </row>
    <row r="767" spans="1:11" ht="15" hidden="1">
      <c r="A767" s="1140" t="s">
        <v>1309</v>
      </c>
      <c r="B767" s="1104"/>
      <c r="C767" s="1104"/>
      <c r="D767" s="1137"/>
      <c r="E767" s="1143"/>
      <c r="F767" s="1143"/>
      <c r="G767" s="1137"/>
      <c r="H767" s="1137"/>
      <c r="I767" s="1143"/>
      <c r="J767" s="1143"/>
      <c r="K767" s="1104">
        <f t="shared" si="48"/>
        <v>0</v>
      </c>
    </row>
    <row r="768" spans="1:11" ht="15" hidden="1">
      <c r="A768" s="1140" t="s">
        <v>1309</v>
      </c>
      <c r="B768" s="1104"/>
      <c r="C768" s="1104"/>
      <c r="D768" s="1137"/>
      <c r="E768" s="1143"/>
      <c r="F768" s="1143"/>
      <c r="G768" s="1137"/>
      <c r="H768" s="1137"/>
      <c r="I768" s="1143"/>
      <c r="J768" s="1143"/>
      <c r="K768" s="1104">
        <f t="shared" si="48"/>
        <v>0</v>
      </c>
    </row>
    <row r="769" spans="1:17" ht="15" hidden="1">
      <c r="A769" s="1140" t="s">
        <v>1309</v>
      </c>
      <c r="B769" s="1104"/>
      <c r="C769" s="1104"/>
      <c r="D769" s="1137"/>
      <c r="E769" s="1143"/>
      <c r="F769" s="1143"/>
      <c r="G769" s="1137"/>
      <c r="H769" s="1137"/>
      <c r="I769" s="1143"/>
      <c r="J769" s="1143"/>
      <c r="K769" s="1104">
        <f t="shared" si="48"/>
        <v>0</v>
      </c>
    </row>
    <row r="770" spans="1:17" ht="15" hidden="1">
      <c r="A770" s="1140" t="s">
        <v>1309</v>
      </c>
      <c r="B770" s="1104"/>
      <c r="C770" s="1104"/>
      <c r="D770" s="1137"/>
      <c r="E770" s="1143"/>
      <c r="F770" s="1143"/>
      <c r="G770" s="1137"/>
      <c r="H770" s="1137"/>
      <c r="I770" s="1143"/>
      <c r="J770" s="1143"/>
      <c r="K770" s="1104">
        <f t="shared" si="48"/>
        <v>0</v>
      </c>
    </row>
    <row r="771" spans="1:17" ht="15" hidden="1">
      <c r="A771" s="1140" t="s">
        <v>1309</v>
      </c>
      <c r="B771" s="1104"/>
      <c r="C771" s="1104"/>
      <c r="D771" s="1137"/>
      <c r="E771" s="1143"/>
      <c r="F771" s="1143"/>
      <c r="G771" s="1137"/>
      <c r="H771" s="1137"/>
      <c r="I771" s="1143"/>
      <c r="J771" s="1143"/>
      <c r="K771" s="1104">
        <f t="shared" si="48"/>
        <v>0</v>
      </c>
    </row>
    <row r="772" spans="1:17" ht="15">
      <c r="A772" s="1136" t="s">
        <v>1310</v>
      </c>
      <c r="B772" s="1104"/>
      <c r="C772" s="1104"/>
      <c r="D772" s="1104"/>
      <c r="E772" s="1104"/>
      <c r="F772" s="1104"/>
      <c r="G772" s="1104"/>
      <c r="H772" s="1104">
        <f>SUM(H766:H771)</f>
        <v>0</v>
      </c>
      <c r="I772" s="1104">
        <v>4000</v>
      </c>
      <c r="J772" s="1104">
        <f>SUM(J766:J771)</f>
        <v>0</v>
      </c>
      <c r="K772" s="1104">
        <f t="shared" si="48"/>
        <v>4000</v>
      </c>
    </row>
    <row r="773" spans="1:17" ht="15">
      <c r="A773" s="1136" t="s">
        <v>1311</v>
      </c>
      <c r="B773" s="1104"/>
      <c r="C773" s="1104"/>
      <c r="D773" s="1104"/>
      <c r="E773" s="1104"/>
      <c r="F773" s="1104"/>
      <c r="G773" s="1104"/>
      <c r="H773" s="1104"/>
      <c r="I773" s="1104">
        <v>2500</v>
      </c>
      <c r="J773" s="1104"/>
      <c r="K773" s="1104">
        <f t="shared" si="48"/>
        <v>2500</v>
      </c>
      <c r="P773" s="1094">
        <v>125000</v>
      </c>
      <c r="Q773" s="1094">
        <v>75000</v>
      </c>
    </row>
    <row r="774" spans="1:17" ht="15">
      <c r="A774" s="1136" t="s">
        <v>1312</v>
      </c>
      <c r="B774" s="1104"/>
      <c r="C774" s="1104"/>
      <c r="D774" s="1137"/>
      <c r="E774" s="1143"/>
      <c r="F774" s="1143"/>
      <c r="G774" s="1137"/>
      <c r="H774" s="1137"/>
      <c r="I774" s="1143">
        <v>2500</v>
      </c>
      <c r="J774" s="1143"/>
      <c r="K774" s="1104">
        <f t="shared" ref="K774:K785" si="49">SUM(B774:I774)</f>
        <v>2500</v>
      </c>
      <c r="P774" s="1094">
        <v>200000</v>
      </c>
      <c r="Q774" s="1094">
        <v>50000</v>
      </c>
    </row>
    <row r="775" spans="1:17" ht="15" hidden="1">
      <c r="A775" s="1140" t="s">
        <v>1313</v>
      </c>
      <c r="B775" s="1104"/>
      <c r="C775" s="1104"/>
      <c r="D775" s="1137"/>
      <c r="E775" s="1143"/>
      <c r="F775" s="1143"/>
      <c r="G775" s="1137"/>
      <c r="H775" s="1137"/>
      <c r="I775" s="1143">
        <v>5000000</v>
      </c>
      <c r="J775" s="1143"/>
      <c r="K775" s="1104">
        <f t="shared" si="49"/>
        <v>5000000</v>
      </c>
    </row>
    <row r="776" spans="1:17" ht="15" hidden="1">
      <c r="A776" s="1140" t="s">
        <v>1313</v>
      </c>
      <c r="B776" s="1104"/>
      <c r="C776" s="1104"/>
      <c r="D776" s="1137"/>
      <c r="E776" s="1143"/>
      <c r="F776" s="1143"/>
      <c r="G776" s="1137"/>
      <c r="H776" s="1137"/>
      <c r="I776" s="1143"/>
      <c r="J776" s="1143"/>
      <c r="K776" s="1104">
        <f t="shared" si="49"/>
        <v>0</v>
      </c>
    </row>
    <row r="777" spans="1:17" ht="15" hidden="1">
      <c r="A777" s="1140" t="s">
        <v>1313</v>
      </c>
      <c r="B777" s="1104"/>
      <c r="C777" s="1104"/>
      <c r="D777" s="1137"/>
      <c r="E777" s="1143"/>
      <c r="F777" s="1143"/>
      <c r="G777" s="1137"/>
      <c r="H777" s="1137"/>
      <c r="I777" s="1143"/>
      <c r="J777" s="1143"/>
      <c r="K777" s="1104">
        <f t="shared" si="49"/>
        <v>0</v>
      </c>
    </row>
    <row r="778" spans="1:17" ht="15" hidden="1">
      <c r="A778" s="1140" t="s">
        <v>1313</v>
      </c>
      <c r="B778" s="1104"/>
      <c r="C778" s="1104"/>
      <c r="D778" s="1137"/>
      <c r="E778" s="1143"/>
      <c r="F778" s="1143"/>
      <c r="G778" s="1137"/>
      <c r="H778" s="1137"/>
      <c r="I778" s="1143"/>
      <c r="J778" s="1143"/>
      <c r="K778" s="1104">
        <f t="shared" si="49"/>
        <v>0</v>
      </c>
    </row>
    <row r="779" spans="1:17" ht="15" hidden="1">
      <c r="A779" s="1140" t="s">
        <v>1313</v>
      </c>
      <c r="B779" s="1104"/>
      <c r="C779" s="1104"/>
      <c r="D779" s="1137"/>
      <c r="E779" s="1143"/>
      <c r="F779" s="1143"/>
      <c r="G779" s="1137"/>
      <c r="H779" s="1137"/>
      <c r="I779" s="1143"/>
      <c r="J779" s="1143"/>
      <c r="K779" s="1104">
        <f t="shared" si="49"/>
        <v>0</v>
      </c>
    </row>
    <row r="780" spans="1:17" ht="15" hidden="1">
      <c r="A780" s="1140" t="s">
        <v>1313</v>
      </c>
      <c r="B780" s="1104"/>
      <c r="C780" s="1104"/>
      <c r="D780" s="1137"/>
      <c r="E780" s="1143"/>
      <c r="F780" s="1143"/>
      <c r="G780" s="1137"/>
      <c r="H780" s="1137"/>
      <c r="I780" s="1143"/>
      <c r="J780" s="1143"/>
      <c r="K780" s="1104">
        <f t="shared" si="49"/>
        <v>0</v>
      </c>
    </row>
    <row r="781" spans="1:17" ht="15" hidden="1">
      <c r="A781" s="1140" t="s">
        <v>1313</v>
      </c>
      <c r="B781" s="1104"/>
      <c r="C781" s="1104"/>
      <c r="D781" s="1137"/>
      <c r="E781" s="1143"/>
      <c r="F781" s="1143"/>
      <c r="G781" s="1137"/>
      <c r="H781" s="1137"/>
      <c r="I781" s="1143"/>
      <c r="J781" s="1143"/>
      <c r="K781" s="1104">
        <f t="shared" si="49"/>
        <v>0</v>
      </c>
    </row>
    <row r="782" spans="1:17" ht="15" hidden="1">
      <c r="A782" s="1140" t="s">
        <v>1313</v>
      </c>
      <c r="B782" s="1104"/>
      <c r="C782" s="1104"/>
      <c r="D782" s="1137"/>
      <c r="E782" s="1143"/>
      <c r="F782" s="1143"/>
      <c r="G782" s="1137"/>
      <c r="H782" s="1137"/>
      <c r="I782" s="1143"/>
      <c r="J782" s="1143"/>
      <c r="K782" s="1104">
        <f t="shared" si="49"/>
        <v>0</v>
      </c>
    </row>
    <row r="783" spans="1:17" ht="15" hidden="1">
      <c r="A783" s="1140" t="s">
        <v>1313</v>
      </c>
      <c r="B783" s="1104"/>
      <c r="C783" s="1104"/>
      <c r="D783" s="1137"/>
      <c r="E783" s="1143"/>
      <c r="F783" s="1143"/>
      <c r="G783" s="1137"/>
      <c r="H783" s="1137"/>
      <c r="I783" s="1143"/>
      <c r="J783" s="1143"/>
      <c r="K783" s="1104">
        <f t="shared" si="49"/>
        <v>0</v>
      </c>
    </row>
    <row r="784" spans="1:17" ht="15">
      <c r="A784" s="1136" t="s">
        <v>1314</v>
      </c>
      <c r="B784" s="1104"/>
      <c r="C784" s="1104"/>
      <c r="D784" s="1104"/>
      <c r="E784" s="1104"/>
      <c r="F784" s="1104"/>
      <c r="G784" s="1104"/>
      <c r="H784" s="1104">
        <f>SUM(H775:H783)</f>
        <v>0</v>
      </c>
      <c r="I784" s="1104">
        <v>5000</v>
      </c>
      <c r="J784" s="1104">
        <f>SUM(J775:J783)</f>
        <v>0</v>
      </c>
      <c r="K784" s="1104">
        <f t="shared" si="49"/>
        <v>5000</v>
      </c>
    </row>
    <row r="785" spans="1:11" ht="15">
      <c r="A785" s="1136" t="s">
        <v>1315</v>
      </c>
      <c r="B785" s="1104"/>
      <c r="C785" s="1104"/>
      <c r="D785" s="1137"/>
      <c r="E785" s="1143"/>
      <c r="F785" s="1143"/>
      <c r="G785" s="1137"/>
      <c r="H785" s="1137"/>
      <c r="I785" s="1143">
        <v>500</v>
      </c>
      <c r="J785" s="1143"/>
      <c r="K785" s="1104">
        <f t="shared" si="49"/>
        <v>500</v>
      </c>
    </row>
    <row r="786" spans="1:11" ht="15" hidden="1">
      <c r="A786" s="1192" t="s">
        <v>907</v>
      </c>
      <c r="B786" s="1145">
        <f t="shared" ref="B786:K786" si="50">B710+B714+B715+B716+B726+B727+B731+B732+B734+B735+B736+B737+B749+B752+B753+B754+B756+B758+B759+B760+B762+B763+B764+B772+B773+B774+B784+B785+B765</f>
        <v>40</v>
      </c>
      <c r="C786" s="1145">
        <f t="shared" si="50"/>
        <v>1049</v>
      </c>
      <c r="D786" s="1145">
        <f t="shared" si="50"/>
        <v>270</v>
      </c>
      <c r="E786" s="1145">
        <f t="shared" si="50"/>
        <v>340</v>
      </c>
      <c r="F786" s="1145">
        <f t="shared" si="50"/>
        <v>0</v>
      </c>
      <c r="G786" s="1145">
        <f t="shared" si="50"/>
        <v>1180</v>
      </c>
      <c r="H786" s="1145">
        <f t="shared" si="50"/>
        <v>0</v>
      </c>
      <c r="I786" s="1145">
        <f t="shared" si="50"/>
        <v>33676</v>
      </c>
      <c r="J786" s="1145">
        <f t="shared" si="50"/>
        <v>0</v>
      </c>
      <c r="K786" s="1145">
        <f t="shared" si="50"/>
        <v>36555</v>
      </c>
    </row>
    <row r="787" spans="1:11" ht="42.75" customHeight="1">
      <c r="A787" s="1193" t="s">
        <v>1316</v>
      </c>
      <c r="B787" s="1194">
        <f t="shared" ref="B787:K787" si="51">SUM(B215+B268+B323+B392+B433+B509+B581+B617+B703+B786)</f>
        <v>3363</v>
      </c>
      <c r="C787" s="1194">
        <f t="shared" si="51"/>
        <v>26333</v>
      </c>
      <c r="D787" s="1194">
        <f t="shared" si="51"/>
        <v>2873</v>
      </c>
      <c r="E787" s="1194">
        <f t="shared" si="51"/>
        <v>1350</v>
      </c>
      <c r="F787" s="1194">
        <f t="shared" si="51"/>
        <v>2250</v>
      </c>
      <c r="G787" s="1194">
        <f t="shared" si="51"/>
        <v>8145</v>
      </c>
      <c r="H787" s="1194">
        <f t="shared" si="51"/>
        <v>100000</v>
      </c>
      <c r="I787" s="1194">
        <f t="shared" si="51"/>
        <v>650168</v>
      </c>
      <c r="J787" s="1194">
        <f t="shared" si="51"/>
        <v>0</v>
      </c>
      <c r="K787" s="1194">
        <f t="shared" si="51"/>
        <v>694482</v>
      </c>
    </row>
    <row r="788" spans="1:11" ht="17.25" customHeight="1">
      <c r="A788" s="1592" t="s">
        <v>1317</v>
      </c>
      <c r="B788" s="1593"/>
      <c r="C788" s="1593"/>
      <c r="D788" s="1593"/>
      <c r="E788" s="1593"/>
      <c r="F788" s="1593"/>
      <c r="G788" s="1593"/>
      <c r="H788" s="1593"/>
      <c r="I788" s="1593"/>
      <c r="J788" s="1593"/>
      <c r="K788" s="1594"/>
    </row>
    <row r="789" spans="1:11" ht="15" hidden="1" customHeight="1">
      <c r="A789" s="1195" t="s">
        <v>1491</v>
      </c>
      <c r="B789" s="1196"/>
      <c r="C789" s="1196"/>
      <c r="D789" s="1197"/>
      <c r="E789" s="1197"/>
      <c r="F789" s="1198"/>
      <c r="G789" s="1198"/>
      <c r="H789" s="1196"/>
      <c r="I789" s="1196"/>
      <c r="J789" s="1196"/>
      <c r="K789" s="1199">
        <f>SUM(B789:J789)</f>
        <v>0</v>
      </c>
    </row>
    <row r="790" spans="1:11" ht="15" customHeight="1">
      <c r="A790" s="1142" t="s">
        <v>1333</v>
      </c>
      <c r="B790" s="1104"/>
      <c r="C790" s="1104"/>
      <c r="D790" s="1104"/>
      <c r="E790" s="1104"/>
      <c r="F790" s="1104"/>
      <c r="G790" s="1104"/>
      <c r="H790" s="1104"/>
      <c r="I790" s="1104">
        <v>1000</v>
      </c>
      <c r="J790" s="1104"/>
      <c r="K790" s="1104">
        <f>SUM(B790:I790)</f>
        <v>1000</v>
      </c>
    </row>
    <row r="791" spans="1:11" ht="15" customHeight="1">
      <c r="A791" s="1142" t="s">
        <v>1334</v>
      </c>
      <c r="B791" s="1104"/>
      <c r="C791" s="1104"/>
      <c r="D791" s="1104"/>
      <c r="E791" s="1104"/>
      <c r="F791" s="1104"/>
      <c r="G791" s="1104"/>
      <c r="H791" s="1104"/>
      <c r="I791" s="1104">
        <v>1000</v>
      </c>
      <c r="J791" s="1104"/>
      <c r="K791" s="1104">
        <f>SUM(B791:I791)</f>
        <v>1000</v>
      </c>
    </row>
    <row r="792" spans="1:11" ht="15" customHeight="1">
      <c r="A792" s="1142" t="s">
        <v>1335</v>
      </c>
      <c r="B792" s="1104"/>
      <c r="C792" s="1104"/>
      <c r="D792" s="1104"/>
      <c r="E792" s="1104"/>
      <c r="F792" s="1104"/>
      <c r="G792" s="1104"/>
      <c r="H792" s="1104"/>
      <c r="I792" s="1104">
        <v>500</v>
      </c>
      <c r="J792" s="1104"/>
      <c r="K792" s="1104">
        <f>SUM(B792:I792)</f>
        <v>500</v>
      </c>
    </row>
    <row r="793" spans="1:11" ht="15" customHeight="1">
      <c r="A793" s="1142" t="s">
        <v>1336</v>
      </c>
      <c r="B793" s="1104"/>
      <c r="C793" s="1104"/>
      <c r="D793" s="1104"/>
      <c r="E793" s="1104"/>
      <c r="F793" s="1104"/>
      <c r="G793" s="1104"/>
      <c r="H793" s="1104"/>
      <c r="I793" s="1104">
        <v>500</v>
      </c>
      <c r="J793" s="1104"/>
      <c r="K793" s="1104">
        <f>SUM(B793:I793)</f>
        <v>500</v>
      </c>
    </row>
    <row r="794" spans="1:11" ht="15">
      <c r="A794" s="1142" t="s">
        <v>1318</v>
      </c>
      <c r="B794" s="1104"/>
      <c r="C794" s="1104"/>
      <c r="D794" s="1104"/>
      <c r="E794" s="1104"/>
      <c r="F794" s="1104"/>
      <c r="G794" s="1104">
        <v>100</v>
      </c>
      <c r="H794" s="1104"/>
      <c r="I794" s="1104">
        <v>75255</v>
      </c>
      <c r="J794" s="1104"/>
      <c r="K794" s="1104">
        <f t="shared" ref="K794:K832" si="52">SUM(B794:I794)</f>
        <v>75355</v>
      </c>
    </row>
    <row r="795" spans="1:11" ht="15" hidden="1">
      <c r="A795" s="1136" t="s">
        <v>1319</v>
      </c>
      <c r="B795" s="1104"/>
      <c r="C795" s="1104"/>
      <c r="D795" s="1137"/>
      <c r="E795" s="1143"/>
      <c r="F795" s="1143"/>
      <c r="G795" s="1137"/>
      <c r="H795" s="1137"/>
      <c r="I795" s="1143"/>
      <c r="J795" s="1143"/>
      <c r="K795" s="1104">
        <f t="shared" si="52"/>
        <v>0</v>
      </c>
    </row>
    <row r="796" spans="1:11" ht="15">
      <c r="A796" s="1136" t="s">
        <v>1320</v>
      </c>
      <c r="B796" s="1104"/>
      <c r="C796" s="1104"/>
      <c r="D796" s="1137"/>
      <c r="E796" s="1143"/>
      <c r="F796" s="1143"/>
      <c r="G796" s="1137">
        <v>200</v>
      </c>
      <c r="H796" s="1137"/>
      <c r="I796" s="1143"/>
      <c r="J796" s="1143"/>
      <c r="K796" s="1104">
        <f t="shared" si="52"/>
        <v>200</v>
      </c>
    </row>
    <row r="797" spans="1:11" ht="15">
      <c r="A797" s="1142" t="s">
        <v>1338</v>
      </c>
      <c r="B797" s="1104"/>
      <c r="C797" s="1104"/>
      <c r="D797" s="1104"/>
      <c r="E797" s="1104"/>
      <c r="F797" s="1104"/>
      <c r="G797" s="1104"/>
      <c r="H797" s="1104"/>
      <c r="I797" s="1104">
        <v>500</v>
      </c>
      <c r="J797" s="1104"/>
      <c r="K797" s="1104">
        <f t="shared" si="52"/>
        <v>500</v>
      </c>
    </row>
    <row r="798" spans="1:11" ht="15">
      <c r="A798" s="1142" t="s">
        <v>1339</v>
      </c>
      <c r="B798" s="1104"/>
      <c r="C798" s="1104"/>
      <c r="D798" s="1137"/>
      <c r="E798" s="1143"/>
      <c r="F798" s="1143"/>
      <c r="G798" s="1137"/>
      <c r="H798" s="1137"/>
      <c r="I798" s="1143">
        <v>2157</v>
      </c>
      <c r="J798" s="1143"/>
      <c r="K798" s="1104">
        <f t="shared" si="52"/>
        <v>2157</v>
      </c>
    </row>
    <row r="799" spans="1:11" ht="15" hidden="1">
      <c r="A799" s="1140" t="s">
        <v>1322</v>
      </c>
      <c r="B799" s="1104"/>
      <c r="C799" s="1104"/>
      <c r="D799" s="1137"/>
      <c r="E799" s="1143"/>
      <c r="F799" s="1143"/>
      <c r="G799" s="1137"/>
      <c r="H799" s="1137"/>
      <c r="I799" s="1143">
        <v>19020000</v>
      </c>
      <c r="J799" s="1143"/>
      <c r="K799" s="1104">
        <f t="shared" si="52"/>
        <v>19020000</v>
      </c>
    </row>
    <row r="800" spans="1:11" ht="15" hidden="1">
      <c r="A800" s="1140" t="s">
        <v>1322</v>
      </c>
      <c r="B800" s="1104"/>
      <c r="C800" s="1104"/>
      <c r="D800" s="1137"/>
      <c r="E800" s="1143"/>
      <c r="F800" s="1143"/>
      <c r="G800" s="1137"/>
      <c r="H800" s="1137"/>
      <c r="I800" s="1143">
        <v>17840000</v>
      </c>
      <c r="J800" s="1143"/>
      <c r="K800" s="1104">
        <f t="shared" si="52"/>
        <v>17840000</v>
      </c>
    </row>
    <row r="801" spans="1:11" ht="15" hidden="1">
      <c r="A801" s="1140" t="s">
        <v>1322</v>
      </c>
      <c r="B801" s="1104"/>
      <c r="C801" s="1104"/>
      <c r="D801" s="1137"/>
      <c r="E801" s="1143"/>
      <c r="F801" s="1143"/>
      <c r="G801" s="1137"/>
      <c r="H801" s="1137"/>
      <c r="I801" s="1143">
        <v>18000000</v>
      </c>
      <c r="J801" s="1143"/>
      <c r="K801" s="1104">
        <f t="shared" si="52"/>
        <v>18000000</v>
      </c>
    </row>
    <row r="802" spans="1:11" ht="15" hidden="1">
      <c r="A802" s="1140" t="s">
        <v>1322</v>
      </c>
      <c r="B802" s="1104"/>
      <c r="C802" s="1104"/>
      <c r="D802" s="1137"/>
      <c r="E802" s="1143"/>
      <c r="F802" s="1143"/>
      <c r="G802" s="1137"/>
      <c r="H802" s="1137"/>
      <c r="I802" s="1143">
        <v>1800000</v>
      </c>
      <c r="J802" s="1143"/>
      <c r="K802" s="1104">
        <f t="shared" si="52"/>
        <v>1800000</v>
      </c>
    </row>
    <row r="803" spans="1:11" ht="15">
      <c r="A803" s="1142" t="s">
        <v>1340</v>
      </c>
      <c r="B803" s="1104"/>
      <c r="C803" s="1104"/>
      <c r="D803" s="1104"/>
      <c r="E803" s="1104"/>
      <c r="F803" s="1104"/>
      <c r="G803" s="1104"/>
      <c r="H803" s="1104"/>
      <c r="I803" s="1104">
        <v>107</v>
      </c>
      <c r="J803" s="1104"/>
      <c r="K803" s="1104">
        <f t="shared" si="52"/>
        <v>107</v>
      </c>
    </row>
    <row r="804" spans="1:11" ht="17.25" customHeight="1">
      <c r="A804" s="1136" t="s">
        <v>1323</v>
      </c>
      <c r="B804" s="1104"/>
      <c r="C804" s="1104"/>
      <c r="D804" s="1104"/>
      <c r="E804" s="1104"/>
      <c r="F804" s="1104"/>
      <c r="G804" s="1104">
        <f>SUM(G800:G802)</f>
        <v>0</v>
      </c>
      <c r="H804" s="1104">
        <f>SUM(H800:H802)</f>
        <v>0</v>
      </c>
      <c r="I804" s="1104">
        <v>56660</v>
      </c>
      <c r="J804" s="1104">
        <f>SUM(J799:J802)</f>
        <v>0</v>
      </c>
      <c r="K804" s="1104">
        <f t="shared" si="52"/>
        <v>56660</v>
      </c>
    </row>
    <row r="805" spans="1:11" ht="15" hidden="1">
      <c r="A805" s="1102" t="s">
        <v>1492</v>
      </c>
      <c r="B805" s="1104"/>
      <c r="C805" s="1104">
        <v>450000</v>
      </c>
      <c r="D805" s="1104"/>
      <c r="E805" s="1104"/>
      <c r="F805" s="1104"/>
      <c r="G805" s="1104"/>
      <c r="H805" s="1104"/>
      <c r="I805" s="1104">
        <v>78170000</v>
      </c>
      <c r="J805" s="1104"/>
      <c r="K805" s="1104">
        <f t="shared" si="52"/>
        <v>78620000</v>
      </c>
    </row>
    <row r="806" spans="1:11" ht="15" hidden="1">
      <c r="A806" s="1102" t="s">
        <v>2150</v>
      </c>
      <c r="B806" s="1104"/>
      <c r="C806" s="1104"/>
      <c r="D806" s="1104"/>
      <c r="E806" s="1104"/>
      <c r="F806" s="1104"/>
      <c r="G806" s="1104"/>
      <c r="H806" s="1104"/>
      <c r="I806" s="1104"/>
      <c r="J806" s="1104"/>
      <c r="K806" s="1104">
        <f t="shared" si="52"/>
        <v>0</v>
      </c>
    </row>
    <row r="807" spans="1:11" ht="15" hidden="1">
      <c r="A807" s="1102" t="s">
        <v>2150</v>
      </c>
      <c r="B807" s="1104"/>
      <c r="C807" s="1104"/>
      <c r="D807" s="1104"/>
      <c r="E807" s="1104"/>
      <c r="F807" s="1104"/>
      <c r="G807" s="1104"/>
      <c r="H807" s="1104"/>
      <c r="I807" s="1104"/>
      <c r="J807" s="1104"/>
      <c r="K807" s="1104">
        <f t="shared" si="52"/>
        <v>0</v>
      </c>
    </row>
    <row r="808" spans="1:11" ht="15">
      <c r="A808" s="1105" t="s">
        <v>1493</v>
      </c>
      <c r="B808" s="1104"/>
      <c r="C808" s="1104">
        <v>450</v>
      </c>
      <c r="D808" s="1104"/>
      <c r="E808" s="1104"/>
      <c r="F808" s="1104"/>
      <c r="G808" s="1104">
        <f>SUM(G805:G807)</f>
        <v>0</v>
      </c>
      <c r="H808" s="1104">
        <f>SUM(H805:H807)</f>
        <v>0</v>
      </c>
      <c r="I808" s="1104">
        <v>78170</v>
      </c>
      <c r="J808" s="1104">
        <f>SUM(J805:J807)</f>
        <v>0</v>
      </c>
      <c r="K808" s="1104">
        <f t="shared" si="52"/>
        <v>78620</v>
      </c>
    </row>
    <row r="809" spans="1:11" ht="15" hidden="1">
      <c r="A809" s="1140" t="s">
        <v>555</v>
      </c>
      <c r="B809" s="1104"/>
      <c r="C809" s="1104"/>
      <c r="D809" s="1137"/>
      <c r="E809" s="1143"/>
      <c r="F809" s="1143"/>
      <c r="G809" s="1137"/>
      <c r="H809" s="1137"/>
      <c r="I809" s="1143"/>
      <c r="J809" s="1143"/>
      <c r="K809" s="1104">
        <f t="shared" si="52"/>
        <v>0</v>
      </c>
    </row>
    <row r="810" spans="1:11" ht="15" hidden="1">
      <c r="A810" s="1136" t="s">
        <v>1494</v>
      </c>
      <c r="B810" s="1104"/>
      <c r="C810" s="1104">
        <f t="shared" ref="C810:J810" si="53">SUM(C809:C809)</f>
        <v>0</v>
      </c>
      <c r="D810" s="1104"/>
      <c r="E810" s="1104"/>
      <c r="F810" s="1104"/>
      <c r="G810" s="1104">
        <f t="shared" si="53"/>
        <v>0</v>
      </c>
      <c r="H810" s="1104">
        <f t="shared" si="53"/>
        <v>0</v>
      </c>
      <c r="I810" s="1104">
        <f t="shared" si="53"/>
        <v>0</v>
      </c>
      <c r="J810" s="1104">
        <f t="shared" si="53"/>
        <v>0</v>
      </c>
      <c r="K810" s="1104">
        <f t="shared" si="52"/>
        <v>0</v>
      </c>
    </row>
    <row r="811" spans="1:11" ht="15" hidden="1">
      <c r="A811" s="1136" t="s">
        <v>1324</v>
      </c>
      <c r="B811" s="1104"/>
      <c r="C811" s="1104"/>
      <c r="D811" s="1137"/>
      <c r="E811" s="1143"/>
      <c r="F811" s="1143"/>
      <c r="G811" s="1137"/>
      <c r="H811" s="1137"/>
      <c r="I811" s="1143"/>
      <c r="J811" s="1143"/>
      <c r="K811" s="1104">
        <f t="shared" si="52"/>
        <v>0</v>
      </c>
    </row>
    <row r="812" spans="1:11" ht="15">
      <c r="A812" s="1136" t="s">
        <v>1341</v>
      </c>
      <c r="B812" s="1104"/>
      <c r="C812" s="1104"/>
      <c r="D812" s="1104"/>
      <c r="E812" s="1104"/>
      <c r="F812" s="1104"/>
      <c r="G812" s="1104"/>
      <c r="H812" s="1104"/>
      <c r="I812" s="1104">
        <v>2000</v>
      </c>
      <c r="J812" s="1104"/>
      <c r="K812" s="1104">
        <f t="shared" si="52"/>
        <v>2000</v>
      </c>
    </row>
    <row r="813" spans="1:11" ht="15">
      <c r="A813" s="1105" t="s">
        <v>1342</v>
      </c>
      <c r="B813" s="1103"/>
      <c r="C813" s="1103"/>
      <c r="D813" s="1104"/>
      <c r="E813" s="1104"/>
      <c r="F813" s="1104"/>
      <c r="G813" s="1104"/>
      <c r="H813" s="1104"/>
      <c r="I813" s="1104">
        <v>5000</v>
      </c>
      <c r="J813" s="1104"/>
      <c r="K813" s="1104">
        <f t="shared" si="52"/>
        <v>5000</v>
      </c>
    </row>
    <row r="814" spans="1:11" ht="15">
      <c r="A814" s="1139" t="s">
        <v>1344</v>
      </c>
      <c r="B814" s="1104"/>
      <c r="C814" s="1104"/>
      <c r="D814" s="1104"/>
      <c r="E814" s="1104"/>
      <c r="F814" s="1104"/>
      <c r="G814" s="1104"/>
      <c r="H814" s="1104"/>
      <c r="I814" s="1104">
        <v>1000</v>
      </c>
      <c r="J814" s="1104"/>
      <c r="K814" s="1104">
        <f t="shared" si="52"/>
        <v>1000</v>
      </c>
    </row>
    <row r="815" spans="1:11" ht="15">
      <c r="A815" s="1105" t="s">
        <v>1345</v>
      </c>
      <c r="B815" s="1104"/>
      <c r="C815" s="1104"/>
      <c r="D815" s="1104"/>
      <c r="E815" s="1104"/>
      <c r="F815" s="1104"/>
      <c r="G815" s="1104"/>
      <c r="H815" s="1104"/>
      <c r="I815" s="1104">
        <v>500</v>
      </c>
      <c r="J815" s="1104"/>
      <c r="K815" s="1104">
        <f t="shared" si="52"/>
        <v>500</v>
      </c>
    </row>
    <row r="816" spans="1:11" ht="15">
      <c r="A816" s="1136" t="s">
        <v>1346</v>
      </c>
      <c r="B816" s="1104"/>
      <c r="C816" s="1104"/>
      <c r="D816" s="1104"/>
      <c r="E816" s="1104"/>
      <c r="F816" s="1104"/>
      <c r="G816" s="1104"/>
      <c r="H816" s="1104"/>
      <c r="I816" s="1104">
        <v>1000</v>
      </c>
      <c r="J816" s="1104"/>
      <c r="K816" s="1104">
        <f t="shared" si="52"/>
        <v>1000</v>
      </c>
    </row>
    <row r="817" spans="1:11" ht="15">
      <c r="A817" s="1107" t="s">
        <v>1347</v>
      </c>
      <c r="B817" s="1104"/>
      <c r="C817" s="1104"/>
      <c r="D817" s="1104"/>
      <c r="E817" s="1104"/>
      <c r="F817" s="1104"/>
      <c r="G817" s="1104"/>
      <c r="H817" s="1104"/>
      <c r="I817" s="1104">
        <v>500</v>
      </c>
      <c r="J817" s="1104"/>
      <c r="K817" s="1104">
        <f t="shared" si="52"/>
        <v>500</v>
      </c>
    </row>
    <row r="818" spans="1:11" ht="15">
      <c r="A818" s="1139" t="s">
        <v>574</v>
      </c>
      <c r="B818" s="1104"/>
      <c r="C818" s="1104"/>
      <c r="D818" s="1137"/>
      <c r="E818" s="1143"/>
      <c r="F818" s="1143"/>
      <c r="G818" s="1137"/>
      <c r="H818" s="1137"/>
      <c r="I818" s="1143">
        <v>26271</v>
      </c>
      <c r="J818" s="1171"/>
      <c r="K818" s="1104">
        <f t="shared" si="52"/>
        <v>26271</v>
      </c>
    </row>
    <row r="819" spans="1:11" ht="15" hidden="1">
      <c r="A819" s="1141" t="s">
        <v>1325</v>
      </c>
      <c r="B819" s="1104"/>
      <c r="C819" s="1104">
        <v>50000</v>
      </c>
      <c r="D819" s="1137"/>
      <c r="E819" s="1143"/>
      <c r="F819" s="1143"/>
      <c r="G819" s="1137"/>
      <c r="H819" s="1137"/>
      <c r="I819" s="1143">
        <v>76900000</v>
      </c>
      <c r="J819" s="1143"/>
      <c r="K819" s="1104">
        <f t="shared" si="52"/>
        <v>76950000</v>
      </c>
    </row>
    <row r="820" spans="1:11" ht="15">
      <c r="A820" s="1142" t="s">
        <v>1421</v>
      </c>
      <c r="B820" s="1104"/>
      <c r="C820" s="1104"/>
      <c r="D820" s="1104"/>
      <c r="E820" s="1104"/>
      <c r="F820" s="1104"/>
      <c r="G820" s="1104"/>
      <c r="H820" s="1104"/>
      <c r="I820" s="1104">
        <v>1000</v>
      </c>
      <c r="J820" s="1104"/>
      <c r="K820" s="1104">
        <f t="shared" si="52"/>
        <v>1000</v>
      </c>
    </row>
    <row r="821" spans="1:11" ht="15">
      <c r="A821" s="1142" t="s">
        <v>1326</v>
      </c>
      <c r="B821" s="1104"/>
      <c r="C821" s="1104">
        <v>50</v>
      </c>
      <c r="D821" s="1104"/>
      <c r="E821" s="1104"/>
      <c r="F821" s="1104"/>
      <c r="G821" s="1104">
        <f>SUM(G819:G819)</f>
        <v>0</v>
      </c>
      <c r="H821" s="1104">
        <f>SUM(H819:H819)</f>
        <v>0</v>
      </c>
      <c r="I821" s="1104">
        <v>76900</v>
      </c>
      <c r="J821" s="1104">
        <f>SUM(J819:J819)</f>
        <v>0</v>
      </c>
      <c r="K821" s="1104">
        <f t="shared" si="52"/>
        <v>76950</v>
      </c>
    </row>
    <row r="822" spans="1:11" ht="15" hidden="1">
      <c r="A822" s="1139" t="s">
        <v>1327</v>
      </c>
      <c r="B822" s="1104"/>
      <c r="C822" s="1104"/>
      <c r="D822" s="1104"/>
      <c r="E822" s="1104"/>
      <c r="F822" s="1104"/>
      <c r="G822" s="1104"/>
      <c r="H822" s="1104"/>
      <c r="I822" s="1104"/>
      <c r="J822" s="1104"/>
      <c r="K822" s="1104">
        <f t="shared" si="52"/>
        <v>0</v>
      </c>
    </row>
    <row r="823" spans="1:11" ht="15" hidden="1">
      <c r="A823" s="1140" t="s">
        <v>1328</v>
      </c>
      <c r="B823" s="1104"/>
      <c r="C823" s="1104"/>
      <c r="D823" s="1137"/>
      <c r="E823" s="1143"/>
      <c r="F823" s="1143"/>
      <c r="G823" s="1137"/>
      <c r="H823" s="1137"/>
      <c r="I823" s="1143">
        <v>177342000</v>
      </c>
      <c r="J823" s="1143"/>
      <c r="K823" s="1104">
        <f t="shared" si="52"/>
        <v>177342000</v>
      </c>
    </row>
    <row r="824" spans="1:11" ht="15">
      <c r="A824" s="1136" t="s">
        <v>1422</v>
      </c>
      <c r="B824" s="1104"/>
      <c r="C824" s="1104"/>
      <c r="D824" s="1104"/>
      <c r="E824" s="1104"/>
      <c r="F824" s="1104"/>
      <c r="G824" s="1104"/>
      <c r="H824" s="1104">
        <f>SUM(H813:H818)</f>
        <v>0</v>
      </c>
      <c r="I824" s="1104">
        <v>23000</v>
      </c>
      <c r="J824" s="1104">
        <f>SUM(J813:J823)</f>
        <v>0</v>
      </c>
      <c r="K824" s="1104">
        <f t="shared" si="52"/>
        <v>23000</v>
      </c>
    </row>
    <row r="825" spans="1:11" ht="15">
      <c r="A825" s="1136" t="s">
        <v>1329</v>
      </c>
      <c r="B825" s="1104"/>
      <c r="C825" s="1104"/>
      <c r="D825" s="1104"/>
      <c r="E825" s="1104"/>
      <c r="F825" s="1104"/>
      <c r="G825" s="1104">
        <f>SUM(G823:G823)</f>
        <v>0</v>
      </c>
      <c r="H825" s="1104">
        <f>SUM(H823:H823)</f>
        <v>0</v>
      </c>
      <c r="I825" s="1104">
        <v>177342</v>
      </c>
      <c r="J825" s="1104">
        <f>SUM(J823:J823)</f>
        <v>0</v>
      </c>
      <c r="K825" s="1104">
        <f t="shared" si="52"/>
        <v>177342</v>
      </c>
    </row>
    <row r="826" spans="1:11" ht="15">
      <c r="A826" s="1136" t="s">
        <v>1489</v>
      </c>
      <c r="B826" s="1104"/>
      <c r="C826" s="1104">
        <v>50</v>
      </c>
      <c r="D826" s="1137">
        <v>40</v>
      </c>
      <c r="E826" s="1143"/>
      <c r="F826" s="1143"/>
      <c r="G826" s="1137">
        <v>120</v>
      </c>
      <c r="H826" s="1137"/>
      <c r="I826" s="1143"/>
      <c r="J826" s="1143"/>
      <c r="K826" s="1104">
        <f t="shared" si="52"/>
        <v>210</v>
      </c>
    </row>
    <row r="827" spans="1:11" ht="15">
      <c r="A827" s="1136" t="s">
        <v>1330</v>
      </c>
      <c r="B827" s="1104"/>
      <c r="C827" s="1104"/>
      <c r="D827" s="1137"/>
      <c r="E827" s="1143"/>
      <c r="F827" s="1143"/>
      <c r="G827" s="1137"/>
      <c r="H827" s="1137"/>
      <c r="I827" s="1143">
        <v>150485</v>
      </c>
      <c r="J827" s="1143"/>
      <c r="K827" s="1104">
        <f t="shared" si="52"/>
        <v>150485</v>
      </c>
    </row>
    <row r="828" spans="1:11" ht="15" hidden="1">
      <c r="A828" s="1140" t="s">
        <v>1331</v>
      </c>
      <c r="B828" s="1104"/>
      <c r="C828" s="1104"/>
      <c r="D828" s="1137"/>
      <c r="E828" s="1143"/>
      <c r="F828" s="1143"/>
      <c r="G828" s="1137">
        <v>283000</v>
      </c>
      <c r="H828" s="1137"/>
      <c r="I828" s="1143">
        <v>84029000</v>
      </c>
      <c r="J828" s="1143"/>
      <c r="K828" s="1104">
        <f t="shared" si="52"/>
        <v>84312000</v>
      </c>
    </row>
    <row r="829" spans="1:11" ht="15" hidden="1">
      <c r="A829" s="1140" t="s">
        <v>1331</v>
      </c>
      <c r="B829" s="1104"/>
      <c r="C829" s="1104"/>
      <c r="D829" s="1137"/>
      <c r="E829" s="1143"/>
      <c r="F829" s="1143"/>
      <c r="G829" s="1137"/>
      <c r="H829" s="1137"/>
      <c r="I829" s="1143">
        <v>5000000</v>
      </c>
      <c r="J829" s="1143"/>
      <c r="K829" s="1104">
        <f t="shared" si="52"/>
        <v>5000000</v>
      </c>
    </row>
    <row r="830" spans="1:11" ht="15" hidden="1">
      <c r="A830" s="1140" t="s">
        <v>1331</v>
      </c>
      <c r="B830" s="1104"/>
      <c r="C830" s="1104"/>
      <c r="D830" s="1137"/>
      <c r="E830" s="1143"/>
      <c r="F830" s="1143"/>
      <c r="G830" s="1137"/>
      <c r="H830" s="1137"/>
      <c r="I830" s="1143"/>
      <c r="J830" s="1143"/>
      <c r="K830" s="1104">
        <f t="shared" si="52"/>
        <v>0</v>
      </c>
    </row>
    <row r="831" spans="1:11" ht="15" hidden="1">
      <c r="A831" s="1140" t="s">
        <v>1331</v>
      </c>
      <c r="B831" s="1104"/>
      <c r="C831" s="1104"/>
      <c r="D831" s="1137"/>
      <c r="E831" s="1143"/>
      <c r="F831" s="1143"/>
      <c r="G831" s="1137"/>
      <c r="H831" s="1137"/>
      <c r="I831" s="1143"/>
      <c r="J831" s="1143"/>
      <c r="K831" s="1104">
        <f t="shared" si="52"/>
        <v>0</v>
      </c>
    </row>
    <row r="832" spans="1:11" ht="15">
      <c r="A832" s="1136" t="s">
        <v>1332</v>
      </c>
      <c r="B832" s="1104"/>
      <c r="C832" s="1104"/>
      <c r="D832" s="1104"/>
      <c r="E832" s="1104"/>
      <c r="F832" s="1104"/>
      <c r="G832" s="1104">
        <v>273</v>
      </c>
      <c r="H832" s="1104">
        <f>SUM(H828:H831)</f>
        <v>0</v>
      </c>
      <c r="I832" s="1104">
        <v>89029</v>
      </c>
      <c r="J832" s="1104">
        <f>SUM(J828:J831)</f>
        <v>0</v>
      </c>
      <c r="K832" s="1104">
        <f t="shared" si="52"/>
        <v>89302</v>
      </c>
    </row>
    <row r="833" spans="1:13" ht="15" hidden="1">
      <c r="A833" s="1136"/>
      <c r="B833" s="1104"/>
      <c r="C833" s="1104"/>
      <c r="D833" s="1104"/>
      <c r="E833" s="1104"/>
      <c r="F833" s="1104"/>
      <c r="G833" s="1104"/>
      <c r="H833" s="1104"/>
      <c r="I833" s="1104"/>
      <c r="J833" s="1104"/>
      <c r="K833" s="1104"/>
    </row>
    <row r="834" spans="1:13" ht="15">
      <c r="A834" s="1249" t="s">
        <v>103</v>
      </c>
      <c r="B834" s="1200"/>
      <c r="C834" s="1200">
        <f t="shared" ref="C834:H834" si="54">SUM(C789+C794+C795+C804+C808+C810+C811+C818+C821+C825+C827+C832+C796+C798+C822+C790+C791+C792+C793+C797+C803+C812+C813+C814+C815+C816+C817+C820+C824+C826)</f>
        <v>550</v>
      </c>
      <c r="D834" s="1200">
        <f t="shared" si="54"/>
        <v>40</v>
      </c>
      <c r="E834" s="1200">
        <f t="shared" si="54"/>
        <v>0</v>
      </c>
      <c r="F834" s="1200">
        <f t="shared" si="54"/>
        <v>0</v>
      </c>
      <c r="G834" s="1200">
        <f t="shared" si="54"/>
        <v>693</v>
      </c>
      <c r="H834" s="1200">
        <f t="shared" si="54"/>
        <v>0</v>
      </c>
      <c r="I834" s="1200">
        <f>SUM(I789+I794+I795+I804+I808+I810+I811+I818+I821+I825+I827+I832+I796+I798+I822+I790+I791+I792+I793+I797+I803+I812+I813+I814+I815+I816+I817+I820+I824+I826)</f>
        <v>769876</v>
      </c>
      <c r="J834" s="1200">
        <f>SUM(J789+J794+J795+J804+J808+J810+J811+J818+J821+J825+J827+J832+J796+J798+J822+J790+J791+J792+J793+J797+J803+J812+J813+J814+J815+J816+J817+J820+J824+J826)</f>
        <v>0</v>
      </c>
      <c r="K834" s="1200">
        <f>SUM(K789+K794+K795+K804+K808+K810+K811+K818+K821+K825+K827+K832+K796+K798+K822+K790+K791+K792+K793+K797+K803+K812+K813+K814+K815+K816+K817+K820+K824+K826)</f>
        <v>771159</v>
      </c>
      <c r="M834" s="1201"/>
    </row>
    <row r="835" spans="1:13" ht="15">
      <c r="A835" s="1202" t="s">
        <v>2244</v>
      </c>
      <c r="B835" s="1203">
        <f t="shared" ref="B835:K835" si="55">SUM(B94+B97+B787+B834)</f>
        <v>3953</v>
      </c>
      <c r="C835" s="1204">
        <f t="shared" si="55"/>
        <v>32595</v>
      </c>
      <c r="D835" s="1204">
        <f t="shared" si="55"/>
        <v>3848</v>
      </c>
      <c r="E835" s="1204">
        <f t="shared" si="55"/>
        <v>1530</v>
      </c>
      <c r="F835" s="1204">
        <f t="shared" si="55"/>
        <v>2250</v>
      </c>
      <c r="G835" s="1204">
        <f t="shared" si="55"/>
        <v>10788</v>
      </c>
      <c r="H835" s="1204" t="e">
        <f t="shared" si="55"/>
        <v>#REF!</v>
      </c>
      <c r="I835" s="1204">
        <f t="shared" si="55"/>
        <v>1454775</v>
      </c>
      <c r="J835" s="1204">
        <f t="shared" si="55"/>
        <v>0</v>
      </c>
      <c r="K835" s="1204">
        <f t="shared" si="55"/>
        <v>1509739</v>
      </c>
      <c r="M835" s="1201"/>
    </row>
    <row r="836" spans="1:13" ht="14.25" customHeight="1">
      <c r="A836" s="1205"/>
      <c r="B836" s="1206"/>
      <c r="C836" s="1207"/>
      <c r="D836" s="1208"/>
      <c r="E836" s="1209"/>
      <c r="F836" s="1209"/>
      <c r="G836" s="1208"/>
      <c r="H836" s="1208"/>
      <c r="I836" s="1208"/>
      <c r="J836" s="1210"/>
      <c r="K836" s="1211"/>
    </row>
    <row r="837" spans="1:13" ht="14.25" customHeight="1">
      <c r="A837" s="1205"/>
      <c r="B837" s="1212"/>
      <c r="C837" s="1213"/>
      <c r="D837" s="1214"/>
      <c r="E837" s="1215"/>
      <c r="F837" s="1216"/>
      <c r="G837" s="1217"/>
      <c r="H837" s="1208"/>
      <c r="I837" s="1208"/>
      <c r="J837" s="1210"/>
      <c r="K837" s="1211"/>
    </row>
    <row r="838" spans="1:13" ht="15">
      <c r="A838" s="1205"/>
      <c r="B838" s="1212"/>
      <c r="C838" s="1218"/>
      <c r="D838" s="1219"/>
      <c r="E838" s="1219"/>
      <c r="F838" s="1220"/>
      <c r="G838" s="1221"/>
      <c r="H838" s="1221"/>
      <c r="I838" s="1221"/>
      <c r="J838" s="1218"/>
      <c r="K838" s="1211"/>
    </row>
    <row r="839" spans="1:13" ht="15.75" customHeight="1">
      <c r="A839" s="1222"/>
      <c r="B839" s="1223"/>
      <c r="C839" s="1224"/>
      <c r="D839" s="1225"/>
      <c r="E839" s="1597"/>
      <c r="F839" s="1597"/>
      <c r="G839" s="1590"/>
      <c r="H839" s="1590"/>
      <c r="I839" s="1590"/>
      <c r="J839" s="1210"/>
      <c r="K839" s="1209"/>
    </row>
    <row r="840" spans="1:13" ht="15">
      <c r="A840" s="1222"/>
      <c r="B840" s="1212"/>
      <c r="C840" s="1218"/>
      <c r="D840" s="1225"/>
      <c r="E840" s="1589"/>
      <c r="F840" s="1589"/>
      <c r="G840" s="1590"/>
      <c r="H840" s="1591"/>
      <c r="I840" s="1591"/>
      <c r="J840" s="1210"/>
      <c r="K840" s="1209"/>
    </row>
    <row r="841" spans="1:13" ht="15">
      <c r="A841" s="1222"/>
      <c r="B841" s="1212"/>
      <c r="C841" s="1226"/>
      <c r="D841" s="1227"/>
      <c r="E841" s="1583"/>
      <c r="F841" s="1583"/>
      <c r="G841" s="1586"/>
      <c r="H841" s="1586"/>
      <c r="I841" s="1586"/>
      <c r="K841" s="1228"/>
    </row>
    <row r="842" spans="1:13" ht="15.75" customHeight="1">
      <c r="A842" s="1222"/>
      <c r="B842" s="1212"/>
      <c r="C842" s="1218"/>
      <c r="E842" s="1587"/>
      <c r="F842" s="1587"/>
      <c r="G842" s="1588"/>
      <c r="H842" s="1588"/>
      <c r="I842" s="1588"/>
      <c r="K842" s="1095"/>
    </row>
    <row r="843" spans="1:13" ht="15">
      <c r="A843" s="1222"/>
      <c r="B843" s="1212"/>
      <c r="C843" s="1218"/>
      <c r="E843" s="1583"/>
      <c r="F843" s="1583"/>
      <c r="G843" s="1586"/>
      <c r="H843" s="1586"/>
      <c r="I843" s="1586"/>
      <c r="K843" s="1095"/>
    </row>
    <row r="844" spans="1:13">
      <c r="A844" s="1230"/>
      <c r="C844" s="1231"/>
      <c r="K844" s="1095"/>
    </row>
    <row r="845" spans="1:13">
      <c r="A845" s="1230"/>
      <c r="C845" s="1231"/>
    </row>
    <row r="846" spans="1:13">
      <c r="A846" s="1230"/>
      <c r="C846" s="1231"/>
    </row>
    <row r="847" spans="1:13">
      <c r="A847" s="1230"/>
      <c r="C847" s="1231"/>
    </row>
    <row r="848" spans="1:13">
      <c r="A848" s="1230"/>
      <c r="C848" s="1231"/>
      <c r="K848" s="1581"/>
      <c r="L848" s="1581"/>
    </row>
    <row r="849" spans="1:15" ht="15">
      <c r="A849" s="1230"/>
      <c r="K849" s="1582"/>
      <c r="L849" s="1582"/>
    </row>
    <row r="850" spans="1:15">
      <c r="A850" s="1230"/>
      <c r="K850" s="1585"/>
      <c r="L850" s="1586"/>
    </row>
    <row r="851" spans="1:15">
      <c r="A851" s="1230"/>
      <c r="G851" s="1584"/>
      <c r="H851" s="1584"/>
    </row>
    <row r="852" spans="1:15" s="1238" customFormat="1" ht="15">
      <c r="A852" s="1234"/>
      <c r="B852" s="1235"/>
      <c r="C852" s="1235"/>
      <c r="D852" s="1235"/>
      <c r="E852" s="1236"/>
      <c r="F852" s="1236"/>
      <c r="G852" s="1236"/>
      <c r="H852" s="1237"/>
      <c r="I852" s="1236"/>
      <c r="J852" s="1236"/>
      <c r="K852" s="1236"/>
      <c r="M852" s="1239"/>
      <c r="O852" s="1239"/>
    </row>
    <row r="853" spans="1:15">
      <c r="A853" s="1230"/>
      <c r="G853" s="1584"/>
      <c r="H853" s="1584"/>
    </row>
    <row r="854" spans="1:15">
      <c r="A854" s="1230"/>
      <c r="C854" s="1233"/>
      <c r="I854" s="1233"/>
    </row>
    <row r="856" spans="1:15">
      <c r="F856" s="1583"/>
      <c r="G856" s="1583"/>
      <c r="H856" s="1583"/>
      <c r="I856" s="1583"/>
    </row>
    <row r="857" spans="1:15">
      <c r="F857" s="1583"/>
      <c r="G857" s="1583"/>
      <c r="H857" s="1583"/>
      <c r="I857" s="1583"/>
    </row>
    <row r="858" spans="1:15">
      <c r="F858" s="1583"/>
      <c r="G858" s="1583"/>
      <c r="H858" s="1583"/>
      <c r="I858" s="1583"/>
    </row>
    <row r="859" spans="1:15">
      <c r="F859" s="1583"/>
      <c r="G859" s="1583"/>
      <c r="H859" s="1583"/>
      <c r="I859" s="1583"/>
    </row>
    <row r="860" spans="1:15">
      <c r="F860" s="1583"/>
      <c r="G860" s="1583"/>
      <c r="H860" s="1583"/>
      <c r="I860" s="1583"/>
    </row>
  </sheetData>
  <mergeCells count="23">
    <mergeCell ref="E840:F840"/>
    <mergeCell ref="G840:I840"/>
    <mergeCell ref="A2:K2"/>
    <mergeCell ref="A98:K98"/>
    <mergeCell ref="A788:K788"/>
    <mergeCell ref="E839:F839"/>
    <mergeCell ref="G839:I839"/>
    <mergeCell ref="E841:F841"/>
    <mergeCell ref="E842:F842"/>
    <mergeCell ref="G842:I842"/>
    <mergeCell ref="E843:F843"/>
    <mergeCell ref="G843:I843"/>
    <mergeCell ref="G841:I841"/>
    <mergeCell ref="K848:L848"/>
    <mergeCell ref="K849:L849"/>
    <mergeCell ref="F859:I859"/>
    <mergeCell ref="F860:I860"/>
    <mergeCell ref="G853:H853"/>
    <mergeCell ref="F856:I856"/>
    <mergeCell ref="F857:I857"/>
    <mergeCell ref="F858:I858"/>
    <mergeCell ref="K850:L850"/>
    <mergeCell ref="G851:H851"/>
  </mergeCells>
  <phoneticPr fontId="88" type="noConversion"/>
  <printOptions horizontalCentered="1" verticalCentered="1"/>
  <pageMargins left="0.35433070866141736" right="0.35433070866141736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&amp;C&amp;"Times New Roman CE,Félkövér dőlt"&amp;12 2015. évben nyújtott működési támogatások összegei&amp;R&amp;"Times New Roman CE,Félkövér dőlt"19. tábla
Adatok: ezer Ft-ban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20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5.a</vt:lpstr>
      <vt:lpstr>6</vt:lpstr>
      <vt:lpstr>6.a</vt:lpstr>
      <vt:lpstr>6.b</vt:lpstr>
      <vt:lpstr>7</vt:lpstr>
      <vt:lpstr>8</vt:lpstr>
      <vt:lpstr>9</vt:lpstr>
      <vt:lpstr>9.a</vt:lpstr>
      <vt:lpstr>10</vt:lpstr>
      <vt:lpstr>10a</vt:lpstr>
      <vt:lpstr>11</vt:lpstr>
      <vt:lpstr>12</vt:lpstr>
      <vt:lpstr>12a </vt:lpstr>
      <vt:lpstr>12b</vt:lpstr>
      <vt:lpstr>12c</vt:lpstr>
      <vt:lpstr>12d</vt:lpstr>
      <vt:lpstr>13</vt:lpstr>
      <vt:lpstr>14</vt:lpstr>
      <vt:lpstr>15</vt:lpstr>
      <vt:lpstr>16</vt:lpstr>
      <vt:lpstr>17</vt:lpstr>
      <vt:lpstr>18</vt:lpstr>
      <vt:lpstr>19</vt:lpstr>
      <vt:lpstr>'10'!Nyomtatási_cím</vt:lpstr>
      <vt:lpstr>'11'!Nyomtatási_cím</vt:lpstr>
      <vt:lpstr>'12'!Nyomtatási_cím</vt:lpstr>
      <vt:lpstr>'12a '!Nyomtatási_cím</vt:lpstr>
      <vt:lpstr>'12b'!Nyomtatási_cím</vt:lpstr>
      <vt:lpstr>'12c'!Nyomtatási_cím</vt:lpstr>
      <vt:lpstr>'13'!Nyomtatási_cím</vt:lpstr>
      <vt:lpstr>'17'!Nyomtatási_cím</vt:lpstr>
      <vt:lpstr>'18'!Nyomtatási_cím</vt:lpstr>
      <vt:lpstr>'19'!Nyomtatási_cím</vt:lpstr>
      <vt:lpstr>'3'!Nyomtatási_cím</vt:lpstr>
      <vt:lpstr>'5.a'!Nyomtatási_cím</vt:lpstr>
      <vt:lpstr>'6.a'!Nyomtatási_cím</vt:lpstr>
      <vt:lpstr>'6.b'!Nyomtatási_cím</vt:lpstr>
      <vt:lpstr>'9'!Nyomtatási_cím</vt:lpstr>
      <vt:lpstr>'9.a'!Nyomtatási_cím</vt:lpstr>
      <vt:lpstr>'19'!Nyomtatási_terület</vt:lpstr>
      <vt:lpstr>'3'!Nyomtatási_terület</vt:lpstr>
      <vt:lpstr>'5.a'!Nyomtatási_terület</vt:lpstr>
      <vt:lpstr>'6.a'!Nyomtatási_terület</vt:lpstr>
    </vt:vector>
  </TitlesOfParts>
  <Company>ZMJV PH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Szandra</cp:lastModifiedBy>
  <cp:lastPrinted>2016-05-06T11:39:17Z</cp:lastPrinted>
  <dcterms:created xsi:type="dcterms:W3CDTF">2002-12-30T13:12:46Z</dcterms:created>
  <dcterms:modified xsi:type="dcterms:W3CDTF">2016-05-24T14:13:41Z</dcterms:modified>
</cp:coreProperties>
</file>