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21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L27" i="1"/>
  <c r="J27" i="1"/>
  <c r="I27" i="1"/>
  <c r="G27" i="1"/>
  <c r="C27" i="1"/>
  <c r="O26" i="1"/>
  <c r="O25" i="1"/>
  <c r="O24" i="1"/>
  <c r="K23" i="1"/>
  <c r="H23" i="1"/>
  <c r="H27" i="1" s="1"/>
  <c r="F23" i="1"/>
  <c r="E23" i="1"/>
  <c r="O23" i="1" s="1"/>
  <c r="D23" i="1"/>
  <c r="D27" i="1" s="1"/>
  <c r="O22" i="1"/>
  <c r="O21" i="1"/>
  <c r="O20" i="1"/>
  <c r="K19" i="1"/>
  <c r="K27" i="1" s="1"/>
  <c r="F19" i="1"/>
  <c r="F27" i="1" s="1"/>
  <c r="E19" i="1"/>
  <c r="O19" i="1" s="1"/>
  <c r="O18" i="1"/>
  <c r="O17" i="1"/>
  <c r="N15" i="1"/>
  <c r="N28" i="1" s="1"/>
  <c r="L15" i="1"/>
  <c r="L28" i="1" s="1"/>
  <c r="K15" i="1"/>
  <c r="J15" i="1"/>
  <c r="J28" i="1" s="1"/>
  <c r="I15" i="1"/>
  <c r="I28" i="1" s="1"/>
  <c r="H15" i="1"/>
  <c r="H28" i="1" s="1"/>
  <c r="F15" i="1"/>
  <c r="F28" i="1" s="1"/>
  <c r="D15" i="1"/>
  <c r="D28" i="1" s="1"/>
  <c r="C15" i="1"/>
  <c r="C28" i="1" s="1"/>
  <c r="O14" i="1"/>
  <c r="O13" i="1"/>
  <c r="O12" i="1"/>
  <c r="O11" i="1"/>
  <c r="N10" i="1"/>
  <c r="M10" i="1"/>
  <c r="M15" i="1" s="1"/>
  <c r="M28" i="1" s="1"/>
  <c r="G9" i="1"/>
  <c r="G15" i="1" s="1"/>
  <c r="G28" i="1" s="1"/>
  <c r="E9" i="1"/>
  <c r="E15" i="1" s="1"/>
  <c r="O8" i="1"/>
  <c r="O7" i="1"/>
  <c r="O6" i="1"/>
  <c r="K28" i="1" l="1"/>
  <c r="O10" i="1"/>
  <c r="E27" i="1"/>
  <c r="E28" i="1" s="1"/>
  <c r="O9" i="1"/>
  <c r="O15" i="1"/>
  <c r="O27" i="1" l="1"/>
</calcChain>
</file>

<file path=xl/sharedStrings.xml><?xml version="1.0" encoding="utf-8"?>
<sst xmlns="http://schemas.openxmlformats.org/spreadsheetml/2006/main" count="66" uniqueCount="66">
  <si>
    <t>Előirányzat-felhasználási terv
2021.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</si>
  <si>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</si>
  <si>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</si>
  <si>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</si>
  <si>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</si>
  <si>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</si>
  <si>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</si>
  <si>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</si>
  <si>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</si>
  <si>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</si>
  <si>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</si>
  <si>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</si>
  <si>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</si>
  <si>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</si>
  <si>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</si>
  <si>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</si>
  <si>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</si>
  <si>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</si>
  <si>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</si>
  <si>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</si>
  <si>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</si>
  <si>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</si>
  <si>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</si>
  <si>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</si>
  <si>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</si>
  <si>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</si>
  <si>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</si>
  <si>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</si>
  <si>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</si>
  <si>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</si>
  <si>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</si>
  <si>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</si>
  <si>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</si>
  <si>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</si>
  <si>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</si>
  <si>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</si>
  <si>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</si>
  <si>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</si>
  <si>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</si>
  <si>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</si>
  <si>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</si>
  <si>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</si>
  <si>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</si>
  <si>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</si>
  <si>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</si>
  <si>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</si>
  <si>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</si>
  <si>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</si>
  <si>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</si>
  <si>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</si>
  <si>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</si>
  <si>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</si>
  <si>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Ebből: - Tartalékok</t>
  </si>
  <si>
    <t>19.</t>
  </si>
  <si>
    <t>Beruházások</t>
  </si>
  <si>
    <t>20.</t>
  </si>
  <si>
    <t>Felújítások</t>
  </si>
  <si>
    <t>21.</t>
  </si>
  <si>
    <t>Egyéb felhalmozási kiadások</t>
  </si>
  <si>
    <t>22.</t>
  </si>
  <si>
    <t>Finanszírozási kiadások</t>
  </si>
  <si>
    <t>23.</t>
  </si>
  <si>
    <t>Kiadások összesen:</t>
  </si>
  <si>
    <t>24.</t>
  </si>
  <si>
    <t>Egyenleg</t>
  </si>
  <si>
    <t>21.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</si>
</sst>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1" fillId="0" borderId="0" xfId="1" applyFont="1" applyFill="1" applyProtection="1"/>
    <xf numFmtId="0" fontId="1" fillId="0" borderId="0" xfId="1" applyFont="1" applyFill="1" applyProtection="1">
      <protection locked="0"/>
    </xf>
    <xf numFmtId="0" fontId="3" fillId="0" borderId="0" xfId="0" applyFont="1" applyBorder="1" applyAlignment="1" applyProtection="1">
      <alignment horizontal="right" vertical="top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Protection="1">
      <protection locked="0"/>
    </xf>
    <xf numFmtId="0" fontId="6" fillId="0" borderId="0" xfId="2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Protection="1"/>
    <xf numFmtId="0" fontId="5" fillId="0" borderId="4" xfId="1" applyFont="1" applyFill="1" applyBorder="1" applyAlignment="1" applyProtection="1">
      <alignment horizontal="left" vertical="center" indent="1"/>
    </xf>
    <xf numFmtId="0" fontId="6" fillId="0" borderId="5" xfId="1" applyFont="1" applyFill="1" applyBorder="1" applyAlignment="1" applyProtection="1">
      <alignment horizontal="left" vertical="center" indent="1"/>
    </xf>
    <xf numFmtId="0" fontId="6" fillId="0" borderId="6" xfId="1" applyFont="1" applyFill="1" applyBorder="1" applyAlignment="1" applyProtection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indent="1"/>
    </xf>
    <xf numFmtId="0" fontId="2" fillId="0" borderId="0" xfId="1" applyFont="1" applyFill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164" fontId="5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5" fillId="0" borderId="10" xfId="1" applyNumberFormat="1" applyFont="1" applyFill="1" applyBorder="1" applyAlignment="1" applyProtection="1">
      <alignment horizontal="right" vertical="center" indent="1"/>
    </xf>
    <xf numFmtId="164" fontId="1" fillId="0" borderId="0" xfId="1" applyNumberFormat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horizontal="right" vertical="center" indent="1"/>
      <protection locked="0"/>
    </xf>
    <xf numFmtId="164" fontId="5" fillId="0" borderId="13" xfId="1" applyNumberFormat="1" applyFont="1" applyFill="1" applyBorder="1" applyAlignment="1" applyProtection="1">
      <alignment horizontal="right" vertical="center" indent="1"/>
    </xf>
    <xf numFmtId="0" fontId="2" fillId="0" borderId="0" xfId="1" applyFont="1" applyFill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5" fillId="0" borderId="14" xfId="1" applyFont="1" applyFill="1" applyBorder="1" applyAlignment="1" applyProtection="1">
      <alignment horizontal="left" vertical="center" wrapText="1" indent="1"/>
    </xf>
    <xf numFmtId="164" fontId="5" fillId="0" borderId="14" xfId="1" applyNumberFormat="1" applyFont="1" applyFill="1" applyBorder="1" applyAlignment="1" applyProtection="1">
      <alignment horizontal="right" vertical="center" indent="1"/>
      <protection locked="0"/>
    </xf>
    <xf numFmtId="164" fontId="5" fillId="0" borderId="15" xfId="1" applyNumberFormat="1" applyFont="1" applyFill="1" applyBorder="1" applyAlignment="1" applyProtection="1">
      <alignment horizontal="right" vertical="center" indent="1"/>
    </xf>
    <xf numFmtId="0" fontId="5" fillId="0" borderId="12" xfId="1" applyFont="1" applyFill="1" applyBorder="1" applyAlignment="1" applyProtection="1">
      <alignment horizontal="left" vertical="center" indent="1"/>
    </xf>
    <xf numFmtId="164" fontId="1" fillId="0" borderId="0" xfId="1" applyNumberFormat="1" applyFont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indent="1"/>
    </xf>
    <xf numFmtId="164" fontId="7" fillId="0" borderId="16" xfId="1" applyNumberFormat="1" applyFont="1" applyFill="1" applyBorder="1" applyAlignment="1" applyProtection="1">
      <alignment horizontal="right" vertical="center" indent="1"/>
    </xf>
    <xf numFmtId="164" fontId="7" fillId="0" borderId="17" xfId="1" applyNumberFormat="1" applyFont="1" applyFill="1" applyBorder="1" applyAlignment="1" applyProtection="1">
      <alignment horizontal="right" vertical="center" indent="1"/>
    </xf>
    <xf numFmtId="164" fontId="2" fillId="0" borderId="0" xfId="1" applyNumberFormat="1" applyFont="1" applyFill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 indent="1"/>
    </xf>
    <xf numFmtId="0" fontId="5" fillId="0" borderId="14" xfId="1" applyFont="1" applyFill="1" applyBorder="1" applyAlignment="1" applyProtection="1">
      <alignment horizontal="left" vertical="center" indent="1"/>
    </xf>
    <xf numFmtId="0" fontId="7" fillId="0" borderId="16" xfId="1" applyFont="1" applyFill="1" applyBorder="1" applyAlignment="1" applyProtection="1">
      <alignment horizontal="left" indent="1"/>
    </xf>
    <xf numFmtId="164" fontId="7" fillId="0" borderId="16" xfId="1" applyNumberFormat="1" applyFont="1" applyFill="1" applyBorder="1" applyAlignment="1" applyProtection="1">
      <alignment horizontal="right" indent="1"/>
    </xf>
    <xf numFmtId="164" fontId="7" fillId="0" borderId="17" xfId="1" applyNumberFormat="1" applyFont="1" applyFill="1" applyBorder="1" applyAlignment="1" applyProtection="1">
      <alignment horizontal="right" indent="1"/>
    </xf>
    <xf numFmtId="164" fontId="2" fillId="0" borderId="0" xfId="1" applyNumberFormat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164" fontId="8" fillId="0" borderId="0" xfId="1" applyNumberFormat="1" applyFont="1" applyFill="1" applyProtection="1">
      <protection locked="0"/>
    </xf>
    <xf numFmtId="0" fontId="8" fillId="0" borderId="0" xfId="1" applyFont="1" applyFill="1" applyProtection="1"/>
  </cellXfs>
  <cellStyles count="3">
    <cellStyle name="Normál" xfId="0" builtinId="0"/>
    <cellStyle name="Normál 2" xfId="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abSelected="1" workbookViewId="0">
      <selection activeCell="E36" sqref="E36"/>
    </sheetView>
  </sheetViews>
  <sheetFormatPr defaultRowHeight="15.75" x14ac:dyDescent="0.25"/>
  <cols>
    <col min="1" max="1" width="6.5" style="1" customWidth="1"/>
    <col min="2" max="2" width="31.1640625" style="2" customWidth="1"/>
    <col min="3" max="13" width="13.1640625" style="2" customWidth="1"/>
    <col min="14" max="14" width="14.33203125" style="2" bestFit="1" customWidth="1"/>
    <col min="15" max="15" width="18" style="1" customWidth="1"/>
    <col min="16" max="16" width="14" style="2" customWidth="1"/>
    <col min="17" max="17" width="14.5" style="2" bestFit="1" customWidth="1"/>
    <col min="18" max="18" width="9.83203125" style="2" bestFit="1" customWidth="1"/>
    <col min="19" max="16384" width="9.33203125" style="2"/>
  </cols>
  <sheetData>
    <row r="1" spans="1:18" x14ac:dyDescent="0.25">
      <c r="O1" s="3" t="s">
        <v>65</v>
      </c>
    </row>
    <row r="2" spans="1:18" ht="31.5" customHeigh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6.5" thickBo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1</v>
      </c>
    </row>
    <row r="4" spans="1:18" s="1" customFormat="1" ht="26.1" customHeight="1" thickBot="1" x14ac:dyDescent="0.3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1" t="s">
        <v>16</v>
      </c>
      <c r="P4" s="12"/>
    </row>
    <row r="5" spans="1:18" s="18" customFormat="1" ht="15" customHeight="1" thickBot="1" x14ac:dyDescent="0.25">
      <c r="A5" s="13" t="s">
        <v>17</v>
      </c>
      <c r="B5" s="14" t="s">
        <v>18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7"/>
    </row>
    <row r="6" spans="1:18" s="18" customFormat="1" ht="24" x14ac:dyDescent="0.2">
      <c r="A6" s="19" t="s">
        <v>19</v>
      </c>
      <c r="B6" s="20" t="s">
        <v>20</v>
      </c>
      <c r="C6" s="21">
        <v>55875639</v>
      </c>
      <c r="D6" s="21">
        <v>37250422</v>
      </c>
      <c r="E6" s="21">
        <v>37250422</v>
      </c>
      <c r="F6" s="21">
        <v>37250422</v>
      </c>
      <c r="G6" s="21">
        <v>37250422</v>
      </c>
      <c r="H6" s="21">
        <v>37250422</v>
      </c>
      <c r="I6" s="21">
        <v>37250422</v>
      </c>
      <c r="J6" s="21">
        <v>37250422</v>
      </c>
      <c r="K6" s="21">
        <v>37250422</v>
      </c>
      <c r="L6" s="21">
        <v>37250422</v>
      </c>
      <c r="M6" s="21">
        <v>37250422</v>
      </c>
      <c r="N6" s="21">
        <v>37250422</v>
      </c>
      <c r="O6" s="22">
        <f t="shared" ref="O6:O14" si="0">SUM(C6:N6)</f>
        <v>465630281</v>
      </c>
      <c r="P6" s="17"/>
      <c r="Q6" s="23"/>
    </row>
    <row r="7" spans="1:18" s="29" customFormat="1" ht="24" x14ac:dyDescent="0.2">
      <c r="A7" s="24" t="s">
        <v>21</v>
      </c>
      <c r="B7" s="25" t="s">
        <v>22</v>
      </c>
      <c r="C7" s="26">
        <v>8425937</v>
      </c>
      <c r="D7" s="26">
        <v>8425937</v>
      </c>
      <c r="E7" s="26">
        <v>8425937</v>
      </c>
      <c r="F7" s="26">
        <v>8425937</v>
      </c>
      <c r="G7" s="26">
        <v>8425937</v>
      </c>
      <c r="H7" s="26">
        <v>8425937</v>
      </c>
      <c r="I7" s="26">
        <v>8425937</v>
      </c>
      <c r="J7" s="26">
        <v>8425937</v>
      </c>
      <c r="K7" s="26">
        <v>8425937</v>
      </c>
      <c r="L7" s="26">
        <v>8425937</v>
      </c>
      <c r="M7" s="26">
        <v>8425937</v>
      </c>
      <c r="N7" s="26">
        <v>8425940</v>
      </c>
      <c r="O7" s="27">
        <f t="shared" si="0"/>
        <v>101111247</v>
      </c>
      <c r="P7" s="28"/>
    </row>
    <row r="8" spans="1:18" s="29" customFormat="1" ht="24" x14ac:dyDescent="0.2">
      <c r="A8" s="24" t="s">
        <v>23</v>
      </c>
      <c r="B8" s="30" t="s">
        <v>24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>
        <f t="shared" si="0"/>
        <v>0</v>
      </c>
      <c r="P8" s="28"/>
    </row>
    <row r="9" spans="1:18" s="29" customFormat="1" ht="14.1" customHeight="1" x14ac:dyDescent="0.2">
      <c r="A9" s="24" t="s">
        <v>25</v>
      </c>
      <c r="B9" s="33" t="s">
        <v>26</v>
      </c>
      <c r="C9" s="26">
        <v>1600000</v>
      </c>
      <c r="D9" s="26">
        <v>1900000</v>
      </c>
      <c r="E9" s="26">
        <f>78000000-11756174+5000000</f>
        <v>71243826</v>
      </c>
      <c r="F9" s="26">
        <v>8500000</v>
      </c>
      <c r="G9" s="26">
        <f>11000000+11756174</f>
        <v>22756174</v>
      </c>
      <c r="H9" s="26">
        <v>3500000</v>
      </c>
      <c r="I9" s="26">
        <v>1500000</v>
      </c>
      <c r="J9" s="26">
        <v>1500000</v>
      </c>
      <c r="K9" s="26">
        <v>65000000</v>
      </c>
      <c r="L9" s="26">
        <v>19000000</v>
      </c>
      <c r="M9" s="26">
        <v>3000000</v>
      </c>
      <c r="N9" s="26">
        <v>21000000</v>
      </c>
      <c r="O9" s="27">
        <f t="shared" si="0"/>
        <v>220500000</v>
      </c>
      <c r="P9" s="28"/>
    </row>
    <row r="10" spans="1:18" s="29" customFormat="1" ht="14.1" customHeight="1" x14ac:dyDescent="0.2">
      <c r="A10" s="24" t="s">
        <v>27</v>
      </c>
      <c r="B10" s="33" t="s">
        <v>28</v>
      </c>
      <c r="C10" s="26">
        <v>9800000</v>
      </c>
      <c r="D10" s="26">
        <v>9500000</v>
      </c>
      <c r="E10" s="26">
        <v>9800000</v>
      </c>
      <c r="F10" s="26">
        <v>9800000</v>
      </c>
      <c r="G10" s="26">
        <v>9800000</v>
      </c>
      <c r="H10" s="26">
        <v>7900000</v>
      </c>
      <c r="I10" s="26">
        <v>6000000</v>
      </c>
      <c r="J10" s="26">
        <v>6000000</v>
      </c>
      <c r="K10" s="26">
        <v>9800000</v>
      </c>
      <c r="L10" s="26">
        <v>9800000</v>
      </c>
      <c r="M10" s="26">
        <f>7620000+2000000</f>
        <v>9620000</v>
      </c>
      <c r="N10" s="26">
        <f>8600000-1666</f>
        <v>8598334</v>
      </c>
      <c r="O10" s="27">
        <f t="shared" si="0"/>
        <v>106418334</v>
      </c>
      <c r="P10" s="28"/>
    </row>
    <row r="11" spans="1:18" s="29" customFormat="1" ht="14.1" customHeight="1" x14ac:dyDescent="0.2">
      <c r="A11" s="24" t="s">
        <v>29</v>
      </c>
      <c r="B11" s="33" t="s">
        <v>30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>
        <f t="shared" si="0"/>
        <v>0</v>
      </c>
      <c r="P11" s="28"/>
    </row>
    <row r="12" spans="1:18" s="29" customFormat="1" ht="14.1" customHeight="1" x14ac:dyDescent="0.2">
      <c r="A12" s="24" t="s">
        <v>31</v>
      </c>
      <c r="B12" s="33" t="s">
        <v>32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>
        <f t="shared" si="0"/>
        <v>0</v>
      </c>
      <c r="P12" s="28"/>
    </row>
    <row r="13" spans="1:18" s="29" customFormat="1" ht="24" x14ac:dyDescent="0.2">
      <c r="A13" s="24" t="s">
        <v>33</v>
      </c>
      <c r="B13" s="25" t="s">
        <v>34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>
        <f t="shared" si="0"/>
        <v>0</v>
      </c>
      <c r="P13" s="28"/>
    </row>
    <row r="14" spans="1:18" s="29" customFormat="1" ht="14.1" customHeight="1" thickBot="1" x14ac:dyDescent="0.25">
      <c r="A14" s="24" t="s">
        <v>35</v>
      </c>
      <c r="B14" s="33" t="s">
        <v>36</v>
      </c>
      <c r="C14" s="26">
        <v>19797041</v>
      </c>
      <c r="D14" s="26">
        <v>25213046</v>
      </c>
      <c r="E14" s="26"/>
      <c r="F14" s="26">
        <v>36164776</v>
      </c>
      <c r="G14" s="26">
        <v>37540872</v>
      </c>
      <c r="H14" s="26">
        <v>60760502</v>
      </c>
      <c r="I14" s="26">
        <v>44317046</v>
      </c>
      <c r="J14" s="26">
        <v>36597046</v>
      </c>
      <c r="K14" s="26"/>
      <c r="L14" s="26">
        <v>9991762</v>
      </c>
      <c r="M14" s="26">
        <v>41484046</v>
      </c>
      <c r="N14" s="26">
        <v>100230276</v>
      </c>
      <c r="O14" s="27">
        <f t="shared" si="0"/>
        <v>412096413</v>
      </c>
      <c r="P14" s="28"/>
      <c r="Q14" s="34"/>
    </row>
    <row r="15" spans="1:18" s="18" customFormat="1" ht="15.95" customHeight="1" thickBot="1" x14ac:dyDescent="0.25">
      <c r="A15" s="13" t="s">
        <v>37</v>
      </c>
      <c r="B15" s="35" t="s">
        <v>38</v>
      </c>
      <c r="C15" s="36">
        <f>+C6+C7+C9+C10+C14</f>
        <v>95498617</v>
      </c>
      <c r="D15" s="36">
        <f t="shared" ref="D15:N15" si="1">+D6+D7+D9+D10+D14</f>
        <v>82289405</v>
      </c>
      <c r="E15" s="36">
        <f t="shared" si="1"/>
        <v>126720185</v>
      </c>
      <c r="F15" s="36">
        <f t="shared" si="1"/>
        <v>100141135</v>
      </c>
      <c r="G15" s="36">
        <f t="shared" si="1"/>
        <v>115773405</v>
      </c>
      <c r="H15" s="36">
        <f t="shared" si="1"/>
        <v>117836861</v>
      </c>
      <c r="I15" s="36">
        <f t="shared" si="1"/>
        <v>97493405</v>
      </c>
      <c r="J15" s="36">
        <f t="shared" si="1"/>
        <v>89773405</v>
      </c>
      <c r="K15" s="36">
        <f t="shared" si="1"/>
        <v>120476359</v>
      </c>
      <c r="L15" s="36">
        <f t="shared" si="1"/>
        <v>84468121</v>
      </c>
      <c r="M15" s="36">
        <f t="shared" si="1"/>
        <v>99780405</v>
      </c>
      <c r="N15" s="36">
        <f t="shared" si="1"/>
        <v>175504972</v>
      </c>
      <c r="O15" s="37">
        <f>SUM(C15:N15)</f>
        <v>1305756275</v>
      </c>
      <c r="P15" s="38"/>
      <c r="R15" s="23"/>
    </row>
    <row r="16" spans="1:18" s="18" customFormat="1" ht="15" customHeight="1" thickBot="1" x14ac:dyDescent="0.25">
      <c r="A16" s="13" t="s">
        <v>39</v>
      </c>
      <c r="B16" s="14" t="s">
        <v>40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7"/>
    </row>
    <row r="17" spans="1:17" s="29" customFormat="1" ht="14.1" customHeight="1" x14ac:dyDescent="0.2">
      <c r="A17" s="39" t="s">
        <v>41</v>
      </c>
      <c r="B17" s="40" t="s">
        <v>42</v>
      </c>
      <c r="C17" s="31">
        <v>45781413</v>
      </c>
      <c r="D17" s="31">
        <v>45781413</v>
      </c>
      <c r="E17" s="31">
        <v>45781413</v>
      </c>
      <c r="F17" s="31">
        <v>45781413</v>
      </c>
      <c r="G17" s="31">
        <v>45781413</v>
      </c>
      <c r="H17" s="31">
        <v>45781413</v>
      </c>
      <c r="I17" s="31">
        <v>45781413</v>
      </c>
      <c r="J17" s="31">
        <v>45781413</v>
      </c>
      <c r="K17" s="31">
        <v>45781413</v>
      </c>
      <c r="L17" s="31">
        <v>45781413</v>
      </c>
      <c r="M17" s="31">
        <v>45781413</v>
      </c>
      <c r="N17" s="31">
        <v>45781420</v>
      </c>
      <c r="O17" s="32">
        <f t="shared" ref="O17:O24" si="2">SUM(C17:N17)</f>
        <v>549376963</v>
      </c>
      <c r="P17" s="28"/>
    </row>
    <row r="18" spans="1:17" s="29" customFormat="1" ht="27" customHeight="1" x14ac:dyDescent="0.2">
      <c r="A18" s="24" t="s">
        <v>43</v>
      </c>
      <c r="B18" s="25" t="s">
        <v>44</v>
      </c>
      <c r="C18" s="26">
        <v>7321312</v>
      </c>
      <c r="D18" s="26">
        <v>7321312</v>
      </c>
      <c r="E18" s="26">
        <v>7321312</v>
      </c>
      <c r="F18" s="26">
        <v>7321312</v>
      </c>
      <c r="G18" s="26">
        <v>7321312</v>
      </c>
      <c r="H18" s="26">
        <v>7321312</v>
      </c>
      <c r="I18" s="26">
        <v>7321312</v>
      </c>
      <c r="J18" s="26">
        <v>7321312</v>
      </c>
      <c r="K18" s="26">
        <v>7321312</v>
      </c>
      <c r="L18" s="26">
        <v>7321312</v>
      </c>
      <c r="M18" s="26">
        <v>7321312</v>
      </c>
      <c r="N18" s="26">
        <v>7321319</v>
      </c>
      <c r="O18" s="27">
        <f t="shared" si="2"/>
        <v>87855751</v>
      </c>
      <c r="P18" s="28"/>
    </row>
    <row r="19" spans="1:17" s="29" customFormat="1" ht="14.1" customHeight="1" x14ac:dyDescent="0.2">
      <c r="A19" s="24" t="s">
        <v>45</v>
      </c>
      <c r="B19" s="33" t="s">
        <v>46</v>
      </c>
      <c r="C19" s="26">
        <v>19470680</v>
      </c>
      <c r="D19" s="26">
        <v>26270680</v>
      </c>
      <c r="E19" s="26">
        <f>24470680+5500000+519270</f>
        <v>30489950</v>
      </c>
      <c r="F19" s="26">
        <f>24470680-519270</f>
        <v>23951410</v>
      </c>
      <c r="G19" s="26">
        <v>30470680</v>
      </c>
      <c r="H19" s="26">
        <v>25470680</v>
      </c>
      <c r="I19" s="26">
        <v>25470680</v>
      </c>
      <c r="J19" s="26">
        <v>25470680</v>
      </c>
      <c r="K19" s="26">
        <f>30470680+4840284</f>
        <v>35310964</v>
      </c>
      <c r="L19" s="26">
        <v>18530396</v>
      </c>
      <c r="M19" s="26">
        <v>23370680</v>
      </c>
      <c r="N19" s="26">
        <v>21370687</v>
      </c>
      <c r="O19" s="27">
        <f>SUM(C19:N19)</f>
        <v>305648167</v>
      </c>
      <c r="P19" s="28"/>
    </row>
    <row r="20" spans="1:17" s="29" customFormat="1" ht="14.1" customHeight="1" x14ac:dyDescent="0.2">
      <c r="A20" s="24" t="s">
        <v>47</v>
      </c>
      <c r="B20" s="33" t="s">
        <v>48</v>
      </c>
      <c r="C20" s="26">
        <v>600000</v>
      </c>
      <c r="D20" s="26">
        <v>600000</v>
      </c>
      <c r="E20" s="26">
        <v>600000</v>
      </c>
      <c r="F20" s="26">
        <v>200000</v>
      </c>
      <c r="G20" s="26">
        <v>200000</v>
      </c>
      <c r="H20" s="26">
        <v>200000</v>
      </c>
      <c r="I20" s="26">
        <v>200000</v>
      </c>
      <c r="J20" s="26">
        <v>200000</v>
      </c>
      <c r="K20" s="26">
        <v>200000</v>
      </c>
      <c r="L20" s="26">
        <v>200000</v>
      </c>
      <c r="M20" s="26">
        <v>900000</v>
      </c>
      <c r="N20" s="26">
        <v>4400000</v>
      </c>
      <c r="O20" s="27">
        <f t="shared" si="2"/>
        <v>8500000</v>
      </c>
      <c r="P20" s="28"/>
    </row>
    <row r="21" spans="1:17" s="29" customFormat="1" ht="14.1" customHeight="1" x14ac:dyDescent="0.2">
      <c r="A21" s="24" t="s">
        <v>49</v>
      </c>
      <c r="B21" s="33" t="s">
        <v>50</v>
      </c>
      <c r="C21" s="26">
        <v>1200000</v>
      </c>
      <c r="D21" s="26">
        <v>1200000</v>
      </c>
      <c r="E21" s="26">
        <v>10000000</v>
      </c>
      <c r="F21" s="26">
        <v>11000000</v>
      </c>
      <c r="G21" s="26">
        <v>19000000</v>
      </c>
      <c r="H21" s="26">
        <v>13000000</v>
      </c>
      <c r="I21" s="26">
        <v>17000000</v>
      </c>
      <c r="J21" s="26">
        <v>11000000</v>
      </c>
      <c r="K21" s="26">
        <v>19000000</v>
      </c>
      <c r="L21" s="26">
        <v>12000000</v>
      </c>
      <c r="M21" s="26">
        <v>18000000</v>
      </c>
      <c r="N21" s="26">
        <v>12131546</v>
      </c>
      <c r="O21" s="27">
        <f t="shared" si="2"/>
        <v>144531546</v>
      </c>
      <c r="P21" s="28"/>
    </row>
    <row r="22" spans="1:17" s="29" customFormat="1" ht="14.1" customHeight="1" x14ac:dyDescent="0.2">
      <c r="A22" s="24" t="s">
        <v>51</v>
      </c>
      <c r="B22" s="33" t="s">
        <v>52</v>
      </c>
      <c r="C22" s="26"/>
      <c r="D22" s="26"/>
      <c r="E22" s="26">
        <v>6000000</v>
      </c>
      <c r="F22" s="26">
        <v>6000000</v>
      </c>
      <c r="G22" s="26">
        <v>12000000</v>
      </c>
      <c r="H22" s="26">
        <v>8000000</v>
      </c>
      <c r="I22" s="26">
        <v>15000000</v>
      </c>
      <c r="J22" s="26">
        <v>8000000</v>
      </c>
      <c r="K22" s="26">
        <v>17000000</v>
      </c>
      <c r="L22" s="26">
        <v>6000000</v>
      </c>
      <c r="M22" s="26">
        <v>11000000</v>
      </c>
      <c r="N22" s="26">
        <v>6425949</v>
      </c>
      <c r="O22" s="27">
        <f t="shared" si="2"/>
        <v>95425949</v>
      </c>
      <c r="P22" s="28"/>
    </row>
    <row r="23" spans="1:17" s="29" customFormat="1" ht="14.1" customHeight="1" x14ac:dyDescent="0.2">
      <c r="A23" s="24" t="s">
        <v>53</v>
      </c>
      <c r="B23" s="33" t="s">
        <v>54</v>
      </c>
      <c r="C23" s="26">
        <v>2500000</v>
      </c>
      <c r="D23" s="26">
        <f>735000+381000</f>
        <v>1116000</v>
      </c>
      <c r="E23" s="26">
        <f>646510+381000+30000000</f>
        <v>31027510</v>
      </c>
      <c r="F23" s="26">
        <f>287000+1800000+4000000+5000000</f>
        <v>11087000</v>
      </c>
      <c r="G23" s="26">
        <v>13000000</v>
      </c>
      <c r="H23" s="26">
        <f>10411070+635000+3000000</f>
        <v>14046070</v>
      </c>
      <c r="I23" s="26">
        <v>1720000</v>
      </c>
      <c r="J23" s="26"/>
      <c r="K23" s="26">
        <f>6000000+5362670</f>
        <v>11362670</v>
      </c>
      <c r="L23" s="26">
        <v>635000</v>
      </c>
      <c r="M23" s="26">
        <v>4407000</v>
      </c>
      <c r="N23" s="26">
        <v>83000000</v>
      </c>
      <c r="O23" s="27">
        <f t="shared" si="2"/>
        <v>173901250</v>
      </c>
      <c r="P23" s="28"/>
    </row>
    <row r="24" spans="1:17" s="29" customFormat="1" x14ac:dyDescent="0.2">
      <c r="A24" s="24" t="s">
        <v>55</v>
      </c>
      <c r="B24" s="25" t="s">
        <v>56</v>
      </c>
      <c r="C24" s="26"/>
      <c r="D24" s="26"/>
      <c r="E24" s="26"/>
      <c r="F24" s="26">
        <v>800000</v>
      </c>
      <c r="G24" s="26"/>
      <c r="H24" s="26">
        <v>10517386</v>
      </c>
      <c r="I24" s="26"/>
      <c r="J24" s="26"/>
      <c r="K24" s="26"/>
      <c r="L24" s="26"/>
      <c r="M24" s="26"/>
      <c r="N24" s="26"/>
      <c r="O24" s="27">
        <f t="shared" si="2"/>
        <v>11317386</v>
      </c>
      <c r="P24" s="28"/>
    </row>
    <row r="25" spans="1:17" s="29" customFormat="1" ht="14.1" customHeight="1" x14ac:dyDescent="0.2">
      <c r="A25" s="24" t="s">
        <v>57</v>
      </c>
      <c r="B25" s="33" t="s">
        <v>58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f>SUM(C25:N25)</f>
        <v>0</v>
      </c>
      <c r="P25" s="28"/>
    </row>
    <row r="26" spans="1:17" s="29" customFormat="1" ht="14.1" customHeight="1" thickBot="1" x14ac:dyDescent="0.25">
      <c r="A26" s="24" t="s">
        <v>59</v>
      </c>
      <c r="B26" s="33" t="s">
        <v>60</v>
      </c>
      <c r="C26" s="26">
        <v>18625212</v>
      </c>
      <c r="D26" s="26"/>
      <c r="E26" s="26">
        <v>1500000</v>
      </c>
      <c r="F26" s="26"/>
      <c r="G26" s="26"/>
      <c r="H26" s="26">
        <v>1500000</v>
      </c>
      <c r="I26" s="26"/>
      <c r="J26" s="26"/>
      <c r="K26" s="26">
        <v>1500000</v>
      </c>
      <c r="L26" s="26"/>
      <c r="M26" s="26"/>
      <c r="N26" s="26">
        <v>1500000</v>
      </c>
      <c r="O26" s="27">
        <f>SUM(C26:N26)</f>
        <v>24625212</v>
      </c>
      <c r="P26" s="28"/>
    </row>
    <row r="27" spans="1:17" s="18" customFormat="1" ht="15.95" customHeight="1" thickBot="1" x14ac:dyDescent="0.25">
      <c r="A27" s="24" t="s">
        <v>61</v>
      </c>
      <c r="B27" s="35" t="s">
        <v>62</v>
      </c>
      <c r="C27" s="36">
        <f>+C17+C18+C19+C20+C21+C23+C24+C25+C26</f>
        <v>95498617</v>
      </c>
      <c r="D27" s="36">
        <f t="shared" ref="D27:M27" si="3">+D17+D18+D19+D20+D21+D23+D24+D25+D26</f>
        <v>82289405</v>
      </c>
      <c r="E27" s="36">
        <f t="shared" si="3"/>
        <v>126720185</v>
      </c>
      <c r="F27" s="36">
        <f t="shared" si="3"/>
        <v>100141135</v>
      </c>
      <c r="G27" s="36">
        <f t="shared" si="3"/>
        <v>115773405</v>
      </c>
      <c r="H27" s="36">
        <f t="shared" si="3"/>
        <v>117836861</v>
      </c>
      <c r="I27" s="36">
        <f t="shared" si="3"/>
        <v>97493405</v>
      </c>
      <c r="J27" s="36">
        <f t="shared" si="3"/>
        <v>89773405</v>
      </c>
      <c r="K27" s="36">
        <f t="shared" si="3"/>
        <v>120476359</v>
      </c>
      <c r="L27" s="36">
        <f t="shared" si="3"/>
        <v>84468121</v>
      </c>
      <c r="M27" s="36">
        <f t="shared" si="3"/>
        <v>99780405</v>
      </c>
      <c r="N27" s="36">
        <f>+N17+N18+N19+N20+N21+N23+N24+N25+N26</f>
        <v>175504972</v>
      </c>
      <c r="O27" s="37">
        <f>SUM(C27:N27)</f>
        <v>1305756275</v>
      </c>
      <c r="P27" s="17"/>
    </row>
    <row r="28" spans="1:17" ht="16.5" thickBot="1" x14ac:dyDescent="0.3">
      <c r="A28" s="24" t="s">
        <v>63</v>
      </c>
      <c r="B28" s="41" t="s">
        <v>64</v>
      </c>
      <c r="C28" s="42">
        <f>C15-C27</f>
        <v>0</v>
      </c>
      <c r="D28" s="42">
        <f t="shared" ref="D28:N28" si="4">D15-D27</f>
        <v>0</v>
      </c>
      <c r="E28" s="42">
        <f>E15-E27</f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42">
        <f t="shared" si="4"/>
        <v>0</v>
      </c>
      <c r="L28" s="42">
        <f t="shared" si="4"/>
        <v>0</v>
      </c>
      <c r="M28" s="42">
        <f t="shared" si="4"/>
        <v>0</v>
      </c>
      <c r="N28" s="42">
        <f t="shared" si="4"/>
        <v>0</v>
      </c>
      <c r="O28" s="43"/>
      <c r="P28" s="44"/>
      <c r="Q28" s="45"/>
    </row>
    <row r="29" spans="1:17" x14ac:dyDescent="0.25">
      <c r="A29" s="12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</row>
    <row r="30" spans="1:17" x14ac:dyDescent="0.25">
      <c r="N30" s="45"/>
      <c r="O30" s="2"/>
    </row>
    <row r="31" spans="1:17" x14ac:dyDescent="0.25">
      <c r="O31" s="2"/>
    </row>
    <row r="32" spans="1:17" x14ac:dyDescent="0.25">
      <c r="O32" s="2"/>
    </row>
    <row r="33" spans="15:15" x14ac:dyDescent="0.25">
      <c r="O33" s="2"/>
    </row>
    <row r="34" spans="15:15" x14ac:dyDescent="0.25">
      <c r="O34" s="2"/>
    </row>
    <row r="35" spans="15:15" x14ac:dyDescent="0.25">
      <c r="O35" s="2"/>
    </row>
    <row r="36" spans="15:15" x14ac:dyDescent="0.25">
      <c r="O36" s="2"/>
    </row>
    <row r="37" spans="15:15" x14ac:dyDescent="0.25">
      <c r="O37" s="2"/>
    </row>
    <row r="38" spans="15:15" x14ac:dyDescent="0.25">
      <c r="O38" s="2"/>
    </row>
    <row r="39" spans="15:15" x14ac:dyDescent="0.25">
      <c r="O39" s="2"/>
    </row>
    <row r="40" spans="15:15" x14ac:dyDescent="0.25">
      <c r="O40" s="2"/>
    </row>
    <row r="41" spans="15:15" x14ac:dyDescent="0.25">
      <c r="O41" s="2"/>
    </row>
    <row r="42" spans="15:15" x14ac:dyDescent="0.25">
      <c r="O42" s="2"/>
    </row>
    <row r="43" spans="15:15" x14ac:dyDescent="0.25">
      <c r="O43" s="2"/>
    </row>
    <row r="44" spans="15:15" x14ac:dyDescent="0.25">
      <c r="O44" s="2"/>
    </row>
    <row r="45" spans="15:15" x14ac:dyDescent="0.25">
      <c r="O45" s="2"/>
    </row>
    <row r="46" spans="15:15" x14ac:dyDescent="0.25">
      <c r="O46" s="2"/>
    </row>
    <row r="47" spans="15:15" x14ac:dyDescent="0.25">
      <c r="O47" s="2"/>
    </row>
    <row r="48" spans="15:15" x14ac:dyDescent="0.25">
      <c r="O48" s="2"/>
    </row>
    <row r="49" spans="15:15" x14ac:dyDescent="0.25">
      <c r="O49" s="2"/>
    </row>
    <row r="50" spans="15:15" x14ac:dyDescent="0.25">
      <c r="O50" s="2"/>
    </row>
    <row r="51" spans="15:15" x14ac:dyDescent="0.25">
      <c r="O51" s="2"/>
    </row>
    <row r="52" spans="15:15" x14ac:dyDescent="0.25">
      <c r="O52" s="2"/>
    </row>
    <row r="53" spans="15:15" x14ac:dyDescent="0.25">
      <c r="O53" s="2"/>
    </row>
    <row r="54" spans="15:15" x14ac:dyDescent="0.25">
      <c r="O54" s="2"/>
    </row>
    <row r="55" spans="15:15" x14ac:dyDescent="0.25">
      <c r="O55" s="2"/>
    </row>
    <row r="56" spans="15:15" x14ac:dyDescent="0.25">
      <c r="O56" s="2"/>
    </row>
    <row r="57" spans="15:15" x14ac:dyDescent="0.25">
      <c r="O57" s="2"/>
    </row>
    <row r="58" spans="15:15" x14ac:dyDescent="0.25">
      <c r="O58" s="2"/>
    </row>
    <row r="59" spans="15:15" x14ac:dyDescent="0.25">
      <c r="O59" s="2"/>
    </row>
    <row r="60" spans="15:15" x14ac:dyDescent="0.25">
      <c r="O60" s="2"/>
    </row>
    <row r="61" spans="15:15" x14ac:dyDescent="0.25">
      <c r="O61" s="2"/>
    </row>
    <row r="62" spans="15:15" x14ac:dyDescent="0.25">
      <c r="O62" s="2"/>
    </row>
    <row r="63" spans="15:15" x14ac:dyDescent="0.25">
      <c r="O63" s="2"/>
    </row>
    <row r="64" spans="15:15" x14ac:dyDescent="0.25">
      <c r="O64" s="2"/>
    </row>
    <row r="65" spans="15:15" x14ac:dyDescent="0.25">
      <c r="O65" s="2"/>
    </row>
    <row r="66" spans="15:15" x14ac:dyDescent="0.25">
      <c r="O66" s="2"/>
    </row>
    <row r="67" spans="15:15" x14ac:dyDescent="0.25">
      <c r="O67" s="2"/>
    </row>
    <row r="68" spans="15:15" x14ac:dyDescent="0.25">
      <c r="O68" s="2"/>
    </row>
    <row r="69" spans="15:15" x14ac:dyDescent="0.25">
      <c r="O69" s="2"/>
    </row>
    <row r="70" spans="15:15" x14ac:dyDescent="0.25">
      <c r="O70" s="2"/>
    </row>
    <row r="71" spans="15:15" x14ac:dyDescent="0.25">
      <c r="O71" s="2"/>
    </row>
    <row r="72" spans="15:15" x14ac:dyDescent="0.25">
      <c r="O72" s="2"/>
    </row>
    <row r="73" spans="15:15" x14ac:dyDescent="0.25">
      <c r="O73" s="2"/>
    </row>
    <row r="74" spans="15:15" x14ac:dyDescent="0.25">
      <c r="O74" s="2"/>
    </row>
    <row r="75" spans="15:15" x14ac:dyDescent="0.25">
      <c r="O75" s="2"/>
    </row>
    <row r="76" spans="15:15" x14ac:dyDescent="0.25">
      <c r="O76" s="2"/>
    </row>
    <row r="77" spans="15:15" x14ac:dyDescent="0.25">
      <c r="O77" s="2"/>
    </row>
    <row r="78" spans="15:15" x14ac:dyDescent="0.25">
      <c r="O78" s="2"/>
    </row>
    <row r="79" spans="15:15" x14ac:dyDescent="0.25">
      <c r="O79" s="2"/>
    </row>
    <row r="80" spans="15:15" x14ac:dyDescent="0.25">
      <c r="O80" s="2"/>
    </row>
    <row r="81" spans="15:15" x14ac:dyDescent="0.25">
      <c r="O81" s="2"/>
    </row>
    <row r="82" spans="15:15" x14ac:dyDescent="0.25">
      <c r="O82" s="2"/>
    </row>
  </sheetData>
  <mergeCells count="3">
    <mergeCell ref="A2:O2"/>
    <mergeCell ref="B5:O5"/>
    <mergeCell ref="B16:O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2021-02-26T07:18:28Z</dcterms:created>
  <dcterms:modified xsi:type="dcterms:W3CDTF">2021-02-26T07:18:51Z</dcterms:modified>
</cp:coreProperties>
</file>